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3185" tabRatio="689"/>
  </bookViews>
  <sheets>
    <sheet name="Заполните_Список" sheetId="24" r:id="rId1"/>
    <sheet name="!САМО_максимум_для_заявок!" sheetId="28" r:id="rId2"/>
    <sheet name="Справочник_МСУ_ОО_служебное" sheetId="15" r:id="rId3"/>
    <sheet name="Лист1" sheetId="25" state="hidden" r:id="rId4"/>
    <sheet name="1" sheetId="18" r:id="rId5"/>
    <sheet name="2_4_кл" sheetId="20" r:id="rId6"/>
    <sheet name="3_5-9_кл" sheetId="10" r:id="rId7"/>
    <sheet name="3_10-11_кл" sheetId="22" r:id="rId8"/>
    <sheet name="4" sheetId="14" r:id="rId9"/>
    <sheet name="5" sheetId="23" r:id="rId10"/>
    <sheet name="6" sheetId="7" r:id="rId11"/>
    <sheet name="Приз_Побед_69" sheetId="27" r:id="rId12"/>
    <sheet name="служебка" sheetId="29" r:id="rId13"/>
    <sheet name="ЦИТ" sheetId="26" state="hidden" r:id="rId14"/>
    <sheet name="danet" sheetId="17" state="hidden" r:id="rId15"/>
  </sheets>
  <definedNames>
    <definedName name="_xlnm._FilterDatabase" localSheetId="1" hidden="1">'!САМО_максимум_для_заявок!'!$A$3:$AQ$3</definedName>
    <definedName name="_xlnm._FilterDatabase" localSheetId="0" hidden="1">Заполните_Список!$B$2:$AK$2236</definedName>
    <definedName name="_xlnm._FilterDatabase" localSheetId="3" hidden="1">Лист1!$A$1:$D$485</definedName>
    <definedName name="astr" localSheetId="1">'!САМО_максимум_для_заявок!'!#REF!</definedName>
    <definedName name="astr">Заполните_Список!$O:$O</definedName>
    <definedName name="bio" localSheetId="1">'!САМО_максимум_для_заявок!'!#REF!</definedName>
    <definedName name="bio">Заполните_Список!$P:$P</definedName>
    <definedName name="chemistr" localSheetId="1">'!САМО_максимум_для_заявок!'!#REF!</definedName>
    <definedName name="chemistr">Заполните_Список!$AI:$AI</definedName>
    <definedName name="china" localSheetId="1">'!САМО_максимум_для_заявок!'!#REF!</definedName>
    <definedName name="china">Заполните_Список!$W:$W</definedName>
    <definedName name="city" localSheetId="1">'!САМО_максимум_для_заявок!'!#REF!</definedName>
    <definedName name="city">Заполните_Список!$J:$J</definedName>
    <definedName name="class">Справочник_МСУ_ОО_служебное!$J$1:$J$8</definedName>
    <definedName name="danet">Справочник_МСУ_ОО_служебное!$D$1</definedName>
    <definedName name="ecology" localSheetId="1">'!САМО_максимум_для_заявок!'!#REF!</definedName>
    <definedName name="ecology">Заполните_Список!$AJ:$AJ</definedName>
    <definedName name="econom" localSheetId="1">'!САМО_максимум_для_заявок!'!#REF!</definedName>
    <definedName name="econom">Заполните_Список!$AK:$AK</definedName>
    <definedName name="engl" localSheetId="1">'!САМО_максимум_для_заявок!'!#REF!</definedName>
    <definedName name="engl">Заполните_Список!$N:$N</definedName>
    <definedName name="etap">Справочник_МСУ_ОО_служебное!$F$1:$F$3</definedName>
    <definedName name="fizra" localSheetId="1">'!САМО_максимум_для_заявок!'!#REF!</definedName>
    <definedName name="fizra">Заполните_Список!$AG:$AG</definedName>
    <definedName name="fran" localSheetId="1">'!САМО_максимум_для_заявок!'!#REF!</definedName>
    <definedName name="fran">Заполните_Список!$AH:$AH</definedName>
    <definedName name="gender">Справочник_МСУ_ОО_служебное!$I$1:$I$2</definedName>
    <definedName name="geo" localSheetId="1">'!САМО_максимум_для_заявок!'!#REF!</definedName>
    <definedName name="geo">Заполните_Список!$Q:$Q</definedName>
    <definedName name="germ" localSheetId="1">'!САМО_максимум_для_заявок!'!#REF!</definedName>
    <definedName name="germ">Заполните_Список!$Z:$Z</definedName>
    <definedName name="hist" localSheetId="1">'!САМО_максимум_для_заявок!'!#REF!</definedName>
    <definedName name="hist">Заполните_Список!$U:$U</definedName>
    <definedName name="ikt" localSheetId="1">'!САМО_максимум_для_заявок!'!#REF!</definedName>
    <definedName name="ikt">Заполните_Список!$R:$R</definedName>
    <definedName name="isp" localSheetId="1">'!САМО_максимум_для_заявок!'!#REF!</definedName>
    <definedName name="isp">Заполните_Список!$T:$T</definedName>
    <definedName name="ital" localSheetId="1">'!САМО_максимум_для_заявок!'!#REF!</definedName>
    <definedName name="ital">Заполните_Список!$V:$V</definedName>
    <definedName name="klass" localSheetId="1">'!САМО_максимум_для_заявок!'!$O:$O</definedName>
    <definedName name="klass">Заполните_Список!$I:$I</definedName>
    <definedName name="kod">Справочник_МСУ_ОО_служебное!$A$1:$A$43</definedName>
    <definedName name="kod_msu" localSheetId="1">'!САМО_максимум_для_заявок!'!$B:$B</definedName>
    <definedName name="kod_msu">Заполните_Список!$C:$C</definedName>
    <definedName name="kolvo" localSheetId="1">'!САМО_максимум_для_заявок!'!#REF!</definedName>
    <definedName name="kolvo">Заполните_Список!$M:$M</definedName>
    <definedName name="liter" localSheetId="1">'!САМО_максимум_для_заявок!'!#REF!</definedName>
    <definedName name="liter">Заполните_Список!$X:$X</definedName>
    <definedName name="math" localSheetId="1">'!САМО_максимум_для_заявок!'!#REF!</definedName>
    <definedName name="math">Заполните_Список!$Y:$Y</definedName>
    <definedName name="msu">Справочник_МСУ_ОО_служебное!$A$1:$B$43</definedName>
    <definedName name="mxk" localSheetId="1">'!САМО_максимум_для_заявок!'!#REF!</definedName>
    <definedName name="mxk">Заполните_Список!$S:$S</definedName>
    <definedName name="N_predmet">служебка!$A$1:$A$24</definedName>
    <definedName name="OBGH" localSheetId="1">'!САМО_максимум_для_заявок!'!#REF!</definedName>
    <definedName name="OBGH">Заполните_Список!$AB:$AB</definedName>
    <definedName name="obsh" localSheetId="1">'!САМО_максимум_для_заявок!'!#REF!</definedName>
    <definedName name="obsh">Заполните_Список!$AA:$AA</definedName>
    <definedName name="oo">Справочник_МСУ_ОО_служебное!$L$1:$N$487</definedName>
    <definedName name="oo_1">Справочник_МСУ_ОО_служебное!$L$1:$L$487</definedName>
    <definedName name="ovz" localSheetId="1">'!САМО_максимум_для_заявок!'!$M:$M</definedName>
    <definedName name="ovz">Заполните_Список!$L:$L</definedName>
    <definedName name="phys" localSheetId="1">'!САМО_максимум_для_заявок!'!#REF!</definedName>
    <definedName name="phys">Заполните_Список!$AF:$AF</definedName>
    <definedName name="pobeda" localSheetId="1">'!САМО_максимум_для_заявок!'!#REF!</definedName>
    <definedName name="pobeda">Заполните_Список!$AN:$AN</definedName>
    <definedName name="pravo" localSheetId="1">'!САМО_максимум_для_заявок!'!#REF!</definedName>
    <definedName name="pravo">Заполните_Список!$AC:$AC</definedName>
    <definedName name="predmet">служебка!$A:$B</definedName>
    <definedName name="rus" localSheetId="1">'!САМО_максимум_для_заявок!'!#REF!</definedName>
    <definedName name="rus">Заполните_Список!$AD:$AD</definedName>
    <definedName name="slit_fio">Заполните_Список!$F:$F</definedName>
    <definedName name="sluzh_1" localSheetId="1">'!САМО_максимум_для_заявок!'!#REF!</definedName>
    <definedName name="sluzh_1">Заполните_Список!$AL:$AL</definedName>
    <definedName name="sluzh_2" localSheetId="1">'!САМО_максимум_для_заявок!'!#REF!</definedName>
    <definedName name="sluzh_2">Заполните_Список!$AM:$AM</definedName>
    <definedName name="sluzh_3" localSheetId="1">'!САМО_максимум_для_заявок!'!#REF!</definedName>
    <definedName name="sluzh_3">Заполните_Список!#REF!</definedName>
    <definedName name="tehno" localSheetId="1">'!САМО_максимум_для_заявок!'!#REF!</definedName>
    <definedName name="tehno">Заполните_Список!$AE:$AE</definedName>
    <definedName name="uchastie">Справочник_МСУ_ОО_служебное!$H$1:$H$3</definedName>
    <definedName name="vill" localSheetId="1">'!САМО_максимум_для_заявок!'!#REF!</definedName>
    <definedName name="vill">Заполните_Список!$K:$K</definedName>
    <definedName name="_xlnm.Print_Titles" localSheetId="10">'6'!$7:$10</definedName>
    <definedName name="_xlnm.Print_Area" localSheetId="4">'1'!$A$1:$BH$25</definedName>
  </definedNames>
  <calcPr calcId="145621"/>
</workbook>
</file>

<file path=xl/calcChain.xml><?xml version="1.0" encoding="utf-8"?>
<calcChain xmlns="http://schemas.openxmlformats.org/spreadsheetml/2006/main">
  <c r="B1" i="18" l="1"/>
  <c r="AO2236" i="24"/>
  <c r="A2236" i="24" s="1"/>
  <c r="AN2236" i="24"/>
  <c r="AM2236" i="24"/>
  <c r="AL2236" i="24"/>
  <c r="M2236" i="24"/>
  <c r="H2236" i="24"/>
  <c r="D2236" i="24"/>
  <c r="AO2235" i="24"/>
  <c r="A2235" i="24" s="1"/>
  <c r="AN2235" i="24"/>
  <c r="AM2235" i="24"/>
  <c r="AL2235" i="24"/>
  <c r="M2235" i="24"/>
  <c r="H2235" i="24"/>
  <c r="D2235" i="24"/>
  <c r="AO2234" i="24"/>
  <c r="A2234" i="24" s="1"/>
  <c r="AN2234" i="24"/>
  <c r="AM2234" i="24"/>
  <c r="AL2234" i="24"/>
  <c r="M2234" i="24"/>
  <c r="H2234" i="24"/>
  <c r="D2234" i="24"/>
  <c r="AO2233" i="24"/>
  <c r="A2233" i="24" s="1"/>
  <c r="AN2233" i="24"/>
  <c r="AM2233" i="24"/>
  <c r="AL2233" i="24"/>
  <c r="M2233" i="24"/>
  <c r="H2233" i="24"/>
  <c r="D2233" i="24"/>
  <c r="AO2232" i="24"/>
  <c r="A2232" i="24" s="1"/>
  <c r="AN2232" i="24"/>
  <c r="AM2232" i="24"/>
  <c r="AL2232" i="24"/>
  <c r="M2232" i="24"/>
  <c r="H2232" i="24"/>
  <c r="D2232" i="24"/>
  <c r="AO2231" i="24"/>
  <c r="A2231" i="24" s="1"/>
  <c r="AN2231" i="24"/>
  <c r="AM2231" i="24"/>
  <c r="AL2231" i="24"/>
  <c r="M2231" i="24"/>
  <c r="H2231" i="24"/>
  <c r="D2231" i="24"/>
  <c r="AO2230" i="24"/>
  <c r="A2230" i="24" s="1"/>
  <c r="AN2230" i="24"/>
  <c r="AM2230" i="24"/>
  <c r="AL2230" i="24"/>
  <c r="M2230" i="24"/>
  <c r="H2230" i="24"/>
  <c r="D2230" i="24"/>
  <c r="AO2229" i="24"/>
  <c r="A2229" i="24" s="1"/>
  <c r="AN2229" i="24"/>
  <c r="AM2229" i="24"/>
  <c r="AL2229" i="24"/>
  <c r="M2229" i="24"/>
  <c r="H2229" i="24"/>
  <c r="D2229" i="24"/>
  <c r="AO2228" i="24"/>
  <c r="A2228" i="24" s="1"/>
  <c r="AN2228" i="24"/>
  <c r="AM2228" i="24"/>
  <c r="AL2228" i="24"/>
  <c r="M2228" i="24"/>
  <c r="H2228" i="24"/>
  <c r="D2228" i="24"/>
  <c r="AO2227" i="24"/>
  <c r="A2227" i="24" s="1"/>
  <c r="AN2227" i="24"/>
  <c r="AM2227" i="24"/>
  <c r="AL2227" i="24"/>
  <c r="M2227" i="24"/>
  <c r="H2227" i="24"/>
  <c r="D2227" i="24"/>
  <c r="AO2226" i="24"/>
  <c r="A2226" i="24" s="1"/>
  <c r="AN2226" i="24"/>
  <c r="AM2226" i="24"/>
  <c r="AL2226" i="24"/>
  <c r="M2226" i="24"/>
  <c r="H2226" i="24"/>
  <c r="D2226" i="24"/>
  <c r="AO2225" i="24"/>
  <c r="A2225" i="24" s="1"/>
  <c r="AN2225" i="24"/>
  <c r="AM2225" i="24"/>
  <c r="AL2225" i="24"/>
  <c r="M2225" i="24"/>
  <c r="H2225" i="24"/>
  <c r="D2225" i="24"/>
  <c r="AO2224" i="24"/>
  <c r="A2224" i="24" s="1"/>
  <c r="AN2224" i="24"/>
  <c r="AM2224" i="24"/>
  <c r="AL2224" i="24"/>
  <c r="M2224" i="24"/>
  <c r="H2224" i="24"/>
  <c r="D2224" i="24"/>
  <c r="AO2223" i="24"/>
  <c r="A2223" i="24" s="1"/>
  <c r="AN2223" i="24"/>
  <c r="AM2223" i="24"/>
  <c r="AL2223" i="24"/>
  <c r="M2223" i="24"/>
  <c r="H2223" i="24"/>
  <c r="D2223" i="24"/>
  <c r="AO2222" i="24"/>
  <c r="A2222" i="24" s="1"/>
  <c r="AN2222" i="24"/>
  <c r="AM2222" i="24"/>
  <c r="AL2222" i="24"/>
  <c r="M2222" i="24"/>
  <c r="H2222" i="24"/>
  <c r="D2222" i="24"/>
  <c r="AO2221" i="24"/>
  <c r="A2221" i="24" s="1"/>
  <c r="AN2221" i="24"/>
  <c r="AM2221" i="24"/>
  <c r="AL2221" i="24"/>
  <c r="M2221" i="24"/>
  <c r="H2221" i="24"/>
  <c r="D2221" i="24"/>
  <c r="AO2220" i="24"/>
  <c r="A2220" i="24" s="1"/>
  <c r="AN2220" i="24"/>
  <c r="AM2220" i="24"/>
  <c r="AL2220" i="24"/>
  <c r="M2220" i="24"/>
  <c r="H2220" i="24"/>
  <c r="D2220" i="24"/>
  <c r="AO2219" i="24"/>
  <c r="A2219" i="24" s="1"/>
  <c r="AN2219" i="24"/>
  <c r="AM2219" i="24"/>
  <c r="AL2219" i="24"/>
  <c r="M2219" i="24"/>
  <c r="H2219" i="24"/>
  <c r="D2219" i="24"/>
  <c r="AO2218" i="24"/>
  <c r="A2218" i="24" s="1"/>
  <c r="AN2218" i="24"/>
  <c r="AM2218" i="24"/>
  <c r="AL2218" i="24"/>
  <c r="M2218" i="24"/>
  <c r="H2218" i="24"/>
  <c r="D2218" i="24"/>
  <c r="AO2217" i="24"/>
  <c r="A2217" i="24" s="1"/>
  <c r="AN2217" i="24"/>
  <c r="AM2217" i="24"/>
  <c r="AL2217" i="24"/>
  <c r="M2217" i="24"/>
  <c r="H2217" i="24"/>
  <c r="D2217" i="24"/>
  <c r="AO2216" i="24"/>
  <c r="A2216" i="24" s="1"/>
  <c r="AN2216" i="24"/>
  <c r="AM2216" i="24"/>
  <c r="AL2216" i="24"/>
  <c r="M2216" i="24"/>
  <c r="H2216" i="24"/>
  <c r="D2216" i="24"/>
  <c r="AO2215" i="24"/>
  <c r="A2215" i="24" s="1"/>
  <c r="AN2215" i="24"/>
  <c r="AM2215" i="24"/>
  <c r="AL2215" i="24"/>
  <c r="M2215" i="24"/>
  <c r="H2215" i="24"/>
  <c r="D2215" i="24"/>
  <c r="AO2214" i="24"/>
  <c r="A2214" i="24" s="1"/>
  <c r="AN2214" i="24"/>
  <c r="AM2214" i="24"/>
  <c r="AL2214" i="24"/>
  <c r="M2214" i="24"/>
  <c r="H2214" i="24"/>
  <c r="D2214" i="24"/>
  <c r="AO2213" i="24"/>
  <c r="A2213" i="24" s="1"/>
  <c r="AN2213" i="24"/>
  <c r="AM2213" i="24"/>
  <c r="AL2213" i="24"/>
  <c r="M2213" i="24"/>
  <c r="H2213" i="24"/>
  <c r="D2213" i="24"/>
  <c r="AO2212" i="24"/>
  <c r="A2212" i="24" s="1"/>
  <c r="AN2212" i="24"/>
  <c r="AM2212" i="24"/>
  <c r="AL2212" i="24"/>
  <c r="M2212" i="24"/>
  <c r="H2212" i="24"/>
  <c r="D2212" i="24"/>
  <c r="AO2211" i="24"/>
  <c r="A2211" i="24" s="1"/>
  <c r="AN2211" i="24"/>
  <c r="AM2211" i="24"/>
  <c r="AL2211" i="24"/>
  <c r="M2211" i="24"/>
  <c r="H2211" i="24"/>
  <c r="D2211" i="24"/>
  <c r="AO2210" i="24"/>
  <c r="A2210" i="24" s="1"/>
  <c r="AN2210" i="24"/>
  <c r="AM2210" i="24"/>
  <c r="AL2210" i="24"/>
  <c r="M2210" i="24"/>
  <c r="H2210" i="24"/>
  <c r="D2210" i="24"/>
  <c r="AO2209" i="24"/>
  <c r="A2209" i="24" s="1"/>
  <c r="AN2209" i="24"/>
  <c r="AM2209" i="24"/>
  <c r="AL2209" i="24"/>
  <c r="M2209" i="24"/>
  <c r="H2209" i="24"/>
  <c r="D2209" i="24"/>
  <c r="AO2208" i="24"/>
  <c r="A2208" i="24" s="1"/>
  <c r="AN2208" i="24"/>
  <c r="AM2208" i="24"/>
  <c r="AL2208" i="24"/>
  <c r="M2208" i="24"/>
  <c r="H2208" i="24"/>
  <c r="D2208" i="24"/>
  <c r="AO2207" i="24"/>
  <c r="A2207" i="24" s="1"/>
  <c r="AN2207" i="24"/>
  <c r="AM2207" i="24"/>
  <c r="AL2207" i="24"/>
  <c r="M2207" i="24"/>
  <c r="H2207" i="24"/>
  <c r="D2207" i="24"/>
  <c r="AO2206" i="24"/>
  <c r="A2206" i="24" s="1"/>
  <c r="AN2206" i="24"/>
  <c r="AM2206" i="24"/>
  <c r="AL2206" i="24"/>
  <c r="M2206" i="24"/>
  <c r="H2206" i="24"/>
  <c r="D2206" i="24"/>
  <c r="AO2205" i="24"/>
  <c r="A2205" i="24" s="1"/>
  <c r="AN2205" i="24"/>
  <c r="AM2205" i="24"/>
  <c r="AL2205" i="24"/>
  <c r="M2205" i="24"/>
  <c r="H2205" i="24"/>
  <c r="D2205" i="24"/>
  <c r="AO2204" i="24"/>
  <c r="A2204" i="24" s="1"/>
  <c r="AN2204" i="24"/>
  <c r="AM2204" i="24"/>
  <c r="AL2204" i="24"/>
  <c r="M2204" i="24"/>
  <c r="H2204" i="24"/>
  <c r="D2204" i="24"/>
  <c r="AO2203" i="24"/>
  <c r="A2203" i="24" s="1"/>
  <c r="AN2203" i="24"/>
  <c r="AM2203" i="24"/>
  <c r="AL2203" i="24"/>
  <c r="M2203" i="24"/>
  <c r="H2203" i="24"/>
  <c r="D2203" i="24"/>
  <c r="AO2202" i="24"/>
  <c r="A2202" i="24" s="1"/>
  <c r="AN2202" i="24"/>
  <c r="AM2202" i="24"/>
  <c r="AL2202" i="24"/>
  <c r="M2202" i="24"/>
  <c r="H2202" i="24"/>
  <c r="D2202" i="24"/>
  <c r="AO2201" i="24"/>
  <c r="A2201" i="24" s="1"/>
  <c r="AN2201" i="24"/>
  <c r="AM2201" i="24"/>
  <c r="AL2201" i="24"/>
  <c r="M2201" i="24"/>
  <c r="H2201" i="24"/>
  <c r="D2201" i="24"/>
  <c r="AO2200" i="24"/>
  <c r="A2200" i="24" s="1"/>
  <c r="AN2200" i="24"/>
  <c r="AM2200" i="24"/>
  <c r="AL2200" i="24"/>
  <c r="M2200" i="24"/>
  <c r="H2200" i="24"/>
  <c r="D2200" i="24"/>
  <c r="AO2199" i="24"/>
  <c r="A2199" i="24" s="1"/>
  <c r="AN2199" i="24"/>
  <c r="AM2199" i="24"/>
  <c r="AL2199" i="24"/>
  <c r="M2199" i="24"/>
  <c r="H2199" i="24"/>
  <c r="D2199" i="24"/>
  <c r="AO2198" i="24"/>
  <c r="A2198" i="24" s="1"/>
  <c r="AN2198" i="24"/>
  <c r="AM2198" i="24"/>
  <c r="AL2198" i="24"/>
  <c r="M2198" i="24"/>
  <c r="H2198" i="24"/>
  <c r="D2198" i="24"/>
  <c r="AO2197" i="24"/>
  <c r="A2197" i="24" s="1"/>
  <c r="AN2197" i="24"/>
  <c r="AM2197" i="24"/>
  <c r="AL2197" i="24"/>
  <c r="M2197" i="24"/>
  <c r="H2197" i="24"/>
  <c r="D2197" i="24"/>
  <c r="AO2196" i="24"/>
  <c r="A2196" i="24" s="1"/>
  <c r="AN2196" i="24"/>
  <c r="AM2196" i="24"/>
  <c r="AL2196" i="24"/>
  <c r="M2196" i="24"/>
  <c r="H2196" i="24"/>
  <c r="D2196" i="24"/>
  <c r="AO2195" i="24"/>
  <c r="A2195" i="24" s="1"/>
  <c r="AN2195" i="24"/>
  <c r="AM2195" i="24"/>
  <c r="AL2195" i="24"/>
  <c r="M2195" i="24"/>
  <c r="H2195" i="24"/>
  <c r="D2195" i="24"/>
  <c r="AO2194" i="24"/>
  <c r="A2194" i="24" s="1"/>
  <c r="AN2194" i="24"/>
  <c r="AM2194" i="24"/>
  <c r="AL2194" i="24"/>
  <c r="M2194" i="24"/>
  <c r="H2194" i="24"/>
  <c r="D2194" i="24"/>
  <c r="AO2193" i="24"/>
  <c r="A2193" i="24" s="1"/>
  <c r="AN2193" i="24"/>
  <c r="AM2193" i="24"/>
  <c r="AL2193" i="24"/>
  <c r="M2193" i="24"/>
  <c r="H2193" i="24"/>
  <c r="D2193" i="24"/>
  <c r="AO2192" i="24"/>
  <c r="A2192" i="24" s="1"/>
  <c r="AN2192" i="24"/>
  <c r="AM2192" i="24"/>
  <c r="AL2192" i="24"/>
  <c r="M2192" i="24"/>
  <c r="H2192" i="24"/>
  <c r="D2192" i="24"/>
  <c r="AO2191" i="24"/>
  <c r="A2191" i="24" s="1"/>
  <c r="AN2191" i="24"/>
  <c r="AM2191" i="24"/>
  <c r="AL2191" i="24"/>
  <c r="M2191" i="24"/>
  <c r="H2191" i="24"/>
  <c r="D2191" i="24"/>
  <c r="AO2190" i="24"/>
  <c r="A2190" i="24" s="1"/>
  <c r="AN2190" i="24"/>
  <c r="AM2190" i="24"/>
  <c r="AL2190" i="24"/>
  <c r="M2190" i="24"/>
  <c r="H2190" i="24"/>
  <c r="D2190" i="24"/>
  <c r="AO2189" i="24"/>
  <c r="A2189" i="24" s="1"/>
  <c r="AN2189" i="24"/>
  <c r="AM2189" i="24"/>
  <c r="AL2189" i="24"/>
  <c r="M2189" i="24"/>
  <c r="H2189" i="24"/>
  <c r="D2189" i="24"/>
  <c r="AO2188" i="24"/>
  <c r="A2188" i="24" s="1"/>
  <c r="AN2188" i="24"/>
  <c r="AM2188" i="24"/>
  <c r="AL2188" i="24"/>
  <c r="M2188" i="24"/>
  <c r="H2188" i="24"/>
  <c r="D2188" i="24"/>
  <c r="AO2187" i="24"/>
  <c r="A2187" i="24" s="1"/>
  <c r="AN2187" i="24"/>
  <c r="AM2187" i="24"/>
  <c r="AL2187" i="24"/>
  <c r="M2187" i="24"/>
  <c r="H2187" i="24"/>
  <c r="D2187" i="24"/>
  <c r="AO2186" i="24"/>
  <c r="A2186" i="24" s="1"/>
  <c r="AN2186" i="24"/>
  <c r="AM2186" i="24"/>
  <c r="AL2186" i="24"/>
  <c r="M2186" i="24"/>
  <c r="H2186" i="24"/>
  <c r="D2186" i="24"/>
  <c r="AO2185" i="24"/>
  <c r="A2185" i="24" s="1"/>
  <c r="AN2185" i="24"/>
  <c r="AM2185" i="24"/>
  <c r="AL2185" i="24"/>
  <c r="M2185" i="24"/>
  <c r="H2185" i="24"/>
  <c r="D2185" i="24"/>
  <c r="AO2184" i="24"/>
  <c r="A2184" i="24" s="1"/>
  <c r="AN2184" i="24"/>
  <c r="AM2184" i="24"/>
  <c r="AL2184" i="24"/>
  <c r="M2184" i="24"/>
  <c r="H2184" i="24"/>
  <c r="D2184" i="24"/>
  <c r="AO2183" i="24"/>
  <c r="A2183" i="24" s="1"/>
  <c r="AN2183" i="24"/>
  <c r="AM2183" i="24"/>
  <c r="AL2183" i="24"/>
  <c r="M2183" i="24"/>
  <c r="H2183" i="24"/>
  <c r="D2183" i="24"/>
  <c r="AO2182" i="24"/>
  <c r="A2182" i="24" s="1"/>
  <c r="AN2182" i="24"/>
  <c r="AM2182" i="24"/>
  <c r="AL2182" i="24"/>
  <c r="M2182" i="24"/>
  <c r="H2182" i="24"/>
  <c r="D2182" i="24"/>
  <c r="AO2181" i="24"/>
  <c r="A2181" i="24" s="1"/>
  <c r="AN2181" i="24"/>
  <c r="AM2181" i="24"/>
  <c r="AL2181" i="24"/>
  <c r="M2181" i="24"/>
  <c r="H2181" i="24"/>
  <c r="D2181" i="24"/>
  <c r="AO2180" i="24"/>
  <c r="A2180" i="24" s="1"/>
  <c r="AN2180" i="24"/>
  <c r="AM2180" i="24"/>
  <c r="AL2180" i="24"/>
  <c r="M2180" i="24"/>
  <c r="H2180" i="24"/>
  <c r="D2180" i="24"/>
  <c r="AO2179" i="24"/>
  <c r="A2179" i="24" s="1"/>
  <c r="AN2179" i="24"/>
  <c r="AM2179" i="24"/>
  <c r="AL2179" i="24"/>
  <c r="M2179" i="24"/>
  <c r="H2179" i="24"/>
  <c r="D2179" i="24"/>
  <c r="AO2178" i="24"/>
  <c r="A2178" i="24" s="1"/>
  <c r="AN2178" i="24"/>
  <c r="AM2178" i="24"/>
  <c r="AL2178" i="24"/>
  <c r="M2178" i="24"/>
  <c r="H2178" i="24"/>
  <c r="D2178" i="24"/>
  <c r="AO2177" i="24"/>
  <c r="A2177" i="24" s="1"/>
  <c r="AN2177" i="24"/>
  <c r="AM2177" i="24"/>
  <c r="AL2177" i="24"/>
  <c r="M2177" i="24"/>
  <c r="H2177" i="24"/>
  <c r="D2177" i="24"/>
  <c r="AO2176" i="24"/>
  <c r="A2176" i="24" s="1"/>
  <c r="AN2176" i="24"/>
  <c r="AM2176" i="24"/>
  <c r="AL2176" i="24"/>
  <c r="M2176" i="24"/>
  <c r="H2176" i="24"/>
  <c r="D2176" i="24"/>
  <c r="AO2175" i="24"/>
  <c r="A2175" i="24" s="1"/>
  <c r="AN2175" i="24"/>
  <c r="AM2175" i="24"/>
  <c r="AL2175" i="24"/>
  <c r="M2175" i="24"/>
  <c r="H2175" i="24"/>
  <c r="D2175" i="24"/>
  <c r="AO2174" i="24"/>
  <c r="A2174" i="24" s="1"/>
  <c r="AN2174" i="24"/>
  <c r="AM2174" i="24"/>
  <c r="AL2174" i="24"/>
  <c r="M2174" i="24"/>
  <c r="H2174" i="24"/>
  <c r="D2174" i="24"/>
  <c r="AO2173" i="24"/>
  <c r="A2173" i="24" s="1"/>
  <c r="AN2173" i="24"/>
  <c r="AM2173" i="24"/>
  <c r="AL2173" i="24"/>
  <c r="M2173" i="24"/>
  <c r="H2173" i="24"/>
  <c r="D2173" i="24"/>
  <c r="AO2172" i="24"/>
  <c r="A2172" i="24" s="1"/>
  <c r="AN2172" i="24"/>
  <c r="AM2172" i="24"/>
  <c r="AL2172" i="24"/>
  <c r="M2172" i="24"/>
  <c r="H2172" i="24"/>
  <c r="D2172" i="24"/>
  <c r="AO2171" i="24"/>
  <c r="A2171" i="24" s="1"/>
  <c r="AN2171" i="24"/>
  <c r="AM2171" i="24"/>
  <c r="AL2171" i="24"/>
  <c r="M2171" i="24"/>
  <c r="H2171" i="24"/>
  <c r="D2171" i="24"/>
  <c r="AO2170" i="24"/>
  <c r="A2170" i="24" s="1"/>
  <c r="AN2170" i="24"/>
  <c r="AM2170" i="24"/>
  <c r="AL2170" i="24"/>
  <c r="M2170" i="24"/>
  <c r="H2170" i="24"/>
  <c r="D2170" i="24"/>
  <c r="AO2169" i="24"/>
  <c r="A2169" i="24" s="1"/>
  <c r="AN2169" i="24"/>
  <c r="AM2169" i="24"/>
  <c r="AL2169" i="24"/>
  <c r="M2169" i="24"/>
  <c r="H2169" i="24"/>
  <c r="D2169" i="24"/>
  <c r="AO2168" i="24"/>
  <c r="A2168" i="24" s="1"/>
  <c r="AN2168" i="24"/>
  <c r="AM2168" i="24"/>
  <c r="AL2168" i="24"/>
  <c r="M2168" i="24"/>
  <c r="H2168" i="24"/>
  <c r="D2168" i="24"/>
  <c r="AO2167" i="24"/>
  <c r="A2167" i="24" s="1"/>
  <c r="AN2167" i="24"/>
  <c r="AM2167" i="24"/>
  <c r="AL2167" i="24"/>
  <c r="M2167" i="24"/>
  <c r="H2167" i="24"/>
  <c r="D2167" i="24"/>
  <c r="AO2166" i="24"/>
  <c r="A2166" i="24" s="1"/>
  <c r="AN2166" i="24"/>
  <c r="AM2166" i="24"/>
  <c r="AL2166" i="24"/>
  <c r="M2166" i="24"/>
  <c r="H2166" i="24"/>
  <c r="D2166" i="24"/>
  <c r="AO2165" i="24"/>
  <c r="A2165" i="24" s="1"/>
  <c r="AN2165" i="24"/>
  <c r="AM2165" i="24"/>
  <c r="AL2165" i="24"/>
  <c r="M2165" i="24"/>
  <c r="H2165" i="24"/>
  <c r="D2165" i="24"/>
  <c r="AO2164" i="24"/>
  <c r="A2164" i="24" s="1"/>
  <c r="AN2164" i="24"/>
  <c r="AM2164" i="24"/>
  <c r="AL2164" i="24"/>
  <c r="M2164" i="24"/>
  <c r="H2164" i="24"/>
  <c r="D2164" i="24"/>
  <c r="AO2163" i="24"/>
  <c r="A2163" i="24" s="1"/>
  <c r="AN2163" i="24"/>
  <c r="AM2163" i="24"/>
  <c r="AL2163" i="24"/>
  <c r="M2163" i="24"/>
  <c r="H2163" i="24"/>
  <c r="D2163" i="24"/>
  <c r="AO2162" i="24"/>
  <c r="A2162" i="24" s="1"/>
  <c r="AN2162" i="24"/>
  <c r="AM2162" i="24"/>
  <c r="AL2162" i="24"/>
  <c r="M2162" i="24"/>
  <c r="H2162" i="24"/>
  <c r="D2162" i="24"/>
  <c r="AO2161" i="24"/>
  <c r="A2161" i="24" s="1"/>
  <c r="AN2161" i="24"/>
  <c r="AM2161" i="24"/>
  <c r="AL2161" i="24"/>
  <c r="M2161" i="24"/>
  <c r="H2161" i="24"/>
  <c r="D2161" i="24"/>
  <c r="AO2160" i="24"/>
  <c r="A2160" i="24" s="1"/>
  <c r="AN2160" i="24"/>
  <c r="AM2160" i="24"/>
  <c r="AL2160" i="24"/>
  <c r="M2160" i="24"/>
  <c r="H2160" i="24"/>
  <c r="D2160" i="24"/>
  <c r="AO2159" i="24"/>
  <c r="A2159" i="24" s="1"/>
  <c r="AN2159" i="24"/>
  <c r="AM2159" i="24"/>
  <c r="AL2159" i="24"/>
  <c r="M2159" i="24"/>
  <c r="H2159" i="24"/>
  <c r="D2159" i="24"/>
  <c r="AO2158" i="24"/>
  <c r="A2158" i="24" s="1"/>
  <c r="AN2158" i="24"/>
  <c r="AM2158" i="24"/>
  <c r="AL2158" i="24"/>
  <c r="M2158" i="24"/>
  <c r="H2158" i="24"/>
  <c r="D2158" i="24"/>
  <c r="AO2157" i="24"/>
  <c r="A2157" i="24" s="1"/>
  <c r="AN2157" i="24"/>
  <c r="AM2157" i="24"/>
  <c r="AL2157" i="24"/>
  <c r="M2157" i="24"/>
  <c r="H2157" i="24"/>
  <c r="D2157" i="24"/>
  <c r="AO2156" i="24"/>
  <c r="A2156" i="24" s="1"/>
  <c r="AN2156" i="24"/>
  <c r="AM2156" i="24"/>
  <c r="AL2156" i="24"/>
  <c r="M2156" i="24"/>
  <c r="H2156" i="24"/>
  <c r="D2156" i="24"/>
  <c r="AO2155" i="24"/>
  <c r="A2155" i="24" s="1"/>
  <c r="AN2155" i="24"/>
  <c r="AM2155" i="24"/>
  <c r="AL2155" i="24"/>
  <c r="M2155" i="24"/>
  <c r="H2155" i="24"/>
  <c r="D2155" i="24"/>
  <c r="AO2154" i="24"/>
  <c r="A2154" i="24" s="1"/>
  <c r="AN2154" i="24"/>
  <c r="AM2154" i="24"/>
  <c r="AL2154" i="24"/>
  <c r="M2154" i="24"/>
  <c r="H2154" i="24"/>
  <c r="D2154" i="24"/>
  <c r="AO2153" i="24"/>
  <c r="A2153" i="24" s="1"/>
  <c r="AN2153" i="24"/>
  <c r="AM2153" i="24"/>
  <c r="AL2153" i="24"/>
  <c r="M2153" i="24"/>
  <c r="H2153" i="24"/>
  <c r="D2153" i="24"/>
  <c r="AO2152" i="24"/>
  <c r="A2152" i="24" s="1"/>
  <c r="AN2152" i="24"/>
  <c r="AM2152" i="24"/>
  <c r="AL2152" i="24"/>
  <c r="M2152" i="24"/>
  <c r="H2152" i="24"/>
  <c r="D2152" i="24"/>
  <c r="AO2151" i="24"/>
  <c r="A2151" i="24" s="1"/>
  <c r="AN2151" i="24"/>
  <c r="AM2151" i="24"/>
  <c r="AL2151" i="24"/>
  <c r="M2151" i="24"/>
  <c r="H2151" i="24"/>
  <c r="D2151" i="24"/>
  <c r="AO2150" i="24"/>
  <c r="A2150" i="24" s="1"/>
  <c r="AN2150" i="24"/>
  <c r="AM2150" i="24"/>
  <c r="AL2150" i="24"/>
  <c r="M2150" i="24"/>
  <c r="H2150" i="24"/>
  <c r="D2150" i="24"/>
  <c r="AO2149" i="24"/>
  <c r="A2149" i="24" s="1"/>
  <c r="AN2149" i="24"/>
  <c r="AM2149" i="24"/>
  <c r="AL2149" i="24"/>
  <c r="M2149" i="24"/>
  <c r="H2149" i="24"/>
  <c r="D2149" i="24"/>
  <c r="AO2148" i="24"/>
  <c r="A2148" i="24" s="1"/>
  <c r="AN2148" i="24"/>
  <c r="AM2148" i="24"/>
  <c r="AL2148" i="24"/>
  <c r="M2148" i="24"/>
  <c r="H2148" i="24"/>
  <c r="D2148" i="24"/>
  <c r="AO2147" i="24"/>
  <c r="A2147" i="24" s="1"/>
  <c r="AN2147" i="24"/>
  <c r="AM2147" i="24"/>
  <c r="AL2147" i="24"/>
  <c r="M2147" i="24"/>
  <c r="H2147" i="24"/>
  <c r="D2147" i="24"/>
  <c r="AO2146" i="24"/>
  <c r="A2146" i="24" s="1"/>
  <c r="AN2146" i="24"/>
  <c r="AM2146" i="24"/>
  <c r="AL2146" i="24"/>
  <c r="M2146" i="24"/>
  <c r="H2146" i="24"/>
  <c r="D2146" i="24"/>
  <c r="AO2145" i="24"/>
  <c r="A2145" i="24" s="1"/>
  <c r="AN2145" i="24"/>
  <c r="AM2145" i="24"/>
  <c r="AL2145" i="24"/>
  <c r="M2145" i="24"/>
  <c r="H2145" i="24"/>
  <c r="D2145" i="24"/>
  <c r="AO2144" i="24"/>
  <c r="A2144" i="24" s="1"/>
  <c r="AN2144" i="24"/>
  <c r="AM2144" i="24"/>
  <c r="AL2144" i="24"/>
  <c r="M2144" i="24"/>
  <c r="H2144" i="24"/>
  <c r="D2144" i="24"/>
  <c r="AO2143" i="24"/>
  <c r="A2143" i="24" s="1"/>
  <c r="AN2143" i="24"/>
  <c r="AM2143" i="24"/>
  <c r="AL2143" i="24"/>
  <c r="M2143" i="24"/>
  <c r="H2143" i="24"/>
  <c r="D2143" i="24"/>
  <c r="AO2142" i="24"/>
  <c r="A2142" i="24" s="1"/>
  <c r="AN2142" i="24"/>
  <c r="AM2142" i="24"/>
  <c r="AL2142" i="24"/>
  <c r="M2142" i="24"/>
  <c r="H2142" i="24"/>
  <c r="D2142" i="24"/>
  <c r="AO2141" i="24"/>
  <c r="A2141" i="24" s="1"/>
  <c r="AN2141" i="24"/>
  <c r="AM2141" i="24"/>
  <c r="AL2141" i="24"/>
  <c r="M2141" i="24"/>
  <c r="H2141" i="24"/>
  <c r="D2141" i="24"/>
  <c r="AO2140" i="24"/>
  <c r="A2140" i="24" s="1"/>
  <c r="AN2140" i="24"/>
  <c r="AM2140" i="24"/>
  <c r="AL2140" i="24"/>
  <c r="M2140" i="24"/>
  <c r="H2140" i="24"/>
  <c r="D2140" i="24"/>
  <c r="AO2139" i="24"/>
  <c r="A2139" i="24" s="1"/>
  <c r="AN2139" i="24"/>
  <c r="AM2139" i="24"/>
  <c r="AL2139" i="24"/>
  <c r="M2139" i="24"/>
  <c r="H2139" i="24"/>
  <c r="D2139" i="24"/>
  <c r="AO2138" i="24"/>
  <c r="A2138" i="24" s="1"/>
  <c r="AN2138" i="24"/>
  <c r="AM2138" i="24"/>
  <c r="AL2138" i="24"/>
  <c r="M2138" i="24"/>
  <c r="H2138" i="24"/>
  <c r="D2138" i="24"/>
  <c r="AO2137" i="24"/>
  <c r="A2137" i="24" s="1"/>
  <c r="AN2137" i="24"/>
  <c r="AM2137" i="24"/>
  <c r="AL2137" i="24"/>
  <c r="M2137" i="24"/>
  <c r="H2137" i="24"/>
  <c r="D2137" i="24"/>
  <c r="AO2136" i="24"/>
  <c r="A2136" i="24" s="1"/>
  <c r="AN2136" i="24"/>
  <c r="AM2136" i="24"/>
  <c r="AL2136" i="24"/>
  <c r="M2136" i="24"/>
  <c r="H2136" i="24"/>
  <c r="D2136" i="24"/>
  <c r="AO2135" i="24"/>
  <c r="A2135" i="24" s="1"/>
  <c r="AN2135" i="24"/>
  <c r="AM2135" i="24"/>
  <c r="AL2135" i="24"/>
  <c r="M2135" i="24"/>
  <c r="H2135" i="24"/>
  <c r="D2135" i="24"/>
  <c r="AO2134" i="24"/>
  <c r="A2134" i="24" s="1"/>
  <c r="AN2134" i="24"/>
  <c r="AM2134" i="24"/>
  <c r="AL2134" i="24"/>
  <c r="M2134" i="24"/>
  <c r="H2134" i="24"/>
  <c r="D2134" i="24"/>
  <c r="AO2133" i="24"/>
  <c r="A2133" i="24" s="1"/>
  <c r="AN2133" i="24"/>
  <c r="AM2133" i="24"/>
  <c r="AL2133" i="24"/>
  <c r="M2133" i="24"/>
  <c r="H2133" i="24"/>
  <c r="D2133" i="24"/>
  <c r="AO2132" i="24"/>
  <c r="A2132" i="24" s="1"/>
  <c r="AN2132" i="24"/>
  <c r="AM2132" i="24"/>
  <c r="AL2132" i="24"/>
  <c r="M2132" i="24"/>
  <c r="H2132" i="24"/>
  <c r="D2132" i="24"/>
  <c r="AO2131" i="24"/>
  <c r="A2131" i="24" s="1"/>
  <c r="AN2131" i="24"/>
  <c r="AM2131" i="24"/>
  <c r="AL2131" i="24"/>
  <c r="M2131" i="24"/>
  <c r="H2131" i="24"/>
  <c r="D2131" i="24"/>
  <c r="AO2130" i="24"/>
  <c r="A2130" i="24" s="1"/>
  <c r="AN2130" i="24"/>
  <c r="AM2130" i="24"/>
  <c r="AL2130" i="24"/>
  <c r="M2130" i="24"/>
  <c r="H2130" i="24"/>
  <c r="D2130" i="24"/>
  <c r="AO2129" i="24"/>
  <c r="A2129" i="24" s="1"/>
  <c r="AN2129" i="24"/>
  <c r="AM2129" i="24"/>
  <c r="AL2129" i="24"/>
  <c r="M2129" i="24"/>
  <c r="H2129" i="24"/>
  <c r="D2129" i="24"/>
  <c r="AO2128" i="24"/>
  <c r="A2128" i="24" s="1"/>
  <c r="AN2128" i="24"/>
  <c r="AM2128" i="24"/>
  <c r="AL2128" i="24"/>
  <c r="M2128" i="24"/>
  <c r="H2128" i="24"/>
  <c r="D2128" i="24"/>
  <c r="AO2127" i="24"/>
  <c r="A2127" i="24" s="1"/>
  <c r="AN2127" i="24"/>
  <c r="AM2127" i="24"/>
  <c r="AL2127" i="24"/>
  <c r="M2127" i="24"/>
  <c r="H2127" i="24"/>
  <c r="D2127" i="24"/>
  <c r="AO2126" i="24"/>
  <c r="A2126" i="24" s="1"/>
  <c r="AN2126" i="24"/>
  <c r="AM2126" i="24"/>
  <c r="AL2126" i="24"/>
  <c r="M2126" i="24"/>
  <c r="H2126" i="24"/>
  <c r="D2126" i="24"/>
  <c r="AO2125" i="24"/>
  <c r="A2125" i="24" s="1"/>
  <c r="AN2125" i="24"/>
  <c r="AM2125" i="24"/>
  <c r="AL2125" i="24"/>
  <c r="M2125" i="24"/>
  <c r="H2125" i="24"/>
  <c r="D2125" i="24"/>
  <c r="AO2124" i="24"/>
  <c r="A2124" i="24" s="1"/>
  <c r="AN2124" i="24"/>
  <c r="AM2124" i="24"/>
  <c r="AL2124" i="24"/>
  <c r="M2124" i="24"/>
  <c r="H2124" i="24"/>
  <c r="D2124" i="24"/>
  <c r="AO2123" i="24"/>
  <c r="A2123" i="24" s="1"/>
  <c r="AN2123" i="24"/>
  <c r="AM2123" i="24"/>
  <c r="AL2123" i="24"/>
  <c r="M2123" i="24"/>
  <c r="H2123" i="24"/>
  <c r="D2123" i="24"/>
  <c r="AO2122" i="24"/>
  <c r="A2122" i="24" s="1"/>
  <c r="AN2122" i="24"/>
  <c r="AM2122" i="24"/>
  <c r="AL2122" i="24"/>
  <c r="M2122" i="24"/>
  <c r="H2122" i="24"/>
  <c r="D2122" i="24"/>
  <c r="AO2121" i="24"/>
  <c r="A2121" i="24" s="1"/>
  <c r="AN2121" i="24"/>
  <c r="AM2121" i="24"/>
  <c r="AL2121" i="24"/>
  <c r="M2121" i="24"/>
  <c r="H2121" i="24"/>
  <c r="D2121" i="24"/>
  <c r="AO2120" i="24"/>
  <c r="A2120" i="24" s="1"/>
  <c r="AN2120" i="24"/>
  <c r="AM2120" i="24"/>
  <c r="AL2120" i="24"/>
  <c r="M2120" i="24"/>
  <c r="H2120" i="24"/>
  <c r="D2120" i="24"/>
  <c r="AO2119" i="24"/>
  <c r="A2119" i="24" s="1"/>
  <c r="AN2119" i="24"/>
  <c r="AM2119" i="24"/>
  <c r="AL2119" i="24"/>
  <c r="M2119" i="24"/>
  <c r="H2119" i="24"/>
  <c r="D2119" i="24"/>
  <c r="AO2118" i="24"/>
  <c r="A2118" i="24" s="1"/>
  <c r="AN2118" i="24"/>
  <c r="AM2118" i="24"/>
  <c r="AL2118" i="24"/>
  <c r="M2118" i="24"/>
  <c r="H2118" i="24"/>
  <c r="D2118" i="24"/>
  <c r="AO2117" i="24"/>
  <c r="A2117" i="24" s="1"/>
  <c r="AN2117" i="24"/>
  <c r="AM2117" i="24"/>
  <c r="AL2117" i="24"/>
  <c r="M2117" i="24"/>
  <c r="H2117" i="24"/>
  <c r="D2117" i="24"/>
  <c r="AO2116" i="24"/>
  <c r="A2116" i="24" s="1"/>
  <c r="AN2116" i="24"/>
  <c r="AM2116" i="24"/>
  <c r="AL2116" i="24"/>
  <c r="M2116" i="24"/>
  <c r="H2116" i="24"/>
  <c r="D2116" i="24"/>
  <c r="AO2115" i="24"/>
  <c r="A2115" i="24" s="1"/>
  <c r="AN2115" i="24"/>
  <c r="AM2115" i="24"/>
  <c r="AL2115" i="24"/>
  <c r="M2115" i="24"/>
  <c r="H2115" i="24"/>
  <c r="D2115" i="24"/>
  <c r="AO2114" i="24"/>
  <c r="A2114" i="24" s="1"/>
  <c r="AN2114" i="24"/>
  <c r="AM2114" i="24"/>
  <c r="AL2114" i="24"/>
  <c r="M2114" i="24"/>
  <c r="H2114" i="24"/>
  <c r="D2114" i="24"/>
  <c r="AO2113" i="24"/>
  <c r="A2113" i="24" s="1"/>
  <c r="AN2113" i="24"/>
  <c r="AM2113" i="24"/>
  <c r="AL2113" i="24"/>
  <c r="M2113" i="24"/>
  <c r="H2113" i="24"/>
  <c r="D2113" i="24"/>
  <c r="AO2112" i="24"/>
  <c r="A2112" i="24" s="1"/>
  <c r="AN2112" i="24"/>
  <c r="AM2112" i="24"/>
  <c r="AL2112" i="24"/>
  <c r="M2112" i="24"/>
  <c r="H2112" i="24"/>
  <c r="D2112" i="24"/>
  <c r="AO2111" i="24"/>
  <c r="A2111" i="24" s="1"/>
  <c r="AN2111" i="24"/>
  <c r="AM2111" i="24"/>
  <c r="AL2111" i="24"/>
  <c r="M2111" i="24"/>
  <c r="H2111" i="24"/>
  <c r="D2111" i="24"/>
  <c r="AO2110" i="24"/>
  <c r="A2110" i="24" s="1"/>
  <c r="AN2110" i="24"/>
  <c r="AM2110" i="24"/>
  <c r="AL2110" i="24"/>
  <c r="M2110" i="24"/>
  <c r="H2110" i="24"/>
  <c r="D2110" i="24"/>
  <c r="AO2109" i="24"/>
  <c r="A2109" i="24" s="1"/>
  <c r="AN2109" i="24"/>
  <c r="AM2109" i="24"/>
  <c r="AL2109" i="24"/>
  <c r="M2109" i="24"/>
  <c r="H2109" i="24"/>
  <c r="D2109" i="24"/>
  <c r="AO2108" i="24"/>
  <c r="A2108" i="24" s="1"/>
  <c r="AN2108" i="24"/>
  <c r="AM2108" i="24"/>
  <c r="AL2108" i="24"/>
  <c r="M2108" i="24"/>
  <c r="H2108" i="24"/>
  <c r="D2108" i="24"/>
  <c r="AO2107" i="24"/>
  <c r="A2107" i="24" s="1"/>
  <c r="AN2107" i="24"/>
  <c r="AM2107" i="24"/>
  <c r="AL2107" i="24"/>
  <c r="M2107" i="24"/>
  <c r="H2107" i="24"/>
  <c r="D2107" i="24"/>
  <c r="AO2106" i="24"/>
  <c r="A2106" i="24" s="1"/>
  <c r="AN2106" i="24"/>
  <c r="AM2106" i="24"/>
  <c r="AL2106" i="24"/>
  <c r="M2106" i="24"/>
  <c r="H2106" i="24"/>
  <c r="D2106" i="24"/>
  <c r="AO2105" i="24"/>
  <c r="A2105" i="24" s="1"/>
  <c r="AN2105" i="24"/>
  <c r="AM2105" i="24"/>
  <c r="AL2105" i="24"/>
  <c r="M2105" i="24"/>
  <c r="H2105" i="24"/>
  <c r="D2105" i="24"/>
  <c r="AO2104" i="24"/>
  <c r="A2104" i="24" s="1"/>
  <c r="AN2104" i="24"/>
  <c r="AM2104" i="24"/>
  <c r="AL2104" i="24"/>
  <c r="M2104" i="24"/>
  <c r="H2104" i="24"/>
  <c r="D2104" i="24"/>
  <c r="AO2103" i="24"/>
  <c r="A2103" i="24" s="1"/>
  <c r="AN2103" i="24"/>
  <c r="AM2103" i="24"/>
  <c r="AL2103" i="24"/>
  <c r="M2103" i="24"/>
  <c r="H2103" i="24"/>
  <c r="D2103" i="24"/>
  <c r="AO2102" i="24"/>
  <c r="A2102" i="24" s="1"/>
  <c r="AN2102" i="24"/>
  <c r="AM2102" i="24"/>
  <c r="AL2102" i="24"/>
  <c r="M2102" i="24"/>
  <c r="H2102" i="24"/>
  <c r="D2102" i="24"/>
  <c r="AO2101" i="24"/>
  <c r="A2101" i="24" s="1"/>
  <c r="AN2101" i="24"/>
  <c r="AM2101" i="24"/>
  <c r="AL2101" i="24"/>
  <c r="M2101" i="24"/>
  <c r="H2101" i="24"/>
  <c r="D2101" i="24"/>
  <c r="AO2100" i="24"/>
  <c r="A2100" i="24" s="1"/>
  <c r="AN2100" i="24"/>
  <c r="AM2100" i="24"/>
  <c r="AL2100" i="24"/>
  <c r="M2100" i="24"/>
  <c r="H2100" i="24"/>
  <c r="D2100" i="24"/>
  <c r="AO2099" i="24"/>
  <c r="A2099" i="24" s="1"/>
  <c r="AN2099" i="24"/>
  <c r="AM2099" i="24"/>
  <c r="AL2099" i="24"/>
  <c r="M2099" i="24"/>
  <c r="H2099" i="24"/>
  <c r="D2099" i="24"/>
  <c r="AO2098" i="24"/>
  <c r="A2098" i="24" s="1"/>
  <c r="AN2098" i="24"/>
  <c r="AM2098" i="24"/>
  <c r="AL2098" i="24"/>
  <c r="M2098" i="24"/>
  <c r="H2098" i="24"/>
  <c r="D2098" i="24"/>
  <c r="AO2097" i="24"/>
  <c r="A2097" i="24" s="1"/>
  <c r="AN2097" i="24"/>
  <c r="AM2097" i="24"/>
  <c r="AL2097" i="24"/>
  <c r="M2097" i="24"/>
  <c r="H2097" i="24"/>
  <c r="D2097" i="24"/>
  <c r="AO2096" i="24"/>
  <c r="A2096" i="24" s="1"/>
  <c r="AN2096" i="24"/>
  <c r="AM2096" i="24"/>
  <c r="AL2096" i="24"/>
  <c r="M2096" i="24"/>
  <c r="H2096" i="24"/>
  <c r="D2096" i="24"/>
  <c r="AO2095" i="24"/>
  <c r="A2095" i="24" s="1"/>
  <c r="AN2095" i="24"/>
  <c r="AM2095" i="24"/>
  <c r="AL2095" i="24"/>
  <c r="M2095" i="24"/>
  <c r="H2095" i="24"/>
  <c r="D2095" i="24"/>
  <c r="AO2094" i="24"/>
  <c r="A2094" i="24" s="1"/>
  <c r="AN2094" i="24"/>
  <c r="AM2094" i="24"/>
  <c r="AL2094" i="24"/>
  <c r="M2094" i="24"/>
  <c r="H2094" i="24"/>
  <c r="D2094" i="24"/>
  <c r="AO2093" i="24"/>
  <c r="A2093" i="24" s="1"/>
  <c r="AN2093" i="24"/>
  <c r="AM2093" i="24"/>
  <c r="AL2093" i="24"/>
  <c r="M2093" i="24"/>
  <c r="H2093" i="24"/>
  <c r="D2093" i="24"/>
  <c r="AO2092" i="24"/>
  <c r="A2092" i="24" s="1"/>
  <c r="AN2092" i="24"/>
  <c r="AM2092" i="24"/>
  <c r="AL2092" i="24"/>
  <c r="M2092" i="24"/>
  <c r="H2092" i="24"/>
  <c r="D2092" i="24"/>
  <c r="AO2091" i="24"/>
  <c r="A2091" i="24" s="1"/>
  <c r="AN2091" i="24"/>
  <c r="AM2091" i="24"/>
  <c r="AL2091" i="24"/>
  <c r="M2091" i="24"/>
  <c r="H2091" i="24"/>
  <c r="D2091" i="24"/>
  <c r="AO2090" i="24"/>
  <c r="A2090" i="24" s="1"/>
  <c r="AN2090" i="24"/>
  <c r="AM2090" i="24"/>
  <c r="AL2090" i="24"/>
  <c r="M2090" i="24"/>
  <c r="H2090" i="24"/>
  <c r="D2090" i="24"/>
  <c r="AO2089" i="24"/>
  <c r="A2089" i="24" s="1"/>
  <c r="AN2089" i="24"/>
  <c r="AM2089" i="24"/>
  <c r="AL2089" i="24"/>
  <c r="M2089" i="24"/>
  <c r="H2089" i="24"/>
  <c r="D2089" i="24"/>
  <c r="AO2088" i="24"/>
  <c r="A2088" i="24" s="1"/>
  <c r="AN2088" i="24"/>
  <c r="AM2088" i="24"/>
  <c r="AL2088" i="24"/>
  <c r="M2088" i="24"/>
  <c r="H2088" i="24"/>
  <c r="D2088" i="24"/>
  <c r="AO2087" i="24"/>
  <c r="A2087" i="24" s="1"/>
  <c r="AN2087" i="24"/>
  <c r="AM2087" i="24"/>
  <c r="AL2087" i="24"/>
  <c r="M2087" i="24"/>
  <c r="H2087" i="24"/>
  <c r="D2087" i="24"/>
  <c r="AO2086" i="24"/>
  <c r="A2086" i="24" s="1"/>
  <c r="AN2086" i="24"/>
  <c r="AM2086" i="24"/>
  <c r="AL2086" i="24"/>
  <c r="M2086" i="24"/>
  <c r="H2086" i="24"/>
  <c r="D2086" i="24"/>
  <c r="AO2085" i="24"/>
  <c r="A2085" i="24" s="1"/>
  <c r="AN2085" i="24"/>
  <c r="AM2085" i="24"/>
  <c r="AL2085" i="24"/>
  <c r="M2085" i="24"/>
  <c r="H2085" i="24"/>
  <c r="D2085" i="24"/>
  <c r="AO2084" i="24"/>
  <c r="A2084" i="24" s="1"/>
  <c r="AN2084" i="24"/>
  <c r="AM2084" i="24"/>
  <c r="AL2084" i="24"/>
  <c r="M2084" i="24"/>
  <c r="H2084" i="24"/>
  <c r="D2084" i="24"/>
  <c r="AO2083" i="24"/>
  <c r="A2083" i="24" s="1"/>
  <c r="AN2083" i="24"/>
  <c r="AM2083" i="24"/>
  <c r="AL2083" i="24"/>
  <c r="M2083" i="24"/>
  <c r="H2083" i="24"/>
  <c r="D2083" i="24"/>
  <c r="AO2082" i="24"/>
  <c r="A2082" i="24" s="1"/>
  <c r="AN2082" i="24"/>
  <c r="AM2082" i="24"/>
  <c r="AL2082" i="24"/>
  <c r="M2082" i="24"/>
  <c r="H2082" i="24"/>
  <c r="D2082" i="24"/>
  <c r="AO2081" i="24"/>
  <c r="A2081" i="24" s="1"/>
  <c r="AN2081" i="24"/>
  <c r="AM2081" i="24"/>
  <c r="AL2081" i="24"/>
  <c r="M2081" i="24"/>
  <c r="H2081" i="24"/>
  <c r="D2081" i="24"/>
  <c r="AO2080" i="24"/>
  <c r="A2080" i="24" s="1"/>
  <c r="AN2080" i="24"/>
  <c r="AM2080" i="24"/>
  <c r="AL2080" i="24"/>
  <c r="M2080" i="24"/>
  <c r="H2080" i="24"/>
  <c r="D2080" i="24"/>
  <c r="AO2079" i="24"/>
  <c r="A2079" i="24" s="1"/>
  <c r="AN2079" i="24"/>
  <c r="AM2079" i="24"/>
  <c r="AL2079" i="24"/>
  <c r="M2079" i="24"/>
  <c r="H2079" i="24"/>
  <c r="D2079" i="24"/>
  <c r="AO2078" i="24"/>
  <c r="A2078" i="24" s="1"/>
  <c r="AN2078" i="24"/>
  <c r="AM2078" i="24"/>
  <c r="AL2078" i="24"/>
  <c r="M2078" i="24"/>
  <c r="H2078" i="24"/>
  <c r="D2078" i="24"/>
  <c r="AO2077" i="24"/>
  <c r="A2077" i="24" s="1"/>
  <c r="AN2077" i="24"/>
  <c r="AM2077" i="24"/>
  <c r="AL2077" i="24"/>
  <c r="M2077" i="24"/>
  <c r="H2077" i="24"/>
  <c r="D2077" i="24"/>
  <c r="AO2076" i="24"/>
  <c r="A2076" i="24" s="1"/>
  <c r="AN2076" i="24"/>
  <c r="AM2076" i="24"/>
  <c r="AL2076" i="24"/>
  <c r="M2076" i="24"/>
  <c r="H2076" i="24"/>
  <c r="D2076" i="24"/>
  <c r="AO2075" i="24"/>
  <c r="A2075" i="24" s="1"/>
  <c r="AN2075" i="24"/>
  <c r="AM2075" i="24"/>
  <c r="AL2075" i="24"/>
  <c r="M2075" i="24"/>
  <c r="H2075" i="24"/>
  <c r="D2075" i="24"/>
  <c r="AO2074" i="24"/>
  <c r="A2074" i="24" s="1"/>
  <c r="AN2074" i="24"/>
  <c r="AM2074" i="24"/>
  <c r="AL2074" i="24"/>
  <c r="M2074" i="24"/>
  <c r="H2074" i="24"/>
  <c r="D2074" i="24"/>
  <c r="AO2073" i="24"/>
  <c r="A2073" i="24" s="1"/>
  <c r="AN2073" i="24"/>
  <c r="AM2073" i="24"/>
  <c r="AL2073" i="24"/>
  <c r="M2073" i="24"/>
  <c r="H2073" i="24"/>
  <c r="D2073" i="24"/>
  <c r="AO2072" i="24"/>
  <c r="A2072" i="24" s="1"/>
  <c r="AN2072" i="24"/>
  <c r="AM2072" i="24"/>
  <c r="AL2072" i="24"/>
  <c r="M2072" i="24"/>
  <c r="H2072" i="24"/>
  <c r="D2072" i="24"/>
  <c r="AO2071" i="24"/>
  <c r="A2071" i="24" s="1"/>
  <c r="AN2071" i="24"/>
  <c r="AM2071" i="24"/>
  <c r="AL2071" i="24"/>
  <c r="M2071" i="24"/>
  <c r="H2071" i="24"/>
  <c r="D2071" i="24"/>
  <c r="AO2070" i="24"/>
  <c r="A2070" i="24" s="1"/>
  <c r="AN2070" i="24"/>
  <c r="AM2070" i="24"/>
  <c r="AL2070" i="24"/>
  <c r="M2070" i="24"/>
  <c r="H2070" i="24"/>
  <c r="D2070" i="24"/>
  <c r="AO2069" i="24"/>
  <c r="A2069" i="24" s="1"/>
  <c r="AN2069" i="24"/>
  <c r="AM2069" i="24"/>
  <c r="AL2069" i="24"/>
  <c r="M2069" i="24"/>
  <c r="H2069" i="24"/>
  <c r="D2069" i="24"/>
  <c r="AO2068" i="24"/>
  <c r="A2068" i="24" s="1"/>
  <c r="AN2068" i="24"/>
  <c r="AM2068" i="24"/>
  <c r="AL2068" i="24"/>
  <c r="M2068" i="24"/>
  <c r="H2068" i="24"/>
  <c r="D2068" i="24"/>
  <c r="AO2067" i="24"/>
  <c r="A2067" i="24" s="1"/>
  <c r="AN2067" i="24"/>
  <c r="AM2067" i="24"/>
  <c r="AL2067" i="24"/>
  <c r="M2067" i="24"/>
  <c r="H2067" i="24"/>
  <c r="D2067" i="24"/>
  <c r="AO2066" i="24"/>
  <c r="A2066" i="24" s="1"/>
  <c r="AN2066" i="24"/>
  <c r="AM2066" i="24"/>
  <c r="AL2066" i="24"/>
  <c r="M2066" i="24"/>
  <c r="H2066" i="24"/>
  <c r="D2066" i="24"/>
  <c r="AO2065" i="24"/>
  <c r="A2065" i="24" s="1"/>
  <c r="AN2065" i="24"/>
  <c r="AM2065" i="24"/>
  <c r="AL2065" i="24"/>
  <c r="M2065" i="24"/>
  <c r="H2065" i="24"/>
  <c r="D2065" i="24"/>
  <c r="AO2064" i="24"/>
  <c r="A2064" i="24" s="1"/>
  <c r="AN2064" i="24"/>
  <c r="AM2064" i="24"/>
  <c r="AL2064" i="24"/>
  <c r="M2064" i="24"/>
  <c r="H2064" i="24"/>
  <c r="D2064" i="24"/>
  <c r="AO2063" i="24"/>
  <c r="A2063" i="24" s="1"/>
  <c r="AN2063" i="24"/>
  <c r="AM2063" i="24"/>
  <c r="AL2063" i="24"/>
  <c r="M2063" i="24"/>
  <c r="H2063" i="24"/>
  <c r="D2063" i="24"/>
  <c r="AO2062" i="24"/>
  <c r="A2062" i="24" s="1"/>
  <c r="AN2062" i="24"/>
  <c r="AM2062" i="24"/>
  <c r="AL2062" i="24"/>
  <c r="M2062" i="24"/>
  <c r="H2062" i="24"/>
  <c r="D2062" i="24"/>
  <c r="AO2061" i="24"/>
  <c r="A2061" i="24" s="1"/>
  <c r="AN2061" i="24"/>
  <c r="AM2061" i="24"/>
  <c r="AL2061" i="24"/>
  <c r="M2061" i="24"/>
  <c r="H2061" i="24"/>
  <c r="D2061" i="24"/>
  <c r="AO2060" i="24"/>
  <c r="A2060" i="24" s="1"/>
  <c r="AN2060" i="24"/>
  <c r="AM2060" i="24"/>
  <c r="AL2060" i="24"/>
  <c r="M2060" i="24"/>
  <c r="H2060" i="24"/>
  <c r="D2060" i="24"/>
  <c r="AO2059" i="24"/>
  <c r="A2059" i="24" s="1"/>
  <c r="AN2059" i="24"/>
  <c r="AM2059" i="24"/>
  <c r="AL2059" i="24"/>
  <c r="M2059" i="24"/>
  <c r="H2059" i="24"/>
  <c r="D2059" i="24"/>
  <c r="AO2058" i="24"/>
  <c r="A2058" i="24" s="1"/>
  <c r="AN2058" i="24"/>
  <c r="AM2058" i="24"/>
  <c r="AL2058" i="24"/>
  <c r="M2058" i="24"/>
  <c r="H2058" i="24"/>
  <c r="D2058" i="24"/>
  <c r="AO2057" i="24"/>
  <c r="A2057" i="24" s="1"/>
  <c r="AN2057" i="24"/>
  <c r="AM2057" i="24"/>
  <c r="AL2057" i="24"/>
  <c r="M2057" i="24"/>
  <c r="H2057" i="24"/>
  <c r="D2057" i="24"/>
  <c r="AO2056" i="24"/>
  <c r="A2056" i="24" s="1"/>
  <c r="AN2056" i="24"/>
  <c r="AM2056" i="24"/>
  <c r="AL2056" i="24"/>
  <c r="M2056" i="24"/>
  <c r="H2056" i="24"/>
  <c r="D2056" i="24"/>
  <c r="AO2055" i="24"/>
  <c r="A2055" i="24" s="1"/>
  <c r="AN2055" i="24"/>
  <c r="AM2055" i="24"/>
  <c r="AL2055" i="24"/>
  <c r="M2055" i="24"/>
  <c r="H2055" i="24"/>
  <c r="D2055" i="24"/>
  <c r="AO2054" i="24"/>
  <c r="A2054" i="24" s="1"/>
  <c r="AN2054" i="24"/>
  <c r="AM2054" i="24"/>
  <c r="AL2054" i="24"/>
  <c r="M2054" i="24"/>
  <c r="H2054" i="24"/>
  <c r="D2054" i="24"/>
  <c r="AO2053" i="24"/>
  <c r="A2053" i="24" s="1"/>
  <c r="AN2053" i="24"/>
  <c r="AM2053" i="24"/>
  <c r="AL2053" i="24"/>
  <c r="M2053" i="24"/>
  <c r="H2053" i="24"/>
  <c r="D2053" i="24"/>
  <c r="AO2052" i="24"/>
  <c r="A2052" i="24" s="1"/>
  <c r="AN2052" i="24"/>
  <c r="AM2052" i="24"/>
  <c r="AL2052" i="24"/>
  <c r="M2052" i="24"/>
  <c r="H2052" i="24"/>
  <c r="D2052" i="24"/>
  <c r="AO2051" i="24"/>
  <c r="A2051" i="24" s="1"/>
  <c r="AN2051" i="24"/>
  <c r="AM2051" i="24"/>
  <c r="AL2051" i="24"/>
  <c r="M2051" i="24"/>
  <c r="H2051" i="24"/>
  <c r="D2051" i="24"/>
  <c r="AO2050" i="24"/>
  <c r="A2050" i="24" s="1"/>
  <c r="AN2050" i="24"/>
  <c r="AM2050" i="24"/>
  <c r="AL2050" i="24"/>
  <c r="M2050" i="24"/>
  <c r="H2050" i="24"/>
  <c r="D2050" i="24"/>
  <c r="AO2049" i="24"/>
  <c r="A2049" i="24" s="1"/>
  <c r="AN2049" i="24"/>
  <c r="AM2049" i="24"/>
  <c r="AL2049" i="24"/>
  <c r="M2049" i="24"/>
  <c r="H2049" i="24"/>
  <c r="D2049" i="24"/>
  <c r="AO2048" i="24"/>
  <c r="A2048" i="24" s="1"/>
  <c r="AN2048" i="24"/>
  <c r="AM2048" i="24"/>
  <c r="AL2048" i="24"/>
  <c r="M2048" i="24"/>
  <c r="H2048" i="24"/>
  <c r="D2048" i="24"/>
  <c r="AO2047" i="24"/>
  <c r="A2047" i="24" s="1"/>
  <c r="AN2047" i="24"/>
  <c r="AM2047" i="24"/>
  <c r="AL2047" i="24"/>
  <c r="M2047" i="24"/>
  <c r="H2047" i="24"/>
  <c r="D2047" i="24"/>
  <c r="AO2046" i="24"/>
  <c r="A2046" i="24" s="1"/>
  <c r="AN2046" i="24"/>
  <c r="AM2046" i="24"/>
  <c r="AL2046" i="24"/>
  <c r="M2046" i="24"/>
  <c r="H2046" i="24"/>
  <c r="D2046" i="24"/>
  <c r="AO2045" i="24"/>
  <c r="A2045" i="24" s="1"/>
  <c r="AN2045" i="24"/>
  <c r="AM2045" i="24"/>
  <c r="AL2045" i="24"/>
  <c r="M2045" i="24"/>
  <c r="H2045" i="24"/>
  <c r="D2045" i="24"/>
  <c r="AO2044" i="24"/>
  <c r="A2044" i="24" s="1"/>
  <c r="AN2044" i="24"/>
  <c r="AM2044" i="24"/>
  <c r="AL2044" i="24"/>
  <c r="M2044" i="24"/>
  <c r="H2044" i="24"/>
  <c r="D2044" i="24"/>
  <c r="AO2043" i="24"/>
  <c r="A2043" i="24" s="1"/>
  <c r="AN2043" i="24"/>
  <c r="AM2043" i="24"/>
  <c r="AL2043" i="24"/>
  <c r="M2043" i="24"/>
  <c r="H2043" i="24"/>
  <c r="D2043" i="24"/>
  <c r="AO2042" i="24"/>
  <c r="A2042" i="24" s="1"/>
  <c r="AN2042" i="24"/>
  <c r="AM2042" i="24"/>
  <c r="AL2042" i="24"/>
  <c r="M2042" i="24"/>
  <c r="H2042" i="24"/>
  <c r="D2042" i="24"/>
  <c r="AO2041" i="24"/>
  <c r="A2041" i="24" s="1"/>
  <c r="AN2041" i="24"/>
  <c r="AM2041" i="24"/>
  <c r="AL2041" i="24"/>
  <c r="M2041" i="24"/>
  <c r="H2041" i="24"/>
  <c r="D2041" i="24"/>
  <c r="AO2040" i="24"/>
  <c r="A2040" i="24" s="1"/>
  <c r="AN2040" i="24"/>
  <c r="AM2040" i="24"/>
  <c r="AL2040" i="24"/>
  <c r="M2040" i="24"/>
  <c r="H2040" i="24"/>
  <c r="D2040" i="24"/>
  <c r="AO2039" i="24"/>
  <c r="A2039" i="24" s="1"/>
  <c r="AN2039" i="24"/>
  <c r="AM2039" i="24"/>
  <c r="AL2039" i="24"/>
  <c r="M2039" i="24"/>
  <c r="H2039" i="24"/>
  <c r="D2039" i="24"/>
  <c r="AO2038" i="24"/>
  <c r="A2038" i="24" s="1"/>
  <c r="AN2038" i="24"/>
  <c r="AM2038" i="24"/>
  <c r="AL2038" i="24"/>
  <c r="M2038" i="24"/>
  <c r="H2038" i="24"/>
  <c r="D2038" i="24"/>
  <c r="AO2037" i="24"/>
  <c r="A2037" i="24" s="1"/>
  <c r="AN2037" i="24"/>
  <c r="AM2037" i="24"/>
  <c r="AL2037" i="24"/>
  <c r="M2037" i="24"/>
  <c r="H2037" i="24"/>
  <c r="D2037" i="24"/>
  <c r="AO2036" i="24"/>
  <c r="A2036" i="24" s="1"/>
  <c r="AN2036" i="24"/>
  <c r="AM2036" i="24"/>
  <c r="AL2036" i="24"/>
  <c r="M2036" i="24"/>
  <c r="H2036" i="24"/>
  <c r="D2036" i="24"/>
  <c r="AO2035" i="24"/>
  <c r="A2035" i="24" s="1"/>
  <c r="AN2035" i="24"/>
  <c r="AM2035" i="24"/>
  <c r="AL2035" i="24"/>
  <c r="M2035" i="24"/>
  <c r="H2035" i="24"/>
  <c r="D2035" i="24"/>
  <c r="AO2034" i="24"/>
  <c r="A2034" i="24" s="1"/>
  <c r="AN2034" i="24"/>
  <c r="AM2034" i="24"/>
  <c r="AL2034" i="24"/>
  <c r="M2034" i="24"/>
  <c r="H2034" i="24"/>
  <c r="D2034" i="24"/>
  <c r="AO2033" i="24"/>
  <c r="A2033" i="24" s="1"/>
  <c r="AN2033" i="24"/>
  <c r="AM2033" i="24"/>
  <c r="AL2033" i="24"/>
  <c r="M2033" i="24"/>
  <c r="H2033" i="24"/>
  <c r="D2033" i="24"/>
  <c r="AO2032" i="24"/>
  <c r="A2032" i="24" s="1"/>
  <c r="AN2032" i="24"/>
  <c r="AM2032" i="24"/>
  <c r="AL2032" i="24"/>
  <c r="M2032" i="24"/>
  <c r="H2032" i="24"/>
  <c r="D2032" i="24"/>
  <c r="AO2031" i="24"/>
  <c r="A2031" i="24" s="1"/>
  <c r="AN2031" i="24"/>
  <c r="AM2031" i="24"/>
  <c r="AL2031" i="24"/>
  <c r="M2031" i="24"/>
  <c r="H2031" i="24"/>
  <c r="D2031" i="24"/>
  <c r="AO2030" i="24"/>
  <c r="A2030" i="24" s="1"/>
  <c r="AN2030" i="24"/>
  <c r="AM2030" i="24"/>
  <c r="AL2030" i="24"/>
  <c r="M2030" i="24"/>
  <c r="H2030" i="24"/>
  <c r="D2030" i="24"/>
  <c r="AO2029" i="24"/>
  <c r="A2029" i="24" s="1"/>
  <c r="AN2029" i="24"/>
  <c r="AM2029" i="24"/>
  <c r="AL2029" i="24"/>
  <c r="M2029" i="24"/>
  <c r="H2029" i="24"/>
  <c r="D2029" i="24"/>
  <c r="AO2028" i="24"/>
  <c r="A2028" i="24" s="1"/>
  <c r="AN2028" i="24"/>
  <c r="AM2028" i="24"/>
  <c r="AL2028" i="24"/>
  <c r="M2028" i="24"/>
  <c r="H2028" i="24"/>
  <c r="D2028" i="24"/>
  <c r="AO2027" i="24"/>
  <c r="A2027" i="24" s="1"/>
  <c r="AN2027" i="24"/>
  <c r="AM2027" i="24"/>
  <c r="AL2027" i="24"/>
  <c r="M2027" i="24"/>
  <c r="H2027" i="24"/>
  <c r="D2027" i="24"/>
  <c r="AO2026" i="24"/>
  <c r="A2026" i="24" s="1"/>
  <c r="AN2026" i="24"/>
  <c r="AM2026" i="24"/>
  <c r="AL2026" i="24"/>
  <c r="M2026" i="24"/>
  <c r="H2026" i="24"/>
  <c r="D2026" i="24"/>
  <c r="AO2025" i="24"/>
  <c r="A2025" i="24" s="1"/>
  <c r="AN2025" i="24"/>
  <c r="AM2025" i="24"/>
  <c r="AL2025" i="24"/>
  <c r="M2025" i="24"/>
  <c r="H2025" i="24"/>
  <c r="D2025" i="24"/>
  <c r="AO2024" i="24"/>
  <c r="A2024" i="24" s="1"/>
  <c r="AN2024" i="24"/>
  <c r="AM2024" i="24"/>
  <c r="AL2024" i="24"/>
  <c r="M2024" i="24"/>
  <c r="H2024" i="24"/>
  <c r="D2024" i="24"/>
  <c r="AO2023" i="24"/>
  <c r="A2023" i="24" s="1"/>
  <c r="AN2023" i="24"/>
  <c r="AM2023" i="24"/>
  <c r="AL2023" i="24"/>
  <c r="M2023" i="24"/>
  <c r="H2023" i="24"/>
  <c r="D2023" i="24"/>
  <c r="AO2022" i="24"/>
  <c r="A2022" i="24" s="1"/>
  <c r="AN2022" i="24"/>
  <c r="AM2022" i="24"/>
  <c r="AL2022" i="24"/>
  <c r="M2022" i="24"/>
  <c r="H2022" i="24"/>
  <c r="D2022" i="24"/>
  <c r="AO2021" i="24"/>
  <c r="A2021" i="24" s="1"/>
  <c r="AN2021" i="24"/>
  <c r="AM2021" i="24"/>
  <c r="AL2021" i="24"/>
  <c r="M2021" i="24"/>
  <c r="H2021" i="24"/>
  <c r="D2021" i="24"/>
  <c r="AO2020" i="24"/>
  <c r="A2020" i="24" s="1"/>
  <c r="AN2020" i="24"/>
  <c r="AM2020" i="24"/>
  <c r="AL2020" i="24"/>
  <c r="M2020" i="24"/>
  <c r="H2020" i="24"/>
  <c r="D2020" i="24"/>
  <c r="AO2019" i="24"/>
  <c r="A2019" i="24" s="1"/>
  <c r="AN2019" i="24"/>
  <c r="AM2019" i="24"/>
  <c r="AL2019" i="24"/>
  <c r="M2019" i="24"/>
  <c r="H2019" i="24"/>
  <c r="D2019" i="24"/>
  <c r="AO2018" i="24"/>
  <c r="A2018" i="24" s="1"/>
  <c r="AN2018" i="24"/>
  <c r="AM2018" i="24"/>
  <c r="AL2018" i="24"/>
  <c r="M2018" i="24"/>
  <c r="H2018" i="24"/>
  <c r="D2018" i="24"/>
  <c r="AO2017" i="24"/>
  <c r="A2017" i="24" s="1"/>
  <c r="AN2017" i="24"/>
  <c r="AM2017" i="24"/>
  <c r="AL2017" i="24"/>
  <c r="M2017" i="24"/>
  <c r="H2017" i="24"/>
  <c r="D2017" i="24"/>
  <c r="AO2016" i="24"/>
  <c r="A2016" i="24" s="1"/>
  <c r="AN2016" i="24"/>
  <c r="AM2016" i="24"/>
  <c r="AL2016" i="24"/>
  <c r="M2016" i="24"/>
  <c r="H2016" i="24"/>
  <c r="D2016" i="24"/>
  <c r="AO2015" i="24"/>
  <c r="A2015" i="24" s="1"/>
  <c r="AN2015" i="24"/>
  <c r="AM2015" i="24"/>
  <c r="AL2015" i="24"/>
  <c r="M2015" i="24"/>
  <c r="H2015" i="24"/>
  <c r="D2015" i="24"/>
  <c r="AO2014" i="24"/>
  <c r="A2014" i="24" s="1"/>
  <c r="AN2014" i="24"/>
  <c r="AM2014" i="24"/>
  <c r="AL2014" i="24"/>
  <c r="M2014" i="24"/>
  <c r="H2014" i="24"/>
  <c r="D2014" i="24"/>
  <c r="AO2013" i="24"/>
  <c r="A2013" i="24" s="1"/>
  <c r="AN2013" i="24"/>
  <c r="AM2013" i="24"/>
  <c r="AL2013" i="24"/>
  <c r="M2013" i="24"/>
  <c r="H2013" i="24"/>
  <c r="D2013" i="24"/>
  <c r="AO2012" i="24"/>
  <c r="A2012" i="24" s="1"/>
  <c r="AN2012" i="24"/>
  <c r="AM2012" i="24"/>
  <c r="AL2012" i="24"/>
  <c r="M2012" i="24"/>
  <c r="H2012" i="24"/>
  <c r="D2012" i="24"/>
  <c r="AO2011" i="24"/>
  <c r="A2011" i="24" s="1"/>
  <c r="AN2011" i="24"/>
  <c r="AM2011" i="24"/>
  <c r="AL2011" i="24"/>
  <c r="M2011" i="24"/>
  <c r="H2011" i="24"/>
  <c r="D2011" i="24"/>
  <c r="AO2010" i="24"/>
  <c r="A2010" i="24" s="1"/>
  <c r="AN2010" i="24"/>
  <c r="AM2010" i="24"/>
  <c r="AL2010" i="24"/>
  <c r="M2010" i="24"/>
  <c r="H2010" i="24"/>
  <c r="D2010" i="24"/>
  <c r="AO2009" i="24"/>
  <c r="A2009" i="24" s="1"/>
  <c r="AN2009" i="24"/>
  <c r="AM2009" i="24"/>
  <c r="AL2009" i="24"/>
  <c r="M2009" i="24"/>
  <c r="H2009" i="24"/>
  <c r="D2009" i="24"/>
  <c r="AO2008" i="24"/>
  <c r="A2008" i="24" s="1"/>
  <c r="AN2008" i="24"/>
  <c r="AM2008" i="24"/>
  <c r="AL2008" i="24"/>
  <c r="M2008" i="24"/>
  <c r="H2008" i="24"/>
  <c r="D2008" i="24"/>
  <c r="AO2007" i="24"/>
  <c r="A2007" i="24" s="1"/>
  <c r="AN2007" i="24"/>
  <c r="AM2007" i="24"/>
  <c r="AL2007" i="24"/>
  <c r="M2007" i="24"/>
  <c r="H2007" i="24"/>
  <c r="D2007" i="24"/>
  <c r="AO2006" i="24"/>
  <c r="A2006" i="24" s="1"/>
  <c r="AN2006" i="24"/>
  <c r="AM2006" i="24"/>
  <c r="AL2006" i="24"/>
  <c r="M2006" i="24"/>
  <c r="H2006" i="24"/>
  <c r="D2006" i="24"/>
  <c r="AO2005" i="24"/>
  <c r="A2005" i="24" s="1"/>
  <c r="AN2005" i="24"/>
  <c r="AM2005" i="24"/>
  <c r="AL2005" i="24"/>
  <c r="M2005" i="24"/>
  <c r="H2005" i="24"/>
  <c r="D2005" i="24"/>
  <c r="AO2004" i="24"/>
  <c r="A2004" i="24" s="1"/>
  <c r="AN2004" i="24"/>
  <c r="AM2004" i="24"/>
  <c r="AL2004" i="24"/>
  <c r="M2004" i="24"/>
  <c r="H2004" i="24"/>
  <c r="D2004" i="24"/>
  <c r="AO2003" i="24"/>
  <c r="AN2003" i="24"/>
  <c r="AM2003" i="24"/>
  <c r="AL2003" i="24"/>
  <c r="M2003" i="24"/>
  <c r="H2003" i="24"/>
  <c r="D2003" i="24"/>
  <c r="A2003" i="24"/>
  <c r="AO2002" i="24"/>
  <c r="AN2002" i="24"/>
  <c r="AM2002" i="24"/>
  <c r="AL2002" i="24"/>
  <c r="M2002" i="24"/>
  <c r="H2002" i="24"/>
  <c r="D2002" i="24"/>
  <c r="A2002" i="24"/>
  <c r="AO2001" i="24"/>
  <c r="AN2001" i="24"/>
  <c r="AM2001" i="24"/>
  <c r="AL2001" i="24"/>
  <c r="M2001" i="24"/>
  <c r="H2001" i="24"/>
  <c r="D2001" i="24"/>
  <c r="A2001" i="24"/>
  <c r="AO2000" i="24"/>
  <c r="AN2000" i="24"/>
  <c r="AM2000" i="24"/>
  <c r="AL2000" i="24"/>
  <c r="M2000" i="24"/>
  <c r="H2000" i="24"/>
  <c r="D2000" i="24"/>
  <c r="A2000" i="24"/>
  <c r="AO1999" i="24"/>
  <c r="AN1999" i="24"/>
  <c r="AM1999" i="24"/>
  <c r="AL1999" i="24"/>
  <c r="M1999" i="24"/>
  <c r="H1999" i="24"/>
  <c r="D1999" i="24"/>
  <c r="A1999" i="24"/>
  <c r="AO1998" i="24"/>
  <c r="AN1998" i="24"/>
  <c r="AM1998" i="24"/>
  <c r="AL1998" i="24"/>
  <c r="M1998" i="24"/>
  <c r="H1998" i="24"/>
  <c r="D1998" i="24"/>
  <c r="A1998" i="24"/>
  <c r="AO1997" i="24"/>
  <c r="AN1997" i="24"/>
  <c r="AM1997" i="24"/>
  <c r="AL1997" i="24"/>
  <c r="M1997" i="24"/>
  <c r="H1997" i="24"/>
  <c r="D1997" i="24"/>
  <c r="A1997" i="24"/>
  <c r="AO1996" i="24"/>
  <c r="AN1996" i="24"/>
  <c r="AM1996" i="24"/>
  <c r="AL1996" i="24"/>
  <c r="M1996" i="24"/>
  <c r="H1996" i="24"/>
  <c r="D1996" i="24"/>
  <c r="A1996" i="24"/>
  <c r="AO1995" i="24"/>
  <c r="AN1995" i="24"/>
  <c r="AM1995" i="24"/>
  <c r="AL1995" i="24"/>
  <c r="M1995" i="24"/>
  <c r="H1995" i="24"/>
  <c r="D1995" i="24"/>
  <c r="A1995" i="24"/>
  <c r="AO1994" i="24"/>
  <c r="AN1994" i="24"/>
  <c r="AM1994" i="24"/>
  <c r="AL1994" i="24"/>
  <c r="M1994" i="24"/>
  <c r="H1994" i="24"/>
  <c r="D1994" i="24"/>
  <c r="A1994" i="24"/>
  <c r="AO1993" i="24"/>
  <c r="AN1993" i="24"/>
  <c r="AM1993" i="24"/>
  <c r="AL1993" i="24"/>
  <c r="M1993" i="24"/>
  <c r="H1993" i="24"/>
  <c r="D1993" i="24"/>
  <c r="A1993" i="24"/>
  <c r="AO1992" i="24"/>
  <c r="AN1992" i="24"/>
  <c r="AM1992" i="24"/>
  <c r="AL1992" i="24"/>
  <c r="M1992" i="24"/>
  <c r="H1992" i="24"/>
  <c r="D1992" i="24"/>
  <c r="A1992" i="24"/>
  <c r="AO1991" i="24"/>
  <c r="AN1991" i="24"/>
  <c r="AM1991" i="24"/>
  <c r="AL1991" i="24"/>
  <c r="M1991" i="24"/>
  <c r="H1991" i="24"/>
  <c r="D1991" i="24"/>
  <c r="A1991" i="24"/>
  <c r="AO1990" i="24"/>
  <c r="AN1990" i="24"/>
  <c r="AM1990" i="24"/>
  <c r="AL1990" i="24"/>
  <c r="M1990" i="24"/>
  <c r="H1990" i="24"/>
  <c r="D1990" i="24"/>
  <c r="A1990" i="24"/>
  <c r="AO1989" i="24"/>
  <c r="AN1989" i="24"/>
  <c r="AM1989" i="24"/>
  <c r="AL1989" i="24"/>
  <c r="M1989" i="24"/>
  <c r="H1989" i="24"/>
  <c r="D1989" i="24"/>
  <c r="A1989" i="24"/>
  <c r="AO1988" i="24"/>
  <c r="AN1988" i="24"/>
  <c r="AM1988" i="24"/>
  <c r="AL1988" i="24"/>
  <c r="M1988" i="24"/>
  <c r="H1988" i="24"/>
  <c r="D1988" i="24"/>
  <c r="A1988" i="24"/>
  <c r="AO1987" i="24"/>
  <c r="AN1987" i="24"/>
  <c r="AM1987" i="24"/>
  <c r="AL1987" i="24"/>
  <c r="M1987" i="24"/>
  <c r="H1987" i="24"/>
  <c r="D1987" i="24"/>
  <c r="A1987" i="24"/>
  <c r="AO1986" i="24"/>
  <c r="AN1986" i="24"/>
  <c r="AM1986" i="24"/>
  <c r="AL1986" i="24"/>
  <c r="M1986" i="24"/>
  <c r="H1986" i="24"/>
  <c r="D1986" i="24"/>
  <c r="A1986" i="24"/>
  <c r="AO1985" i="24"/>
  <c r="AN1985" i="24"/>
  <c r="AM1985" i="24"/>
  <c r="AL1985" i="24"/>
  <c r="M1985" i="24"/>
  <c r="H1985" i="24"/>
  <c r="D1985" i="24"/>
  <c r="A1985" i="24"/>
  <c r="AO1984" i="24"/>
  <c r="AN1984" i="24"/>
  <c r="AM1984" i="24"/>
  <c r="AL1984" i="24"/>
  <c r="M1984" i="24"/>
  <c r="H1984" i="24"/>
  <c r="D1984" i="24"/>
  <c r="A1984" i="24"/>
  <c r="AO1983" i="24"/>
  <c r="AN1983" i="24"/>
  <c r="AM1983" i="24"/>
  <c r="AL1983" i="24"/>
  <c r="M1983" i="24"/>
  <c r="H1983" i="24"/>
  <c r="D1983" i="24"/>
  <c r="A1983" i="24"/>
  <c r="AO1982" i="24"/>
  <c r="AN1982" i="24"/>
  <c r="AM1982" i="24"/>
  <c r="AL1982" i="24"/>
  <c r="M1982" i="24"/>
  <c r="H1982" i="24"/>
  <c r="D1982" i="24"/>
  <c r="A1982" i="24"/>
  <c r="AO1981" i="24"/>
  <c r="AN1981" i="24"/>
  <c r="AM1981" i="24"/>
  <c r="AL1981" i="24"/>
  <c r="M1981" i="24"/>
  <c r="H1981" i="24"/>
  <c r="D1981" i="24"/>
  <c r="A1981" i="24"/>
  <c r="AO1980" i="24"/>
  <c r="AN1980" i="24"/>
  <c r="AM1980" i="24"/>
  <c r="AL1980" i="24"/>
  <c r="M1980" i="24"/>
  <c r="H1980" i="24"/>
  <c r="D1980" i="24"/>
  <c r="A1980" i="24"/>
  <c r="AO1979" i="24"/>
  <c r="A1979" i="24" s="1"/>
  <c r="AN1979" i="24"/>
  <c r="AM1979" i="24"/>
  <c r="AL1979" i="24"/>
  <c r="M1979" i="24"/>
  <c r="H1979" i="24"/>
  <c r="D1979" i="24"/>
  <c r="AO1978" i="24"/>
  <c r="A1978" i="24" s="1"/>
  <c r="AN1978" i="24"/>
  <c r="AM1978" i="24"/>
  <c r="AL1978" i="24"/>
  <c r="M1978" i="24"/>
  <c r="H1978" i="24"/>
  <c r="D1978" i="24"/>
  <c r="AO1977" i="24"/>
  <c r="A1977" i="24" s="1"/>
  <c r="AN1977" i="24"/>
  <c r="AM1977" i="24"/>
  <c r="AL1977" i="24"/>
  <c r="M1977" i="24"/>
  <c r="H1977" i="24"/>
  <c r="D1977" i="24"/>
  <c r="AO1976" i="24"/>
  <c r="A1976" i="24" s="1"/>
  <c r="AN1976" i="24"/>
  <c r="AM1976" i="24"/>
  <c r="AL1976" i="24"/>
  <c r="M1976" i="24"/>
  <c r="H1976" i="24"/>
  <c r="D1976" i="24"/>
  <c r="AO1975" i="24"/>
  <c r="A1975" i="24" s="1"/>
  <c r="AN1975" i="24"/>
  <c r="AM1975" i="24"/>
  <c r="AL1975" i="24"/>
  <c r="M1975" i="24"/>
  <c r="H1975" i="24"/>
  <c r="D1975" i="24"/>
  <c r="AO1974" i="24"/>
  <c r="A1974" i="24" s="1"/>
  <c r="AN1974" i="24"/>
  <c r="AM1974" i="24"/>
  <c r="AL1974" i="24"/>
  <c r="M1974" i="24"/>
  <c r="H1974" i="24"/>
  <c r="D1974" i="24"/>
  <c r="AO1973" i="24"/>
  <c r="A1973" i="24" s="1"/>
  <c r="AN1973" i="24"/>
  <c r="AM1973" i="24"/>
  <c r="AL1973" i="24"/>
  <c r="M1973" i="24"/>
  <c r="H1973" i="24"/>
  <c r="D1973" i="24"/>
  <c r="AO1972" i="24"/>
  <c r="A1972" i="24" s="1"/>
  <c r="AN1972" i="24"/>
  <c r="AM1972" i="24"/>
  <c r="AL1972" i="24"/>
  <c r="M1972" i="24"/>
  <c r="H1972" i="24"/>
  <c r="D1972" i="24"/>
  <c r="AO1971" i="24"/>
  <c r="A1971" i="24" s="1"/>
  <c r="AN1971" i="24"/>
  <c r="AM1971" i="24"/>
  <c r="AL1971" i="24"/>
  <c r="M1971" i="24"/>
  <c r="H1971" i="24"/>
  <c r="D1971" i="24"/>
  <c r="AO1970" i="24"/>
  <c r="A1970" i="24" s="1"/>
  <c r="AN1970" i="24"/>
  <c r="AM1970" i="24"/>
  <c r="AL1970" i="24"/>
  <c r="M1970" i="24"/>
  <c r="H1970" i="24"/>
  <c r="D1970" i="24"/>
  <c r="AO1969" i="24"/>
  <c r="A1969" i="24" s="1"/>
  <c r="AN1969" i="24"/>
  <c r="AM1969" i="24"/>
  <c r="AL1969" i="24"/>
  <c r="M1969" i="24"/>
  <c r="H1969" i="24"/>
  <c r="D1969" i="24"/>
  <c r="AO1968" i="24"/>
  <c r="A1968" i="24" s="1"/>
  <c r="AN1968" i="24"/>
  <c r="AM1968" i="24"/>
  <c r="AL1968" i="24"/>
  <c r="M1968" i="24"/>
  <c r="H1968" i="24"/>
  <c r="D1968" i="24"/>
  <c r="AO1967" i="24"/>
  <c r="A1967" i="24" s="1"/>
  <c r="AN1967" i="24"/>
  <c r="AM1967" i="24"/>
  <c r="AL1967" i="24"/>
  <c r="M1967" i="24"/>
  <c r="H1967" i="24"/>
  <c r="D1967" i="24"/>
  <c r="AO1966" i="24"/>
  <c r="A1966" i="24" s="1"/>
  <c r="AN1966" i="24"/>
  <c r="AM1966" i="24"/>
  <c r="AL1966" i="24"/>
  <c r="M1966" i="24"/>
  <c r="H1966" i="24"/>
  <c r="D1966" i="24"/>
  <c r="AO1965" i="24"/>
  <c r="A1965" i="24" s="1"/>
  <c r="AN1965" i="24"/>
  <c r="AM1965" i="24"/>
  <c r="AL1965" i="24"/>
  <c r="M1965" i="24"/>
  <c r="H1965" i="24"/>
  <c r="D1965" i="24"/>
  <c r="AO1964" i="24"/>
  <c r="A1964" i="24" s="1"/>
  <c r="AN1964" i="24"/>
  <c r="AM1964" i="24"/>
  <c r="AL1964" i="24"/>
  <c r="M1964" i="24"/>
  <c r="H1964" i="24"/>
  <c r="D1964" i="24"/>
  <c r="AO1963" i="24"/>
  <c r="A1963" i="24" s="1"/>
  <c r="AN1963" i="24"/>
  <c r="AM1963" i="24"/>
  <c r="AL1963" i="24"/>
  <c r="M1963" i="24"/>
  <c r="H1963" i="24"/>
  <c r="D1963" i="24"/>
  <c r="AO1962" i="24"/>
  <c r="A1962" i="24" s="1"/>
  <c r="AN1962" i="24"/>
  <c r="AM1962" i="24"/>
  <c r="AL1962" i="24"/>
  <c r="M1962" i="24"/>
  <c r="H1962" i="24"/>
  <c r="D1962" i="24"/>
  <c r="AO1961" i="24"/>
  <c r="A1961" i="24" s="1"/>
  <c r="AN1961" i="24"/>
  <c r="AM1961" i="24"/>
  <c r="AL1961" i="24"/>
  <c r="M1961" i="24"/>
  <c r="H1961" i="24"/>
  <c r="D1961" i="24"/>
  <c r="AO1960" i="24"/>
  <c r="A1960" i="24" s="1"/>
  <c r="AN1960" i="24"/>
  <c r="AM1960" i="24"/>
  <c r="AL1960" i="24"/>
  <c r="M1960" i="24"/>
  <c r="H1960" i="24"/>
  <c r="D1960" i="24"/>
  <c r="AO1959" i="24"/>
  <c r="A1959" i="24" s="1"/>
  <c r="AN1959" i="24"/>
  <c r="AM1959" i="24"/>
  <c r="AL1959" i="24"/>
  <c r="M1959" i="24"/>
  <c r="H1959" i="24"/>
  <c r="D1959" i="24"/>
  <c r="AO1958" i="24"/>
  <c r="A1958" i="24" s="1"/>
  <c r="AN1958" i="24"/>
  <c r="AM1958" i="24"/>
  <c r="AL1958" i="24"/>
  <c r="M1958" i="24"/>
  <c r="H1958" i="24"/>
  <c r="D1958" i="24"/>
  <c r="AO1957" i="24"/>
  <c r="A1957" i="24" s="1"/>
  <c r="AN1957" i="24"/>
  <c r="AM1957" i="24"/>
  <c r="AL1957" i="24"/>
  <c r="M1957" i="24"/>
  <c r="H1957" i="24"/>
  <c r="D1957" i="24"/>
  <c r="AO1956" i="24"/>
  <c r="A1956" i="24" s="1"/>
  <c r="AN1956" i="24"/>
  <c r="AM1956" i="24"/>
  <c r="AL1956" i="24"/>
  <c r="M1956" i="24"/>
  <c r="H1956" i="24"/>
  <c r="D1956" i="24"/>
  <c r="AO1955" i="24"/>
  <c r="A1955" i="24" s="1"/>
  <c r="AN1955" i="24"/>
  <c r="AM1955" i="24"/>
  <c r="AL1955" i="24"/>
  <c r="M1955" i="24"/>
  <c r="H1955" i="24"/>
  <c r="D1955" i="24"/>
  <c r="AO1954" i="24"/>
  <c r="A1954" i="24" s="1"/>
  <c r="AN1954" i="24"/>
  <c r="AM1954" i="24"/>
  <c r="AL1954" i="24"/>
  <c r="M1954" i="24"/>
  <c r="H1954" i="24"/>
  <c r="D1954" i="24"/>
  <c r="AO1953" i="24"/>
  <c r="A1953" i="24" s="1"/>
  <c r="AN1953" i="24"/>
  <c r="AM1953" i="24"/>
  <c r="AL1953" i="24"/>
  <c r="M1953" i="24"/>
  <c r="H1953" i="24"/>
  <c r="D1953" i="24"/>
  <c r="AO1952" i="24"/>
  <c r="A1952" i="24" s="1"/>
  <c r="AN1952" i="24"/>
  <c r="AM1952" i="24"/>
  <c r="AL1952" i="24"/>
  <c r="M1952" i="24"/>
  <c r="H1952" i="24"/>
  <c r="D1952" i="24"/>
  <c r="AO1951" i="24"/>
  <c r="A1951" i="24" s="1"/>
  <c r="AN1951" i="24"/>
  <c r="AM1951" i="24"/>
  <c r="AL1951" i="24"/>
  <c r="M1951" i="24"/>
  <c r="H1951" i="24"/>
  <c r="D1951" i="24"/>
  <c r="AO1950" i="24"/>
  <c r="A1950" i="24" s="1"/>
  <c r="AN1950" i="24"/>
  <c r="AM1950" i="24"/>
  <c r="AL1950" i="24"/>
  <c r="M1950" i="24"/>
  <c r="H1950" i="24"/>
  <c r="D1950" i="24"/>
  <c r="AO1949" i="24"/>
  <c r="A1949" i="24" s="1"/>
  <c r="AN1949" i="24"/>
  <c r="AM1949" i="24"/>
  <c r="AL1949" i="24"/>
  <c r="M1949" i="24"/>
  <c r="H1949" i="24"/>
  <c r="D1949" i="24"/>
  <c r="AO1948" i="24"/>
  <c r="A1948" i="24" s="1"/>
  <c r="AN1948" i="24"/>
  <c r="AM1948" i="24"/>
  <c r="AL1948" i="24"/>
  <c r="M1948" i="24"/>
  <c r="H1948" i="24"/>
  <c r="D1948" i="24"/>
  <c r="AO1947" i="24"/>
  <c r="A1947" i="24" s="1"/>
  <c r="AN1947" i="24"/>
  <c r="AM1947" i="24"/>
  <c r="AL1947" i="24"/>
  <c r="M1947" i="24"/>
  <c r="H1947" i="24"/>
  <c r="D1947" i="24"/>
  <c r="AO1946" i="24"/>
  <c r="A1946" i="24" s="1"/>
  <c r="AN1946" i="24"/>
  <c r="AM1946" i="24"/>
  <c r="AL1946" i="24"/>
  <c r="M1946" i="24"/>
  <c r="H1946" i="24"/>
  <c r="D1946" i="24"/>
  <c r="AO1945" i="24"/>
  <c r="A1945" i="24" s="1"/>
  <c r="AN1945" i="24"/>
  <c r="AM1945" i="24"/>
  <c r="AL1945" i="24"/>
  <c r="M1945" i="24"/>
  <c r="H1945" i="24"/>
  <c r="D1945" i="24"/>
  <c r="AO1944" i="24"/>
  <c r="A1944" i="24" s="1"/>
  <c r="AN1944" i="24"/>
  <c r="AM1944" i="24"/>
  <c r="AL1944" i="24"/>
  <c r="M1944" i="24"/>
  <c r="H1944" i="24"/>
  <c r="D1944" i="24"/>
  <c r="AO1943" i="24"/>
  <c r="A1943" i="24" s="1"/>
  <c r="AN1943" i="24"/>
  <c r="AM1943" i="24"/>
  <c r="AL1943" i="24"/>
  <c r="M1943" i="24"/>
  <c r="H1943" i="24"/>
  <c r="D1943" i="24"/>
  <c r="AO1942" i="24"/>
  <c r="A1942" i="24" s="1"/>
  <c r="AN1942" i="24"/>
  <c r="AM1942" i="24"/>
  <c r="AL1942" i="24"/>
  <c r="M1942" i="24"/>
  <c r="H1942" i="24"/>
  <c r="D1942" i="24"/>
  <c r="AO1941" i="24"/>
  <c r="A1941" i="24" s="1"/>
  <c r="AN1941" i="24"/>
  <c r="AM1941" i="24"/>
  <c r="AL1941" i="24"/>
  <c r="M1941" i="24"/>
  <c r="H1941" i="24"/>
  <c r="D1941" i="24"/>
  <c r="AO1940" i="24"/>
  <c r="A1940" i="24" s="1"/>
  <c r="AN1940" i="24"/>
  <c r="AM1940" i="24"/>
  <c r="AL1940" i="24"/>
  <c r="M1940" i="24"/>
  <c r="H1940" i="24"/>
  <c r="D1940" i="24"/>
  <c r="AO1939" i="24"/>
  <c r="A1939" i="24" s="1"/>
  <c r="AN1939" i="24"/>
  <c r="AM1939" i="24"/>
  <c r="AL1939" i="24"/>
  <c r="M1939" i="24"/>
  <c r="H1939" i="24"/>
  <c r="D1939" i="24"/>
  <c r="AO1938" i="24"/>
  <c r="A1938" i="24" s="1"/>
  <c r="AN1938" i="24"/>
  <c r="AM1938" i="24"/>
  <c r="AL1938" i="24"/>
  <c r="M1938" i="24"/>
  <c r="H1938" i="24"/>
  <c r="D1938" i="24"/>
  <c r="AO1937" i="24"/>
  <c r="A1937" i="24" s="1"/>
  <c r="AN1937" i="24"/>
  <c r="AM1937" i="24"/>
  <c r="AL1937" i="24"/>
  <c r="M1937" i="24"/>
  <c r="H1937" i="24"/>
  <c r="D1937" i="24"/>
  <c r="AO1936" i="24"/>
  <c r="A1936" i="24" s="1"/>
  <c r="AN1936" i="24"/>
  <c r="AM1936" i="24"/>
  <c r="AL1936" i="24"/>
  <c r="M1936" i="24"/>
  <c r="H1936" i="24"/>
  <c r="D1936" i="24"/>
  <c r="AO1935" i="24"/>
  <c r="A1935" i="24" s="1"/>
  <c r="AN1935" i="24"/>
  <c r="AM1935" i="24"/>
  <c r="AL1935" i="24"/>
  <c r="M1935" i="24"/>
  <c r="H1935" i="24"/>
  <c r="D1935" i="24"/>
  <c r="AO1934" i="24"/>
  <c r="A1934" i="24" s="1"/>
  <c r="AN1934" i="24"/>
  <c r="AM1934" i="24"/>
  <c r="AL1934" i="24"/>
  <c r="M1934" i="24"/>
  <c r="H1934" i="24"/>
  <c r="D1934" i="24"/>
  <c r="AO1933" i="24"/>
  <c r="A1933" i="24" s="1"/>
  <c r="AN1933" i="24"/>
  <c r="AM1933" i="24"/>
  <c r="AL1933" i="24"/>
  <c r="M1933" i="24"/>
  <c r="H1933" i="24"/>
  <c r="D1933" i="24"/>
  <c r="AO1932" i="24"/>
  <c r="A1932" i="24" s="1"/>
  <c r="AN1932" i="24"/>
  <c r="AM1932" i="24"/>
  <c r="AL1932" i="24"/>
  <c r="M1932" i="24"/>
  <c r="H1932" i="24"/>
  <c r="D1932" i="24"/>
  <c r="AO1931" i="24"/>
  <c r="A1931" i="24" s="1"/>
  <c r="AN1931" i="24"/>
  <c r="AM1931" i="24"/>
  <c r="AL1931" i="24"/>
  <c r="M1931" i="24"/>
  <c r="H1931" i="24"/>
  <c r="D1931" i="24"/>
  <c r="AO1930" i="24"/>
  <c r="A1930" i="24" s="1"/>
  <c r="AN1930" i="24"/>
  <c r="AM1930" i="24"/>
  <c r="AL1930" i="24"/>
  <c r="M1930" i="24"/>
  <c r="H1930" i="24"/>
  <c r="D1930" i="24"/>
  <c r="AO1929" i="24"/>
  <c r="A1929" i="24" s="1"/>
  <c r="AN1929" i="24"/>
  <c r="AM1929" i="24"/>
  <c r="AL1929" i="24"/>
  <c r="M1929" i="24"/>
  <c r="H1929" i="24"/>
  <c r="D1929" i="24"/>
  <c r="AO1928" i="24"/>
  <c r="A1928" i="24" s="1"/>
  <c r="AN1928" i="24"/>
  <c r="AM1928" i="24"/>
  <c r="AL1928" i="24"/>
  <c r="M1928" i="24"/>
  <c r="H1928" i="24"/>
  <c r="D1928" i="24"/>
  <c r="AO1927" i="24"/>
  <c r="A1927" i="24" s="1"/>
  <c r="AN1927" i="24"/>
  <c r="AM1927" i="24"/>
  <c r="AL1927" i="24"/>
  <c r="M1927" i="24"/>
  <c r="H1927" i="24"/>
  <c r="D1927" i="24"/>
  <c r="AO1926" i="24"/>
  <c r="A1926" i="24" s="1"/>
  <c r="AN1926" i="24"/>
  <c r="AM1926" i="24"/>
  <c r="AL1926" i="24"/>
  <c r="M1926" i="24"/>
  <c r="H1926" i="24"/>
  <c r="D1926" i="24"/>
  <c r="AO1925" i="24"/>
  <c r="A1925" i="24" s="1"/>
  <c r="AN1925" i="24"/>
  <c r="AM1925" i="24"/>
  <c r="AL1925" i="24"/>
  <c r="M1925" i="24"/>
  <c r="H1925" i="24"/>
  <c r="D1925" i="24"/>
  <c r="AO1924" i="24"/>
  <c r="A1924" i="24" s="1"/>
  <c r="AN1924" i="24"/>
  <c r="AM1924" i="24"/>
  <c r="AL1924" i="24"/>
  <c r="M1924" i="24"/>
  <c r="H1924" i="24"/>
  <c r="D1924" i="24"/>
  <c r="AO1923" i="24"/>
  <c r="A1923" i="24" s="1"/>
  <c r="AN1923" i="24"/>
  <c r="AM1923" i="24"/>
  <c r="AL1923" i="24"/>
  <c r="M1923" i="24"/>
  <c r="H1923" i="24"/>
  <c r="D1923" i="24"/>
  <c r="AO1922" i="24"/>
  <c r="A1922" i="24" s="1"/>
  <c r="AN1922" i="24"/>
  <c r="AM1922" i="24"/>
  <c r="AL1922" i="24"/>
  <c r="M1922" i="24"/>
  <c r="H1922" i="24"/>
  <c r="D1922" i="24"/>
  <c r="AO1921" i="24"/>
  <c r="A1921" i="24" s="1"/>
  <c r="AN1921" i="24"/>
  <c r="AM1921" i="24"/>
  <c r="AL1921" i="24"/>
  <c r="M1921" i="24"/>
  <c r="H1921" i="24"/>
  <c r="D1921" i="24"/>
  <c r="AO1920" i="24"/>
  <c r="A1920" i="24" s="1"/>
  <c r="AN1920" i="24"/>
  <c r="AM1920" i="24"/>
  <c r="AL1920" i="24"/>
  <c r="M1920" i="24"/>
  <c r="H1920" i="24"/>
  <c r="D1920" i="24"/>
  <c r="AO1919" i="24"/>
  <c r="A1919" i="24" s="1"/>
  <c r="AN1919" i="24"/>
  <c r="AM1919" i="24"/>
  <c r="AL1919" i="24"/>
  <c r="M1919" i="24"/>
  <c r="H1919" i="24"/>
  <c r="D1919" i="24"/>
  <c r="AO1918" i="24"/>
  <c r="A1918" i="24" s="1"/>
  <c r="AN1918" i="24"/>
  <c r="AM1918" i="24"/>
  <c r="AL1918" i="24"/>
  <c r="M1918" i="24"/>
  <c r="H1918" i="24"/>
  <c r="D1918" i="24"/>
  <c r="AO1917" i="24"/>
  <c r="A1917" i="24" s="1"/>
  <c r="AN1917" i="24"/>
  <c r="AM1917" i="24"/>
  <c r="AL1917" i="24"/>
  <c r="M1917" i="24"/>
  <c r="H1917" i="24"/>
  <c r="D1917" i="24"/>
  <c r="AO1916" i="24"/>
  <c r="A1916" i="24" s="1"/>
  <c r="AN1916" i="24"/>
  <c r="AM1916" i="24"/>
  <c r="AL1916" i="24"/>
  <c r="M1916" i="24"/>
  <c r="H1916" i="24"/>
  <c r="D1916" i="24"/>
  <c r="AO1915" i="24"/>
  <c r="A1915" i="24" s="1"/>
  <c r="AN1915" i="24"/>
  <c r="AM1915" i="24"/>
  <c r="AL1915" i="24"/>
  <c r="M1915" i="24"/>
  <c r="H1915" i="24"/>
  <c r="D1915" i="24"/>
  <c r="AO1914" i="24"/>
  <c r="A1914" i="24" s="1"/>
  <c r="AN1914" i="24"/>
  <c r="AM1914" i="24"/>
  <c r="AL1914" i="24"/>
  <c r="M1914" i="24"/>
  <c r="H1914" i="24"/>
  <c r="D1914" i="24"/>
  <c r="AO1913" i="24"/>
  <c r="A1913" i="24" s="1"/>
  <c r="AN1913" i="24"/>
  <c r="AM1913" i="24"/>
  <c r="AL1913" i="24"/>
  <c r="M1913" i="24"/>
  <c r="H1913" i="24"/>
  <c r="D1913" i="24"/>
  <c r="AO1912" i="24"/>
  <c r="A1912" i="24" s="1"/>
  <c r="AN1912" i="24"/>
  <c r="AM1912" i="24"/>
  <c r="AL1912" i="24"/>
  <c r="M1912" i="24"/>
  <c r="H1912" i="24"/>
  <c r="D1912" i="24"/>
  <c r="AO1911" i="24"/>
  <c r="A1911" i="24" s="1"/>
  <c r="AN1911" i="24"/>
  <c r="AM1911" i="24"/>
  <c r="AL1911" i="24"/>
  <c r="M1911" i="24"/>
  <c r="H1911" i="24"/>
  <c r="D1911" i="24"/>
  <c r="AO1910" i="24"/>
  <c r="A1910" i="24" s="1"/>
  <c r="AN1910" i="24"/>
  <c r="AM1910" i="24"/>
  <c r="AL1910" i="24"/>
  <c r="M1910" i="24"/>
  <c r="H1910" i="24"/>
  <c r="D1910" i="24"/>
  <c r="AO1909" i="24"/>
  <c r="A1909" i="24" s="1"/>
  <c r="AN1909" i="24"/>
  <c r="AM1909" i="24"/>
  <c r="AL1909" i="24"/>
  <c r="M1909" i="24"/>
  <c r="H1909" i="24"/>
  <c r="D1909" i="24"/>
  <c r="AO1908" i="24"/>
  <c r="A1908" i="24" s="1"/>
  <c r="AN1908" i="24"/>
  <c r="AM1908" i="24"/>
  <c r="AL1908" i="24"/>
  <c r="M1908" i="24"/>
  <c r="H1908" i="24"/>
  <c r="D1908" i="24"/>
  <c r="AO1907" i="24"/>
  <c r="A1907" i="24" s="1"/>
  <c r="AN1907" i="24"/>
  <c r="AM1907" i="24"/>
  <c r="AL1907" i="24"/>
  <c r="M1907" i="24"/>
  <c r="H1907" i="24"/>
  <c r="D1907" i="24"/>
  <c r="AO1906" i="24"/>
  <c r="A1906" i="24" s="1"/>
  <c r="AN1906" i="24"/>
  <c r="AM1906" i="24"/>
  <c r="AL1906" i="24"/>
  <c r="M1906" i="24"/>
  <c r="H1906" i="24"/>
  <c r="D1906" i="24"/>
  <c r="AO1905" i="24"/>
  <c r="A1905" i="24" s="1"/>
  <c r="AN1905" i="24"/>
  <c r="AM1905" i="24"/>
  <c r="AL1905" i="24"/>
  <c r="M1905" i="24"/>
  <c r="H1905" i="24"/>
  <c r="D1905" i="24"/>
  <c r="AO1904" i="24"/>
  <c r="A1904" i="24" s="1"/>
  <c r="AN1904" i="24"/>
  <c r="AM1904" i="24"/>
  <c r="AL1904" i="24"/>
  <c r="M1904" i="24"/>
  <c r="H1904" i="24"/>
  <c r="D1904" i="24"/>
  <c r="AO1903" i="24"/>
  <c r="A1903" i="24" s="1"/>
  <c r="AN1903" i="24"/>
  <c r="AM1903" i="24"/>
  <c r="AL1903" i="24"/>
  <c r="M1903" i="24"/>
  <c r="H1903" i="24"/>
  <c r="D1903" i="24"/>
  <c r="AO1902" i="24"/>
  <c r="A1902" i="24" s="1"/>
  <c r="AN1902" i="24"/>
  <c r="AM1902" i="24"/>
  <c r="AL1902" i="24"/>
  <c r="M1902" i="24"/>
  <c r="H1902" i="24"/>
  <c r="D1902" i="24"/>
  <c r="AO1901" i="24"/>
  <c r="A1901" i="24" s="1"/>
  <c r="AN1901" i="24"/>
  <c r="AM1901" i="24"/>
  <c r="AL1901" i="24"/>
  <c r="M1901" i="24"/>
  <c r="H1901" i="24"/>
  <c r="D1901" i="24"/>
  <c r="AO1900" i="24"/>
  <c r="A1900" i="24" s="1"/>
  <c r="AN1900" i="24"/>
  <c r="AM1900" i="24"/>
  <c r="AL1900" i="24"/>
  <c r="M1900" i="24"/>
  <c r="H1900" i="24"/>
  <c r="D1900" i="24"/>
  <c r="AO1899" i="24"/>
  <c r="A1899" i="24" s="1"/>
  <c r="AN1899" i="24"/>
  <c r="AM1899" i="24"/>
  <c r="AL1899" i="24"/>
  <c r="M1899" i="24"/>
  <c r="H1899" i="24"/>
  <c r="D1899" i="24"/>
  <c r="AO1898" i="24"/>
  <c r="A1898" i="24" s="1"/>
  <c r="AN1898" i="24"/>
  <c r="AM1898" i="24"/>
  <c r="AL1898" i="24"/>
  <c r="M1898" i="24"/>
  <c r="H1898" i="24"/>
  <c r="D1898" i="24"/>
  <c r="AO1897" i="24"/>
  <c r="A1897" i="24" s="1"/>
  <c r="AN1897" i="24"/>
  <c r="AM1897" i="24"/>
  <c r="AL1897" i="24"/>
  <c r="M1897" i="24"/>
  <c r="H1897" i="24"/>
  <c r="D1897" i="24"/>
  <c r="AO1896" i="24"/>
  <c r="A1896" i="24" s="1"/>
  <c r="AN1896" i="24"/>
  <c r="AM1896" i="24"/>
  <c r="AL1896" i="24"/>
  <c r="M1896" i="24"/>
  <c r="H1896" i="24"/>
  <c r="D1896" i="24"/>
  <c r="AO1895" i="24"/>
  <c r="A1895" i="24" s="1"/>
  <c r="AN1895" i="24"/>
  <c r="AM1895" i="24"/>
  <c r="AL1895" i="24"/>
  <c r="M1895" i="24"/>
  <c r="H1895" i="24"/>
  <c r="D1895" i="24"/>
  <c r="AO1894" i="24"/>
  <c r="A1894" i="24" s="1"/>
  <c r="AN1894" i="24"/>
  <c r="AM1894" i="24"/>
  <c r="AL1894" i="24"/>
  <c r="M1894" i="24"/>
  <c r="H1894" i="24"/>
  <c r="D1894" i="24"/>
  <c r="AO1893" i="24"/>
  <c r="A1893" i="24" s="1"/>
  <c r="AN1893" i="24"/>
  <c r="AM1893" i="24"/>
  <c r="AL1893" i="24"/>
  <c r="M1893" i="24"/>
  <c r="H1893" i="24"/>
  <c r="D1893" i="24"/>
  <c r="AO1892" i="24"/>
  <c r="A1892" i="24" s="1"/>
  <c r="AN1892" i="24"/>
  <c r="AM1892" i="24"/>
  <c r="AL1892" i="24"/>
  <c r="M1892" i="24"/>
  <c r="H1892" i="24"/>
  <c r="D1892" i="24"/>
  <c r="AO1891" i="24"/>
  <c r="A1891" i="24" s="1"/>
  <c r="AN1891" i="24"/>
  <c r="AM1891" i="24"/>
  <c r="AL1891" i="24"/>
  <c r="M1891" i="24"/>
  <c r="H1891" i="24"/>
  <c r="D1891" i="24"/>
  <c r="AO1890" i="24"/>
  <c r="A1890" i="24" s="1"/>
  <c r="AN1890" i="24"/>
  <c r="AM1890" i="24"/>
  <c r="AL1890" i="24"/>
  <c r="M1890" i="24"/>
  <c r="H1890" i="24"/>
  <c r="D1890" i="24"/>
  <c r="AO1889" i="24"/>
  <c r="A1889" i="24" s="1"/>
  <c r="AN1889" i="24"/>
  <c r="AM1889" i="24"/>
  <c r="AL1889" i="24"/>
  <c r="M1889" i="24"/>
  <c r="H1889" i="24"/>
  <c r="D1889" i="24"/>
  <c r="AO1888" i="24"/>
  <c r="A1888" i="24" s="1"/>
  <c r="AN1888" i="24"/>
  <c r="AM1888" i="24"/>
  <c r="AL1888" i="24"/>
  <c r="M1888" i="24"/>
  <c r="H1888" i="24"/>
  <c r="D1888" i="24"/>
  <c r="AO1887" i="24"/>
  <c r="A1887" i="24" s="1"/>
  <c r="AN1887" i="24"/>
  <c r="AM1887" i="24"/>
  <c r="AL1887" i="24"/>
  <c r="M1887" i="24"/>
  <c r="H1887" i="24"/>
  <c r="D1887" i="24"/>
  <c r="AO1886" i="24"/>
  <c r="A1886" i="24" s="1"/>
  <c r="AN1886" i="24"/>
  <c r="AM1886" i="24"/>
  <c r="AL1886" i="24"/>
  <c r="M1886" i="24"/>
  <c r="H1886" i="24"/>
  <c r="D1886" i="24"/>
  <c r="AO1885" i="24"/>
  <c r="A1885" i="24" s="1"/>
  <c r="AN1885" i="24"/>
  <c r="AM1885" i="24"/>
  <c r="AL1885" i="24"/>
  <c r="M1885" i="24"/>
  <c r="H1885" i="24"/>
  <c r="D1885" i="24"/>
  <c r="AO1884" i="24"/>
  <c r="A1884" i="24" s="1"/>
  <c r="AN1884" i="24"/>
  <c r="AM1884" i="24"/>
  <c r="AL1884" i="24"/>
  <c r="M1884" i="24"/>
  <c r="H1884" i="24"/>
  <c r="D1884" i="24"/>
  <c r="AO1883" i="24"/>
  <c r="A1883" i="24" s="1"/>
  <c r="AN1883" i="24"/>
  <c r="AM1883" i="24"/>
  <c r="AL1883" i="24"/>
  <c r="M1883" i="24"/>
  <c r="H1883" i="24"/>
  <c r="D1883" i="24"/>
  <c r="AO1882" i="24"/>
  <c r="A1882" i="24" s="1"/>
  <c r="AN1882" i="24"/>
  <c r="AM1882" i="24"/>
  <c r="AL1882" i="24"/>
  <c r="M1882" i="24"/>
  <c r="H1882" i="24"/>
  <c r="D1882" i="24"/>
  <c r="AO1881" i="24"/>
  <c r="A1881" i="24" s="1"/>
  <c r="AN1881" i="24"/>
  <c r="AM1881" i="24"/>
  <c r="AL1881" i="24"/>
  <c r="M1881" i="24"/>
  <c r="H1881" i="24"/>
  <c r="D1881" i="24"/>
  <c r="AO1880" i="24"/>
  <c r="A1880" i="24" s="1"/>
  <c r="AN1880" i="24"/>
  <c r="AM1880" i="24"/>
  <c r="AL1880" i="24"/>
  <c r="M1880" i="24"/>
  <c r="H1880" i="24"/>
  <c r="D1880" i="24"/>
  <c r="AO1879" i="24"/>
  <c r="A1879" i="24" s="1"/>
  <c r="AN1879" i="24"/>
  <c r="AM1879" i="24"/>
  <c r="AL1879" i="24"/>
  <c r="M1879" i="24"/>
  <c r="H1879" i="24"/>
  <c r="D1879" i="24"/>
  <c r="AO1878" i="24"/>
  <c r="A1878" i="24" s="1"/>
  <c r="AN1878" i="24"/>
  <c r="AM1878" i="24"/>
  <c r="AL1878" i="24"/>
  <c r="M1878" i="24"/>
  <c r="H1878" i="24"/>
  <c r="D1878" i="24"/>
  <c r="AO1877" i="24"/>
  <c r="A1877" i="24" s="1"/>
  <c r="AN1877" i="24"/>
  <c r="AM1877" i="24"/>
  <c r="AL1877" i="24"/>
  <c r="M1877" i="24"/>
  <c r="H1877" i="24"/>
  <c r="D1877" i="24"/>
  <c r="AO1876" i="24"/>
  <c r="A1876" i="24" s="1"/>
  <c r="AN1876" i="24"/>
  <c r="AM1876" i="24"/>
  <c r="AL1876" i="24"/>
  <c r="M1876" i="24"/>
  <c r="H1876" i="24"/>
  <c r="D1876" i="24"/>
  <c r="AO1875" i="24"/>
  <c r="A1875" i="24" s="1"/>
  <c r="AN1875" i="24"/>
  <c r="AM1875" i="24"/>
  <c r="AL1875" i="24"/>
  <c r="M1875" i="24"/>
  <c r="H1875" i="24"/>
  <c r="D1875" i="24"/>
  <c r="AO1874" i="24"/>
  <c r="A1874" i="24" s="1"/>
  <c r="AN1874" i="24"/>
  <c r="AM1874" i="24"/>
  <c r="AL1874" i="24"/>
  <c r="M1874" i="24"/>
  <c r="H1874" i="24"/>
  <c r="D1874" i="24"/>
  <c r="AO1873" i="24"/>
  <c r="A1873" i="24" s="1"/>
  <c r="AN1873" i="24"/>
  <c r="AM1873" i="24"/>
  <c r="AL1873" i="24"/>
  <c r="M1873" i="24"/>
  <c r="H1873" i="24"/>
  <c r="D1873" i="24"/>
  <c r="AO1872" i="24"/>
  <c r="A1872" i="24" s="1"/>
  <c r="AN1872" i="24"/>
  <c r="AM1872" i="24"/>
  <c r="AL1872" i="24"/>
  <c r="M1872" i="24"/>
  <c r="H1872" i="24"/>
  <c r="D1872" i="24"/>
  <c r="AO1871" i="24"/>
  <c r="A1871" i="24" s="1"/>
  <c r="AN1871" i="24"/>
  <c r="AM1871" i="24"/>
  <c r="AL1871" i="24"/>
  <c r="M1871" i="24"/>
  <c r="H1871" i="24"/>
  <c r="D1871" i="24"/>
  <c r="AO1870" i="24"/>
  <c r="A1870" i="24" s="1"/>
  <c r="AN1870" i="24"/>
  <c r="AM1870" i="24"/>
  <c r="AL1870" i="24"/>
  <c r="M1870" i="24"/>
  <c r="H1870" i="24"/>
  <c r="D1870" i="24"/>
  <c r="AO1869" i="24"/>
  <c r="A1869" i="24" s="1"/>
  <c r="AN1869" i="24"/>
  <c r="AM1869" i="24"/>
  <c r="AL1869" i="24"/>
  <c r="M1869" i="24"/>
  <c r="H1869" i="24"/>
  <c r="D1869" i="24"/>
  <c r="AO1868" i="24"/>
  <c r="A1868" i="24" s="1"/>
  <c r="AN1868" i="24"/>
  <c r="AM1868" i="24"/>
  <c r="AL1868" i="24"/>
  <c r="M1868" i="24"/>
  <c r="H1868" i="24"/>
  <c r="D1868" i="24"/>
  <c r="AO1867" i="24"/>
  <c r="A1867" i="24" s="1"/>
  <c r="AN1867" i="24"/>
  <c r="AM1867" i="24"/>
  <c r="AL1867" i="24"/>
  <c r="M1867" i="24"/>
  <c r="H1867" i="24"/>
  <c r="D1867" i="24"/>
  <c r="AO1866" i="24"/>
  <c r="A1866" i="24" s="1"/>
  <c r="AN1866" i="24"/>
  <c r="AM1866" i="24"/>
  <c r="AL1866" i="24"/>
  <c r="M1866" i="24"/>
  <c r="H1866" i="24"/>
  <c r="D1866" i="24"/>
  <c r="AO1865" i="24"/>
  <c r="A1865" i="24" s="1"/>
  <c r="AN1865" i="24"/>
  <c r="AM1865" i="24"/>
  <c r="AL1865" i="24"/>
  <c r="M1865" i="24"/>
  <c r="H1865" i="24"/>
  <c r="D1865" i="24"/>
  <c r="AO1864" i="24"/>
  <c r="A1864" i="24" s="1"/>
  <c r="AN1864" i="24"/>
  <c r="AM1864" i="24"/>
  <c r="AL1864" i="24"/>
  <c r="M1864" i="24"/>
  <c r="H1864" i="24"/>
  <c r="D1864" i="24"/>
  <c r="AO1863" i="24"/>
  <c r="A1863" i="24" s="1"/>
  <c r="AN1863" i="24"/>
  <c r="AM1863" i="24"/>
  <c r="AL1863" i="24"/>
  <c r="M1863" i="24"/>
  <c r="H1863" i="24"/>
  <c r="D1863" i="24"/>
  <c r="AO1862" i="24"/>
  <c r="A1862" i="24" s="1"/>
  <c r="AN1862" i="24"/>
  <c r="AM1862" i="24"/>
  <c r="AL1862" i="24"/>
  <c r="M1862" i="24"/>
  <c r="H1862" i="24"/>
  <c r="D1862" i="24"/>
  <c r="AO1861" i="24"/>
  <c r="A1861" i="24" s="1"/>
  <c r="AN1861" i="24"/>
  <c r="AM1861" i="24"/>
  <c r="AL1861" i="24"/>
  <c r="M1861" i="24"/>
  <c r="H1861" i="24"/>
  <c r="D1861" i="24"/>
  <c r="AO1860" i="24"/>
  <c r="A1860" i="24" s="1"/>
  <c r="AN1860" i="24"/>
  <c r="AM1860" i="24"/>
  <c r="AL1860" i="24"/>
  <c r="M1860" i="24"/>
  <c r="H1860" i="24"/>
  <c r="D1860" i="24"/>
  <c r="AO1859" i="24"/>
  <c r="A1859" i="24" s="1"/>
  <c r="AN1859" i="24"/>
  <c r="AM1859" i="24"/>
  <c r="AL1859" i="24"/>
  <c r="M1859" i="24"/>
  <c r="H1859" i="24"/>
  <c r="D1859" i="24"/>
  <c r="AO1858" i="24"/>
  <c r="A1858" i="24" s="1"/>
  <c r="AN1858" i="24"/>
  <c r="AM1858" i="24"/>
  <c r="AL1858" i="24"/>
  <c r="M1858" i="24"/>
  <c r="H1858" i="24"/>
  <c r="D1858" i="24"/>
  <c r="AO1857" i="24"/>
  <c r="A1857" i="24" s="1"/>
  <c r="AN1857" i="24"/>
  <c r="AM1857" i="24"/>
  <c r="AL1857" i="24"/>
  <c r="M1857" i="24"/>
  <c r="H1857" i="24"/>
  <c r="D1857" i="24"/>
  <c r="AO1856" i="24"/>
  <c r="A1856" i="24" s="1"/>
  <c r="AN1856" i="24"/>
  <c r="AM1856" i="24"/>
  <c r="AL1856" i="24"/>
  <c r="M1856" i="24"/>
  <c r="H1856" i="24"/>
  <c r="D1856" i="24"/>
  <c r="AO1855" i="24"/>
  <c r="A1855" i="24" s="1"/>
  <c r="AN1855" i="24"/>
  <c r="AM1855" i="24"/>
  <c r="AL1855" i="24"/>
  <c r="M1855" i="24"/>
  <c r="H1855" i="24"/>
  <c r="D1855" i="24"/>
  <c r="AO1854" i="24"/>
  <c r="A1854" i="24" s="1"/>
  <c r="AN1854" i="24"/>
  <c r="AM1854" i="24"/>
  <c r="AL1854" i="24"/>
  <c r="M1854" i="24"/>
  <c r="H1854" i="24"/>
  <c r="D1854" i="24"/>
  <c r="AO1853" i="24"/>
  <c r="A1853" i="24" s="1"/>
  <c r="AN1853" i="24"/>
  <c r="AM1853" i="24"/>
  <c r="AL1853" i="24"/>
  <c r="M1853" i="24"/>
  <c r="H1853" i="24"/>
  <c r="D1853" i="24"/>
  <c r="AO1852" i="24"/>
  <c r="A1852" i="24" s="1"/>
  <c r="AN1852" i="24"/>
  <c r="AM1852" i="24"/>
  <c r="AL1852" i="24"/>
  <c r="M1852" i="24"/>
  <c r="H1852" i="24"/>
  <c r="D1852" i="24"/>
  <c r="AO1851" i="24"/>
  <c r="A1851" i="24" s="1"/>
  <c r="AN1851" i="24"/>
  <c r="AM1851" i="24"/>
  <c r="AL1851" i="24"/>
  <c r="M1851" i="24"/>
  <c r="H1851" i="24"/>
  <c r="D1851" i="24"/>
  <c r="AO1850" i="24"/>
  <c r="A1850" i="24" s="1"/>
  <c r="AN1850" i="24"/>
  <c r="AM1850" i="24"/>
  <c r="AL1850" i="24"/>
  <c r="M1850" i="24"/>
  <c r="H1850" i="24"/>
  <c r="D1850" i="24"/>
  <c r="AO1849" i="24"/>
  <c r="A1849" i="24" s="1"/>
  <c r="AN1849" i="24"/>
  <c r="AM1849" i="24"/>
  <c r="AL1849" i="24"/>
  <c r="M1849" i="24"/>
  <c r="H1849" i="24"/>
  <c r="D1849" i="24"/>
  <c r="AO1848" i="24"/>
  <c r="A1848" i="24" s="1"/>
  <c r="AN1848" i="24"/>
  <c r="AM1848" i="24"/>
  <c r="AL1848" i="24"/>
  <c r="M1848" i="24"/>
  <c r="H1848" i="24"/>
  <c r="D1848" i="24"/>
  <c r="AO1847" i="24"/>
  <c r="A1847" i="24" s="1"/>
  <c r="AN1847" i="24"/>
  <c r="AM1847" i="24"/>
  <c r="AL1847" i="24"/>
  <c r="M1847" i="24"/>
  <c r="H1847" i="24"/>
  <c r="D1847" i="24"/>
  <c r="AO1846" i="24"/>
  <c r="A1846" i="24" s="1"/>
  <c r="AN1846" i="24"/>
  <c r="AM1846" i="24"/>
  <c r="AL1846" i="24"/>
  <c r="M1846" i="24"/>
  <c r="H1846" i="24"/>
  <c r="D1846" i="24"/>
  <c r="AO1845" i="24"/>
  <c r="A1845" i="24" s="1"/>
  <c r="AN1845" i="24"/>
  <c r="AM1845" i="24"/>
  <c r="AL1845" i="24"/>
  <c r="M1845" i="24"/>
  <c r="H1845" i="24"/>
  <c r="D1845" i="24"/>
  <c r="AO1844" i="24"/>
  <c r="A1844" i="24" s="1"/>
  <c r="AN1844" i="24"/>
  <c r="AM1844" i="24"/>
  <c r="AL1844" i="24"/>
  <c r="M1844" i="24"/>
  <c r="H1844" i="24"/>
  <c r="D1844" i="24"/>
  <c r="AO1843" i="24"/>
  <c r="A1843" i="24" s="1"/>
  <c r="AN1843" i="24"/>
  <c r="AM1843" i="24"/>
  <c r="AL1843" i="24"/>
  <c r="M1843" i="24"/>
  <c r="H1843" i="24"/>
  <c r="D1843" i="24"/>
  <c r="AO1842" i="24"/>
  <c r="A1842" i="24" s="1"/>
  <c r="AN1842" i="24"/>
  <c r="AM1842" i="24"/>
  <c r="AL1842" i="24"/>
  <c r="M1842" i="24"/>
  <c r="H1842" i="24"/>
  <c r="D1842" i="24"/>
  <c r="AO1841" i="24"/>
  <c r="A1841" i="24" s="1"/>
  <c r="AN1841" i="24"/>
  <c r="AM1841" i="24"/>
  <c r="AL1841" i="24"/>
  <c r="M1841" i="24"/>
  <c r="H1841" i="24"/>
  <c r="D1841" i="24"/>
  <c r="AO1840" i="24"/>
  <c r="A1840" i="24" s="1"/>
  <c r="AN1840" i="24"/>
  <c r="AM1840" i="24"/>
  <c r="AL1840" i="24"/>
  <c r="M1840" i="24"/>
  <c r="H1840" i="24"/>
  <c r="D1840" i="24"/>
  <c r="AO1839" i="24"/>
  <c r="A1839" i="24" s="1"/>
  <c r="AN1839" i="24"/>
  <c r="AM1839" i="24"/>
  <c r="AL1839" i="24"/>
  <c r="M1839" i="24"/>
  <c r="H1839" i="24"/>
  <c r="D1839" i="24"/>
  <c r="AO1838" i="24"/>
  <c r="A1838" i="24" s="1"/>
  <c r="AN1838" i="24"/>
  <c r="AM1838" i="24"/>
  <c r="AL1838" i="24"/>
  <c r="M1838" i="24"/>
  <c r="H1838" i="24"/>
  <c r="D1838" i="24"/>
  <c r="AO1837" i="24"/>
  <c r="A1837" i="24" s="1"/>
  <c r="AN1837" i="24"/>
  <c r="AM1837" i="24"/>
  <c r="AL1837" i="24"/>
  <c r="M1837" i="24"/>
  <c r="H1837" i="24"/>
  <c r="D1837" i="24"/>
  <c r="AO1836" i="24"/>
  <c r="A1836" i="24" s="1"/>
  <c r="AN1836" i="24"/>
  <c r="AM1836" i="24"/>
  <c r="AL1836" i="24"/>
  <c r="M1836" i="24"/>
  <c r="H1836" i="24"/>
  <c r="D1836" i="24"/>
  <c r="AO1835" i="24"/>
  <c r="A1835" i="24" s="1"/>
  <c r="AN1835" i="24"/>
  <c r="AM1835" i="24"/>
  <c r="AL1835" i="24"/>
  <c r="M1835" i="24"/>
  <c r="H1835" i="24"/>
  <c r="D1835" i="24"/>
  <c r="AO1834" i="24"/>
  <c r="A1834" i="24" s="1"/>
  <c r="AN1834" i="24"/>
  <c r="AM1834" i="24"/>
  <c r="AL1834" i="24"/>
  <c r="M1834" i="24"/>
  <c r="H1834" i="24"/>
  <c r="D1834" i="24"/>
  <c r="AO1833" i="24"/>
  <c r="A1833" i="24" s="1"/>
  <c r="AN1833" i="24"/>
  <c r="AM1833" i="24"/>
  <c r="AL1833" i="24"/>
  <c r="M1833" i="24"/>
  <c r="H1833" i="24"/>
  <c r="D1833" i="24"/>
  <c r="AO1832" i="24"/>
  <c r="A1832" i="24" s="1"/>
  <c r="AN1832" i="24"/>
  <c r="AM1832" i="24"/>
  <c r="AL1832" i="24"/>
  <c r="M1832" i="24"/>
  <c r="H1832" i="24"/>
  <c r="D1832" i="24"/>
  <c r="AO1831" i="24"/>
  <c r="A1831" i="24" s="1"/>
  <c r="AN1831" i="24"/>
  <c r="AM1831" i="24"/>
  <c r="AL1831" i="24"/>
  <c r="M1831" i="24"/>
  <c r="H1831" i="24"/>
  <c r="D1831" i="24"/>
  <c r="AO1830" i="24"/>
  <c r="A1830" i="24" s="1"/>
  <c r="AN1830" i="24"/>
  <c r="AM1830" i="24"/>
  <c r="AL1830" i="24"/>
  <c r="M1830" i="24"/>
  <c r="H1830" i="24"/>
  <c r="D1830" i="24"/>
  <c r="AO1829" i="24"/>
  <c r="A1829" i="24" s="1"/>
  <c r="AN1829" i="24"/>
  <c r="AM1829" i="24"/>
  <c r="AL1829" i="24"/>
  <c r="M1829" i="24"/>
  <c r="H1829" i="24"/>
  <c r="D1829" i="24"/>
  <c r="AO1828" i="24"/>
  <c r="A1828" i="24" s="1"/>
  <c r="AN1828" i="24"/>
  <c r="AM1828" i="24"/>
  <c r="AL1828" i="24"/>
  <c r="M1828" i="24"/>
  <c r="H1828" i="24"/>
  <c r="D1828" i="24"/>
  <c r="AO1827" i="24"/>
  <c r="A1827" i="24" s="1"/>
  <c r="AN1827" i="24"/>
  <c r="AM1827" i="24"/>
  <c r="AL1827" i="24"/>
  <c r="M1827" i="24"/>
  <c r="H1827" i="24"/>
  <c r="D1827" i="24"/>
  <c r="AO1826" i="24"/>
  <c r="A1826" i="24" s="1"/>
  <c r="AN1826" i="24"/>
  <c r="AM1826" i="24"/>
  <c r="AL1826" i="24"/>
  <c r="M1826" i="24"/>
  <c r="H1826" i="24"/>
  <c r="D1826" i="24"/>
  <c r="AO1825" i="24"/>
  <c r="A1825" i="24" s="1"/>
  <c r="AN1825" i="24"/>
  <c r="AM1825" i="24"/>
  <c r="AL1825" i="24"/>
  <c r="M1825" i="24"/>
  <c r="H1825" i="24"/>
  <c r="D1825" i="24"/>
  <c r="AO1824" i="24"/>
  <c r="A1824" i="24" s="1"/>
  <c r="AN1824" i="24"/>
  <c r="AM1824" i="24"/>
  <c r="AL1824" i="24"/>
  <c r="M1824" i="24"/>
  <c r="H1824" i="24"/>
  <c r="D1824" i="24"/>
  <c r="AO1823" i="24"/>
  <c r="A1823" i="24" s="1"/>
  <c r="AN1823" i="24"/>
  <c r="AM1823" i="24"/>
  <c r="AL1823" i="24"/>
  <c r="M1823" i="24"/>
  <c r="H1823" i="24"/>
  <c r="D1823" i="24"/>
  <c r="AO1822" i="24"/>
  <c r="A1822" i="24" s="1"/>
  <c r="AN1822" i="24"/>
  <c r="AM1822" i="24"/>
  <c r="AL1822" i="24"/>
  <c r="M1822" i="24"/>
  <c r="H1822" i="24"/>
  <c r="D1822" i="24"/>
  <c r="AO1821" i="24"/>
  <c r="A1821" i="24" s="1"/>
  <c r="AN1821" i="24"/>
  <c r="AM1821" i="24"/>
  <c r="AL1821" i="24"/>
  <c r="M1821" i="24"/>
  <c r="H1821" i="24"/>
  <c r="D1821" i="24"/>
  <c r="AO1820" i="24"/>
  <c r="A1820" i="24" s="1"/>
  <c r="AN1820" i="24"/>
  <c r="AM1820" i="24"/>
  <c r="AL1820" i="24"/>
  <c r="M1820" i="24"/>
  <c r="H1820" i="24"/>
  <c r="D1820" i="24"/>
  <c r="AO1819" i="24"/>
  <c r="A1819" i="24" s="1"/>
  <c r="AN1819" i="24"/>
  <c r="AM1819" i="24"/>
  <c r="AL1819" i="24"/>
  <c r="M1819" i="24"/>
  <c r="H1819" i="24"/>
  <c r="D1819" i="24"/>
  <c r="AO1818" i="24"/>
  <c r="A1818" i="24" s="1"/>
  <c r="AN1818" i="24"/>
  <c r="AM1818" i="24"/>
  <c r="AL1818" i="24"/>
  <c r="M1818" i="24"/>
  <c r="H1818" i="24"/>
  <c r="D1818" i="24"/>
  <c r="AO1817" i="24"/>
  <c r="A1817" i="24" s="1"/>
  <c r="AN1817" i="24"/>
  <c r="AM1817" i="24"/>
  <c r="AL1817" i="24"/>
  <c r="M1817" i="24"/>
  <c r="H1817" i="24"/>
  <c r="D1817" i="24"/>
  <c r="AO1816" i="24"/>
  <c r="A1816" i="24" s="1"/>
  <c r="AN1816" i="24"/>
  <c r="AM1816" i="24"/>
  <c r="AL1816" i="24"/>
  <c r="M1816" i="24"/>
  <c r="H1816" i="24"/>
  <c r="D1816" i="24"/>
  <c r="AO1815" i="24"/>
  <c r="A1815" i="24" s="1"/>
  <c r="AN1815" i="24"/>
  <c r="AM1815" i="24"/>
  <c r="AL1815" i="24"/>
  <c r="M1815" i="24"/>
  <c r="H1815" i="24"/>
  <c r="D1815" i="24"/>
  <c r="AO1814" i="24"/>
  <c r="A1814" i="24" s="1"/>
  <c r="AN1814" i="24"/>
  <c r="AM1814" i="24"/>
  <c r="AL1814" i="24"/>
  <c r="M1814" i="24"/>
  <c r="H1814" i="24"/>
  <c r="D1814" i="24"/>
  <c r="AO1813" i="24"/>
  <c r="A1813" i="24" s="1"/>
  <c r="AN1813" i="24"/>
  <c r="AM1813" i="24"/>
  <c r="AL1813" i="24"/>
  <c r="M1813" i="24"/>
  <c r="H1813" i="24"/>
  <c r="D1813" i="24"/>
  <c r="AO1812" i="24"/>
  <c r="A1812" i="24" s="1"/>
  <c r="AN1812" i="24"/>
  <c r="AM1812" i="24"/>
  <c r="AL1812" i="24"/>
  <c r="M1812" i="24"/>
  <c r="H1812" i="24"/>
  <c r="D1812" i="24"/>
  <c r="AO1811" i="24"/>
  <c r="A1811" i="24" s="1"/>
  <c r="AN1811" i="24"/>
  <c r="AM1811" i="24"/>
  <c r="AL1811" i="24"/>
  <c r="M1811" i="24"/>
  <c r="H1811" i="24"/>
  <c r="D1811" i="24"/>
  <c r="AO1810" i="24"/>
  <c r="A1810" i="24" s="1"/>
  <c r="AN1810" i="24"/>
  <c r="AM1810" i="24"/>
  <c r="AL1810" i="24"/>
  <c r="M1810" i="24"/>
  <c r="H1810" i="24"/>
  <c r="D1810" i="24"/>
  <c r="AO1809" i="24"/>
  <c r="A1809" i="24" s="1"/>
  <c r="AN1809" i="24"/>
  <c r="AM1809" i="24"/>
  <c r="AL1809" i="24"/>
  <c r="M1809" i="24"/>
  <c r="H1809" i="24"/>
  <c r="D1809" i="24"/>
  <c r="AO1808" i="24"/>
  <c r="A1808" i="24" s="1"/>
  <c r="AN1808" i="24"/>
  <c r="AM1808" i="24"/>
  <c r="AL1808" i="24"/>
  <c r="M1808" i="24"/>
  <c r="H1808" i="24"/>
  <c r="D1808" i="24"/>
  <c r="AO1807" i="24"/>
  <c r="A1807" i="24" s="1"/>
  <c r="AN1807" i="24"/>
  <c r="AM1807" i="24"/>
  <c r="AL1807" i="24"/>
  <c r="M1807" i="24"/>
  <c r="H1807" i="24"/>
  <c r="D1807" i="24"/>
  <c r="AO1806" i="24"/>
  <c r="A1806" i="24" s="1"/>
  <c r="AN1806" i="24"/>
  <c r="AM1806" i="24"/>
  <c r="AL1806" i="24"/>
  <c r="M1806" i="24"/>
  <c r="H1806" i="24"/>
  <c r="D1806" i="24"/>
  <c r="AO1805" i="24"/>
  <c r="A1805" i="24" s="1"/>
  <c r="AN1805" i="24"/>
  <c r="AM1805" i="24"/>
  <c r="AL1805" i="24"/>
  <c r="M1805" i="24"/>
  <c r="H1805" i="24"/>
  <c r="D1805" i="24"/>
  <c r="AO1804" i="24"/>
  <c r="A1804" i="24" s="1"/>
  <c r="AN1804" i="24"/>
  <c r="AM1804" i="24"/>
  <c r="AL1804" i="24"/>
  <c r="M1804" i="24"/>
  <c r="H1804" i="24"/>
  <c r="D1804" i="24"/>
  <c r="AO1803" i="24"/>
  <c r="A1803" i="24" s="1"/>
  <c r="AN1803" i="24"/>
  <c r="AM1803" i="24"/>
  <c r="AL1803" i="24"/>
  <c r="M1803" i="24"/>
  <c r="H1803" i="24"/>
  <c r="D1803" i="24"/>
  <c r="AO1802" i="24"/>
  <c r="A1802" i="24" s="1"/>
  <c r="AN1802" i="24"/>
  <c r="AM1802" i="24"/>
  <c r="AL1802" i="24"/>
  <c r="M1802" i="24"/>
  <c r="H1802" i="24"/>
  <c r="D1802" i="24"/>
  <c r="AO1801" i="24"/>
  <c r="A1801" i="24" s="1"/>
  <c r="AN1801" i="24"/>
  <c r="AM1801" i="24"/>
  <c r="AL1801" i="24"/>
  <c r="M1801" i="24"/>
  <c r="H1801" i="24"/>
  <c r="D1801" i="24"/>
  <c r="AO1800" i="24"/>
  <c r="A1800" i="24" s="1"/>
  <c r="AN1800" i="24"/>
  <c r="AM1800" i="24"/>
  <c r="AL1800" i="24"/>
  <c r="M1800" i="24"/>
  <c r="H1800" i="24"/>
  <c r="D1800" i="24"/>
  <c r="AO1799" i="24"/>
  <c r="A1799" i="24" s="1"/>
  <c r="AN1799" i="24"/>
  <c r="AM1799" i="24"/>
  <c r="AL1799" i="24"/>
  <c r="M1799" i="24"/>
  <c r="H1799" i="24"/>
  <c r="D1799" i="24"/>
  <c r="AO1798" i="24"/>
  <c r="A1798" i="24" s="1"/>
  <c r="AN1798" i="24"/>
  <c r="AM1798" i="24"/>
  <c r="AL1798" i="24"/>
  <c r="M1798" i="24"/>
  <c r="H1798" i="24"/>
  <c r="D1798" i="24"/>
  <c r="AO1797" i="24"/>
  <c r="A1797" i="24" s="1"/>
  <c r="AN1797" i="24"/>
  <c r="AM1797" i="24"/>
  <c r="AL1797" i="24"/>
  <c r="M1797" i="24"/>
  <c r="H1797" i="24"/>
  <c r="D1797" i="24"/>
  <c r="AO1796" i="24"/>
  <c r="A1796" i="24" s="1"/>
  <c r="AN1796" i="24"/>
  <c r="AM1796" i="24"/>
  <c r="AL1796" i="24"/>
  <c r="M1796" i="24"/>
  <c r="H1796" i="24"/>
  <c r="D1796" i="24"/>
  <c r="AO1795" i="24"/>
  <c r="A1795" i="24" s="1"/>
  <c r="AN1795" i="24"/>
  <c r="AM1795" i="24"/>
  <c r="AL1795" i="24"/>
  <c r="M1795" i="24"/>
  <c r="H1795" i="24"/>
  <c r="D1795" i="24"/>
  <c r="AO1794" i="24"/>
  <c r="A1794" i="24" s="1"/>
  <c r="AN1794" i="24"/>
  <c r="AM1794" i="24"/>
  <c r="AL1794" i="24"/>
  <c r="M1794" i="24"/>
  <c r="H1794" i="24"/>
  <c r="D1794" i="24"/>
  <c r="AO1793" i="24"/>
  <c r="A1793" i="24" s="1"/>
  <c r="AN1793" i="24"/>
  <c r="AM1793" i="24"/>
  <c r="AL1793" i="24"/>
  <c r="M1793" i="24"/>
  <c r="H1793" i="24"/>
  <c r="D1793" i="24"/>
  <c r="AO1792" i="24"/>
  <c r="A1792" i="24" s="1"/>
  <c r="AN1792" i="24"/>
  <c r="AM1792" i="24"/>
  <c r="AL1792" i="24"/>
  <c r="M1792" i="24"/>
  <c r="H1792" i="24"/>
  <c r="D1792" i="24"/>
  <c r="AO1791" i="24"/>
  <c r="A1791" i="24" s="1"/>
  <c r="AN1791" i="24"/>
  <c r="AM1791" i="24"/>
  <c r="AL1791" i="24"/>
  <c r="M1791" i="24"/>
  <c r="H1791" i="24"/>
  <c r="D1791" i="24"/>
  <c r="AO1790" i="24"/>
  <c r="A1790" i="24" s="1"/>
  <c r="AN1790" i="24"/>
  <c r="AM1790" i="24"/>
  <c r="AL1790" i="24"/>
  <c r="M1790" i="24"/>
  <c r="H1790" i="24"/>
  <c r="D1790" i="24"/>
  <c r="AO1789" i="24"/>
  <c r="A1789" i="24" s="1"/>
  <c r="AN1789" i="24"/>
  <c r="AM1789" i="24"/>
  <c r="AL1789" i="24"/>
  <c r="M1789" i="24"/>
  <c r="H1789" i="24"/>
  <c r="D1789" i="24"/>
  <c r="AO1788" i="24"/>
  <c r="A1788" i="24" s="1"/>
  <c r="AN1788" i="24"/>
  <c r="AM1788" i="24"/>
  <c r="AL1788" i="24"/>
  <c r="M1788" i="24"/>
  <c r="H1788" i="24"/>
  <c r="D1788" i="24"/>
  <c r="AO1787" i="24"/>
  <c r="A1787" i="24" s="1"/>
  <c r="AN1787" i="24"/>
  <c r="AM1787" i="24"/>
  <c r="AL1787" i="24"/>
  <c r="M1787" i="24"/>
  <c r="H1787" i="24"/>
  <c r="D1787" i="24"/>
  <c r="AO1786" i="24"/>
  <c r="A1786" i="24" s="1"/>
  <c r="AN1786" i="24"/>
  <c r="AM1786" i="24"/>
  <c r="AL1786" i="24"/>
  <c r="M1786" i="24"/>
  <c r="H1786" i="24"/>
  <c r="D1786" i="24"/>
  <c r="AO1785" i="24"/>
  <c r="A1785" i="24" s="1"/>
  <c r="AN1785" i="24"/>
  <c r="AM1785" i="24"/>
  <c r="AL1785" i="24"/>
  <c r="M1785" i="24"/>
  <c r="H1785" i="24"/>
  <c r="D1785" i="24"/>
  <c r="AO1784" i="24"/>
  <c r="A1784" i="24" s="1"/>
  <c r="AN1784" i="24"/>
  <c r="AM1784" i="24"/>
  <c r="AL1784" i="24"/>
  <c r="M1784" i="24"/>
  <c r="H1784" i="24"/>
  <c r="D1784" i="24"/>
  <c r="AO1783" i="24"/>
  <c r="A1783" i="24" s="1"/>
  <c r="AN1783" i="24"/>
  <c r="AM1783" i="24"/>
  <c r="AL1783" i="24"/>
  <c r="M1783" i="24"/>
  <c r="H1783" i="24"/>
  <c r="D1783" i="24"/>
  <c r="AO1782" i="24"/>
  <c r="A1782" i="24" s="1"/>
  <c r="AN1782" i="24"/>
  <c r="AM1782" i="24"/>
  <c r="AL1782" i="24"/>
  <c r="M1782" i="24"/>
  <c r="H1782" i="24"/>
  <c r="D1782" i="24"/>
  <c r="AO1781" i="24"/>
  <c r="A1781" i="24" s="1"/>
  <c r="AN1781" i="24"/>
  <c r="AM1781" i="24"/>
  <c r="AL1781" i="24"/>
  <c r="M1781" i="24"/>
  <c r="H1781" i="24"/>
  <c r="D1781" i="24"/>
  <c r="AO1780" i="24"/>
  <c r="A1780" i="24" s="1"/>
  <c r="AN1780" i="24"/>
  <c r="AM1780" i="24"/>
  <c r="AL1780" i="24"/>
  <c r="M1780" i="24"/>
  <c r="H1780" i="24"/>
  <c r="D1780" i="24"/>
  <c r="AO1779" i="24"/>
  <c r="A1779" i="24" s="1"/>
  <c r="AN1779" i="24"/>
  <c r="AM1779" i="24"/>
  <c r="AL1779" i="24"/>
  <c r="M1779" i="24"/>
  <c r="H1779" i="24"/>
  <c r="D1779" i="24"/>
  <c r="AO1778" i="24"/>
  <c r="A1778" i="24" s="1"/>
  <c r="AN1778" i="24"/>
  <c r="AM1778" i="24"/>
  <c r="AL1778" i="24"/>
  <c r="M1778" i="24"/>
  <c r="H1778" i="24"/>
  <c r="D1778" i="24"/>
  <c r="AO1777" i="24"/>
  <c r="A1777" i="24" s="1"/>
  <c r="AN1777" i="24"/>
  <c r="AM1777" i="24"/>
  <c r="AL1777" i="24"/>
  <c r="M1777" i="24"/>
  <c r="H1777" i="24"/>
  <c r="D1777" i="24"/>
  <c r="AO1776" i="24"/>
  <c r="A1776" i="24" s="1"/>
  <c r="AN1776" i="24"/>
  <c r="AM1776" i="24"/>
  <c r="AL1776" i="24"/>
  <c r="M1776" i="24"/>
  <c r="H1776" i="24"/>
  <c r="D1776" i="24"/>
  <c r="AO1775" i="24"/>
  <c r="A1775" i="24" s="1"/>
  <c r="AN1775" i="24"/>
  <c r="AM1775" i="24"/>
  <c r="AL1775" i="24"/>
  <c r="M1775" i="24"/>
  <c r="H1775" i="24"/>
  <c r="D1775" i="24"/>
  <c r="AO1774" i="24"/>
  <c r="A1774" i="24" s="1"/>
  <c r="AN1774" i="24"/>
  <c r="AM1774" i="24"/>
  <c r="AL1774" i="24"/>
  <c r="M1774" i="24"/>
  <c r="H1774" i="24"/>
  <c r="D1774" i="24"/>
  <c r="AO1773" i="24"/>
  <c r="A1773" i="24" s="1"/>
  <c r="AN1773" i="24"/>
  <c r="AM1773" i="24"/>
  <c r="AL1773" i="24"/>
  <c r="M1773" i="24"/>
  <c r="H1773" i="24"/>
  <c r="D1773" i="24"/>
  <c r="AO1772" i="24"/>
  <c r="A1772" i="24" s="1"/>
  <c r="AN1772" i="24"/>
  <c r="AM1772" i="24"/>
  <c r="AL1772" i="24"/>
  <c r="M1772" i="24"/>
  <c r="H1772" i="24"/>
  <c r="D1772" i="24"/>
  <c r="AO1771" i="24"/>
  <c r="A1771" i="24" s="1"/>
  <c r="AN1771" i="24"/>
  <c r="AM1771" i="24"/>
  <c r="AL1771" i="24"/>
  <c r="M1771" i="24"/>
  <c r="H1771" i="24"/>
  <c r="D1771" i="24"/>
  <c r="AO1770" i="24"/>
  <c r="A1770" i="24" s="1"/>
  <c r="AN1770" i="24"/>
  <c r="AM1770" i="24"/>
  <c r="AL1770" i="24"/>
  <c r="M1770" i="24"/>
  <c r="H1770" i="24"/>
  <c r="D1770" i="24"/>
  <c r="AO1769" i="24"/>
  <c r="A1769" i="24" s="1"/>
  <c r="AN1769" i="24"/>
  <c r="AM1769" i="24"/>
  <c r="AL1769" i="24"/>
  <c r="M1769" i="24"/>
  <c r="H1769" i="24"/>
  <c r="D1769" i="24"/>
  <c r="AO1768" i="24"/>
  <c r="A1768" i="24" s="1"/>
  <c r="AN1768" i="24"/>
  <c r="AM1768" i="24"/>
  <c r="AL1768" i="24"/>
  <c r="M1768" i="24"/>
  <c r="H1768" i="24"/>
  <c r="D1768" i="24"/>
  <c r="AO1767" i="24"/>
  <c r="A1767" i="24" s="1"/>
  <c r="AN1767" i="24"/>
  <c r="AM1767" i="24"/>
  <c r="AL1767" i="24"/>
  <c r="M1767" i="24"/>
  <c r="H1767" i="24"/>
  <c r="D1767" i="24"/>
  <c r="AO1766" i="24"/>
  <c r="A1766" i="24" s="1"/>
  <c r="AN1766" i="24"/>
  <c r="AM1766" i="24"/>
  <c r="AL1766" i="24"/>
  <c r="M1766" i="24"/>
  <c r="H1766" i="24"/>
  <c r="D1766" i="24"/>
  <c r="AO1765" i="24"/>
  <c r="A1765" i="24" s="1"/>
  <c r="AN1765" i="24"/>
  <c r="AM1765" i="24"/>
  <c r="AL1765" i="24"/>
  <c r="M1765" i="24"/>
  <c r="H1765" i="24"/>
  <c r="D1765" i="24"/>
  <c r="AO1764" i="24"/>
  <c r="A1764" i="24" s="1"/>
  <c r="AN1764" i="24"/>
  <c r="AM1764" i="24"/>
  <c r="AL1764" i="24"/>
  <c r="M1764" i="24"/>
  <c r="H1764" i="24"/>
  <c r="D1764" i="24"/>
  <c r="AO1763" i="24"/>
  <c r="A1763" i="24" s="1"/>
  <c r="AN1763" i="24"/>
  <c r="AM1763" i="24"/>
  <c r="AL1763" i="24"/>
  <c r="M1763" i="24"/>
  <c r="H1763" i="24"/>
  <c r="D1763" i="24"/>
  <c r="AO1762" i="24"/>
  <c r="A1762" i="24" s="1"/>
  <c r="AN1762" i="24"/>
  <c r="AM1762" i="24"/>
  <c r="AL1762" i="24"/>
  <c r="M1762" i="24"/>
  <c r="H1762" i="24"/>
  <c r="D1762" i="24"/>
  <c r="AO1761" i="24"/>
  <c r="A1761" i="24" s="1"/>
  <c r="AN1761" i="24"/>
  <c r="AM1761" i="24"/>
  <c r="AL1761" i="24"/>
  <c r="M1761" i="24"/>
  <c r="H1761" i="24"/>
  <c r="D1761" i="24"/>
  <c r="AO1760" i="24"/>
  <c r="A1760" i="24" s="1"/>
  <c r="AN1760" i="24"/>
  <c r="AM1760" i="24"/>
  <c r="AL1760" i="24"/>
  <c r="M1760" i="24"/>
  <c r="H1760" i="24"/>
  <c r="D1760" i="24"/>
  <c r="AO1759" i="24"/>
  <c r="A1759" i="24" s="1"/>
  <c r="AN1759" i="24"/>
  <c r="AM1759" i="24"/>
  <c r="AL1759" i="24"/>
  <c r="M1759" i="24"/>
  <c r="H1759" i="24"/>
  <c r="D1759" i="24"/>
  <c r="AO1758" i="24"/>
  <c r="A1758" i="24" s="1"/>
  <c r="AN1758" i="24"/>
  <c r="AM1758" i="24"/>
  <c r="AL1758" i="24"/>
  <c r="M1758" i="24"/>
  <c r="H1758" i="24"/>
  <c r="D1758" i="24"/>
  <c r="AO1757" i="24"/>
  <c r="A1757" i="24" s="1"/>
  <c r="AN1757" i="24"/>
  <c r="AM1757" i="24"/>
  <c r="AL1757" i="24"/>
  <c r="M1757" i="24"/>
  <c r="H1757" i="24"/>
  <c r="D1757" i="24"/>
  <c r="AO1756" i="24"/>
  <c r="A1756" i="24" s="1"/>
  <c r="AN1756" i="24"/>
  <c r="AM1756" i="24"/>
  <c r="AL1756" i="24"/>
  <c r="M1756" i="24"/>
  <c r="H1756" i="24"/>
  <c r="D1756" i="24"/>
  <c r="AO1755" i="24"/>
  <c r="A1755" i="24" s="1"/>
  <c r="AN1755" i="24"/>
  <c r="AM1755" i="24"/>
  <c r="AL1755" i="24"/>
  <c r="M1755" i="24"/>
  <c r="H1755" i="24"/>
  <c r="D1755" i="24"/>
  <c r="AO1754" i="24"/>
  <c r="A1754" i="24" s="1"/>
  <c r="AN1754" i="24"/>
  <c r="AM1754" i="24"/>
  <c r="AL1754" i="24"/>
  <c r="M1754" i="24"/>
  <c r="H1754" i="24"/>
  <c r="D1754" i="24"/>
  <c r="AO1753" i="24"/>
  <c r="A1753" i="24" s="1"/>
  <c r="AN1753" i="24"/>
  <c r="AM1753" i="24"/>
  <c r="AL1753" i="24"/>
  <c r="M1753" i="24"/>
  <c r="H1753" i="24"/>
  <c r="D1753" i="24"/>
  <c r="AO1752" i="24"/>
  <c r="A1752" i="24" s="1"/>
  <c r="AN1752" i="24"/>
  <c r="AM1752" i="24"/>
  <c r="AL1752" i="24"/>
  <c r="M1752" i="24"/>
  <c r="H1752" i="24"/>
  <c r="D1752" i="24"/>
  <c r="AO1751" i="24"/>
  <c r="A1751" i="24" s="1"/>
  <c r="AN1751" i="24"/>
  <c r="AM1751" i="24"/>
  <c r="AL1751" i="24"/>
  <c r="M1751" i="24"/>
  <c r="H1751" i="24"/>
  <c r="D1751" i="24"/>
  <c r="AO1750" i="24"/>
  <c r="A1750" i="24" s="1"/>
  <c r="AN1750" i="24"/>
  <c r="AM1750" i="24"/>
  <c r="AL1750" i="24"/>
  <c r="M1750" i="24"/>
  <c r="H1750" i="24"/>
  <c r="D1750" i="24"/>
  <c r="AO1749" i="24"/>
  <c r="A1749" i="24" s="1"/>
  <c r="AN1749" i="24"/>
  <c r="AM1749" i="24"/>
  <c r="AL1749" i="24"/>
  <c r="M1749" i="24"/>
  <c r="H1749" i="24"/>
  <c r="D1749" i="24"/>
  <c r="AO1748" i="24"/>
  <c r="A1748" i="24" s="1"/>
  <c r="AN1748" i="24"/>
  <c r="AM1748" i="24"/>
  <c r="AL1748" i="24"/>
  <c r="M1748" i="24"/>
  <c r="H1748" i="24"/>
  <c r="D1748" i="24"/>
  <c r="AO1747" i="24"/>
  <c r="A1747" i="24" s="1"/>
  <c r="AN1747" i="24"/>
  <c r="AM1747" i="24"/>
  <c r="AL1747" i="24"/>
  <c r="M1747" i="24"/>
  <c r="H1747" i="24"/>
  <c r="D1747" i="24"/>
  <c r="AO1746" i="24"/>
  <c r="A1746" i="24" s="1"/>
  <c r="AN1746" i="24"/>
  <c r="AM1746" i="24"/>
  <c r="AL1746" i="24"/>
  <c r="M1746" i="24"/>
  <c r="H1746" i="24"/>
  <c r="D1746" i="24"/>
  <c r="AO1745" i="24"/>
  <c r="A1745" i="24" s="1"/>
  <c r="AN1745" i="24"/>
  <c r="AM1745" i="24"/>
  <c r="AL1745" i="24"/>
  <c r="M1745" i="24"/>
  <c r="H1745" i="24"/>
  <c r="D1745" i="24"/>
  <c r="AO1744" i="24"/>
  <c r="A1744" i="24" s="1"/>
  <c r="AN1744" i="24"/>
  <c r="AM1744" i="24"/>
  <c r="AL1744" i="24"/>
  <c r="M1744" i="24"/>
  <c r="H1744" i="24"/>
  <c r="D1744" i="24"/>
  <c r="AO1743" i="24"/>
  <c r="A1743" i="24" s="1"/>
  <c r="AN1743" i="24"/>
  <c r="AM1743" i="24"/>
  <c r="AL1743" i="24"/>
  <c r="M1743" i="24"/>
  <c r="H1743" i="24"/>
  <c r="D1743" i="24"/>
  <c r="AO1742" i="24"/>
  <c r="A1742" i="24" s="1"/>
  <c r="AN1742" i="24"/>
  <c r="AM1742" i="24"/>
  <c r="AL1742" i="24"/>
  <c r="M1742" i="24"/>
  <c r="H1742" i="24"/>
  <c r="D1742" i="24"/>
  <c r="AO1741" i="24"/>
  <c r="A1741" i="24" s="1"/>
  <c r="AN1741" i="24"/>
  <c r="AM1741" i="24"/>
  <c r="AL1741" i="24"/>
  <c r="M1741" i="24"/>
  <c r="H1741" i="24"/>
  <c r="D1741" i="24"/>
  <c r="AO1740" i="24"/>
  <c r="A1740" i="24" s="1"/>
  <c r="AN1740" i="24"/>
  <c r="AM1740" i="24"/>
  <c r="AL1740" i="24"/>
  <c r="M1740" i="24"/>
  <c r="H1740" i="24"/>
  <c r="D1740" i="24"/>
  <c r="AO1739" i="24"/>
  <c r="A1739" i="24" s="1"/>
  <c r="AN1739" i="24"/>
  <c r="AM1739" i="24"/>
  <c r="AL1739" i="24"/>
  <c r="M1739" i="24"/>
  <c r="H1739" i="24"/>
  <c r="D1739" i="24"/>
  <c r="AO1738" i="24"/>
  <c r="A1738" i="24" s="1"/>
  <c r="AN1738" i="24"/>
  <c r="AM1738" i="24"/>
  <c r="AL1738" i="24"/>
  <c r="M1738" i="24"/>
  <c r="H1738" i="24"/>
  <c r="D1738" i="24"/>
  <c r="AO1737" i="24"/>
  <c r="A1737" i="24" s="1"/>
  <c r="AN1737" i="24"/>
  <c r="AM1737" i="24"/>
  <c r="AL1737" i="24"/>
  <c r="M1737" i="24"/>
  <c r="H1737" i="24"/>
  <c r="D1737" i="24"/>
  <c r="AO1736" i="24"/>
  <c r="A1736" i="24" s="1"/>
  <c r="AN1736" i="24"/>
  <c r="AM1736" i="24"/>
  <c r="AL1736" i="24"/>
  <c r="M1736" i="24"/>
  <c r="H1736" i="24"/>
  <c r="D1736" i="24"/>
  <c r="AO1735" i="24"/>
  <c r="A1735" i="24" s="1"/>
  <c r="AN1735" i="24"/>
  <c r="AM1735" i="24"/>
  <c r="AL1735" i="24"/>
  <c r="M1735" i="24"/>
  <c r="H1735" i="24"/>
  <c r="D1735" i="24"/>
  <c r="AO1734" i="24"/>
  <c r="A1734" i="24" s="1"/>
  <c r="AN1734" i="24"/>
  <c r="AM1734" i="24"/>
  <c r="AL1734" i="24"/>
  <c r="M1734" i="24"/>
  <c r="H1734" i="24"/>
  <c r="D1734" i="24"/>
  <c r="AO1733" i="24"/>
  <c r="A1733" i="24" s="1"/>
  <c r="AN1733" i="24"/>
  <c r="AM1733" i="24"/>
  <c r="AL1733" i="24"/>
  <c r="M1733" i="24"/>
  <c r="H1733" i="24"/>
  <c r="D1733" i="24"/>
  <c r="AO1732" i="24"/>
  <c r="A1732" i="24" s="1"/>
  <c r="AN1732" i="24"/>
  <c r="AM1732" i="24"/>
  <c r="AL1732" i="24"/>
  <c r="M1732" i="24"/>
  <c r="H1732" i="24"/>
  <c r="D1732" i="24"/>
  <c r="AO1731" i="24"/>
  <c r="A1731" i="24" s="1"/>
  <c r="AN1731" i="24"/>
  <c r="AM1731" i="24"/>
  <c r="AL1731" i="24"/>
  <c r="M1731" i="24"/>
  <c r="H1731" i="24"/>
  <c r="D1731" i="24"/>
  <c r="AO1730" i="24"/>
  <c r="A1730" i="24" s="1"/>
  <c r="AN1730" i="24"/>
  <c r="AM1730" i="24"/>
  <c r="AL1730" i="24"/>
  <c r="M1730" i="24"/>
  <c r="H1730" i="24"/>
  <c r="D1730" i="24"/>
  <c r="AO1729" i="24"/>
  <c r="A1729" i="24" s="1"/>
  <c r="AN1729" i="24"/>
  <c r="AM1729" i="24"/>
  <c r="AL1729" i="24"/>
  <c r="M1729" i="24"/>
  <c r="H1729" i="24"/>
  <c r="D1729" i="24"/>
  <c r="AO1728" i="24"/>
  <c r="A1728" i="24" s="1"/>
  <c r="AN1728" i="24"/>
  <c r="AM1728" i="24"/>
  <c r="AL1728" i="24"/>
  <c r="M1728" i="24"/>
  <c r="H1728" i="24"/>
  <c r="D1728" i="24"/>
  <c r="AO1727" i="24"/>
  <c r="A1727" i="24" s="1"/>
  <c r="AN1727" i="24"/>
  <c r="AM1727" i="24"/>
  <c r="AL1727" i="24"/>
  <c r="M1727" i="24"/>
  <c r="H1727" i="24"/>
  <c r="D1727" i="24"/>
  <c r="AO1726" i="24"/>
  <c r="A1726" i="24" s="1"/>
  <c r="AN1726" i="24"/>
  <c r="AM1726" i="24"/>
  <c r="AL1726" i="24"/>
  <c r="M1726" i="24"/>
  <c r="H1726" i="24"/>
  <c r="D1726" i="24"/>
  <c r="AO1725" i="24"/>
  <c r="A1725" i="24" s="1"/>
  <c r="AN1725" i="24"/>
  <c r="AM1725" i="24"/>
  <c r="AL1725" i="24"/>
  <c r="M1725" i="24"/>
  <c r="H1725" i="24"/>
  <c r="D1725" i="24"/>
  <c r="AO1724" i="24"/>
  <c r="A1724" i="24" s="1"/>
  <c r="AN1724" i="24"/>
  <c r="AM1724" i="24"/>
  <c r="AL1724" i="24"/>
  <c r="M1724" i="24"/>
  <c r="H1724" i="24"/>
  <c r="D1724" i="24"/>
  <c r="AO1723" i="24"/>
  <c r="A1723" i="24" s="1"/>
  <c r="AN1723" i="24"/>
  <c r="AM1723" i="24"/>
  <c r="AL1723" i="24"/>
  <c r="M1723" i="24"/>
  <c r="H1723" i="24"/>
  <c r="D1723" i="24"/>
  <c r="AO1722" i="24"/>
  <c r="A1722" i="24" s="1"/>
  <c r="AN1722" i="24"/>
  <c r="AM1722" i="24"/>
  <c r="AL1722" i="24"/>
  <c r="M1722" i="24"/>
  <c r="H1722" i="24"/>
  <c r="D1722" i="24"/>
  <c r="AO1721" i="24"/>
  <c r="A1721" i="24" s="1"/>
  <c r="AN1721" i="24"/>
  <c r="AM1721" i="24"/>
  <c r="AL1721" i="24"/>
  <c r="M1721" i="24"/>
  <c r="H1721" i="24"/>
  <c r="D1721" i="24"/>
  <c r="AO1720" i="24"/>
  <c r="A1720" i="24" s="1"/>
  <c r="AN1720" i="24"/>
  <c r="AM1720" i="24"/>
  <c r="AL1720" i="24"/>
  <c r="M1720" i="24"/>
  <c r="H1720" i="24"/>
  <c r="D1720" i="24"/>
  <c r="AO1719" i="24"/>
  <c r="A1719" i="24" s="1"/>
  <c r="AN1719" i="24"/>
  <c r="AM1719" i="24"/>
  <c r="AL1719" i="24"/>
  <c r="M1719" i="24"/>
  <c r="H1719" i="24"/>
  <c r="D1719" i="24"/>
  <c r="AO1718" i="24"/>
  <c r="A1718" i="24" s="1"/>
  <c r="AN1718" i="24"/>
  <c r="AM1718" i="24"/>
  <c r="AL1718" i="24"/>
  <c r="M1718" i="24"/>
  <c r="H1718" i="24"/>
  <c r="D1718" i="24"/>
  <c r="AO1717" i="24"/>
  <c r="A1717" i="24" s="1"/>
  <c r="AN1717" i="24"/>
  <c r="AM1717" i="24"/>
  <c r="AL1717" i="24"/>
  <c r="M1717" i="24"/>
  <c r="H1717" i="24"/>
  <c r="D1717" i="24"/>
  <c r="AO1716" i="24"/>
  <c r="A1716" i="24" s="1"/>
  <c r="AN1716" i="24"/>
  <c r="AM1716" i="24"/>
  <c r="AL1716" i="24"/>
  <c r="M1716" i="24"/>
  <c r="H1716" i="24"/>
  <c r="D1716" i="24"/>
  <c r="AO1715" i="24"/>
  <c r="A1715" i="24" s="1"/>
  <c r="AN1715" i="24"/>
  <c r="AM1715" i="24"/>
  <c r="AL1715" i="24"/>
  <c r="M1715" i="24"/>
  <c r="H1715" i="24"/>
  <c r="D1715" i="24"/>
  <c r="AO1714" i="24"/>
  <c r="A1714" i="24" s="1"/>
  <c r="AN1714" i="24"/>
  <c r="AM1714" i="24"/>
  <c r="AL1714" i="24"/>
  <c r="M1714" i="24"/>
  <c r="H1714" i="24"/>
  <c r="D1714" i="24"/>
  <c r="AO1713" i="24"/>
  <c r="A1713" i="24" s="1"/>
  <c r="AN1713" i="24"/>
  <c r="AM1713" i="24"/>
  <c r="AL1713" i="24"/>
  <c r="M1713" i="24"/>
  <c r="H1713" i="24"/>
  <c r="D1713" i="24"/>
  <c r="AO1712" i="24"/>
  <c r="A1712" i="24" s="1"/>
  <c r="AN1712" i="24"/>
  <c r="AM1712" i="24"/>
  <c r="AL1712" i="24"/>
  <c r="M1712" i="24"/>
  <c r="H1712" i="24"/>
  <c r="D1712" i="24"/>
  <c r="AO1711" i="24"/>
  <c r="A1711" i="24" s="1"/>
  <c r="AN1711" i="24"/>
  <c r="AM1711" i="24"/>
  <c r="AL1711" i="24"/>
  <c r="M1711" i="24"/>
  <c r="H1711" i="24"/>
  <c r="D1711" i="24"/>
  <c r="AO1710" i="24"/>
  <c r="A1710" i="24" s="1"/>
  <c r="AN1710" i="24"/>
  <c r="AM1710" i="24"/>
  <c r="AL1710" i="24"/>
  <c r="M1710" i="24"/>
  <c r="H1710" i="24"/>
  <c r="D1710" i="24"/>
  <c r="AO1709" i="24"/>
  <c r="A1709" i="24" s="1"/>
  <c r="AN1709" i="24"/>
  <c r="AM1709" i="24"/>
  <c r="AL1709" i="24"/>
  <c r="M1709" i="24"/>
  <c r="H1709" i="24"/>
  <c r="D1709" i="24"/>
  <c r="AO1708" i="24"/>
  <c r="A1708" i="24" s="1"/>
  <c r="AN1708" i="24"/>
  <c r="AM1708" i="24"/>
  <c r="AL1708" i="24"/>
  <c r="M1708" i="24"/>
  <c r="H1708" i="24"/>
  <c r="D1708" i="24"/>
  <c r="AO1707" i="24"/>
  <c r="A1707" i="24" s="1"/>
  <c r="AN1707" i="24"/>
  <c r="AM1707" i="24"/>
  <c r="AL1707" i="24"/>
  <c r="M1707" i="24"/>
  <c r="H1707" i="24"/>
  <c r="D1707" i="24"/>
  <c r="AO1706" i="24"/>
  <c r="A1706" i="24" s="1"/>
  <c r="AN1706" i="24"/>
  <c r="AM1706" i="24"/>
  <c r="AL1706" i="24"/>
  <c r="M1706" i="24"/>
  <c r="H1706" i="24"/>
  <c r="D1706" i="24"/>
  <c r="AO1705" i="24"/>
  <c r="A1705" i="24" s="1"/>
  <c r="AN1705" i="24"/>
  <c r="AM1705" i="24"/>
  <c r="AL1705" i="24"/>
  <c r="M1705" i="24"/>
  <c r="H1705" i="24"/>
  <c r="D1705" i="24"/>
  <c r="AO1704" i="24"/>
  <c r="A1704" i="24" s="1"/>
  <c r="AN1704" i="24"/>
  <c r="AM1704" i="24"/>
  <c r="AL1704" i="24"/>
  <c r="M1704" i="24"/>
  <c r="H1704" i="24"/>
  <c r="D1704" i="24"/>
  <c r="AO1703" i="24"/>
  <c r="A1703" i="24" s="1"/>
  <c r="AN1703" i="24"/>
  <c r="AM1703" i="24"/>
  <c r="AL1703" i="24"/>
  <c r="M1703" i="24"/>
  <c r="H1703" i="24"/>
  <c r="D1703" i="24"/>
  <c r="AO1702" i="24"/>
  <c r="A1702" i="24" s="1"/>
  <c r="AN1702" i="24"/>
  <c r="AM1702" i="24"/>
  <c r="AL1702" i="24"/>
  <c r="M1702" i="24"/>
  <c r="H1702" i="24"/>
  <c r="D1702" i="24"/>
  <c r="AO1701" i="24"/>
  <c r="A1701" i="24" s="1"/>
  <c r="AN1701" i="24"/>
  <c r="AM1701" i="24"/>
  <c r="AL1701" i="24"/>
  <c r="M1701" i="24"/>
  <c r="H1701" i="24"/>
  <c r="D1701" i="24"/>
  <c r="AO1700" i="24"/>
  <c r="A1700" i="24" s="1"/>
  <c r="AN1700" i="24"/>
  <c r="AM1700" i="24"/>
  <c r="AL1700" i="24"/>
  <c r="M1700" i="24"/>
  <c r="H1700" i="24"/>
  <c r="D1700" i="24"/>
  <c r="AO1699" i="24"/>
  <c r="A1699" i="24" s="1"/>
  <c r="AN1699" i="24"/>
  <c r="AM1699" i="24"/>
  <c r="AL1699" i="24"/>
  <c r="M1699" i="24"/>
  <c r="H1699" i="24"/>
  <c r="D1699" i="24"/>
  <c r="AO1698" i="24"/>
  <c r="A1698" i="24" s="1"/>
  <c r="AN1698" i="24"/>
  <c r="AM1698" i="24"/>
  <c r="AL1698" i="24"/>
  <c r="M1698" i="24"/>
  <c r="H1698" i="24"/>
  <c r="D1698" i="24"/>
  <c r="AO1697" i="24"/>
  <c r="A1697" i="24" s="1"/>
  <c r="AN1697" i="24"/>
  <c r="AM1697" i="24"/>
  <c r="AL1697" i="24"/>
  <c r="M1697" i="24"/>
  <c r="H1697" i="24"/>
  <c r="D1697" i="24"/>
  <c r="AO1696" i="24"/>
  <c r="A1696" i="24" s="1"/>
  <c r="AN1696" i="24"/>
  <c r="AM1696" i="24"/>
  <c r="AL1696" i="24"/>
  <c r="M1696" i="24"/>
  <c r="H1696" i="24"/>
  <c r="D1696" i="24"/>
  <c r="AO1695" i="24"/>
  <c r="A1695" i="24" s="1"/>
  <c r="AN1695" i="24"/>
  <c r="AM1695" i="24"/>
  <c r="AL1695" i="24"/>
  <c r="M1695" i="24"/>
  <c r="H1695" i="24"/>
  <c r="D1695" i="24"/>
  <c r="AO1694" i="24"/>
  <c r="A1694" i="24" s="1"/>
  <c r="AN1694" i="24"/>
  <c r="AM1694" i="24"/>
  <c r="AL1694" i="24"/>
  <c r="M1694" i="24"/>
  <c r="H1694" i="24"/>
  <c r="D1694" i="24"/>
  <c r="AO1693" i="24"/>
  <c r="A1693" i="24" s="1"/>
  <c r="AN1693" i="24"/>
  <c r="AM1693" i="24"/>
  <c r="AL1693" i="24"/>
  <c r="M1693" i="24"/>
  <c r="H1693" i="24"/>
  <c r="D1693" i="24"/>
  <c r="AO1692" i="24"/>
  <c r="A1692" i="24" s="1"/>
  <c r="AN1692" i="24"/>
  <c r="AM1692" i="24"/>
  <c r="AL1692" i="24"/>
  <c r="M1692" i="24"/>
  <c r="H1692" i="24"/>
  <c r="D1692" i="24"/>
  <c r="AO1691" i="24"/>
  <c r="A1691" i="24" s="1"/>
  <c r="AN1691" i="24"/>
  <c r="AM1691" i="24"/>
  <c r="AL1691" i="24"/>
  <c r="M1691" i="24"/>
  <c r="H1691" i="24"/>
  <c r="D1691" i="24"/>
  <c r="AO1690" i="24"/>
  <c r="A1690" i="24" s="1"/>
  <c r="AN1690" i="24"/>
  <c r="AM1690" i="24"/>
  <c r="AL1690" i="24"/>
  <c r="M1690" i="24"/>
  <c r="H1690" i="24"/>
  <c r="D1690" i="24"/>
  <c r="AO1689" i="24"/>
  <c r="A1689" i="24" s="1"/>
  <c r="AN1689" i="24"/>
  <c r="AM1689" i="24"/>
  <c r="AL1689" i="24"/>
  <c r="M1689" i="24"/>
  <c r="H1689" i="24"/>
  <c r="D1689" i="24"/>
  <c r="AO1688" i="24"/>
  <c r="A1688" i="24" s="1"/>
  <c r="AN1688" i="24"/>
  <c r="AM1688" i="24"/>
  <c r="AL1688" i="24"/>
  <c r="M1688" i="24"/>
  <c r="H1688" i="24"/>
  <c r="D1688" i="24"/>
  <c r="AO1687" i="24"/>
  <c r="A1687" i="24" s="1"/>
  <c r="AN1687" i="24"/>
  <c r="AM1687" i="24"/>
  <c r="AL1687" i="24"/>
  <c r="M1687" i="24"/>
  <c r="H1687" i="24"/>
  <c r="D1687" i="24"/>
  <c r="AO1686" i="24"/>
  <c r="A1686" i="24" s="1"/>
  <c r="AN1686" i="24"/>
  <c r="AM1686" i="24"/>
  <c r="AL1686" i="24"/>
  <c r="M1686" i="24"/>
  <c r="H1686" i="24"/>
  <c r="D1686" i="24"/>
  <c r="AO1685" i="24"/>
  <c r="A1685" i="24" s="1"/>
  <c r="AN1685" i="24"/>
  <c r="AM1685" i="24"/>
  <c r="AL1685" i="24"/>
  <c r="M1685" i="24"/>
  <c r="H1685" i="24"/>
  <c r="D1685" i="24"/>
  <c r="AO1684" i="24"/>
  <c r="A1684" i="24" s="1"/>
  <c r="AN1684" i="24"/>
  <c r="AM1684" i="24"/>
  <c r="AL1684" i="24"/>
  <c r="M1684" i="24"/>
  <c r="H1684" i="24"/>
  <c r="D1684" i="24"/>
  <c r="AO1683" i="24"/>
  <c r="A1683" i="24" s="1"/>
  <c r="AN1683" i="24"/>
  <c r="AM1683" i="24"/>
  <c r="AL1683" i="24"/>
  <c r="M1683" i="24"/>
  <c r="H1683" i="24"/>
  <c r="D1683" i="24"/>
  <c r="AO1682" i="24"/>
  <c r="A1682" i="24" s="1"/>
  <c r="AN1682" i="24"/>
  <c r="AM1682" i="24"/>
  <c r="AL1682" i="24"/>
  <c r="M1682" i="24"/>
  <c r="H1682" i="24"/>
  <c r="D1682" i="24"/>
  <c r="AO1681" i="24"/>
  <c r="A1681" i="24" s="1"/>
  <c r="AN1681" i="24"/>
  <c r="AM1681" i="24"/>
  <c r="AL1681" i="24"/>
  <c r="M1681" i="24"/>
  <c r="H1681" i="24"/>
  <c r="D1681" i="24"/>
  <c r="AO1680" i="24"/>
  <c r="A1680" i="24" s="1"/>
  <c r="AN1680" i="24"/>
  <c r="AM1680" i="24"/>
  <c r="AL1680" i="24"/>
  <c r="M1680" i="24"/>
  <c r="H1680" i="24"/>
  <c r="D1680" i="24"/>
  <c r="AO1679" i="24"/>
  <c r="A1679" i="24" s="1"/>
  <c r="AN1679" i="24"/>
  <c r="AM1679" i="24"/>
  <c r="AL1679" i="24"/>
  <c r="M1679" i="24"/>
  <c r="H1679" i="24"/>
  <c r="D1679" i="24"/>
  <c r="AO1678" i="24"/>
  <c r="A1678" i="24" s="1"/>
  <c r="AN1678" i="24"/>
  <c r="AM1678" i="24"/>
  <c r="AL1678" i="24"/>
  <c r="M1678" i="24"/>
  <c r="H1678" i="24"/>
  <c r="D1678" i="24"/>
  <c r="AO1677" i="24"/>
  <c r="A1677" i="24" s="1"/>
  <c r="AN1677" i="24"/>
  <c r="AM1677" i="24"/>
  <c r="AL1677" i="24"/>
  <c r="M1677" i="24"/>
  <c r="H1677" i="24"/>
  <c r="D1677" i="24"/>
  <c r="AO1676" i="24"/>
  <c r="A1676" i="24" s="1"/>
  <c r="AN1676" i="24"/>
  <c r="AM1676" i="24"/>
  <c r="AL1676" i="24"/>
  <c r="M1676" i="24"/>
  <c r="H1676" i="24"/>
  <c r="D1676" i="24"/>
  <c r="AO1675" i="24"/>
  <c r="A1675" i="24" s="1"/>
  <c r="AN1675" i="24"/>
  <c r="AM1675" i="24"/>
  <c r="AL1675" i="24"/>
  <c r="M1675" i="24"/>
  <c r="H1675" i="24"/>
  <c r="D1675" i="24"/>
  <c r="AO1674" i="24"/>
  <c r="A1674" i="24" s="1"/>
  <c r="AN1674" i="24"/>
  <c r="AM1674" i="24"/>
  <c r="AL1674" i="24"/>
  <c r="M1674" i="24"/>
  <c r="H1674" i="24"/>
  <c r="D1674" i="24"/>
  <c r="AO1673" i="24"/>
  <c r="A1673" i="24" s="1"/>
  <c r="AN1673" i="24"/>
  <c r="AM1673" i="24"/>
  <c r="AL1673" i="24"/>
  <c r="M1673" i="24"/>
  <c r="H1673" i="24"/>
  <c r="D1673" i="24"/>
  <c r="AO1672" i="24"/>
  <c r="A1672" i="24" s="1"/>
  <c r="AN1672" i="24"/>
  <c r="AM1672" i="24"/>
  <c r="AL1672" i="24"/>
  <c r="M1672" i="24"/>
  <c r="H1672" i="24"/>
  <c r="D1672" i="24"/>
  <c r="AO1671" i="24"/>
  <c r="A1671" i="24" s="1"/>
  <c r="AN1671" i="24"/>
  <c r="AM1671" i="24"/>
  <c r="AL1671" i="24"/>
  <c r="M1671" i="24"/>
  <c r="H1671" i="24"/>
  <c r="D1671" i="24"/>
  <c r="AO1670" i="24"/>
  <c r="A1670" i="24" s="1"/>
  <c r="AN1670" i="24"/>
  <c r="AM1670" i="24"/>
  <c r="AL1670" i="24"/>
  <c r="M1670" i="24"/>
  <c r="H1670" i="24"/>
  <c r="D1670" i="24"/>
  <c r="AO1669" i="24"/>
  <c r="A1669" i="24" s="1"/>
  <c r="AN1669" i="24"/>
  <c r="AM1669" i="24"/>
  <c r="AL1669" i="24"/>
  <c r="M1669" i="24"/>
  <c r="H1669" i="24"/>
  <c r="D1669" i="24"/>
  <c r="AO1668" i="24"/>
  <c r="A1668" i="24" s="1"/>
  <c r="AN1668" i="24"/>
  <c r="AM1668" i="24"/>
  <c r="AL1668" i="24"/>
  <c r="M1668" i="24"/>
  <c r="H1668" i="24"/>
  <c r="D1668" i="24"/>
  <c r="AO1667" i="24"/>
  <c r="A1667" i="24" s="1"/>
  <c r="AN1667" i="24"/>
  <c r="AM1667" i="24"/>
  <c r="AL1667" i="24"/>
  <c r="M1667" i="24"/>
  <c r="H1667" i="24"/>
  <c r="D1667" i="24"/>
  <c r="AO1666" i="24"/>
  <c r="A1666" i="24" s="1"/>
  <c r="AN1666" i="24"/>
  <c r="AM1666" i="24"/>
  <c r="AL1666" i="24"/>
  <c r="M1666" i="24"/>
  <c r="H1666" i="24"/>
  <c r="D1666" i="24"/>
  <c r="AO1665" i="24"/>
  <c r="A1665" i="24" s="1"/>
  <c r="AN1665" i="24"/>
  <c r="AM1665" i="24"/>
  <c r="AL1665" i="24"/>
  <c r="M1665" i="24"/>
  <c r="H1665" i="24"/>
  <c r="D1665" i="24"/>
  <c r="AO1664" i="24"/>
  <c r="A1664" i="24" s="1"/>
  <c r="AN1664" i="24"/>
  <c r="AM1664" i="24"/>
  <c r="AL1664" i="24"/>
  <c r="M1664" i="24"/>
  <c r="H1664" i="24"/>
  <c r="D1664" i="24"/>
  <c r="AO1663" i="24"/>
  <c r="A1663" i="24" s="1"/>
  <c r="AN1663" i="24"/>
  <c r="AM1663" i="24"/>
  <c r="AL1663" i="24"/>
  <c r="M1663" i="24"/>
  <c r="H1663" i="24"/>
  <c r="D1663" i="24"/>
  <c r="AO1662" i="24"/>
  <c r="A1662" i="24" s="1"/>
  <c r="AN1662" i="24"/>
  <c r="AM1662" i="24"/>
  <c r="AL1662" i="24"/>
  <c r="M1662" i="24"/>
  <c r="H1662" i="24"/>
  <c r="D1662" i="24"/>
  <c r="AO1661" i="24"/>
  <c r="A1661" i="24" s="1"/>
  <c r="AN1661" i="24"/>
  <c r="AM1661" i="24"/>
  <c r="AL1661" i="24"/>
  <c r="M1661" i="24"/>
  <c r="H1661" i="24"/>
  <c r="D1661" i="24"/>
  <c r="AO1660" i="24"/>
  <c r="A1660" i="24" s="1"/>
  <c r="AN1660" i="24"/>
  <c r="AM1660" i="24"/>
  <c r="AL1660" i="24"/>
  <c r="M1660" i="24"/>
  <c r="H1660" i="24"/>
  <c r="D1660" i="24"/>
  <c r="AO1659" i="24"/>
  <c r="A1659" i="24" s="1"/>
  <c r="AN1659" i="24"/>
  <c r="AM1659" i="24"/>
  <c r="AL1659" i="24"/>
  <c r="M1659" i="24"/>
  <c r="H1659" i="24"/>
  <c r="D1659" i="24"/>
  <c r="AO1658" i="24"/>
  <c r="A1658" i="24" s="1"/>
  <c r="AN1658" i="24"/>
  <c r="AM1658" i="24"/>
  <c r="AL1658" i="24"/>
  <c r="M1658" i="24"/>
  <c r="H1658" i="24"/>
  <c r="D1658" i="24"/>
  <c r="AO1657" i="24"/>
  <c r="A1657" i="24" s="1"/>
  <c r="AN1657" i="24"/>
  <c r="AM1657" i="24"/>
  <c r="AL1657" i="24"/>
  <c r="M1657" i="24"/>
  <c r="H1657" i="24"/>
  <c r="D1657" i="24"/>
  <c r="AO1656" i="24"/>
  <c r="A1656" i="24" s="1"/>
  <c r="AN1656" i="24"/>
  <c r="AM1656" i="24"/>
  <c r="AL1656" i="24"/>
  <c r="M1656" i="24"/>
  <c r="H1656" i="24"/>
  <c r="D1656" i="24"/>
  <c r="AO1655" i="24"/>
  <c r="A1655" i="24" s="1"/>
  <c r="AN1655" i="24"/>
  <c r="AM1655" i="24"/>
  <c r="AL1655" i="24"/>
  <c r="M1655" i="24"/>
  <c r="H1655" i="24"/>
  <c r="D1655" i="24"/>
  <c r="AO1654" i="24"/>
  <c r="A1654" i="24" s="1"/>
  <c r="AN1654" i="24"/>
  <c r="AM1654" i="24"/>
  <c r="AL1654" i="24"/>
  <c r="M1654" i="24"/>
  <c r="H1654" i="24"/>
  <c r="D1654" i="24"/>
  <c r="AO1653" i="24"/>
  <c r="A1653" i="24" s="1"/>
  <c r="AN1653" i="24"/>
  <c r="AM1653" i="24"/>
  <c r="AL1653" i="24"/>
  <c r="M1653" i="24"/>
  <c r="H1653" i="24"/>
  <c r="D1653" i="24"/>
  <c r="AO1652" i="24"/>
  <c r="A1652" i="24" s="1"/>
  <c r="AN1652" i="24"/>
  <c r="AM1652" i="24"/>
  <c r="AL1652" i="24"/>
  <c r="M1652" i="24"/>
  <c r="H1652" i="24"/>
  <c r="D1652" i="24"/>
  <c r="AO1651" i="24"/>
  <c r="A1651" i="24" s="1"/>
  <c r="AN1651" i="24"/>
  <c r="AM1651" i="24"/>
  <c r="AL1651" i="24"/>
  <c r="M1651" i="24"/>
  <c r="H1651" i="24"/>
  <c r="D1651" i="24"/>
  <c r="AO1650" i="24"/>
  <c r="A1650" i="24" s="1"/>
  <c r="AN1650" i="24"/>
  <c r="AM1650" i="24"/>
  <c r="AL1650" i="24"/>
  <c r="M1650" i="24"/>
  <c r="H1650" i="24"/>
  <c r="D1650" i="24"/>
  <c r="AO1649" i="24"/>
  <c r="A1649" i="24" s="1"/>
  <c r="AN1649" i="24"/>
  <c r="AM1649" i="24"/>
  <c r="AL1649" i="24"/>
  <c r="M1649" i="24"/>
  <c r="H1649" i="24"/>
  <c r="D1649" i="24"/>
  <c r="AO1648" i="24"/>
  <c r="A1648" i="24" s="1"/>
  <c r="AN1648" i="24"/>
  <c r="AM1648" i="24"/>
  <c r="AL1648" i="24"/>
  <c r="M1648" i="24"/>
  <c r="H1648" i="24"/>
  <c r="D1648" i="24"/>
  <c r="AO1647" i="24"/>
  <c r="A1647" i="24" s="1"/>
  <c r="AN1647" i="24"/>
  <c r="AM1647" i="24"/>
  <c r="AL1647" i="24"/>
  <c r="M1647" i="24"/>
  <c r="H1647" i="24"/>
  <c r="D1647" i="24"/>
  <c r="AO1646" i="24"/>
  <c r="A1646" i="24" s="1"/>
  <c r="AN1646" i="24"/>
  <c r="AM1646" i="24"/>
  <c r="AL1646" i="24"/>
  <c r="M1646" i="24"/>
  <c r="H1646" i="24"/>
  <c r="D1646" i="24"/>
  <c r="AO1645" i="24"/>
  <c r="A1645" i="24" s="1"/>
  <c r="AN1645" i="24"/>
  <c r="AM1645" i="24"/>
  <c r="AL1645" i="24"/>
  <c r="M1645" i="24"/>
  <c r="H1645" i="24"/>
  <c r="D1645" i="24"/>
  <c r="AO1644" i="24"/>
  <c r="A1644" i="24" s="1"/>
  <c r="AN1644" i="24"/>
  <c r="AM1644" i="24"/>
  <c r="AL1644" i="24"/>
  <c r="M1644" i="24"/>
  <c r="H1644" i="24"/>
  <c r="D1644" i="24"/>
  <c r="AO1643" i="24"/>
  <c r="A1643" i="24" s="1"/>
  <c r="AN1643" i="24"/>
  <c r="AM1643" i="24"/>
  <c r="AL1643" i="24"/>
  <c r="M1643" i="24"/>
  <c r="H1643" i="24"/>
  <c r="D1643" i="24"/>
  <c r="AO1642" i="24"/>
  <c r="A1642" i="24" s="1"/>
  <c r="AN1642" i="24"/>
  <c r="AM1642" i="24"/>
  <c r="AL1642" i="24"/>
  <c r="M1642" i="24"/>
  <c r="H1642" i="24"/>
  <c r="D1642" i="24"/>
  <c r="AO1641" i="24"/>
  <c r="A1641" i="24" s="1"/>
  <c r="AN1641" i="24"/>
  <c r="AM1641" i="24"/>
  <c r="AL1641" i="24"/>
  <c r="M1641" i="24"/>
  <c r="H1641" i="24"/>
  <c r="D1641" i="24"/>
  <c r="AO1640" i="24"/>
  <c r="A1640" i="24" s="1"/>
  <c r="AN1640" i="24"/>
  <c r="AM1640" i="24"/>
  <c r="AL1640" i="24"/>
  <c r="M1640" i="24"/>
  <c r="H1640" i="24"/>
  <c r="D1640" i="24"/>
  <c r="AO1639" i="24"/>
  <c r="A1639" i="24" s="1"/>
  <c r="AN1639" i="24"/>
  <c r="AM1639" i="24"/>
  <c r="AL1639" i="24"/>
  <c r="M1639" i="24"/>
  <c r="H1639" i="24"/>
  <c r="D1639" i="24"/>
  <c r="AO1638" i="24"/>
  <c r="A1638" i="24" s="1"/>
  <c r="AN1638" i="24"/>
  <c r="AM1638" i="24"/>
  <c r="AL1638" i="24"/>
  <c r="M1638" i="24"/>
  <c r="H1638" i="24"/>
  <c r="D1638" i="24"/>
  <c r="AO1637" i="24"/>
  <c r="A1637" i="24" s="1"/>
  <c r="AN1637" i="24"/>
  <c r="AM1637" i="24"/>
  <c r="AL1637" i="24"/>
  <c r="M1637" i="24"/>
  <c r="H1637" i="24"/>
  <c r="D1637" i="24"/>
  <c r="AO1636" i="24"/>
  <c r="A1636" i="24" s="1"/>
  <c r="AN1636" i="24"/>
  <c r="AM1636" i="24"/>
  <c r="AL1636" i="24"/>
  <c r="M1636" i="24"/>
  <c r="H1636" i="24"/>
  <c r="D1636" i="24"/>
  <c r="AO1635" i="24"/>
  <c r="A1635" i="24" s="1"/>
  <c r="AN1635" i="24"/>
  <c r="AM1635" i="24"/>
  <c r="AL1635" i="24"/>
  <c r="M1635" i="24"/>
  <c r="H1635" i="24"/>
  <c r="D1635" i="24"/>
  <c r="AO1634" i="24"/>
  <c r="A1634" i="24" s="1"/>
  <c r="AN1634" i="24"/>
  <c r="AM1634" i="24"/>
  <c r="AL1634" i="24"/>
  <c r="M1634" i="24"/>
  <c r="H1634" i="24"/>
  <c r="D1634" i="24"/>
  <c r="AO1633" i="24"/>
  <c r="A1633" i="24" s="1"/>
  <c r="AN1633" i="24"/>
  <c r="AM1633" i="24"/>
  <c r="AL1633" i="24"/>
  <c r="M1633" i="24"/>
  <c r="H1633" i="24"/>
  <c r="D1633" i="24"/>
  <c r="AO1632" i="24"/>
  <c r="A1632" i="24" s="1"/>
  <c r="AN1632" i="24"/>
  <c r="AM1632" i="24"/>
  <c r="AL1632" i="24"/>
  <c r="M1632" i="24"/>
  <c r="H1632" i="24"/>
  <c r="D1632" i="24"/>
  <c r="AO1631" i="24"/>
  <c r="A1631" i="24" s="1"/>
  <c r="AN1631" i="24"/>
  <c r="AM1631" i="24"/>
  <c r="AL1631" i="24"/>
  <c r="M1631" i="24"/>
  <c r="H1631" i="24"/>
  <c r="D1631" i="24"/>
  <c r="AO1630" i="24"/>
  <c r="A1630" i="24" s="1"/>
  <c r="AN1630" i="24"/>
  <c r="AM1630" i="24"/>
  <c r="AL1630" i="24"/>
  <c r="M1630" i="24"/>
  <c r="H1630" i="24"/>
  <c r="D1630" i="24"/>
  <c r="AO1629" i="24"/>
  <c r="A1629" i="24" s="1"/>
  <c r="AN1629" i="24"/>
  <c r="AM1629" i="24"/>
  <c r="AL1629" i="24"/>
  <c r="M1629" i="24"/>
  <c r="H1629" i="24"/>
  <c r="D1629" i="24"/>
  <c r="AO1628" i="24"/>
  <c r="A1628" i="24" s="1"/>
  <c r="AN1628" i="24"/>
  <c r="AM1628" i="24"/>
  <c r="AL1628" i="24"/>
  <c r="M1628" i="24"/>
  <c r="H1628" i="24"/>
  <c r="D1628" i="24"/>
  <c r="AO1627" i="24"/>
  <c r="A1627" i="24" s="1"/>
  <c r="AN1627" i="24"/>
  <c r="AM1627" i="24"/>
  <c r="AL1627" i="24"/>
  <c r="M1627" i="24"/>
  <c r="H1627" i="24"/>
  <c r="D1627" i="24"/>
  <c r="AO1626" i="24"/>
  <c r="A1626" i="24" s="1"/>
  <c r="AN1626" i="24"/>
  <c r="AM1626" i="24"/>
  <c r="AL1626" i="24"/>
  <c r="M1626" i="24"/>
  <c r="H1626" i="24"/>
  <c r="D1626" i="24"/>
  <c r="AO1625" i="24"/>
  <c r="A1625" i="24" s="1"/>
  <c r="AN1625" i="24"/>
  <c r="AM1625" i="24"/>
  <c r="AL1625" i="24"/>
  <c r="M1625" i="24"/>
  <c r="H1625" i="24"/>
  <c r="D1625" i="24"/>
  <c r="AO1624" i="24"/>
  <c r="A1624" i="24" s="1"/>
  <c r="AN1624" i="24"/>
  <c r="AM1624" i="24"/>
  <c r="AL1624" i="24"/>
  <c r="M1624" i="24"/>
  <c r="H1624" i="24"/>
  <c r="D1624" i="24"/>
  <c r="AO1623" i="24"/>
  <c r="A1623" i="24" s="1"/>
  <c r="AN1623" i="24"/>
  <c r="AM1623" i="24"/>
  <c r="AL1623" i="24"/>
  <c r="M1623" i="24"/>
  <c r="H1623" i="24"/>
  <c r="D1623" i="24"/>
  <c r="AO1622" i="24"/>
  <c r="A1622" i="24" s="1"/>
  <c r="AN1622" i="24"/>
  <c r="AM1622" i="24"/>
  <c r="AL1622" i="24"/>
  <c r="M1622" i="24"/>
  <c r="H1622" i="24"/>
  <c r="D1622" i="24"/>
  <c r="AO1621" i="24"/>
  <c r="A1621" i="24" s="1"/>
  <c r="AN1621" i="24"/>
  <c r="AM1621" i="24"/>
  <c r="AL1621" i="24"/>
  <c r="M1621" i="24"/>
  <c r="H1621" i="24"/>
  <c r="D1621" i="24"/>
  <c r="AO1620" i="24"/>
  <c r="A1620" i="24" s="1"/>
  <c r="AN1620" i="24"/>
  <c r="AM1620" i="24"/>
  <c r="AL1620" i="24"/>
  <c r="M1620" i="24"/>
  <c r="H1620" i="24"/>
  <c r="D1620" i="24"/>
  <c r="AO1619" i="24"/>
  <c r="A1619" i="24" s="1"/>
  <c r="AN1619" i="24"/>
  <c r="AM1619" i="24"/>
  <c r="AL1619" i="24"/>
  <c r="M1619" i="24"/>
  <c r="H1619" i="24"/>
  <c r="D1619" i="24"/>
  <c r="AO1618" i="24"/>
  <c r="A1618" i="24" s="1"/>
  <c r="AN1618" i="24"/>
  <c r="AM1618" i="24"/>
  <c r="AL1618" i="24"/>
  <c r="M1618" i="24"/>
  <c r="H1618" i="24"/>
  <c r="D1618" i="24"/>
  <c r="AO1617" i="24"/>
  <c r="A1617" i="24" s="1"/>
  <c r="AN1617" i="24"/>
  <c r="AM1617" i="24"/>
  <c r="AL1617" i="24"/>
  <c r="M1617" i="24"/>
  <c r="H1617" i="24"/>
  <c r="D1617" i="24"/>
  <c r="AO1616" i="24"/>
  <c r="A1616" i="24" s="1"/>
  <c r="AN1616" i="24"/>
  <c r="AM1616" i="24"/>
  <c r="AL1616" i="24"/>
  <c r="M1616" i="24"/>
  <c r="H1616" i="24"/>
  <c r="D1616" i="24"/>
  <c r="AO1615" i="24"/>
  <c r="A1615" i="24" s="1"/>
  <c r="AN1615" i="24"/>
  <c r="AM1615" i="24"/>
  <c r="AL1615" i="24"/>
  <c r="M1615" i="24"/>
  <c r="H1615" i="24"/>
  <c r="D1615" i="24"/>
  <c r="AO1614" i="24"/>
  <c r="A1614" i="24" s="1"/>
  <c r="AN1614" i="24"/>
  <c r="AM1614" i="24"/>
  <c r="AL1614" i="24"/>
  <c r="M1614" i="24"/>
  <c r="H1614" i="24"/>
  <c r="D1614" i="24"/>
  <c r="AO1613" i="24"/>
  <c r="A1613" i="24" s="1"/>
  <c r="AN1613" i="24"/>
  <c r="AM1613" i="24"/>
  <c r="AL1613" i="24"/>
  <c r="M1613" i="24"/>
  <c r="H1613" i="24"/>
  <c r="D1613" i="24"/>
  <c r="AO1612" i="24"/>
  <c r="A1612" i="24" s="1"/>
  <c r="AN1612" i="24"/>
  <c r="AM1612" i="24"/>
  <c r="AL1612" i="24"/>
  <c r="M1612" i="24"/>
  <c r="H1612" i="24"/>
  <c r="D1612" i="24"/>
  <c r="AO1611" i="24"/>
  <c r="A1611" i="24" s="1"/>
  <c r="AN1611" i="24"/>
  <c r="AM1611" i="24"/>
  <c r="AL1611" i="24"/>
  <c r="M1611" i="24"/>
  <c r="H1611" i="24"/>
  <c r="D1611" i="24"/>
  <c r="AO1610" i="24"/>
  <c r="A1610" i="24" s="1"/>
  <c r="AN1610" i="24"/>
  <c r="AM1610" i="24"/>
  <c r="AL1610" i="24"/>
  <c r="M1610" i="24"/>
  <c r="H1610" i="24"/>
  <c r="D1610" i="24"/>
  <c r="AO1609" i="24"/>
  <c r="A1609" i="24" s="1"/>
  <c r="AN1609" i="24"/>
  <c r="AM1609" i="24"/>
  <c r="AL1609" i="24"/>
  <c r="M1609" i="24"/>
  <c r="H1609" i="24"/>
  <c r="D1609" i="24"/>
  <c r="AO1608" i="24"/>
  <c r="A1608" i="24" s="1"/>
  <c r="AN1608" i="24"/>
  <c r="AM1608" i="24"/>
  <c r="AL1608" i="24"/>
  <c r="M1608" i="24"/>
  <c r="H1608" i="24"/>
  <c r="D1608" i="24"/>
  <c r="AO1607" i="24"/>
  <c r="A1607" i="24" s="1"/>
  <c r="AN1607" i="24"/>
  <c r="AM1607" i="24"/>
  <c r="AL1607" i="24"/>
  <c r="M1607" i="24"/>
  <c r="H1607" i="24"/>
  <c r="D1607" i="24"/>
  <c r="AO1606" i="24"/>
  <c r="A1606" i="24" s="1"/>
  <c r="AN1606" i="24"/>
  <c r="AM1606" i="24"/>
  <c r="AL1606" i="24"/>
  <c r="M1606" i="24"/>
  <c r="H1606" i="24"/>
  <c r="D1606" i="24"/>
  <c r="AO1605" i="24"/>
  <c r="A1605" i="24" s="1"/>
  <c r="AN1605" i="24"/>
  <c r="AM1605" i="24"/>
  <c r="AL1605" i="24"/>
  <c r="M1605" i="24"/>
  <c r="H1605" i="24"/>
  <c r="D1605" i="24"/>
  <c r="AO1604" i="24"/>
  <c r="A1604" i="24" s="1"/>
  <c r="AN1604" i="24"/>
  <c r="AM1604" i="24"/>
  <c r="AL1604" i="24"/>
  <c r="M1604" i="24"/>
  <c r="H1604" i="24"/>
  <c r="D1604" i="24"/>
  <c r="AO1603" i="24"/>
  <c r="A1603" i="24" s="1"/>
  <c r="AN1603" i="24"/>
  <c r="AM1603" i="24"/>
  <c r="AL1603" i="24"/>
  <c r="M1603" i="24"/>
  <c r="H1603" i="24"/>
  <c r="D1603" i="24"/>
  <c r="AO1602" i="24"/>
  <c r="A1602" i="24" s="1"/>
  <c r="AN1602" i="24"/>
  <c r="AM1602" i="24"/>
  <c r="AL1602" i="24"/>
  <c r="M1602" i="24"/>
  <c r="H1602" i="24"/>
  <c r="D1602" i="24"/>
  <c r="AO1601" i="24"/>
  <c r="A1601" i="24" s="1"/>
  <c r="AN1601" i="24"/>
  <c r="AM1601" i="24"/>
  <c r="AL1601" i="24"/>
  <c r="M1601" i="24"/>
  <c r="H1601" i="24"/>
  <c r="D1601" i="24"/>
  <c r="AO1600" i="24"/>
  <c r="A1600" i="24" s="1"/>
  <c r="AN1600" i="24"/>
  <c r="AM1600" i="24"/>
  <c r="AL1600" i="24"/>
  <c r="M1600" i="24"/>
  <c r="H1600" i="24"/>
  <c r="D1600" i="24"/>
  <c r="AO1599" i="24"/>
  <c r="A1599" i="24" s="1"/>
  <c r="AN1599" i="24"/>
  <c r="AM1599" i="24"/>
  <c r="AL1599" i="24"/>
  <c r="M1599" i="24"/>
  <c r="H1599" i="24"/>
  <c r="D1599" i="24"/>
  <c r="AO1598" i="24"/>
  <c r="A1598" i="24" s="1"/>
  <c r="AN1598" i="24"/>
  <c r="AM1598" i="24"/>
  <c r="AL1598" i="24"/>
  <c r="M1598" i="24"/>
  <c r="H1598" i="24"/>
  <c r="D1598" i="24"/>
  <c r="AO1597" i="24"/>
  <c r="A1597" i="24" s="1"/>
  <c r="AN1597" i="24"/>
  <c r="AM1597" i="24"/>
  <c r="AL1597" i="24"/>
  <c r="M1597" i="24"/>
  <c r="H1597" i="24"/>
  <c r="D1597" i="24"/>
  <c r="AO1596" i="24"/>
  <c r="A1596" i="24" s="1"/>
  <c r="AN1596" i="24"/>
  <c r="AM1596" i="24"/>
  <c r="AL1596" i="24"/>
  <c r="M1596" i="24"/>
  <c r="H1596" i="24"/>
  <c r="D1596" i="24"/>
  <c r="AO1595" i="24"/>
  <c r="A1595" i="24" s="1"/>
  <c r="AN1595" i="24"/>
  <c r="AM1595" i="24"/>
  <c r="AL1595" i="24"/>
  <c r="M1595" i="24"/>
  <c r="H1595" i="24"/>
  <c r="D1595" i="24"/>
  <c r="AO1594" i="24"/>
  <c r="A1594" i="24" s="1"/>
  <c r="AN1594" i="24"/>
  <c r="AM1594" i="24"/>
  <c r="AL1594" i="24"/>
  <c r="M1594" i="24"/>
  <c r="H1594" i="24"/>
  <c r="D1594" i="24"/>
  <c r="AO1593" i="24"/>
  <c r="A1593" i="24" s="1"/>
  <c r="AN1593" i="24"/>
  <c r="AM1593" i="24"/>
  <c r="AL1593" i="24"/>
  <c r="M1593" i="24"/>
  <c r="H1593" i="24"/>
  <c r="D1593" i="24"/>
  <c r="AO1592" i="24"/>
  <c r="A1592" i="24" s="1"/>
  <c r="AN1592" i="24"/>
  <c r="AM1592" i="24"/>
  <c r="AL1592" i="24"/>
  <c r="M1592" i="24"/>
  <c r="H1592" i="24"/>
  <c r="D1592" i="24"/>
  <c r="AO1591" i="24"/>
  <c r="A1591" i="24" s="1"/>
  <c r="AN1591" i="24"/>
  <c r="AM1591" i="24"/>
  <c r="AL1591" i="24"/>
  <c r="M1591" i="24"/>
  <c r="H1591" i="24"/>
  <c r="D1591" i="24"/>
  <c r="AO1590" i="24"/>
  <c r="A1590" i="24" s="1"/>
  <c r="AN1590" i="24"/>
  <c r="AM1590" i="24"/>
  <c r="AL1590" i="24"/>
  <c r="M1590" i="24"/>
  <c r="H1590" i="24"/>
  <c r="D1590" i="24"/>
  <c r="AO1589" i="24"/>
  <c r="A1589" i="24" s="1"/>
  <c r="AN1589" i="24"/>
  <c r="AM1589" i="24"/>
  <c r="AL1589" i="24"/>
  <c r="M1589" i="24"/>
  <c r="H1589" i="24"/>
  <c r="D1589" i="24"/>
  <c r="AO1588" i="24"/>
  <c r="A1588" i="24" s="1"/>
  <c r="AN1588" i="24"/>
  <c r="AM1588" i="24"/>
  <c r="AL1588" i="24"/>
  <c r="M1588" i="24"/>
  <c r="H1588" i="24"/>
  <c r="D1588" i="24"/>
  <c r="AO1587" i="24"/>
  <c r="AN1587" i="24"/>
  <c r="AM1587" i="24"/>
  <c r="AL1587" i="24"/>
  <c r="M1587" i="24"/>
  <c r="H1587" i="24"/>
  <c r="D1587" i="24"/>
  <c r="A1587" i="24"/>
  <c r="AO1586" i="24"/>
  <c r="AN1586" i="24"/>
  <c r="AM1586" i="24"/>
  <c r="AL1586" i="24"/>
  <c r="M1586" i="24"/>
  <c r="H1586" i="24"/>
  <c r="D1586" i="24"/>
  <c r="A1586" i="24"/>
  <c r="AO1585" i="24"/>
  <c r="AN1585" i="24"/>
  <c r="AM1585" i="24"/>
  <c r="AL1585" i="24"/>
  <c r="M1585" i="24"/>
  <c r="H1585" i="24"/>
  <c r="D1585" i="24"/>
  <c r="A1585" i="24"/>
  <c r="AO1584" i="24"/>
  <c r="AN1584" i="24"/>
  <c r="AM1584" i="24"/>
  <c r="AL1584" i="24"/>
  <c r="M1584" i="24"/>
  <c r="H1584" i="24"/>
  <c r="D1584" i="24"/>
  <c r="A1584" i="24"/>
  <c r="AO1583" i="24"/>
  <c r="AN1583" i="24"/>
  <c r="AM1583" i="24"/>
  <c r="AL1583" i="24"/>
  <c r="M1583" i="24"/>
  <c r="H1583" i="24"/>
  <c r="D1583" i="24"/>
  <c r="A1583" i="24"/>
  <c r="AO1582" i="24"/>
  <c r="AN1582" i="24"/>
  <c r="AM1582" i="24"/>
  <c r="AL1582" i="24"/>
  <c r="M1582" i="24"/>
  <c r="H1582" i="24"/>
  <c r="D1582" i="24"/>
  <c r="A1582" i="24"/>
  <c r="AO1581" i="24"/>
  <c r="AN1581" i="24"/>
  <c r="AM1581" i="24"/>
  <c r="AL1581" i="24"/>
  <c r="M1581" i="24"/>
  <c r="H1581" i="24"/>
  <c r="D1581" i="24"/>
  <c r="A1581" i="24"/>
  <c r="AO1580" i="24"/>
  <c r="AN1580" i="24"/>
  <c r="AM1580" i="24"/>
  <c r="AL1580" i="24"/>
  <c r="M1580" i="24"/>
  <c r="H1580" i="24"/>
  <c r="D1580" i="24"/>
  <c r="A1580" i="24"/>
  <c r="AO1579" i="24"/>
  <c r="AN1579" i="24"/>
  <c r="AM1579" i="24"/>
  <c r="AL1579" i="24"/>
  <c r="M1579" i="24"/>
  <c r="H1579" i="24"/>
  <c r="D1579" i="24"/>
  <c r="A1579" i="24"/>
  <c r="AO1578" i="24"/>
  <c r="AN1578" i="24"/>
  <c r="AM1578" i="24"/>
  <c r="AL1578" i="24"/>
  <c r="M1578" i="24"/>
  <c r="H1578" i="24"/>
  <c r="D1578" i="24"/>
  <c r="A1578" i="24"/>
  <c r="AO1577" i="24"/>
  <c r="AN1577" i="24"/>
  <c r="AM1577" i="24"/>
  <c r="AL1577" i="24"/>
  <c r="M1577" i="24"/>
  <c r="H1577" i="24"/>
  <c r="D1577" i="24"/>
  <c r="A1577" i="24"/>
  <c r="AO1576" i="24"/>
  <c r="AN1576" i="24"/>
  <c r="AM1576" i="24"/>
  <c r="AL1576" i="24"/>
  <c r="M1576" i="24"/>
  <c r="H1576" i="24"/>
  <c r="D1576" i="24"/>
  <c r="A1576" i="24"/>
  <c r="AO1575" i="24"/>
  <c r="AN1575" i="24"/>
  <c r="AM1575" i="24"/>
  <c r="AL1575" i="24"/>
  <c r="M1575" i="24"/>
  <c r="H1575" i="24"/>
  <c r="D1575" i="24"/>
  <c r="A1575" i="24"/>
  <c r="AO1574" i="24"/>
  <c r="AN1574" i="24"/>
  <c r="AM1574" i="24"/>
  <c r="AL1574" i="24"/>
  <c r="M1574" i="24"/>
  <c r="H1574" i="24"/>
  <c r="D1574" i="24"/>
  <c r="A1574" i="24"/>
  <c r="AO1573" i="24"/>
  <c r="AN1573" i="24"/>
  <c r="AM1573" i="24"/>
  <c r="AL1573" i="24"/>
  <c r="M1573" i="24"/>
  <c r="H1573" i="24"/>
  <c r="D1573" i="24"/>
  <c r="A1573" i="24"/>
  <c r="AO1572" i="24"/>
  <c r="AN1572" i="24"/>
  <c r="AM1572" i="24"/>
  <c r="AL1572" i="24"/>
  <c r="M1572" i="24"/>
  <c r="H1572" i="24"/>
  <c r="D1572" i="24"/>
  <c r="A1572" i="24"/>
  <c r="AO1571" i="24"/>
  <c r="AN1571" i="24"/>
  <c r="AM1571" i="24"/>
  <c r="AL1571" i="24"/>
  <c r="M1571" i="24"/>
  <c r="H1571" i="24"/>
  <c r="D1571" i="24"/>
  <c r="A1571" i="24"/>
  <c r="AO1570" i="24"/>
  <c r="AN1570" i="24"/>
  <c r="AM1570" i="24"/>
  <c r="AL1570" i="24"/>
  <c r="M1570" i="24"/>
  <c r="H1570" i="24"/>
  <c r="D1570" i="24"/>
  <c r="A1570" i="24"/>
  <c r="AO1569" i="24"/>
  <c r="AN1569" i="24"/>
  <c r="AM1569" i="24"/>
  <c r="AL1569" i="24"/>
  <c r="M1569" i="24"/>
  <c r="H1569" i="24"/>
  <c r="D1569" i="24"/>
  <c r="A1569" i="24"/>
  <c r="AO1568" i="24"/>
  <c r="AN1568" i="24"/>
  <c r="AM1568" i="24"/>
  <c r="AL1568" i="24"/>
  <c r="M1568" i="24"/>
  <c r="H1568" i="24"/>
  <c r="D1568" i="24"/>
  <c r="A1568" i="24"/>
  <c r="AO1567" i="24"/>
  <c r="AN1567" i="24"/>
  <c r="AM1567" i="24"/>
  <c r="AL1567" i="24"/>
  <c r="M1567" i="24"/>
  <c r="H1567" i="24"/>
  <c r="D1567" i="24"/>
  <c r="A1567" i="24"/>
  <c r="AO1566" i="24"/>
  <c r="AN1566" i="24"/>
  <c r="AM1566" i="24"/>
  <c r="AL1566" i="24"/>
  <c r="M1566" i="24"/>
  <c r="H1566" i="24"/>
  <c r="D1566" i="24"/>
  <c r="A1566" i="24"/>
  <c r="AO1565" i="24"/>
  <c r="AN1565" i="24"/>
  <c r="AM1565" i="24"/>
  <c r="AL1565" i="24"/>
  <c r="M1565" i="24"/>
  <c r="H1565" i="24"/>
  <c r="D1565" i="24"/>
  <c r="A1565" i="24"/>
  <c r="AO1564" i="24"/>
  <c r="AN1564" i="24"/>
  <c r="AM1564" i="24"/>
  <c r="AL1564" i="24"/>
  <c r="M1564" i="24"/>
  <c r="H1564" i="24"/>
  <c r="D1564" i="24"/>
  <c r="A1564" i="24"/>
  <c r="AO1563" i="24"/>
  <c r="AN1563" i="24"/>
  <c r="AM1563" i="24"/>
  <c r="AL1563" i="24"/>
  <c r="M1563" i="24"/>
  <c r="H1563" i="24"/>
  <c r="D1563" i="24"/>
  <c r="A1563" i="24"/>
  <c r="AO1562" i="24"/>
  <c r="AN1562" i="24"/>
  <c r="AM1562" i="24"/>
  <c r="AL1562" i="24"/>
  <c r="M1562" i="24"/>
  <c r="H1562" i="24"/>
  <c r="D1562" i="24"/>
  <c r="A1562" i="24"/>
  <c r="AO1561" i="24"/>
  <c r="AN1561" i="24"/>
  <c r="AM1561" i="24"/>
  <c r="AL1561" i="24"/>
  <c r="M1561" i="24"/>
  <c r="H1561" i="24"/>
  <c r="D1561" i="24"/>
  <c r="A1561" i="24"/>
  <c r="AO1560" i="24"/>
  <c r="AN1560" i="24"/>
  <c r="AM1560" i="24"/>
  <c r="AL1560" i="24"/>
  <c r="M1560" i="24"/>
  <c r="H1560" i="24"/>
  <c r="D1560" i="24"/>
  <c r="A1560" i="24"/>
  <c r="AO1559" i="24"/>
  <c r="AN1559" i="24"/>
  <c r="AM1559" i="24"/>
  <c r="AL1559" i="24"/>
  <c r="M1559" i="24"/>
  <c r="H1559" i="24"/>
  <c r="D1559" i="24"/>
  <c r="A1559" i="24"/>
  <c r="AO1558" i="24"/>
  <c r="AN1558" i="24"/>
  <c r="AM1558" i="24"/>
  <c r="AL1558" i="24"/>
  <c r="M1558" i="24"/>
  <c r="H1558" i="24"/>
  <c r="D1558" i="24"/>
  <c r="A1558" i="24"/>
  <c r="AO1557" i="24"/>
  <c r="AN1557" i="24"/>
  <c r="AM1557" i="24"/>
  <c r="AL1557" i="24"/>
  <c r="M1557" i="24"/>
  <c r="H1557" i="24"/>
  <c r="D1557" i="24"/>
  <c r="A1557" i="24"/>
  <c r="AO1556" i="24"/>
  <c r="AN1556" i="24"/>
  <c r="AM1556" i="24"/>
  <c r="AL1556" i="24"/>
  <c r="M1556" i="24"/>
  <c r="H1556" i="24"/>
  <c r="D1556" i="24"/>
  <c r="A1556" i="24"/>
  <c r="AO1555" i="24"/>
  <c r="AN1555" i="24"/>
  <c r="AM1555" i="24"/>
  <c r="AL1555" i="24"/>
  <c r="M1555" i="24"/>
  <c r="H1555" i="24"/>
  <c r="D1555" i="24"/>
  <c r="A1555" i="24"/>
  <c r="AO1554" i="24"/>
  <c r="AN1554" i="24"/>
  <c r="AM1554" i="24"/>
  <c r="AL1554" i="24"/>
  <c r="M1554" i="24"/>
  <c r="H1554" i="24"/>
  <c r="D1554" i="24"/>
  <c r="A1554" i="24"/>
  <c r="AO1553" i="24"/>
  <c r="AN1553" i="24"/>
  <c r="AM1553" i="24"/>
  <c r="AL1553" i="24"/>
  <c r="M1553" i="24"/>
  <c r="H1553" i="24"/>
  <c r="D1553" i="24"/>
  <c r="A1553" i="24"/>
  <c r="AO1552" i="24"/>
  <c r="AN1552" i="24"/>
  <c r="AM1552" i="24"/>
  <c r="AL1552" i="24"/>
  <c r="M1552" i="24"/>
  <c r="H1552" i="24"/>
  <c r="D1552" i="24"/>
  <c r="A1552" i="24"/>
  <c r="AO1551" i="24"/>
  <c r="AN1551" i="24"/>
  <c r="AM1551" i="24"/>
  <c r="AL1551" i="24"/>
  <c r="M1551" i="24"/>
  <c r="H1551" i="24"/>
  <c r="D1551" i="24"/>
  <c r="A1551" i="24"/>
  <c r="AO1550" i="24"/>
  <c r="AN1550" i="24"/>
  <c r="AM1550" i="24"/>
  <c r="AL1550" i="24"/>
  <c r="M1550" i="24"/>
  <c r="H1550" i="24"/>
  <c r="D1550" i="24"/>
  <c r="A1550" i="24"/>
  <c r="AO1549" i="24"/>
  <c r="AN1549" i="24"/>
  <c r="AM1549" i="24"/>
  <c r="AL1549" i="24"/>
  <c r="M1549" i="24"/>
  <c r="H1549" i="24"/>
  <c r="D1549" i="24"/>
  <c r="A1549" i="24"/>
  <c r="AO1548" i="24"/>
  <c r="AN1548" i="24"/>
  <c r="AM1548" i="24"/>
  <c r="AL1548" i="24"/>
  <c r="M1548" i="24"/>
  <c r="H1548" i="24"/>
  <c r="D1548" i="24"/>
  <c r="A1548" i="24"/>
  <c r="AO1547" i="24"/>
  <c r="AN1547" i="24"/>
  <c r="AM1547" i="24"/>
  <c r="AL1547" i="24"/>
  <c r="M1547" i="24"/>
  <c r="H1547" i="24"/>
  <c r="D1547" i="24"/>
  <c r="A1547" i="24"/>
  <c r="AO1546" i="24"/>
  <c r="AN1546" i="24"/>
  <c r="AM1546" i="24"/>
  <c r="AL1546" i="24"/>
  <c r="M1546" i="24"/>
  <c r="H1546" i="24"/>
  <c r="D1546" i="24"/>
  <c r="A1546" i="24"/>
  <c r="AO1545" i="24"/>
  <c r="AN1545" i="24"/>
  <c r="AM1545" i="24"/>
  <c r="AL1545" i="24"/>
  <c r="M1545" i="24"/>
  <c r="H1545" i="24"/>
  <c r="D1545" i="24"/>
  <c r="A1545" i="24"/>
  <c r="AO1544" i="24"/>
  <c r="AN1544" i="24"/>
  <c r="AM1544" i="24"/>
  <c r="AL1544" i="24"/>
  <c r="M1544" i="24"/>
  <c r="H1544" i="24"/>
  <c r="D1544" i="24"/>
  <c r="A1544" i="24"/>
  <c r="AO1543" i="24"/>
  <c r="AN1543" i="24"/>
  <c r="AM1543" i="24"/>
  <c r="AL1543" i="24"/>
  <c r="M1543" i="24"/>
  <c r="H1543" i="24"/>
  <c r="D1543" i="24"/>
  <c r="A1543" i="24"/>
  <c r="AO1542" i="24"/>
  <c r="AN1542" i="24"/>
  <c r="AM1542" i="24"/>
  <c r="AL1542" i="24"/>
  <c r="M1542" i="24"/>
  <c r="H1542" i="24"/>
  <c r="D1542" i="24"/>
  <c r="A1542" i="24"/>
  <c r="AO1541" i="24"/>
  <c r="AN1541" i="24"/>
  <c r="AM1541" i="24"/>
  <c r="AL1541" i="24"/>
  <c r="M1541" i="24"/>
  <c r="H1541" i="24"/>
  <c r="D1541" i="24"/>
  <c r="A1541" i="24"/>
  <c r="AO1540" i="24"/>
  <c r="AN1540" i="24"/>
  <c r="AM1540" i="24"/>
  <c r="AL1540" i="24"/>
  <c r="M1540" i="24"/>
  <c r="H1540" i="24"/>
  <c r="D1540" i="24"/>
  <c r="A1540" i="24"/>
  <c r="AO1539" i="24"/>
  <c r="AN1539" i="24"/>
  <c r="AM1539" i="24"/>
  <c r="AL1539" i="24"/>
  <c r="M1539" i="24"/>
  <c r="H1539" i="24"/>
  <c r="D1539" i="24"/>
  <c r="A1539" i="24"/>
  <c r="AO1538" i="24"/>
  <c r="AN1538" i="24"/>
  <c r="AM1538" i="24"/>
  <c r="AL1538" i="24"/>
  <c r="M1538" i="24"/>
  <c r="H1538" i="24"/>
  <c r="D1538" i="24"/>
  <c r="A1538" i="24"/>
  <c r="AO1537" i="24"/>
  <c r="AN1537" i="24"/>
  <c r="AM1537" i="24"/>
  <c r="AL1537" i="24"/>
  <c r="M1537" i="24"/>
  <c r="H1537" i="24"/>
  <c r="D1537" i="24"/>
  <c r="A1537" i="24"/>
  <c r="AO1536" i="24"/>
  <c r="AN1536" i="24"/>
  <c r="AM1536" i="24"/>
  <c r="AL1536" i="24"/>
  <c r="M1536" i="24"/>
  <c r="H1536" i="24"/>
  <c r="D1536" i="24"/>
  <c r="A1536" i="24"/>
  <c r="AO1535" i="24"/>
  <c r="AN1535" i="24"/>
  <c r="AM1535" i="24"/>
  <c r="AL1535" i="24"/>
  <c r="M1535" i="24"/>
  <c r="H1535" i="24"/>
  <c r="D1535" i="24"/>
  <c r="A1535" i="24"/>
  <c r="AO1534" i="24"/>
  <c r="AN1534" i="24"/>
  <c r="AM1534" i="24"/>
  <c r="AL1534" i="24"/>
  <c r="M1534" i="24"/>
  <c r="H1534" i="24"/>
  <c r="D1534" i="24"/>
  <c r="A1534" i="24"/>
  <c r="AO1533" i="24"/>
  <c r="AN1533" i="24"/>
  <c r="AM1533" i="24"/>
  <c r="AL1533" i="24"/>
  <c r="M1533" i="24"/>
  <c r="H1533" i="24"/>
  <c r="D1533" i="24"/>
  <c r="A1533" i="24"/>
  <c r="AO1532" i="24"/>
  <c r="AN1532" i="24"/>
  <c r="AM1532" i="24"/>
  <c r="AL1532" i="24"/>
  <c r="M1532" i="24"/>
  <c r="H1532" i="24"/>
  <c r="D1532" i="24"/>
  <c r="A1532" i="24"/>
  <c r="AO1531" i="24"/>
  <c r="AN1531" i="24"/>
  <c r="AM1531" i="24"/>
  <c r="AL1531" i="24"/>
  <c r="M1531" i="24"/>
  <c r="H1531" i="24"/>
  <c r="D1531" i="24"/>
  <c r="A1531" i="24"/>
  <c r="AO1530" i="24"/>
  <c r="AN1530" i="24"/>
  <c r="AM1530" i="24"/>
  <c r="AL1530" i="24"/>
  <c r="M1530" i="24"/>
  <c r="H1530" i="24"/>
  <c r="D1530" i="24"/>
  <c r="A1530" i="24"/>
  <c r="AO1529" i="24"/>
  <c r="AN1529" i="24"/>
  <c r="AM1529" i="24"/>
  <c r="AL1529" i="24"/>
  <c r="M1529" i="24"/>
  <c r="H1529" i="24"/>
  <c r="D1529" i="24"/>
  <c r="A1529" i="24"/>
  <c r="AO1528" i="24"/>
  <c r="AN1528" i="24"/>
  <c r="AM1528" i="24"/>
  <c r="AL1528" i="24"/>
  <c r="M1528" i="24"/>
  <c r="H1528" i="24"/>
  <c r="D1528" i="24"/>
  <c r="A1528" i="24"/>
  <c r="AO1527" i="24"/>
  <c r="AN1527" i="24"/>
  <c r="AM1527" i="24"/>
  <c r="AL1527" i="24"/>
  <c r="M1527" i="24"/>
  <c r="H1527" i="24"/>
  <c r="D1527" i="24"/>
  <c r="A1527" i="24"/>
  <c r="AO1526" i="24"/>
  <c r="AN1526" i="24"/>
  <c r="AM1526" i="24"/>
  <c r="AL1526" i="24"/>
  <c r="M1526" i="24"/>
  <c r="H1526" i="24"/>
  <c r="D1526" i="24"/>
  <c r="A1526" i="24"/>
  <c r="AO1525" i="24"/>
  <c r="AN1525" i="24"/>
  <c r="AM1525" i="24"/>
  <c r="AL1525" i="24"/>
  <c r="M1525" i="24"/>
  <c r="H1525" i="24"/>
  <c r="D1525" i="24"/>
  <c r="A1525" i="24"/>
  <c r="AO1524" i="24"/>
  <c r="AN1524" i="24"/>
  <c r="AM1524" i="24"/>
  <c r="AL1524" i="24"/>
  <c r="M1524" i="24"/>
  <c r="H1524" i="24"/>
  <c r="D1524" i="24"/>
  <c r="A1524" i="24"/>
  <c r="AO1523" i="24"/>
  <c r="AN1523" i="24"/>
  <c r="AM1523" i="24"/>
  <c r="AL1523" i="24"/>
  <c r="M1523" i="24"/>
  <c r="H1523" i="24"/>
  <c r="D1523" i="24"/>
  <c r="A1523" i="24"/>
  <c r="AO1522" i="24"/>
  <c r="AN1522" i="24"/>
  <c r="AM1522" i="24"/>
  <c r="AL1522" i="24"/>
  <c r="M1522" i="24"/>
  <c r="H1522" i="24"/>
  <c r="D1522" i="24"/>
  <c r="A1522" i="24"/>
  <c r="AO1521" i="24"/>
  <c r="AN1521" i="24"/>
  <c r="AM1521" i="24"/>
  <c r="AL1521" i="24"/>
  <c r="M1521" i="24"/>
  <c r="H1521" i="24"/>
  <c r="D1521" i="24"/>
  <c r="A1521" i="24"/>
  <c r="AO1520" i="24"/>
  <c r="AN1520" i="24"/>
  <c r="AM1520" i="24"/>
  <c r="AL1520" i="24"/>
  <c r="M1520" i="24"/>
  <c r="H1520" i="24"/>
  <c r="D1520" i="24"/>
  <c r="A1520" i="24"/>
  <c r="AO1519" i="24"/>
  <c r="AN1519" i="24"/>
  <c r="AM1519" i="24"/>
  <c r="AL1519" i="24"/>
  <c r="M1519" i="24"/>
  <c r="H1519" i="24"/>
  <c r="D1519" i="24"/>
  <c r="A1519" i="24"/>
  <c r="AO1518" i="24"/>
  <c r="AN1518" i="24"/>
  <c r="AM1518" i="24"/>
  <c r="AL1518" i="24"/>
  <c r="M1518" i="24"/>
  <c r="H1518" i="24"/>
  <c r="D1518" i="24"/>
  <c r="A1518" i="24"/>
  <c r="AO1517" i="24"/>
  <c r="AN1517" i="24"/>
  <c r="AM1517" i="24"/>
  <c r="AL1517" i="24"/>
  <c r="M1517" i="24"/>
  <c r="H1517" i="24"/>
  <c r="D1517" i="24"/>
  <c r="A1517" i="24"/>
  <c r="AO1516" i="24"/>
  <c r="AN1516" i="24"/>
  <c r="AM1516" i="24"/>
  <c r="AL1516" i="24"/>
  <c r="M1516" i="24"/>
  <c r="H1516" i="24"/>
  <c r="D1516" i="24"/>
  <c r="A1516" i="24"/>
  <c r="AO1515" i="24"/>
  <c r="AN1515" i="24"/>
  <c r="AM1515" i="24"/>
  <c r="AL1515" i="24"/>
  <c r="M1515" i="24"/>
  <c r="H1515" i="24"/>
  <c r="D1515" i="24"/>
  <c r="A1515" i="24"/>
  <c r="AO1514" i="24"/>
  <c r="AN1514" i="24"/>
  <c r="AM1514" i="24"/>
  <c r="AL1514" i="24"/>
  <c r="M1514" i="24"/>
  <c r="H1514" i="24"/>
  <c r="D1514" i="24"/>
  <c r="A1514" i="24"/>
  <c r="AO1513" i="24"/>
  <c r="AN1513" i="24"/>
  <c r="AM1513" i="24"/>
  <c r="AL1513" i="24"/>
  <c r="M1513" i="24"/>
  <c r="H1513" i="24"/>
  <c r="D1513" i="24"/>
  <c r="A1513" i="24"/>
  <c r="AO1512" i="24"/>
  <c r="AN1512" i="24"/>
  <c r="AM1512" i="24"/>
  <c r="AL1512" i="24"/>
  <c r="M1512" i="24"/>
  <c r="H1512" i="24"/>
  <c r="D1512" i="24"/>
  <c r="A1512" i="24"/>
  <c r="AO1511" i="24"/>
  <c r="AN1511" i="24"/>
  <c r="AM1511" i="24"/>
  <c r="AL1511" i="24"/>
  <c r="M1511" i="24"/>
  <c r="H1511" i="24"/>
  <c r="D1511" i="24"/>
  <c r="A1511" i="24"/>
  <c r="AO1510" i="24"/>
  <c r="AN1510" i="24"/>
  <c r="AM1510" i="24"/>
  <c r="AL1510" i="24"/>
  <c r="M1510" i="24"/>
  <c r="H1510" i="24"/>
  <c r="D1510" i="24"/>
  <c r="A1510" i="24"/>
  <c r="AO1509" i="24"/>
  <c r="AN1509" i="24"/>
  <c r="AM1509" i="24"/>
  <c r="AL1509" i="24"/>
  <c r="M1509" i="24"/>
  <c r="H1509" i="24"/>
  <c r="D1509" i="24"/>
  <c r="A1509" i="24"/>
  <c r="AO1508" i="24"/>
  <c r="AN1508" i="24"/>
  <c r="AM1508" i="24"/>
  <c r="AL1508" i="24"/>
  <c r="M1508" i="24"/>
  <c r="H1508" i="24"/>
  <c r="D1508" i="24"/>
  <c r="A1508" i="24"/>
  <c r="AO1507" i="24"/>
  <c r="AN1507" i="24"/>
  <c r="AM1507" i="24"/>
  <c r="AL1507" i="24"/>
  <c r="M1507" i="24"/>
  <c r="H1507" i="24"/>
  <c r="D1507" i="24"/>
  <c r="A1507" i="24"/>
  <c r="AO1506" i="24"/>
  <c r="AN1506" i="24"/>
  <c r="AM1506" i="24"/>
  <c r="AL1506" i="24"/>
  <c r="M1506" i="24"/>
  <c r="H1506" i="24"/>
  <c r="D1506" i="24"/>
  <c r="A1506" i="24"/>
  <c r="AO1505" i="24"/>
  <c r="AN1505" i="24"/>
  <c r="AM1505" i="24"/>
  <c r="AL1505" i="24"/>
  <c r="M1505" i="24"/>
  <c r="H1505" i="24"/>
  <c r="D1505" i="24"/>
  <c r="A1505" i="24"/>
  <c r="AO1504" i="24"/>
  <c r="AN1504" i="24"/>
  <c r="AM1504" i="24"/>
  <c r="AL1504" i="24"/>
  <c r="M1504" i="24"/>
  <c r="H1504" i="24"/>
  <c r="D1504" i="24"/>
  <c r="A1504" i="24"/>
  <c r="AO1503" i="24"/>
  <c r="AN1503" i="24"/>
  <c r="AM1503" i="24"/>
  <c r="AL1503" i="24"/>
  <c r="M1503" i="24"/>
  <c r="H1503" i="24"/>
  <c r="D1503" i="24"/>
  <c r="A1503" i="24"/>
  <c r="AO1502" i="24"/>
  <c r="AN1502" i="24"/>
  <c r="AM1502" i="24"/>
  <c r="AL1502" i="24"/>
  <c r="M1502" i="24"/>
  <c r="H1502" i="24"/>
  <c r="D1502" i="24"/>
  <c r="A1502" i="24"/>
  <c r="AO1501" i="24"/>
  <c r="AN1501" i="24"/>
  <c r="AM1501" i="24"/>
  <c r="AL1501" i="24"/>
  <c r="M1501" i="24"/>
  <c r="H1501" i="24"/>
  <c r="D1501" i="24"/>
  <c r="A1501" i="24"/>
  <c r="AO1500" i="24"/>
  <c r="AN1500" i="24"/>
  <c r="AM1500" i="24"/>
  <c r="AL1500" i="24"/>
  <c r="M1500" i="24"/>
  <c r="H1500" i="24"/>
  <c r="D1500" i="24"/>
  <c r="A1500" i="24"/>
  <c r="AO1499" i="24"/>
  <c r="AN1499" i="24"/>
  <c r="AM1499" i="24"/>
  <c r="AL1499" i="24"/>
  <c r="M1499" i="24"/>
  <c r="H1499" i="24"/>
  <c r="D1499" i="24"/>
  <c r="A1499" i="24"/>
  <c r="AO1498" i="24"/>
  <c r="AN1498" i="24"/>
  <c r="AM1498" i="24"/>
  <c r="AL1498" i="24"/>
  <c r="M1498" i="24"/>
  <c r="H1498" i="24"/>
  <c r="D1498" i="24"/>
  <c r="A1498" i="24"/>
  <c r="AO1497" i="24"/>
  <c r="AN1497" i="24"/>
  <c r="AM1497" i="24"/>
  <c r="AL1497" i="24"/>
  <c r="M1497" i="24"/>
  <c r="H1497" i="24"/>
  <c r="D1497" i="24"/>
  <c r="A1497" i="24"/>
  <c r="AO1496" i="24"/>
  <c r="AN1496" i="24"/>
  <c r="AM1496" i="24"/>
  <c r="AL1496" i="24"/>
  <c r="M1496" i="24"/>
  <c r="H1496" i="24"/>
  <c r="D1496" i="24"/>
  <c r="A1496" i="24"/>
  <c r="AO1495" i="24"/>
  <c r="AN1495" i="24"/>
  <c r="AM1495" i="24"/>
  <c r="AL1495" i="24"/>
  <c r="M1495" i="24"/>
  <c r="H1495" i="24"/>
  <c r="D1495" i="24"/>
  <c r="A1495" i="24"/>
  <c r="AO1494" i="24"/>
  <c r="AN1494" i="24"/>
  <c r="AM1494" i="24"/>
  <c r="AL1494" i="24"/>
  <c r="M1494" i="24"/>
  <c r="H1494" i="24"/>
  <c r="D1494" i="24"/>
  <c r="A1494" i="24"/>
  <c r="AO1493" i="24"/>
  <c r="AN1493" i="24"/>
  <c r="AM1493" i="24"/>
  <c r="AL1493" i="24"/>
  <c r="M1493" i="24"/>
  <c r="H1493" i="24"/>
  <c r="D1493" i="24"/>
  <c r="A1493" i="24"/>
  <c r="AO1492" i="24"/>
  <c r="AN1492" i="24"/>
  <c r="AM1492" i="24"/>
  <c r="AL1492" i="24"/>
  <c r="M1492" i="24"/>
  <c r="H1492" i="24"/>
  <c r="D1492" i="24"/>
  <c r="A1492" i="24"/>
  <c r="AO1491" i="24"/>
  <c r="AN1491" i="24"/>
  <c r="AM1491" i="24"/>
  <c r="AL1491" i="24"/>
  <c r="M1491" i="24"/>
  <c r="H1491" i="24"/>
  <c r="D1491" i="24"/>
  <c r="A1491" i="24"/>
  <c r="AO1490" i="24"/>
  <c r="AN1490" i="24"/>
  <c r="AM1490" i="24"/>
  <c r="AL1490" i="24"/>
  <c r="M1490" i="24"/>
  <c r="H1490" i="24"/>
  <c r="D1490" i="24"/>
  <c r="A1490" i="24"/>
  <c r="AO1489" i="24"/>
  <c r="AN1489" i="24"/>
  <c r="AM1489" i="24"/>
  <c r="AL1489" i="24"/>
  <c r="M1489" i="24"/>
  <c r="H1489" i="24"/>
  <c r="D1489" i="24"/>
  <c r="A1489" i="24"/>
  <c r="AO1488" i="24"/>
  <c r="AN1488" i="24"/>
  <c r="AM1488" i="24"/>
  <c r="AL1488" i="24"/>
  <c r="M1488" i="24"/>
  <c r="H1488" i="24"/>
  <c r="D1488" i="24"/>
  <c r="A1488" i="24"/>
  <c r="AO1487" i="24"/>
  <c r="AN1487" i="24"/>
  <c r="AM1487" i="24"/>
  <c r="AL1487" i="24"/>
  <c r="M1487" i="24"/>
  <c r="H1487" i="24"/>
  <c r="D1487" i="24"/>
  <c r="A1487" i="24"/>
  <c r="AO1486" i="24"/>
  <c r="AN1486" i="24"/>
  <c r="AM1486" i="24"/>
  <c r="AL1486" i="24"/>
  <c r="M1486" i="24"/>
  <c r="H1486" i="24"/>
  <c r="D1486" i="24"/>
  <c r="A1486" i="24"/>
  <c r="AO1485" i="24"/>
  <c r="AN1485" i="24"/>
  <c r="AM1485" i="24"/>
  <c r="AL1485" i="24"/>
  <c r="M1485" i="24"/>
  <c r="H1485" i="24"/>
  <c r="D1485" i="24"/>
  <c r="A1485" i="24"/>
  <c r="AO1484" i="24"/>
  <c r="AN1484" i="24"/>
  <c r="AM1484" i="24"/>
  <c r="AL1484" i="24"/>
  <c r="M1484" i="24"/>
  <c r="H1484" i="24"/>
  <c r="D1484" i="24"/>
  <c r="A1484" i="24"/>
  <c r="AO1483" i="24"/>
  <c r="AN1483" i="24"/>
  <c r="AM1483" i="24"/>
  <c r="AL1483" i="24"/>
  <c r="M1483" i="24"/>
  <c r="H1483" i="24"/>
  <c r="D1483" i="24"/>
  <c r="A1483" i="24"/>
  <c r="AO1482" i="24"/>
  <c r="AN1482" i="24"/>
  <c r="AM1482" i="24"/>
  <c r="AL1482" i="24"/>
  <c r="M1482" i="24"/>
  <c r="H1482" i="24"/>
  <c r="D1482" i="24"/>
  <c r="A1482" i="24"/>
  <c r="AO1481" i="24"/>
  <c r="AN1481" i="24"/>
  <c r="AM1481" i="24"/>
  <c r="AL1481" i="24"/>
  <c r="M1481" i="24"/>
  <c r="H1481" i="24"/>
  <c r="D1481" i="24"/>
  <c r="A1481" i="24"/>
  <c r="AO1480" i="24"/>
  <c r="AN1480" i="24"/>
  <c r="AM1480" i="24"/>
  <c r="AL1480" i="24"/>
  <c r="M1480" i="24"/>
  <c r="H1480" i="24"/>
  <c r="D1480" i="24"/>
  <c r="A1480" i="24"/>
  <c r="AO1479" i="24"/>
  <c r="AN1479" i="24"/>
  <c r="AM1479" i="24"/>
  <c r="AL1479" i="24"/>
  <c r="M1479" i="24"/>
  <c r="H1479" i="24"/>
  <c r="D1479" i="24"/>
  <c r="A1479" i="24"/>
  <c r="AO1478" i="24"/>
  <c r="AN1478" i="24"/>
  <c r="AM1478" i="24"/>
  <c r="AL1478" i="24"/>
  <c r="M1478" i="24"/>
  <c r="H1478" i="24"/>
  <c r="D1478" i="24"/>
  <c r="A1478" i="24"/>
  <c r="AO1477" i="24"/>
  <c r="AN1477" i="24"/>
  <c r="AM1477" i="24"/>
  <c r="AL1477" i="24"/>
  <c r="M1477" i="24"/>
  <c r="H1477" i="24"/>
  <c r="D1477" i="24"/>
  <c r="A1477" i="24"/>
  <c r="AO1476" i="24"/>
  <c r="AN1476" i="24"/>
  <c r="AM1476" i="24"/>
  <c r="AL1476" i="24"/>
  <c r="M1476" i="24"/>
  <c r="H1476" i="24"/>
  <c r="D1476" i="24"/>
  <c r="A1476" i="24"/>
  <c r="AO1475" i="24"/>
  <c r="AN1475" i="24"/>
  <c r="AM1475" i="24"/>
  <c r="AL1475" i="24"/>
  <c r="M1475" i="24"/>
  <c r="H1475" i="24"/>
  <c r="D1475" i="24"/>
  <c r="A1475" i="24"/>
  <c r="AO1474" i="24"/>
  <c r="AN1474" i="24"/>
  <c r="AM1474" i="24"/>
  <c r="AL1474" i="24"/>
  <c r="M1474" i="24"/>
  <c r="H1474" i="24"/>
  <c r="D1474" i="24"/>
  <c r="A1474" i="24"/>
  <c r="AO1473" i="24"/>
  <c r="AN1473" i="24"/>
  <c r="AM1473" i="24"/>
  <c r="AL1473" i="24"/>
  <c r="M1473" i="24"/>
  <c r="H1473" i="24"/>
  <c r="D1473" i="24"/>
  <c r="A1473" i="24"/>
  <c r="AO1472" i="24"/>
  <c r="AN1472" i="24"/>
  <c r="AM1472" i="24"/>
  <c r="AL1472" i="24"/>
  <c r="M1472" i="24"/>
  <c r="H1472" i="24"/>
  <c r="D1472" i="24"/>
  <c r="A1472" i="24"/>
  <c r="AO1471" i="24"/>
  <c r="AN1471" i="24"/>
  <c r="AM1471" i="24"/>
  <c r="AL1471" i="24"/>
  <c r="M1471" i="24"/>
  <c r="H1471" i="24"/>
  <c r="D1471" i="24"/>
  <c r="A1471" i="24"/>
  <c r="AO1470" i="24"/>
  <c r="AN1470" i="24"/>
  <c r="AM1470" i="24"/>
  <c r="AL1470" i="24"/>
  <c r="M1470" i="24"/>
  <c r="H1470" i="24"/>
  <c r="D1470" i="24"/>
  <c r="A1470" i="24"/>
  <c r="AO1469" i="24"/>
  <c r="AN1469" i="24"/>
  <c r="AM1469" i="24"/>
  <c r="AL1469" i="24"/>
  <c r="M1469" i="24"/>
  <c r="H1469" i="24"/>
  <c r="D1469" i="24"/>
  <c r="A1469" i="24"/>
  <c r="AO1468" i="24"/>
  <c r="AN1468" i="24"/>
  <c r="AM1468" i="24"/>
  <c r="AL1468" i="24"/>
  <c r="M1468" i="24"/>
  <c r="H1468" i="24"/>
  <c r="D1468" i="24"/>
  <c r="A1468" i="24"/>
  <c r="AO1467" i="24"/>
  <c r="AN1467" i="24"/>
  <c r="AM1467" i="24"/>
  <c r="AL1467" i="24"/>
  <c r="M1467" i="24"/>
  <c r="H1467" i="24"/>
  <c r="D1467" i="24"/>
  <c r="A1467" i="24"/>
  <c r="AO1466" i="24"/>
  <c r="AN1466" i="24"/>
  <c r="AM1466" i="24"/>
  <c r="AL1466" i="24"/>
  <c r="M1466" i="24"/>
  <c r="H1466" i="24"/>
  <c r="D1466" i="24"/>
  <c r="A1466" i="24"/>
  <c r="AO1465" i="24"/>
  <c r="AN1465" i="24"/>
  <c r="AM1465" i="24"/>
  <c r="AL1465" i="24"/>
  <c r="M1465" i="24"/>
  <c r="H1465" i="24"/>
  <c r="D1465" i="24"/>
  <c r="A1465" i="24"/>
  <c r="AO1464" i="24"/>
  <c r="AN1464" i="24"/>
  <c r="AM1464" i="24"/>
  <c r="AL1464" i="24"/>
  <c r="M1464" i="24"/>
  <c r="H1464" i="24"/>
  <c r="D1464" i="24"/>
  <c r="A1464" i="24"/>
  <c r="AO1463" i="24"/>
  <c r="AN1463" i="24"/>
  <c r="AM1463" i="24"/>
  <c r="AL1463" i="24"/>
  <c r="M1463" i="24"/>
  <c r="H1463" i="24"/>
  <c r="D1463" i="24"/>
  <c r="A1463" i="24"/>
  <c r="AO1462" i="24"/>
  <c r="AN1462" i="24"/>
  <c r="AM1462" i="24"/>
  <c r="AL1462" i="24"/>
  <c r="M1462" i="24"/>
  <c r="H1462" i="24"/>
  <c r="D1462" i="24"/>
  <c r="A1462" i="24"/>
  <c r="AO1461" i="24"/>
  <c r="AN1461" i="24"/>
  <c r="AM1461" i="24"/>
  <c r="AL1461" i="24"/>
  <c r="M1461" i="24"/>
  <c r="H1461" i="24"/>
  <c r="D1461" i="24"/>
  <c r="A1461" i="24"/>
  <c r="AO1460" i="24"/>
  <c r="AN1460" i="24"/>
  <c r="AM1460" i="24"/>
  <c r="AL1460" i="24"/>
  <c r="M1460" i="24"/>
  <c r="H1460" i="24"/>
  <c r="D1460" i="24"/>
  <c r="A1460" i="24"/>
  <c r="AO1459" i="24"/>
  <c r="AN1459" i="24"/>
  <c r="AM1459" i="24"/>
  <c r="AL1459" i="24"/>
  <c r="M1459" i="24"/>
  <c r="H1459" i="24"/>
  <c r="D1459" i="24"/>
  <c r="A1459" i="24"/>
  <c r="AO1458" i="24"/>
  <c r="AN1458" i="24"/>
  <c r="AM1458" i="24"/>
  <c r="AL1458" i="24"/>
  <c r="M1458" i="24"/>
  <c r="H1458" i="24"/>
  <c r="D1458" i="24"/>
  <c r="A1458" i="24"/>
  <c r="AO1457" i="24"/>
  <c r="AN1457" i="24"/>
  <c r="AM1457" i="24"/>
  <c r="AL1457" i="24"/>
  <c r="M1457" i="24"/>
  <c r="H1457" i="24"/>
  <c r="D1457" i="24"/>
  <c r="A1457" i="24"/>
  <c r="AO1456" i="24"/>
  <c r="AN1456" i="24"/>
  <c r="AM1456" i="24"/>
  <c r="AL1456" i="24"/>
  <c r="M1456" i="24"/>
  <c r="H1456" i="24"/>
  <c r="D1456" i="24"/>
  <c r="A1456" i="24"/>
  <c r="AO1455" i="24"/>
  <c r="AN1455" i="24"/>
  <c r="AM1455" i="24"/>
  <c r="AL1455" i="24"/>
  <c r="M1455" i="24"/>
  <c r="H1455" i="24"/>
  <c r="D1455" i="24"/>
  <c r="A1455" i="24"/>
  <c r="AO1454" i="24"/>
  <c r="AN1454" i="24"/>
  <c r="AM1454" i="24"/>
  <c r="AL1454" i="24"/>
  <c r="M1454" i="24"/>
  <c r="H1454" i="24"/>
  <c r="D1454" i="24"/>
  <c r="A1454" i="24"/>
  <c r="AO1453" i="24"/>
  <c r="AN1453" i="24"/>
  <c r="AM1453" i="24"/>
  <c r="AL1453" i="24"/>
  <c r="M1453" i="24"/>
  <c r="H1453" i="24"/>
  <c r="D1453" i="24"/>
  <c r="A1453" i="24"/>
  <c r="AO1452" i="24"/>
  <c r="AN1452" i="24"/>
  <c r="AM1452" i="24"/>
  <c r="AL1452" i="24"/>
  <c r="M1452" i="24"/>
  <c r="H1452" i="24"/>
  <c r="D1452" i="24"/>
  <c r="A1452" i="24"/>
  <c r="AO1451" i="24"/>
  <c r="AN1451" i="24"/>
  <c r="AM1451" i="24"/>
  <c r="AL1451" i="24"/>
  <c r="M1451" i="24"/>
  <c r="H1451" i="24"/>
  <c r="D1451" i="24"/>
  <c r="A1451" i="24"/>
  <c r="AO1450" i="24"/>
  <c r="AN1450" i="24"/>
  <c r="AM1450" i="24"/>
  <c r="AL1450" i="24"/>
  <c r="M1450" i="24"/>
  <c r="H1450" i="24"/>
  <c r="D1450" i="24"/>
  <c r="A1450" i="24"/>
  <c r="AO1449" i="24"/>
  <c r="AN1449" i="24"/>
  <c r="AM1449" i="24"/>
  <c r="AL1449" i="24"/>
  <c r="M1449" i="24"/>
  <c r="H1449" i="24"/>
  <c r="D1449" i="24"/>
  <c r="A1449" i="24"/>
  <c r="AO1448" i="24"/>
  <c r="AN1448" i="24"/>
  <c r="AM1448" i="24"/>
  <c r="AL1448" i="24"/>
  <c r="M1448" i="24"/>
  <c r="H1448" i="24"/>
  <c r="D1448" i="24"/>
  <c r="A1448" i="24"/>
  <c r="AO1447" i="24"/>
  <c r="AN1447" i="24"/>
  <c r="AM1447" i="24"/>
  <c r="AL1447" i="24"/>
  <c r="M1447" i="24"/>
  <c r="H1447" i="24"/>
  <c r="D1447" i="24"/>
  <c r="A1447" i="24"/>
  <c r="AO1446" i="24"/>
  <c r="AN1446" i="24"/>
  <c r="AM1446" i="24"/>
  <c r="AL1446" i="24"/>
  <c r="M1446" i="24"/>
  <c r="H1446" i="24"/>
  <c r="D1446" i="24"/>
  <c r="A1446" i="24"/>
  <c r="AO1445" i="24"/>
  <c r="AN1445" i="24"/>
  <c r="AM1445" i="24"/>
  <c r="AL1445" i="24"/>
  <c r="M1445" i="24"/>
  <c r="H1445" i="24"/>
  <c r="D1445" i="24"/>
  <c r="A1445" i="24"/>
  <c r="AO1444" i="24"/>
  <c r="AN1444" i="24"/>
  <c r="AM1444" i="24"/>
  <c r="AL1444" i="24"/>
  <c r="M1444" i="24"/>
  <c r="H1444" i="24"/>
  <c r="D1444" i="24"/>
  <c r="A1444" i="24"/>
  <c r="AO1443" i="24"/>
  <c r="AN1443" i="24"/>
  <c r="AM1443" i="24"/>
  <c r="AL1443" i="24"/>
  <c r="M1443" i="24"/>
  <c r="H1443" i="24"/>
  <c r="D1443" i="24"/>
  <c r="A1443" i="24"/>
  <c r="AO1442" i="24"/>
  <c r="AN1442" i="24"/>
  <c r="AM1442" i="24"/>
  <c r="AL1442" i="24"/>
  <c r="M1442" i="24"/>
  <c r="H1442" i="24"/>
  <c r="D1442" i="24"/>
  <c r="A1442" i="24"/>
  <c r="AO1441" i="24"/>
  <c r="AN1441" i="24"/>
  <c r="AM1441" i="24"/>
  <c r="AL1441" i="24"/>
  <c r="M1441" i="24"/>
  <c r="H1441" i="24"/>
  <c r="D1441" i="24"/>
  <c r="A1441" i="24"/>
  <c r="AO1440" i="24"/>
  <c r="AN1440" i="24"/>
  <c r="AM1440" i="24"/>
  <c r="AL1440" i="24"/>
  <c r="M1440" i="24"/>
  <c r="H1440" i="24"/>
  <c r="D1440" i="24"/>
  <c r="A1440" i="24"/>
  <c r="AO1439" i="24"/>
  <c r="AN1439" i="24"/>
  <c r="AM1439" i="24"/>
  <c r="AL1439" i="24"/>
  <c r="M1439" i="24"/>
  <c r="H1439" i="24"/>
  <c r="D1439" i="24"/>
  <c r="A1439" i="24"/>
  <c r="AO1438" i="24"/>
  <c r="AN1438" i="24"/>
  <c r="AM1438" i="24"/>
  <c r="AL1438" i="24"/>
  <c r="M1438" i="24"/>
  <c r="H1438" i="24"/>
  <c r="D1438" i="24"/>
  <c r="A1438" i="24"/>
  <c r="AO1437" i="24"/>
  <c r="AN1437" i="24"/>
  <c r="AM1437" i="24"/>
  <c r="AL1437" i="24"/>
  <c r="M1437" i="24"/>
  <c r="H1437" i="24"/>
  <c r="D1437" i="24"/>
  <c r="A1437" i="24"/>
  <c r="AO1436" i="24"/>
  <c r="AN1436" i="24"/>
  <c r="AM1436" i="24"/>
  <c r="AL1436" i="24"/>
  <c r="M1436" i="24"/>
  <c r="H1436" i="24"/>
  <c r="D1436" i="24"/>
  <c r="A1436" i="24"/>
  <c r="AO1435" i="24"/>
  <c r="AN1435" i="24"/>
  <c r="AM1435" i="24"/>
  <c r="AL1435" i="24"/>
  <c r="M1435" i="24"/>
  <c r="H1435" i="24"/>
  <c r="D1435" i="24"/>
  <c r="A1435" i="24"/>
  <c r="AO1434" i="24"/>
  <c r="AN1434" i="24"/>
  <c r="AM1434" i="24"/>
  <c r="AL1434" i="24"/>
  <c r="M1434" i="24"/>
  <c r="H1434" i="24"/>
  <c r="D1434" i="24"/>
  <c r="A1434" i="24"/>
  <c r="AO1433" i="24"/>
  <c r="AN1433" i="24"/>
  <c r="AM1433" i="24"/>
  <c r="AL1433" i="24"/>
  <c r="M1433" i="24"/>
  <c r="H1433" i="24"/>
  <c r="D1433" i="24"/>
  <c r="A1433" i="24"/>
  <c r="AO1432" i="24"/>
  <c r="AN1432" i="24"/>
  <c r="AM1432" i="24"/>
  <c r="AL1432" i="24"/>
  <c r="M1432" i="24"/>
  <c r="H1432" i="24"/>
  <c r="D1432" i="24"/>
  <c r="A1432" i="24"/>
  <c r="AO1431" i="24"/>
  <c r="AN1431" i="24"/>
  <c r="AM1431" i="24"/>
  <c r="AL1431" i="24"/>
  <c r="M1431" i="24"/>
  <c r="H1431" i="24"/>
  <c r="D1431" i="24"/>
  <c r="A1431" i="24"/>
  <c r="AO1430" i="24"/>
  <c r="AN1430" i="24"/>
  <c r="AM1430" i="24"/>
  <c r="AL1430" i="24"/>
  <c r="M1430" i="24"/>
  <c r="H1430" i="24"/>
  <c r="D1430" i="24"/>
  <c r="A1430" i="24"/>
  <c r="AO1429" i="24"/>
  <c r="AN1429" i="24"/>
  <c r="AM1429" i="24"/>
  <c r="AL1429" i="24"/>
  <c r="M1429" i="24"/>
  <c r="H1429" i="24"/>
  <c r="D1429" i="24"/>
  <c r="A1429" i="24"/>
  <c r="AO1428" i="24"/>
  <c r="AN1428" i="24"/>
  <c r="AM1428" i="24"/>
  <c r="AL1428" i="24"/>
  <c r="M1428" i="24"/>
  <c r="H1428" i="24"/>
  <c r="D1428" i="24"/>
  <c r="A1428" i="24"/>
  <c r="AO1427" i="24"/>
  <c r="AN1427" i="24"/>
  <c r="AM1427" i="24"/>
  <c r="AL1427" i="24"/>
  <c r="M1427" i="24"/>
  <c r="H1427" i="24"/>
  <c r="D1427" i="24"/>
  <c r="A1427" i="24"/>
  <c r="AO1426" i="24"/>
  <c r="AN1426" i="24"/>
  <c r="AM1426" i="24"/>
  <c r="AL1426" i="24"/>
  <c r="M1426" i="24"/>
  <c r="H1426" i="24"/>
  <c r="D1426" i="24"/>
  <c r="A1426" i="24"/>
  <c r="AO1425" i="24"/>
  <c r="AN1425" i="24"/>
  <c r="AM1425" i="24"/>
  <c r="AL1425" i="24"/>
  <c r="M1425" i="24"/>
  <c r="H1425" i="24"/>
  <c r="D1425" i="24"/>
  <c r="A1425" i="24"/>
  <c r="AO1424" i="24"/>
  <c r="AN1424" i="24"/>
  <c r="AM1424" i="24"/>
  <c r="AL1424" i="24"/>
  <c r="M1424" i="24"/>
  <c r="H1424" i="24"/>
  <c r="D1424" i="24"/>
  <c r="A1424" i="24"/>
  <c r="AO1423" i="24"/>
  <c r="AN1423" i="24"/>
  <c r="AM1423" i="24"/>
  <c r="AL1423" i="24"/>
  <c r="M1423" i="24"/>
  <c r="H1423" i="24"/>
  <c r="D1423" i="24"/>
  <c r="A1423" i="24"/>
  <c r="AO1422" i="24"/>
  <c r="AN1422" i="24"/>
  <c r="AM1422" i="24"/>
  <c r="AL1422" i="24"/>
  <c r="M1422" i="24"/>
  <c r="H1422" i="24"/>
  <c r="D1422" i="24"/>
  <c r="A1422" i="24"/>
  <c r="AO1421" i="24"/>
  <c r="AN1421" i="24"/>
  <c r="AM1421" i="24"/>
  <c r="AL1421" i="24"/>
  <c r="M1421" i="24"/>
  <c r="H1421" i="24"/>
  <c r="D1421" i="24"/>
  <c r="A1421" i="24"/>
  <c r="AO1420" i="24"/>
  <c r="AN1420" i="24"/>
  <c r="AM1420" i="24"/>
  <c r="AL1420" i="24"/>
  <c r="M1420" i="24"/>
  <c r="H1420" i="24"/>
  <c r="D1420" i="24"/>
  <c r="A1420" i="24"/>
  <c r="AO1419" i="24"/>
  <c r="AN1419" i="24"/>
  <c r="AM1419" i="24"/>
  <c r="AL1419" i="24"/>
  <c r="M1419" i="24"/>
  <c r="H1419" i="24"/>
  <c r="D1419" i="24"/>
  <c r="A1419" i="24"/>
  <c r="AO1418" i="24"/>
  <c r="AN1418" i="24"/>
  <c r="AM1418" i="24"/>
  <c r="AL1418" i="24"/>
  <c r="M1418" i="24"/>
  <c r="H1418" i="24"/>
  <c r="D1418" i="24"/>
  <c r="A1418" i="24"/>
  <c r="AO1417" i="24"/>
  <c r="AN1417" i="24"/>
  <c r="AM1417" i="24"/>
  <c r="AL1417" i="24"/>
  <c r="M1417" i="24"/>
  <c r="H1417" i="24"/>
  <c r="D1417" i="24"/>
  <c r="A1417" i="24"/>
  <c r="AO1416" i="24"/>
  <c r="AN1416" i="24"/>
  <c r="AM1416" i="24"/>
  <c r="AL1416" i="24"/>
  <c r="M1416" i="24"/>
  <c r="H1416" i="24"/>
  <c r="D1416" i="24"/>
  <c r="A1416" i="24"/>
  <c r="AO1415" i="24"/>
  <c r="AN1415" i="24"/>
  <c r="AM1415" i="24"/>
  <c r="AL1415" i="24"/>
  <c r="M1415" i="24"/>
  <c r="H1415" i="24"/>
  <c r="D1415" i="24"/>
  <c r="A1415" i="24"/>
  <c r="AO1414" i="24"/>
  <c r="AN1414" i="24"/>
  <c r="AM1414" i="24"/>
  <c r="AL1414" i="24"/>
  <c r="M1414" i="24"/>
  <c r="H1414" i="24"/>
  <c r="D1414" i="24"/>
  <c r="A1414" i="24"/>
  <c r="AO1413" i="24"/>
  <c r="AN1413" i="24"/>
  <c r="AM1413" i="24"/>
  <c r="AL1413" i="24"/>
  <c r="M1413" i="24"/>
  <c r="H1413" i="24"/>
  <c r="D1413" i="24"/>
  <c r="A1413" i="24"/>
  <c r="AO1412" i="24"/>
  <c r="AN1412" i="24"/>
  <c r="AM1412" i="24"/>
  <c r="AL1412" i="24"/>
  <c r="M1412" i="24"/>
  <c r="H1412" i="24"/>
  <c r="D1412" i="24"/>
  <c r="A1412" i="24"/>
  <c r="AO1411" i="24"/>
  <c r="AN1411" i="24"/>
  <c r="AM1411" i="24"/>
  <c r="AL1411" i="24"/>
  <c r="M1411" i="24"/>
  <c r="H1411" i="24"/>
  <c r="D1411" i="24"/>
  <c r="A1411" i="24"/>
  <c r="AO1410" i="24"/>
  <c r="AN1410" i="24"/>
  <c r="AM1410" i="24"/>
  <c r="AL1410" i="24"/>
  <c r="M1410" i="24"/>
  <c r="H1410" i="24"/>
  <c r="D1410" i="24"/>
  <c r="A1410" i="24"/>
  <c r="AO1409" i="24"/>
  <c r="AN1409" i="24"/>
  <c r="AM1409" i="24"/>
  <c r="AL1409" i="24"/>
  <c r="M1409" i="24"/>
  <c r="H1409" i="24"/>
  <c r="D1409" i="24"/>
  <c r="A1409" i="24"/>
  <c r="AO1408" i="24"/>
  <c r="AN1408" i="24"/>
  <c r="AM1408" i="24"/>
  <c r="AL1408" i="24"/>
  <c r="M1408" i="24"/>
  <c r="H1408" i="24"/>
  <c r="D1408" i="24"/>
  <c r="A1408" i="24"/>
  <c r="AO1407" i="24"/>
  <c r="AN1407" i="24"/>
  <c r="AM1407" i="24"/>
  <c r="AL1407" i="24"/>
  <c r="M1407" i="24"/>
  <c r="H1407" i="24"/>
  <c r="D1407" i="24"/>
  <c r="A1407" i="24"/>
  <c r="AO1406" i="24"/>
  <c r="AN1406" i="24"/>
  <c r="AM1406" i="24"/>
  <c r="AL1406" i="24"/>
  <c r="M1406" i="24"/>
  <c r="H1406" i="24"/>
  <c r="D1406" i="24"/>
  <c r="A1406" i="24"/>
  <c r="AO1405" i="24"/>
  <c r="AN1405" i="24"/>
  <c r="AM1405" i="24"/>
  <c r="AL1405" i="24"/>
  <c r="M1405" i="24"/>
  <c r="H1405" i="24"/>
  <c r="D1405" i="24"/>
  <c r="A1405" i="24"/>
  <c r="AO1404" i="24"/>
  <c r="AN1404" i="24"/>
  <c r="AM1404" i="24"/>
  <c r="AL1404" i="24"/>
  <c r="M1404" i="24"/>
  <c r="H1404" i="24"/>
  <c r="D1404" i="24"/>
  <c r="A1404" i="24"/>
  <c r="AO1403" i="24"/>
  <c r="AN1403" i="24"/>
  <c r="AM1403" i="24"/>
  <c r="AL1403" i="24"/>
  <c r="M1403" i="24"/>
  <c r="H1403" i="24"/>
  <c r="D1403" i="24"/>
  <c r="A1403" i="24"/>
  <c r="AO1402" i="24"/>
  <c r="AN1402" i="24"/>
  <c r="AM1402" i="24"/>
  <c r="AL1402" i="24"/>
  <c r="M1402" i="24"/>
  <c r="H1402" i="24"/>
  <c r="D1402" i="24"/>
  <c r="A1402" i="24"/>
  <c r="AO1401" i="24"/>
  <c r="AN1401" i="24"/>
  <c r="AM1401" i="24"/>
  <c r="AL1401" i="24"/>
  <c r="M1401" i="24"/>
  <c r="H1401" i="24"/>
  <c r="D1401" i="24"/>
  <c r="A1401" i="24"/>
  <c r="AO1400" i="24"/>
  <c r="AN1400" i="24"/>
  <c r="AM1400" i="24"/>
  <c r="AL1400" i="24"/>
  <c r="M1400" i="24"/>
  <c r="H1400" i="24"/>
  <c r="D1400" i="24"/>
  <c r="A1400" i="24"/>
  <c r="AO1399" i="24"/>
  <c r="AN1399" i="24"/>
  <c r="AM1399" i="24"/>
  <c r="AL1399" i="24"/>
  <c r="M1399" i="24"/>
  <c r="H1399" i="24"/>
  <c r="D1399" i="24"/>
  <c r="A1399" i="24"/>
  <c r="AO1398" i="24"/>
  <c r="AN1398" i="24"/>
  <c r="AM1398" i="24"/>
  <c r="AL1398" i="24"/>
  <c r="M1398" i="24"/>
  <c r="H1398" i="24"/>
  <c r="D1398" i="24"/>
  <c r="A1398" i="24"/>
  <c r="AO1397" i="24"/>
  <c r="AN1397" i="24"/>
  <c r="AM1397" i="24"/>
  <c r="AL1397" i="24"/>
  <c r="M1397" i="24"/>
  <c r="H1397" i="24"/>
  <c r="D1397" i="24"/>
  <c r="A1397" i="24"/>
  <c r="AO1396" i="24"/>
  <c r="AN1396" i="24"/>
  <c r="AM1396" i="24"/>
  <c r="AL1396" i="24"/>
  <c r="M1396" i="24"/>
  <c r="H1396" i="24"/>
  <c r="D1396" i="24"/>
  <c r="A1396" i="24"/>
  <c r="AO1395" i="24"/>
  <c r="AN1395" i="24"/>
  <c r="AM1395" i="24"/>
  <c r="AL1395" i="24"/>
  <c r="M1395" i="24"/>
  <c r="H1395" i="24"/>
  <c r="D1395" i="24"/>
  <c r="A1395" i="24"/>
  <c r="AO1394" i="24"/>
  <c r="AN1394" i="24"/>
  <c r="AM1394" i="24"/>
  <c r="AL1394" i="24"/>
  <c r="M1394" i="24"/>
  <c r="H1394" i="24"/>
  <c r="D1394" i="24"/>
  <c r="A1394" i="24"/>
  <c r="AO1393" i="24"/>
  <c r="AN1393" i="24"/>
  <c r="AM1393" i="24"/>
  <c r="AL1393" i="24"/>
  <c r="M1393" i="24"/>
  <c r="H1393" i="24"/>
  <c r="D1393" i="24"/>
  <c r="A1393" i="24"/>
  <c r="AO1392" i="24"/>
  <c r="AN1392" i="24"/>
  <c r="AM1392" i="24"/>
  <c r="AL1392" i="24"/>
  <c r="M1392" i="24"/>
  <c r="H1392" i="24"/>
  <c r="D1392" i="24"/>
  <c r="A1392" i="24"/>
  <c r="AO1391" i="24"/>
  <c r="AN1391" i="24"/>
  <c r="AM1391" i="24"/>
  <c r="AL1391" i="24"/>
  <c r="M1391" i="24"/>
  <c r="H1391" i="24"/>
  <c r="D1391" i="24"/>
  <c r="A1391" i="24"/>
  <c r="AO1390" i="24"/>
  <c r="AN1390" i="24"/>
  <c r="AM1390" i="24"/>
  <c r="AL1390" i="24"/>
  <c r="M1390" i="24"/>
  <c r="H1390" i="24"/>
  <c r="D1390" i="24"/>
  <c r="A1390" i="24"/>
  <c r="AO1389" i="24"/>
  <c r="AN1389" i="24"/>
  <c r="AM1389" i="24"/>
  <c r="AL1389" i="24"/>
  <c r="M1389" i="24"/>
  <c r="H1389" i="24"/>
  <c r="D1389" i="24"/>
  <c r="A1389" i="24"/>
  <c r="AO1388" i="24"/>
  <c r="AN1388" i="24"/>
  <c r="AM1388" i="24"/>
  <c r="AL1388" i="24"/>
  <c r="M1388" i="24"/>
  <c r="H1388" i="24"/>
  <c r="D1388" i="24"/>
  <c r="A1388" i="24"/>
  <c r="AO1387" i="24"/>
  <c r="AN1387" i="24"/>
  <c r="AM1387" i="24"/>
  <c r="AL1387" i="24"/>
  <c r="M1387" i="24"/>
  <c r="H1387" i="24"/>
  <c r="D1387" i="24"/>
  <c r="A1387" i="24"/>
  <c r="AO1386" i="24"/>
  <c r="AN1386" i="24"/>
  <c r="AM1386" i="24"/>
  <c r="AL1386" i="24"/>
  <c r="M1386" i="24"/>
  <c r="H1386" i="24"/>
  <c r="D1386" i="24"/>
  <c r="A1386" i="24"/>
  <c r="AO1385" i="24"/>
  <c r="AN1385" i="24"/>
  <c r="AM1385" i="24"/>
  <c r="AL1385" i="24"/>
  <c r="M1385" i="24"/>
  <c r="H1385" i="24"/>
  <c r="D1385" i="24"/>
  <c r="A1385" i="24"/>
  <c r="AO1384" i="24"/>
  <c r="AN1384" i="24"/>
  <c r="AM1384" i="24"/>
  <c r="AL1384" i="24"/>
  <c r="M1384" i="24"/>
  <c r="H1384" i="24"/>
  <c r="D1384" i="24"/>
  <c r="A1384" i="24"/>
  <c r="AO1383" i="24"/>
  <c r="AN1383" i="24"/>
  <c r="AM1383" i="24"/>
  <c r="AL1383" i="24"/>
  <c r="M1383" i="24"/>
  <c r="H1383" i="24"/>
  <c r="D1383" i="24"/>
  <c r="A1383" i="24"/>
  <c r="AO1382" i="24"/>
  <c r="AN1382" i="24"/>
  <c r="AM1382" i="24"/>
  <c r="AL1382" i="24"/>
  <c r="M1382" i="24"/>
  <c r="H1382" i="24"/>
  <c r="D1382" i="24"/>
  <c r="A1382" i="24"/>
  <c r="AO1381" i="24"/>
  <c r="AN1381" i="24"/>
  <c r="AM1381" i="24"/>
  <c r="AL1381" i="24"/>
  <c r="M1381" i="24"/>
  <c r="H1381" i="24"/>
  <c r="D1381" i="24"/>
  <c r="A1381" i="24"/>
  <c r="AO1380" i="24"/>
  <c r="AN1380" i="24"/>
  <c r="AM1380" i="24"/>
  <c r="AL1380" i="24"/>
  <c r="M1380" i="24"/>
  <c r="H1380" i="24"/>
  <c r="D1380" i="24"/>
  <c r="A1380" i="24"/>
  <c r="AO1379" i="24"/>
  <c r="AN1379" i="24"/>
  <c r="AM1379" i="24"/>
  <c r="AL1379" i="24"/>
  <c r="M1379" i="24"/>
  <c r="H1379" i="24"/>
  <c r="D1379" i="24"/>
  <c r="A1379" i="24"/>
  <c r="AO1378" i="24"/>
  <c r="AN1378" i="24"/>
  <c r="AM1378" i="24"/>
  <c r="AL1378" i="24"/>
  <c r="M1378" i="24"/>
  <c r="H1378" i="24"/>
  <c r="D1378" i="24"/>
  <c r="A1378" i="24"/>
  <c r="AO1377" i="24"/>
  <c r="AN1377" i="24"/>
  <c r="AM1377" i="24"/>
  <c r="AL1377" i="24"/>
  <c r="M1377" i="24"/>
  <c r="H1377" i="24"/>
  <c r="D1377" i="24"/>
  <c r="A1377" i="24"/>
  <c r="AO1376" i="24"/>
  <c r="AN1376" i="24"/>
  <c r="AM1376" i="24"/>
  <c r="AL1376" i="24"/>
  <c r="M1376" i="24"/>
  <c r="H1376" i="24"/>
  <c r="D1376" i="24"/>
  <c r="A1376" i="24"/>
  <c r="AO1375" i="24"/>
  <c r="AN1375" i="24"/>
  <c r="AM1375" i="24"/>
  <c r="AL1375" i="24"/>
  <c r="M1375" i="24"/>
  <c r="H1375" i="24"/>
  <c r="D1375" i="24"/>
  <c r="A1375" i="24"/>
  <c r="AO1374" i="24"/>
  <c r="AN1374" i="24"/>
  <c r="AM1374" i="24"/>
  <c r="AL1374" i="24"/>
  <c r="M1374" i="24"/>
  <c r="H1374" i="24"/>
  <c r="D1374" i="24"/>
  <c r="A1374" i="24"/>
  <c r="AO1373" i="24"/>
  <c r="AN1373" i="24"/>
  <c r="AM1373" i="24"/>
  <c r="AL1373" i="24"/>
  <c r="M1373" i="24"/>
  <c r="H1373" i="24"/>
  <c r="D1373" i="24"/>
  <c r="A1373" i="24"/>
  <c r="AO1372" i="24"/>
  <c r="AN1372" i="24"/>
  <c r="AM1372" i="24"/>
  <c r="AL1372" i="24"/>
  <c r="M1372" i="24"/>
  <c r="H1372" i="24"/>
  <c r="D1372" i="24"/>
  <c r="A1372" i="24"/>
  <c r="AO1371" i="24"/>
  <c r="AN1371" i="24"/>
  <c r="AM1371" i="24"/>
  <c r="AL1371" i="24"/>
  <c r="M1371" i="24"/>
  <c r="H1371" i="24"/>
  <c r="D1371" i="24"/>
  <c r="A1371" i="24"/>
  <c r="AO1370" i="24"/>
  <c r="AN1370" i="24"/>
  <c r="AM1370" i="24"/>
  <c r="AL1370" i="24"/>
  <c r="M1370" i="24"/>
  <c r="H1370" i="24"/>
  <c r="D1370" i="24"/>
  <c r="A1370" i="24"/>
  <c r="AO1369" i="24"/>
  <c r="AN1369" i="24"/>
  <c r="AM1369" i="24"/>
  <c r="AL1369" i="24"/>
  <c r="M1369" i="24"/>
  <c r="H1369" i="24"/>
  <c r="D1369" i="24"/>
  <c r="A1369" i="24"/>
  <c r="AO1368" i="24"/>
  <c r="AN1368" i="24"/>
  <c r="AM1368" i="24"/>
  <c r="AL1368" i="24"/>
  <c r="M1368" i="24"/>
  <c r="H1368" i="24"/>
  <c r="D1368" i="24"/>
  <c r="A1368" i="24"/>
  <c r="AO1367" i="24"/>
  <c r="AN1367" i="24"/>
  <c r="AM1367" i="24"/>
  <c r="AL1367" i="24"/>
  <c r="M1367" i="24"/>
  <c r="H1367" i="24"/>
  <c r="D1367" i="24"/>
  <c r="A1367" i="24"/>
  <c r="AO1366" i="24"/>
  <c r="AN1366" i="24"/>
  <c r="AM1366" i="24"/>
  <c r="AL1366" i="24"/>
  <c r="M1366" i="24"/>
  <c r="H1366" i="24"/>
  <c r="D1366" i="24"/>
  <c r="A1366" i="24"/>
  <c r="AO1365" i="24"/>
  <c r="AN1365" i="24"/>
  <c r="AM1365" i="24"/>
  <c r="AL1365" i="24"/>
  <c r="M1365" i="24"/>
  <c r="H1365" i="24"/>
  <c r="D1365" i="24"/>
  <c r="A1365" i="24"/>
  <c r="AO1364" i="24"/>
  <c r="AN1364" i="24"/>
  <c r="AM1364" i="24"/>
  <c r="AL1364" i="24"/>
  <c r="M1364" i="24"/>
  <c r="H1364" i="24"/>
  <c r="D1364" i="24"/>
  <c r="A1364" i="24"/>
  <c r="AO1363" i="24"/>
  <c r="AN1363" i="24"/>
  <c r="AM1363" i="24"/>
  <c r="AL1363" i="24"/>
  <c r="M1363" i="24"/>
  <c r="H1363" i="24"/>
  <c r="D1363" i="24"/>
  <c r="A1363" i="24"/>
  <c r="AO1362" i="24"/>
  <c r="AN1362" i="24"/>
  <c r="AM1362" i="24"/>
  <c r="AL1362" i="24"/>
  <c r="M1362" i="24"/>
  <c r="H1362" i="24"/>
  <c r="D1362" i="24"/>
  <c r="A1362" i="24"/>
  <c r="AO1361" i="24"/>
  <c r="AN1361" i="24"/>
  <c r="AM1361" i="24"/>
  <c r="AL1361" i="24"/>
  <c r="M1361" i="24"/>
  <c r="H1361" i="24"/>
  <c r="D1361" i="24"/>
  <c r="A1361" i="24"/>
  <c r="AO1360" i="24"/>
  <c r="AN1360" i="24"/>
  <c r="AM1360" i="24"/>
  <c r="AL1360" i="24"/>
  <c r="M1360" i="24"/>
  <c r="H1360" i="24"/>
  <c r="D1360" i="24"/>
  <c r="A1360" i="24"/>
  <c r="AO1359" i="24"/>
  <c r="AN1359" i="24"/>
  <c r="AM1359" i="24"/>
  <c r="AL1359" i="24"/>
  <c r="M1359" i="24"/>
  <c r="H1359" i="24"/>
  <c r="D1359" i="24"/>
  <c r="A1359" i="24"/>
  <c r="AO1358" i="24"/>
  <c r="AN1358" i="24"/>
  <c r="AM1358" i="24"/>
  <c r="AL1358" i="24"/>
  <c r="M1358" i="24"/>
  <c r="H1358" i="24"/>
  <c r="D1358" i="24"/>
  <c r="A1358" i="24"/>
  <c r="AO1357" i="24"/>
  <c r="AN1357" i="24"/>
  <c r="AM1357" i="24"/>
  <c r="AL1357" i="24"/>
  <c r="M1357" i="24"/>
  <c r="H1357" i="24"/>
  <c r="D1357" i="24"/>
  <c r="A1357" i="24"/>
  <c r="AO1356" i="24"/>
  <c r="AN1356" i="24"/>
  <c r="AM1356" i="24"/>
  <c r="AL1356" i="24"/>
  <c r="M1356" i="24"/>
  <c r="H1356" i="24"/>
  <c r="D1356" i="24"/>
  <c r="A1356" i="24"/>
  <c r="AO1355" i="24"/>
  <c r="AN1355" i="24"/>
  <c r="AM1355" i="24"/>
  <c r="AL1355" i="24"/>
  <c r="M1355" i="24"/>
  <c r="H1355" i="24"/>
  <c r="D1355" i="24"/>
  <c r="A1355" i="24"/>
  <c r="AO1354" i="24"/>
  <c r="AN1354" i="24"/>
  <c r="AM1354" i="24"/>
  <c r="AL1354" i="24"/>
  <c r="M1354" i="24"/>
  <c r="H1354" i="24"/>
  <c r="D1354" i="24"/>
  <c r="A1354" i="24"/>
  <c r="AO1353" i="24"/>
  <c r="AN1353" i="24"/>
  <c r="AM1353" i="24"/>
  <c r="AL1353" i="24"/>
  <c r="M1353" i="24"/>
  <c r="H1353" i="24"/>
  <c r="D1353" i="24"/>
  <c r="A1353" i="24"/>
  <c r="AO1352" i="24"/>
  <c r="AN1352" i="24"/>
  <c r="AM1352" i="24"/>
  <c r="AL1352" i="24"/>
  <c r="M1352" i="24"/>
  <c r="H1352" i="24"/>
  <c r="D1352" i="24"/>
  <c r="A1352" i="24"/>
  <c r="AO1351" i="24"/>
  <c r="AN1351" i="24"/>
  <c r="AM1351" i="24"/>
  <c r="AL1351" i="24"/>
  <c r="M1351" i="24"/>
  <c r="H1351" i="24"/>
  <c r="D1351" i="24"/>
  <c r="A1351" i="24"/>
  <c r="AO1350" i="24"/>
  <c r="AN1350" i="24"/>
  <c r="AM1350" i="24"/>
  <c r="AL1350" i="24"/>
  <c r="M1350" i="24"/>
  <c r="H1350" i="24"/>
  <c r="D1350" i="24"/>
  <c r="A1350" i="24"/>
  <c r="AO1349" i="24"/>
  <c r="AN1349" i="24"/>
  <c r="AM1349" i="24"/>
  <c r="AL1349" i="24"/>
  <c r="M1349" i="24"/>
  <c r="H1349" i="24"/>
  <c r="D1349" i="24"/>
  <c r="A1349" i="24"/>
  <c r="AO1348" i="24"/>
  <c r="AN1348" i="24"/>
  <c r="AM1348" i="24"/>
  <c r="AL1348" i="24"/>
  <c r="M1348" i="24"/>
  <c r="H1348" i="24"/>
  <c r="D1348" i="24"/>
  <c r="A1348" i="24"/>
  <c r="AO1347" i="24"/>
  <c r="AN1347" i="24"/>
  <c r="AM1347" i="24"/>
  <c r="AL1347" i="24"/>
  <c r="M1347" i="24"/>
  <c r="H1347" i="24"/>
  <c r="D1347" i="24"/>
  <c r="A1347" i="24"/>
  <c r="AO1346" i="24"/>
  <c r="AN1346" i="24"/>
  <c r="AM1346" i="24"/>
  <c r="AL1346" i="24"/>
  <c r="M1346" i="24"/>
  <c r="H1346" i="24"/>
  <c r="D1346" i="24"/>
  <c r="A1346" i="24"/>
  <c r="AO1345" i="24"/>
  <c r="AN1345" i="24"/>
  <c r="AM1345" i="24"/>
  <c r="AL1345" i="24"/>
  <c r="M1345" i="24"/>
  <c r="H1345" i="24"/>
  <c r="D1345" i="24"/>
  <c r="A1345" i="24"/>
  <c r="AO1344" i="24"/>
  <c r="AN1344" i="24"/>
  <c r="AM1344" i="24"/>
  <c r="AL1344" i="24"/>
  <c r="M1344" i="24"/>
  <c r="H1344" i="24"/>
  <c r="D1344" i="24"/>
  <c r="A1344" i="24"/>
  <c r="AO1343" i="24"/>
  <c r="AN1343" i="24"/>
  <c r="AM1343" i="24"/>
  <c r="AL1343" i="24"/>
  <c r="M1343" i="24"/>
  <c r="H1343" i="24"/>
  <c r="D1343" i="24"/>
  <c r="A1343" i="24"/>
  <c r="AO1342" i="24"/>
  <c r="AN1342" i="24"/>
  <c r="AM1342" i="24"/>
  <c r="AL1342" i="24"/>
  <c r="M1342" i="24"/>
  <c r="H1342" i="24"/>
  <c r="D1342" i="24"/>
  <c r="A1342" i="24"/>
  <c r="AO1341" i="24"/>
  <c r="AN1341" i="24"/>
  <c r="AM1341" i="24"/>
  <c r="AL1341" i="24"/>
  <c r="M1341" i="24"/>
  <c r="H1341" i="24"/>
  <c r="D1341" i="24"/>
  <c r="A1341" i="24"/>
  <c r="AO1340" i="24"/>
  <c r="AN1340" i="24"/>
  <c r="AM1340" i="24"/>
  <c r="AL1340" i="24"/>
  <c r="M1340" i="24"/>
  <c r="H1340" i="24"/>
  <c r="D1340" i="24"/>
  <c r="A1340" i="24"/>
  <c r="AO1339" i="24"/>
  <c r="AN1339" i="24"/>
  <c r="AM1339" i="24"/>
  <c r="AL1339" i="24"/>
  <c r="M1339" i="24"/>
  <c r="H1339" i="24"/>
  <c r="D1339" i="24"/>
  <c r="A1339" i="24"/>
  <c r="AO1338" i="24"/>
  <c r="AN1338" i="24"/>
  <c r="AM1338" i="24"/>
  <c r="AL1338" i="24"/>
  <c r="M1338" i="24"/>
  <c r="H1338" i="24"/>
  <c r="D1338" i="24"/>
  <c r="A1338" i="24"/>
  <c r="AO1337" i="24"/>
  <c r="AN1337" i="24"/>
  <c r="AM1337" i="24"/>
  <c r="AL1337" i="24"/>
  <c r="M1337" i="24"/>
  <c r="H1337" i="24"/>
  <c r="D1337" i="24"/>
  <c r="A1337" i="24"/>
  <c r="AO1336" i="24"/>
  <c r="AN1336" i="24"/>
  <c r="AM1336" i="24"/>
  <c r="AL1336" i="24"/>
  <c r="M1336" i="24"/>
  <c r="H1336" i="24"/>
  <c r="D1336" i="24"/>
  <c r="A1336" i="24"/>
  <c r="AO1335" i="24"/>
  <c r="AN1335" i="24"/>
  <c r="AM1335" i="24"/>
  <c r="AL1335" i="24"/>
  <c r="M1335" i="24"/>
  <c r="H1335" i="24"/>
  <c r="D1335" i="24"/>
  <c r="A1335" i="24"/>
  <c r="AO1334" i="24"/>
  <c r="AN1334" i="24"/>
  <c r="AM1334" i="24"/>
  <c r="AL1334" i="24"/>
  <c r="M1334" i="24"/>
  <c r="H1334" i="24"/>
  <c r="D1334" i="24"/>
  <c r="A1334" i="24"/>
  <c r="AO1333" i="24"/>
  <c r="AN1333" i="24"/>
  <c r="AM1333" i="24"/>
  <c r="AL1333" i="24"/>
  <c r="M1333" i="24"/>
  <c r="H1333" i="24"/>
  <c r="D1333" i="24"/>
  <c r="A1333" i="24"/>
  <c r="AO1332" i="24"/>
  <c r="AN1332" i="24"/>
  <c r="AM1332" i="24"/>
  <c r="AL1332" i="24"/>
  <c r="M1332" i="24"/>
  <c r="H1332" i="24"/>
  <c r="D1332" i="24"/>
  <c r="A1332" i="24"/>
  <c r="AO1331" i="24"/>
  <c r="AN1331" i="24"/>
  <c r="AM1331" i="24"/>
  <c r="AL1331" i="24"/>
  <c r="M1331" i="24"/>
  <c r="H1331" i="24"/>
  <c r="D1331" i="24"/>
  <c r="A1331" i="24"/>
  <c r="AO1330" i="24"/>
  <c r="AN1330" i="24"/>
  <c r="AM1330" i="24"/>
  <c r="AL1330" i="24"/>
  <c r="M1330" i="24"/>
  <c r="H1330" i="24"/>
  <c r="D1330" i="24"/>
  <c r="A1330" i="24"/>
  <c r="AO1329" i="24"/>
  <c r="AN1329" i="24"/>
  <c r="AM1329" i="24"/>
  <c r="AL1329" i="24"/>
  <c r="M1329" i="24"/>
  <c r="H1329" i="24"/>
  <c r="D1329" i="24"/>
  <c r="A1329" i="24"/>
  <c r="AO1328" i="24"/>
  <c r="AN1328" i="24"/>
  <c r="AM1328" i="24"/>
  <c r="AL1328" i="24"/>
  <c r="M1328" i="24"/>
  <c r="H1328" i="24"/>
  <c r="D1328" i="24"/>
  <c r="A1328" i="24"/>
  <c r="AO1327" i="24"/>
  <c r="AN1327" i="24"/>
  <c r="AM1327" i="24"/>
  <c r="AL1327" i="24"/>
  <c r="M1327" i="24"/>
  <c r="H1327" i="24"/>
  <c r="D1327" i="24"/>
  <c r="A1327" i="24"/>
  <c r="AO1326" i="24"/>
  <c r="AN1326" i="24"/>
  <c r="AM1326" i="24"/>
  <c r="AL1326" i="24"/>
  <c r="M1326" i="24"/>
  <c r="H1326" i="24"/>
  <c r="D1326" i="24"/>
  <c r="A1326" i="24"/>
  <c r="AO1325" i="24"/>
  <c r="AN1325" i="24"/>
  <c r="AM1325" i="24"/>
  <c r="AL1325" i="24"/>
  <c r="M1325" i="24"/>
  <c r="H1325" i="24"/>
  <c r="D1325" i="24"/>
  <c r="A1325" i="24"/>
  <c r="AO1324" i="24"/>
  <c r="AN1324" i="24"/>
  <c r="AM1324" i="24"/>
  <c r="AL1324" i="24"/>
  <c r="M1324" i="24"/>
  <c r="H1324" i="24"/>
  <c r="D1324" i="24"/>
  <c r="A1324" i="24"/>
  <c r="AO1323" i="24"/>
  <c r="AN1323" i="24"/>
  <c r="AM1323" i="24"/>
  <c r="AL1323" i="24"/>
  <c r="M1323" i="24"/>
  <c r="H1323" i="24"/>
  <c r="D1323" i="24"/>
  <c r="A1323" i="24"/>
  <c r="AO1322" i="24"/>
  <c r="AN1322" i="24"/>
  <c r="AM1322" i="24"/>
  <c r="AL1322" i="24"/>
  <c r="M1322" i="24"/>
  <c r="H1322" i="24"/>
  <c r="D1322" i="24"/>
  <c r="A1322" i="24"/>
  <c r="AO1321" i="24"/>
  <c r="AN1321" i="24"/>
  <c r="AM1321" i="24"/>
  <c r="AL1321" i="24"/>
  <c r="M1321" i="24"/>
  <c r="H1321" i="24"/>
  <c r="D1321" i="24"/>
  <c r="A1321" i="24"/>
  <c r="AO1320" i="24"/>
  <c r="AN1320" i="24"/>
  <c r="AM1320" i="24"/>
  <c r="AL1320" i="24"/>
  <c r="M1320" i="24"/>
  <c r="H1320" i="24"/>
  <c r="D1320" i="24"/>
  <c r="A1320" i="24"/>
  <c r="AO1319" i="24"/>
  <c r="AN1319" i="24"/>
  <c r="AM1319" i="24"/>
  <c r="AL1319" i="24"/>
  <c r="M1319" i="24"/>
  <c r="H1319" i="24"/>
  <c r="D1319" i="24"/>
  <c r="A1319" i="24"/>
  <c r="AO1318" i="24"/>
  <c r="AN1318" i="24"/>
  <c r="AM1318" i="24"/>
  <c r="AL1318" i="24"/>
  <c r="M1318" i="24"/>
  <c r="H1318" i="24"/>
  <c r="D1318" i="24"/>
  <c r="A1318" i="24"/>
  <c r="AO1317" i="24"/>
  <c r="AN1317" i="24"/>
  <c r="AM1317" i="24"/>
  <c r="AL1317" i="24"/>
  <c r="M1317" i="24"/>
  <c r="H1317" i="24"/>
  <c r="D1317" i="24"/>
  <c r="A1317" i="24"/>
  <c r="AO1316" i="24"/>
  <c r="AN1316" i="24"/>
  <c r="AM1316" i="24"/>
  <c r="AL1316" i="24"/>
  <c r="M1316" i="24"/>
  <c r="H1316" i="24"/>
  <c r="D1316" i="24"/>
  <c r="A1316" i="24"/>
  <c r="AO1315" i="24"/>
  <c r="AN1315" i="24"/>
  <c r="AM1315" i="24"/>
  <c r="AL1315" i="24"/>
  <c r="M1315" i="24"/>
  <c r="H1315" i="24"/>
  <c r="D1315" i="24"/>
  <c r="A1315" i="24"/>
  <c r="AO1314" i="24"/>
  <c r="AN1314" i="24"/>
  <c r="AM1314" i="24"/>
  <c r="AL1314" i="24"/>
  <c r="M1314" i="24"/>
  <c r="H1314" i="24"/>
  <c r="D1314" i="24"/>
  <c r="A1314" i="24"/>
  <c r="AO1313" i="24"/>
  <c r="AN1313" i="24"/>
  <c r="AM1313" i="24"/>
  <c r="AL1313" i="24"/>
  <c r="M1313" i="24"/>
  <c r="H1313" i="24"/>
  <c r="D1313" i="24"/>
  <c r="A1313" i="24"/>
  <c r="AO1312" i="24"/>
  <c r="AN1312" i="24"/>
  <c r="AM1312" i="24"/>
  <c r="AL1312" i="24"/>
  <c r="M1312" i="24"/>
  <c r="H1312" i="24"/>
  <c r="D1312" i="24"/>
  <c r="A1312" i="24"/>
  <c r="AO1311" i="24"/>
  <c r="AN1311" i="24"/>
  <c r="AM1311" i="24"/>
  <c r="AL1311" i="24"/>
  <c r="M1311" i="24"/>
  <c r="H1311" i="24"/>
  <c r="D1311" i="24"/>
  <c r="A1311" i="24"/>
  <c r="AO1310" i="24"/>
  <c r="AN1310" i="24"/>
  <c r="AM1310" i="24"/>
  <c r="AL1310" i="24"/>
  <c r="M1310" i="24"/>
  <c r="H1310" i="24"/>
  <c r="D1310" i="24"/>
  <c r="A1310" i="24"/>
  <c r="AO1309" i="24"/>
  <c r="AN1309" i="24"/>
  <c r="AM1309" i="24"/>
  <c r="AL1309" i="24"/>
  <c r="M1309" i="24"/>
  <c r="H1309" i="24"/>
  <c r="D1309" i="24"/>
  <c r="A1309" i="24"/>
  <c r="AO1308" i="24"/>
  <c r="AN1308" i="24"/>
  <c r="AM1308" i="24"/>
  <c r="AL1308" i="24"/>
  <c r="M1308" i="24"/>
  <c r="H1308" i="24"/>
  <c r="D1308" i="24"/>
  <c r="A1308" i="24"/>
  <c r="AO1307" i="24"/>
  <c r="AN1307" i="24"/>
  <c r="AM1307" i="24"/>
  <c r="AL1307" i="24"/>
  <c r="M1307" i="24"/>
  <c r="H1307" i="24"/>
  <c r="D1307" i="24"/>
  <c r="A1307" i="24"/>
  <c r="AO1306" i="24"/>
  <c r="AN1306" i="24"/>
  <c r="AM1306" i="24"/>
  <c r="AL1306" i="24"/>
  <c r="M1306" i="24"/>
  <c r="H1306" i="24"/>
  <c r="D1306" i="24"/>
  <c r="A1306" i="24"/>
  <c r="AO1305" i="24"/>
  <c r="AN1305" i="24"/>
  <c r="AM1305" i="24"/>
  <c r="AL1305" i="24"/>
  <c r="M1305" i="24"/>
  <c r="H1305" i="24"/>
  <c r="D1305" i="24"/>
  <c r="A1305" i="24"/>
  <c r="AO1304" i="24"/>
  <c r="AN1304" i="24"/>
  <c r="AM1304" i="24"/>
  <c r="AL1304" i="24"/>
  <c r="M1304" i="24"/>
  <c r="H1304" i="24"/>
  <c r="D1304" i="24"/>
  <c r="A1304" i="24"/>
  <c r="AO1303" i="24"/>
  <c r="AN1303" i="24"/>
  <c r="AM1303" i="24"/>
  <c r="AL1303" i="24"/>
  <c r="M1303" i="24"/>
  <c r="H1303" i="24"/>
  <c r="D1303" i="24"/>
  <c r="A1303" i="24"/>
  <c r="AO1302" i="24"/>
  <c r="AN1302" i="24"/>
  <c r="AM1302" i="24"/>
  <c r="AL1302" i="24"/>
  <c r="M1302" i="24"/>
  <c r="H1302" i="24"/>
  <c r="D1302" i="24"/>
  <c r="A1302" i="24"/>
  <c r="AO1301" i="24"/>
  <c r="AN1301" i="24"/>
  <c r="AM1301" i="24"/>
  <c r="AL1301" i="24"/>
  <c r="M1301" i="24"/>
  <c r="H1301" i="24"/>
  <c r="D1301" i="24"/>
  <c r="A1301" i="24"/>
  <c r="AO1300" i="24"/>
  <c r="AN1300" i="24"/>
  <c r="AM1300" i="24"/>
  <c r="AL1300" i="24"/>
  <c r="M1300" i="24"/>
  <c r="H1300" i="24"/>
  <c r="D1300" i="24"/>
  <c r="A1300" i="24"/>
  <c r="AO1299" i="24"/>
  <c r="AN1299" i="24"/>
  <c r="AM1299" i="24"/>
  <c r="AL1299" i="24"/>
  <c r="M1299" i="24"/>
  <c r="H1299" i="24"/>
  <c r="D1299" i="24"/>
  <c r="A1299" i="24"/>
  <c r="AO1298" i="24"/>
  <c r="AN1298" i="24"/>
  <c r="AM1298" i="24"/>
  <c r="AL1298" i="24"/>
  <c r="M1298" i="24"/>
  <c r="H1298" i="24"/>
  <c r="D1298" i="24"/>
  <c r="A1298" i="24"/>
  <c r="AO1297" i="24"/>
  <c r="AN1297" i="24"/>
  <c r="AM1297" i="24"/>
  <c r="AL1297" i="24"/>
  <c r="M1297" i="24"/>
  <c r="H1297" i="24"/>
  <c r="D1297" i="24"/>
  <c r="A1297" i="24"/>
  <c r="AO1296" i="24"/>
  <c r="AN1296" i="24"/>
  <c r="AM1296" i="24"/>
  <c r="AL1296" i="24"/>
  <c r="M1296" i="24"/>
  <c r="H1296" i="24"/>
  <c r="D1296" i="24"/>
  <c r="A1296" i="24"/>
  <c r="AO1295" i="24"/>
  <c r="AN1295" i="24"/>
  <c r="AM1295" i="24"/>
  <c r="AL1295" i="24"/>
  <c r="M1295" i="24"/>
  <c r="H1295" i="24"/>
  <c r="D1295" i="24"/>
  <c r="A1295" i="24"/>
  <c r="AO1294" i="24"/>
  <c r="AN1294" i="24"/>
  <c r="AM1294" i="24"/>
  <c r="AL1294" i="24"/>
  <c r="M1294" i="24"/>
  <c r="H1294" i="24"/>
  <c r="D1294" i="24"/>
  <c r="A1294" i="24"/>
  <c r="AO1293" i="24"/>
  <c r="AN1293" i="24"/>
  <c r="AM1293" i="24"/>
  <c r="AL1293" i="24"/>
  <c r="M1293" i="24"/>
  <c r="H1293" i="24"/>
  <c r="D1293" i="24"/>
  <c r="A1293" i="24"/>
  <c r="AO1292" i="24"/>
  <c r="AN1292" i="24"/>
  <c r="AM1292" i="24"/>
  <c r="AL1292" i="24"/>
  <c r="M1292" i="24"/>
  <c r="H1292" i="24"/>
  <c r="D1292" i="24"/>
  <c r="A1292" i="24"/>
  <c r="AO1291" i="24"/>
  <c r="AN1291" i="24"/>
  <c r="AM1291" i="24"/>
  <c r="AL1291" i="24"/>
  <c r="M1291" i="24"/>
  <c r="H1291" i="24"/>
  <c r="D1291" i="24"/>
  <c r="A1291" i="24"/>
  <c r="AO1290" i="24"/>
  <c r="AN1290" i="24"/>
  <c r="AM1290" i="24"/>
  <c r="AL1290" i="24"/>
  <c r="M1290" i="24"/>
  <c r="H1290" i="24"/>
  <c r="D1290" i="24"/>
  <c r="A1290" i="24"/>
  <c r="AO1289" i="24"/>
  <c r="AN1289" i="24"/>
  <c r="AM1289" i="24"/>
  <c r="AL1289" i="24"/>
  <c r="M1289" i="24"/>
  <c r="H1289" i="24"/>
  <c r="D1289" i="24"/>
  <c r="A1289" i="24"/>
  <c r="AO1288" i="24"/>
  <c r="AN1288" i="24"/>
  <c r="AM1288" i="24"/>
  <c r="AL1288" i="24"/>
  <c r="M1288" i="24"/>
  <c r="H1288" i="24"/>
  <c r="D1288" i="24"/>
  <c r="A1288" i="24"/>
  <c r="AO1287" i="24"/>
  <c r="AN1287" i="24"/>
  <c r="AM1287" i="24"/>
  <c r="AL1287" i="24"/>
  <c r="M1287" i="24"/>
  <c r="H1287" i="24"/>
  <c r="D1287" i="24"/>
  <c r="A1287" i="24"/>
  <c r="AO1286" i="24"/>
  <c r="AN1286" i="24"/>
  <c r="AM1286" i="24"/>
  <c r="AL1286" i="24"/>
  <c r="M1286" i="24"/>
  <c r="H1286" i="24"/>
  <c r="D1286" i="24"/>
  <c r="A1286" i="24"/>
  <c r="AO1285" i="24"/>
  <c r="AN1285" i="24"/>
  <c r="AM1285" i="24"/>
  <c r="AL1285" i="24"/>
  <c r="M1285" i="24"/>
  <c r="H1285" i="24"/>
  <c r="D1285" i="24"/>
  <c r="A1285" i="24"/>
  <c r="AO1284" i="24"/>
  <c r="AN1284" i="24"/>
  <c r="AM1284" i="24"/>
  <c r="AL1284" i="24"/>
  <c r="M1284" i="24"/>
  <c r="H1284" i="24"/>
  <c r="D1284" i="24"/>
  <c r="A1284" i="24"/>
  <c r="AO1283" i="24"/>
  <c r="AN1283" i="24"/>
  <c r="AM1283" i="24"/>
  <c r="AL1283" i="24"/>
  <c r="M1283" i="24"/>
  <c r="H1283" i="24"/>
  <c r="D1283" i="24"/>
  <c r="A1283" i="24"/>
  <c r="AO1282" i="24"/>
  <c r="AN1282" i="24"/>
  <c r="AM1282" i="24"/>
  <c r="AL1282" i="24"/>
  <c r="M1282" i="24"/>
  <c r="H1282" i="24"/>
  <c r="D1282" i="24"/>
  <c r="A1282" i="24"/>
  <c r="AO1281" i="24"/>
  <c r="AN1281" i="24"/>
  <c r="AM1281" i="24"/>
  <c r="AL1281" i="24"/>
  <c r="M1281" i="24"/>
  <c r="H1281" i="24"/>
  <c r="D1281" i="24"/>
  <c r="A1281" i="24"/>
  <c r="AO1280" i="24"/>
  <c r="AN1280" i="24"/>
  <c r="AM1280" i="24"/>
  <c r="AL1280" i="24"/>
  <c r="M1280" i="24"/>
  <c r="H1280" i="24"/>
  <c r="D1280" i="24"/>
  <c r="A1280" i="24"/>
  <c r="AO1279" i="24"/>
  <c r="AN1279" i="24"/>
  <c r="AM1279" i="24"/>
  <c r="AL1279" i="24"/>
  <c r="M1279" i="24"/>
  <c r="H1279" i="24"/>
  <c r="D1279" i="24"/>
  <c r="A1279" i="24"/>
  <c r="AO1278" i="24"/>
  <c r="AN1278" i="24"/>
  <c r="AM1278" i="24"/>
  <c r="AL1278" i="24"/>
  <c r="M1278" i="24"/>
  <c r="H1278" i="24"/>
  <c r="D1278" i="24"/>
  <c r="A1278" i="24"/>
  <c r="AO1277" i="24"/>
  <c r="AN1277" i="24"/>
  <c r="AM1277" i="24"/>
  <c r="AL1277" i="24"/>
  <c r="M1277" i="24"/>
  <c r="H1277" i="24"/>
  <c r="D1277" i="24"/>
  <c r="A1277" i="24"/>
  <c r="AO1276" i="24"/>
  <c r="AN1276" i="24"/>
  <c r="AM1276" i="24"/>
  <c r="AL1276" i="24"/>
  <c r="M1276" i="24"/>
  <c r="H1276" i="24"/>
  <c r="D1276" i="24"/>
  <c r="A1276" i="24"/>
  <c r="AO1275" i="24"/>
  <c r="AN1275" i="24"/>
  <c r="AM1275" i="24"/>
  <c r="AL1275" i="24"/>
  <c r="M1275" i="24"/>
  <c r="H1275" i="24"/>
  <c r="D1275" i="24"/>
  <c r="A1275" i="24"/>
  <c r="AO1274" i="24"/>
  <c r="AN1274" i="24"/>
  <c r="AM1274" i="24"/>
  <c r="AL1274" i="24"/>
  <c r="M1274" i="24"/>
  <c r="H1274" i="24"/>
  <c r="D1274" i="24"/>
  <c r="A1274" i="24"/>
  <c r="AO1273" i="24"/>
  <c r="AN1273" i="24"/>
  <c r="AM1273" i="24"/>
  <c r="AL1273" i="24"/>
  <c r="M1273" i="24"/>
  <c r="H1273" i="24"/>
  <c r="D1273" i="24"/>
  <c r="A1273" i="24"/>
  <c r="AO1272" i="24"/>
  <c r="AN1272" i="24"/>
  <c r="AM1272" i="24"/>
  <c r="AL1272" i="24"/>
  <c r="M1272" i="24"/>
  <c r="H1272" i="24"/>
  <c r="D1272" i="24"/>
  <c r="A1272" i="24"/>
  <c r="AO1271" i="24"/>
  <c r="AN1271" i="24"/>
  <c r="AM1271" i="24"/>
  <c r="AL1271" i="24"/>
  <c r="M1271" i="24"/>
  <c r="H1271" i="24"/>
  <c r="D1271" i="24"/>
  <c r="A1271" i="24"/>
  <c r="AO1270" i="24"/>
  <c r="AN1270" i="24"/>
  <c r="AM1270" i="24"/>
  <c r="AL1270" i="24"/>
  <c r="M1270" i="24"/>
  <c r="H1270" i="24"/>
  <c r="D1270" i="24"/>
  <c r="A1270" i="24"/>
  <c r="AO1269" i="24"/>
  <c r="AN1269" i="24"/>
  <c r="AM1269" i="24"/>
  <c r="AL1269" i="24"/>
  <c r="M1269" i="24"/>
  <c r="H1269" i="24"/>
  <c r="D1269" i="24"/>
  <c r="A1269" i="24"/>
  <c r="AO1268" i="24"/>
  <c r="AN1268" i="24"/>
  <c r="AM1268" i="24"/>
  <c r="AL1268" i="24"/>
  <c r="M1268" i="24"/>
  <c r="H1268" i="24"/>
  <c r="D1268" i="24"/>
  <c r="A1268" i="24"/>
  <c r="AO1267" i="24"/>
  <c r="AN1267" i="24"/>
  <c r="AM1267" i="24"/>
  <c r="AL1267" i="24"/>
  <c r="M1267" i="24"/>
  <c r="H1267" i="24"/>
  <c r="D1267" i="24"/>
  <c r="A1267" i="24"/>
  <c r="AO1266" i="24"/>
  <c r="AN1266" i="24"/>
  <c r="AM1266" i="24"/>
  <c r="AL1266" i="24"/>
  <c r="M1266" i="24"/>
  <c r="H1266" i="24"/>
  <c r="D1266" i="24"/>
  <c r="A1266" i="24"/>
  <c r="AO1265" i="24"/>
  <c r="AN1265" i="24"/>
  <c r="AM1265" i="24"/>
  <c r="AL1265" i="24"/>
  <c r="M1265" i="24"/>
  <c r="H1265" i="24"/>
  <c r="D1265" i="24"/>
  <c r="A1265" i="24"/>
  <c r="AO1264" i="24"/>
  <c r="AN1264" i="24"/>
  <c r="AM1264" i="24"/>
  <c r="AL1264" i="24"/>
  <c r="M1264" i="24"/>
  <c r="H1264" i="24"/>
  <c r="D1264" i="24"/>
  <c r="A1264" i="24"/>
  <c r="AO1263" i="24"/>
  <c r="AN1263" i="24"/>
  <c r="AM1263" i="24"/>
  <c r="AL1263" i="24"/>
  <c r="M1263" i="24"/>
  <c r="H1263" i="24"/>
  <c r="D1263" i="24"/>
  <c r="A1263" i="24"/>
  <c r="AO1262" i="24"/>
  <c r="AN1262" i="24"/>
  <c r="AM1262" i="24"/>
  <c r="AL1262" i="24"/>
  <c r="M1262" i="24"/>
  <c r="H1262" i="24"/>
  <c r="D1262" i="24"/>
  <c r="A1262" i="24"/>
  <c r="AO1261" i="24"/>
  <c r="AN1261" i="24"/>
  <c r="AM1261" i="24"/>
  <c r="AL1261" i="24"/>
  <c r="M1261" i="24"/>
  <c r="H1261" i="24"/>
  <c r="D1261" i="24"/>
  <c r="A1261" i="24"/>
  <c r="AO1260" i="24"/>
  <c r="AN1260" i="24"/>
  <c r="AM1260" i="24"/>
  <c r="AL1260" i="24"/>
  <c r="M1260" i="24"/>
  <c r="H1260" i="24"/>
  <c r="D1260" i="24"/>
  <c r="A1260" i="24"/>
  <c r="AO1259" i="24"/>
  <c r="AN1259" i="24"/>
  <c r="AM1259" i="24"/>
  <c r="AL1259" i="24"/>
  <c r="M1259" i="24"/>
  <c r="H1259" i="24"/>
  <c r="D1259" i="24"/>
  <c r="A1259" i="24"/>
  <c r="AO1258" i="24"/>
  <c r="AN1258" i="24"/>
  <c r="AM1258" i="24"/>
  <c r="AL1258" i="24"/>
  <c r="M1258" i="24"/>
  <c r="H1258" i="24"/>
  <c r="D1258" i="24"/>
  <c r="A1258" i="24"/>
  <c r="AO1257" i="24"/>
  <c r="AN1257" i="24"/>
  <c r="AM1257" i="24"/>
  <c r="AL1257" i="24"/>
  <c r="M1257" i="24"/>
  <c r="H1257" i="24"/>
  <c r="D1257" i="24"/>
  <c r="A1257" i="24"/>
  <c r="AO1256" i="24"/>
  <c r="AN1256" i="24"/>
  <c r="AM1256" i="24"/>
  <c r="AL1256" i="24"/>
  <c r="M1256" i="24"/>
  <c r="H1256" i="24"/>
  <c r="D1256" i="24"/>
  <c r="A1256" i="24"/>
  <c r="AO1255" i="24"/>
  <c r="AN1255" i="24"/>
  <c r="AM1255" i="24"/>
  <c r="AL1255" i="24"/>
  <c r="M1255" i="24"/>
  <c r="H1255" i="24"/>
  <c r="D1255" i="24"/>
  <c r="A1255" i="24"/>
  <c r="AO1254" i="24"/>
  <c r="AN1254" i="24"/>
  <c r="AM1254" i="24"/>
  <c r="AL1254" i="24"/>
  <c r="M1254" i="24"/>
  <c r="H1254" i="24"/>
  <c r="D1254" i="24"/>
  <c r="A1254" i="24"/>
  <c r="AO1253" i="24"/>
  <c r="AN1253" i="24"/>
  <c r="AM1253" i="24"/>
  <c r="AL1253" i="24"/>
  <c r="M1253" i="24"/>
  <c r="H1253" i="24"/>
  <c r="D1253" i="24"/>
  <c r="A1253" i="24"/>
  <c r="AO1252" i="24"/>
  <c r="AN1252" i="24"/>
  <c r="AM1252" i="24"/>
  <c r="AL1252" i="24"/>
  <c r="M1252" i="24"/>
  <c r="H1252" i="24"/>
  <c r="D1252" i="24"/>
  <c r="A1252" i="24"/>
  <c r="AO1251" i="24"/>
  <c r="AN1251" i="24"/>
  <c r="AM1251" i="24"/>
  <c r="AL1251" i="24"/>
  <c r="M1251" i="24"/>
  <c r="H1251" i="24"/>
  <c r="D1251" i="24"/>
  <c r="A1251" i="24"/>
  <c r="AO1250" i="24"/>
  <c r="AN1250" i="24"/>
  <c r="AM1250" i="24"/>
  <c r="AL1250" i="24"/>
  <c r="M1250" i="24"/>
  <c r="H1250" i="24"/>
  <c r="D1250" i="24"/>
  <c r="A1250" i="24"/>
  <c r="AO1249" i="24"/>
  <c r="AN1249" i="24"/>
  <c r="AM1249" i="24"/>
  <c r="AL1249" i="24"/>
  <c r="M1249" i="24"/>
  <c r="H1249" i="24"/>
  <c r="D1249" i="24"/>
  <c r="A1249" i="24"/>
  <c r="AO1248" i="24"/>
  <c r="AN1248" i="24"/>
  <c r="AM1248" i="24"/>
  <c r="AL1248" i="24"/>
  <c r="M1248" i="24"/>
  <c r="H1248" i="24"/>
  <c r="D1248" i="24"/>
  <c r="A1248" i="24"/>
  <c r="AO1247" i="24"/>
  <c r="AN1247" i="24"/>
  <c r="AM1247" i="24"/>
  <c r="AL1247" i="24"/>
  <c r="M1247" i="24"/>
  <c r="H1247" i="24"/>
  <c r="D1247" i="24"/>
  <c r="A1247" i="24"/>
  <c r="AO1246" i="24"/>
  <c r="AN1246" i="24"/>
  <c r="AM1246" i="24"/>
  <c r="AL1246" i="24"/>
  <c r="M1246" i="24"/>
  <c r="H1246" i="24"/>
  <c r="D1246" i="24"/>
  <c r="A1246" i="24"/>
  <c r="AO1245" i="24"/>
  <c r="AN1245" i="24"/>
  <c r="AM1245" i="24"/>
  <c r="AL1245" i="24"/>
  <c r="M1245" i="24"/>
  <c r="H1245" i="24"/>
  <c r="D1245" i="24"/>
  <c r="A1245" i="24"/>
  <c r="AO1244" i="24"/>
  <c r="AN1244" i="24"/>
  <c r="AM1244" i="24"/>
  <c r="AL1244" i="24"/>
  <c r="M1244" i="24"/>
  <c r="H1244" i="24"/>
  <c r="D1244" i="24"/>
  <c r="A1244" i="24"/>
  <c r="AO1243" i="24"/>
  <c r="AN1243" i="24"/>
  <c r="AM1243" i="24"/>
  <c r="AL1243" i="24"/>
  <c r="M1243" i="24"/>
  <c r="H1243" i="24"/>
  <c r="D1243" i="24"/>
  <c r="A1243" i="24"/>
  <c r="AO1242" i="24"/>
  <c r="AN1242" i="24"/>
  <c r="AM1242" i="24"/>
  <c r="AL1242" i="24"/>
  <c r="M1242" i="24"/>
  <c r="H1242" i="24"/>
  <c r="D1242" i="24"/>
  <c r="A1242" i="24"/>
  <c r="AO1241" i="24"/>
  <c r="AN1241" i="24"/>
  <c r="AM1241" i="24"/>
  <c r="AL1241" i="24"/>
  <c r="M1241" i="24"/>
  <c r="H1241" i="24"/>
  <c r="D1241" i="24"/>
  <c r="A1241" i="24"/>
  <c r="AO1240" i="24"/>
  <c r="AN1240" i="24"/>
  <c r="AM1240" i="24"/>
  <c r="AL1240" i="24"/>
  <c r="M1240" i="24"/>
  <c r="H1240" i="24"/>
  <c r="D1240" i="24"/>
  <c r="A1240" i="24"/>
  <c r="AO1239" i="24"/>
  <c r="AN1239" i="24"/>
  <c r="AM1239" i="24"/>
  <c r="AL1239" i="24"/>
  <c r="M1239" i="24"/>
  <c r="H1239" i="24"/>
  <c r="D1239" i="24"/>
  <c r="A1239" i="24"/>
  <c r="AO1238" i="24"/>
  <c r="AN1238" i="24"/>
  <c r="AM1238" i="24"/>
  <c r="AL1238" i="24"/>
  <c r="M1238" i="24"/>
  <c r="H1238" i="24"/>
  <c r="D1238" i="24"/>
  <c r="A1238" i="24"/>
  <c r="AO1237" i="24"/>
  <c r="AN1237" i="24"/>
  <c r="AM1237" i="24"/>
  <c r="AL1237" i="24"/>
  <c r="M1237" i="24"/>
  <c r="H1237" i="24"/>
  <c r="D1237" i="24"/>
  <c r="A1237" i="24"/>
  <c r="AO1236" i="24"/>
  <c r="AN1236" i="24"/>
  <c r="AM1236" i="24"/>
  <c r="AL1236" i="24"/>
  <c r="M1236" i="24"/>
  <c r="H1236" i="24"/>
  <c r="D1236" i="24"/>
  <c r="A1236" i="24"/>
  <c r="AO1235" i="24"/>
  <c r="AN1235" i="24"/>
  <c r="AM1235" i="24"/>
  <c r="AL1235" i="24"/>
  <c r="M1235" i="24"/>
  <c r="H1235" i="24"/>
  <c r="D1235" i="24"/>
  <c r="A1235" i="24"/>
  <c r="AO1234" i="24"/>
  <c r="AN1234" i="24"/>
  <c r="AM1234" i="24"/>
  <c r="AL1234" i="24"/>
  <c r="M1234" i="24"/>
  <c r="H1234" i="24"/>
  <c r="D1234" i="24"/>
  <c r="A1234" i="24"/>
  <c r="AO1233" i="24"/>
  <c r="AN1233" i="24"/>
  <c r="AM1233" i="24"/>
  <c r="AL1233" i="24"/>
  <c r="M1233" i="24"/>
  <c r="H1233" i="24"/>
  <c r="D1233" i="24"/>
  <c r="A1233" i="24"/>
  <c r="AO1232" i="24"/>
  <c r="AN1232" i="24"/>
  <c r="AM1232" i="24"/>
  <c r="AL1232" i="24"/>
  <c r="M1232" i="24"/>
  <c r="H1232" i="24"/>
  <c r="D1232" i="24"/>
  <c r="A1232" i="24"/>
  <c r="AO1231" i="24"/>
  <c r="AN1231" i="24"/>
  <c r="AM1231" i="24"/>
  <c r="AL1231" i="24"/>
  <c r="M1231" i="24"/>
  <c r="H1231" i="24"/>
  <c r="D1231" i="24"/>
  <c r="A1231" i="24"/>
  <c r="AO1230" i="24"/>
  <c r="AN1230" i="24"/>
  <c r="AM1230" i="24"/>
  <c r="AL1230" i="24"/>
  <c r="M1230" i="24"/>
  <c r="H1230" i="24"/>
  <c r="D1230" i="24"/>
  <c r="A1230" i="24"/>
  <c r="AO1229" i="24"/>
  <c r="AN1229" i="24"/>
  <c r="AM1229" i="24"/>
  <c r="AL1229" i="24"/>
  <c r="M1229" i="24"/>
  <c r="H1229" i="24"/>
  <c r="D1229" i="24"/>
  <c r="A1229" i="24"/>
  <c r="AO1228" i="24"/>
  <c r="AN1228" i="24"/>
  <c r="AM1228" i="24"/>
  <c r="AL1228" i="24"/>
  <c r="M1228" i="24"/>
  <c r="H1228" i="24"/>
  <c r="D1228" i="24"/>
  <c r="A1228" i="24"/>
  <c r="AO1227" i="24"/>
  <c r="AN1227" i="24"/>
  <c r="AM1227" i="24"/>
  <c r="AL1227" i="24"/>
  <c r="M1227" i="24"/>
  <c r="H1227" i="24"/>
  <c r="D1227" i="24"/>
  <c r="A1227" i="24"/>
  <c r="AO1226" i="24"/>
  <c r="AN1226" i="24"/>
  <c r="AM1226" i="24"/>
  <c r="AL1226" i="24"/>
  <c r="M1226" i="24"/>
  <c r="H1226" i="24"/>
  <c r="D1226" i="24"/>
  <c r="A1226" i="24"/>
  <c r="AO1225" i="24"/>
  <c r="AN1225" i="24"/>
  <c r="AM1225" i="24"/>
  <c r="AL1225" i="24"/>
  <c r="M1225" i="24"/>
  <c r="H1225" i="24"/>
  <c r="D1225" i="24"/>
  <c r="A1225" i="24"/>
  <c r="AO1224" i="24"/>
  <c r="AN1224" i="24"/>
  <c r="AM1224" i="24"/>
  <c r="AL1224" i="24"/>
  <c r="M1224" i="24"/>
  <c r="H1224" i="24"/>
  <c r="D1224" i="24"/>
  <c r="A1224" i="24"/>
  <c r="AO1223" i="24"/>
  <c r="AN1223" i="24"/>
  <c r="AM1223" i="24"/>
  <c r="AL1223" i="24"/>
  <c r="M1223" i="24"/>
  <c r="H1223" i="24"/>
  <c r="D1223" i="24"/>
  <c r="A1223" i="24"/>
  <c r="AO1222" i="24"/>
  <c r="AN1222" i="24"/>
  <c r="AM1222" i="24"/>
  <c r="AL1222" i="24"/>
  <c r="M1222" i="24"/>
  <c r="H1222" i="24"/>
  <c r="D1222" i="24"/>
  <c r="A1222" i="24"/>
  <c r="AO1221" i="24"/>
  <c r="AN1221" i="24"/>
  <c r="AM1221" i="24"/>
  <c r="AL1221" i="24"/>
  <c r="M1221" i="24"/>
  <c r="H1221" i="24"/>
  <c r="D1221" i="24"/>
  <c r="A1221" i="24"/>
  <c r="AO1220" i="24"/>
  <c r="AN1220" i="24"/>
  <c r="AM1220" i="24"/>
  <c r="AL1220" i="24"/>
  <c r="M1220" i="24"/>
  <c r="H1220" i="24"/>
  <c r="D1220" i="24"/>
  <c r="A1220" i="24"/>
  <c r="AO1219" i="24"/>
  <c r="AN1219" i="24"/>
  <c r="AM1219" i="24"/>
  <c r="AL1219" i="24"/>
  <c r="M1219" i="24"/>
  <c r="H1219" i="24"/>
  <c r="D1219" i="24"/>
  <c r="A1219" i="24"/>
  <c r="AO1218" i="24"/>
  <c r="AN1218" i="24"/>
  <c r="AM1218" i="24"/>
  <c r="AL1218" i="24"/>
  <c r="M1218" i="24"/>
  <c r="H1218" i="24"/>
  <c r="D1218" i="24"/>
  <c r="A1218" i="24"/>
  <c r="AO1217" i="24"/>
  <c r="AN1217" i="24"/>
  <c r="AM1217" i="24"/>
  <c r="AL1217" i="24"/>
  <c r="M1217" i="24"/>
  <c r="H1217" i="24"/>
  <c r="D1217" i="24"/>
  <c r="A1217" i="24"/>
  <c r="AO1216" i="24"/>
  <c r="AN1216" i="24"/>
  <c r="AM1216" i="24"/>
  <c r="AL1216" i="24"/>
  <c r="M1216" i="24"/>
  <c r="H1216" i="24"/>
  <c r="D1216" i="24"/>
  <c r="A1216" i="24"/>
  <c r="AO1215" i="24"/>
  <c r="AN1215" i="24"/>
  <c r="AM1215" i="24"/>
  <c r="AL1215" i="24"/>
  <c r="M1215" i="24"/>
  <c r="H1215" i="24"/>
  <c r="D1215" i="24"/>
  <c r="A1215" i="24"/>
  <c r="AO1214" i="24"/>
  <c r="AN1214" i="24"/>
  <c r="AM1214" i="24"/>
  <c r="AL1214" i="24"/>
  <c r="M1214" i="24"/>
  <c r="H1214" i="24"/>
  <c r="D1214" i="24"/>
  <c r="A1214" i="24"/>
  <c r="AO1213" i="24"/>
  <c r="AN1213" i="24"/>
  <c r="AM1213" i="24"/>
  <c r="AL1213" i="24"/>
  <c r="M1213" i="24"/>
  <c r="H1213" i="24"/>
  <c r="D1213" i="24"/>
  <c r="A1213" i="24"/>
  <c r="AO1212" i="24"/>
  <c r="AN1212" i="24"/>
  <c r="AM1212" i="24"/>
  <c r="AL1212" i="24"/>
  <c r="M1212" i="24"/>
  <c r="H1212" i="24"/>
  <c r="D1212" i="24"/>
  <c r="A1212" i="24"/>
  <c r="AO1211" i="24"/>
  <c r="AN1211" i="24"/>
  <c r="AM1211" i="24"/>
  <c r="AL1211" i="24"/>
  <c r="M1211" i="24"/>
  <c r="H1211" i="24"/>
  <c r="D1211" i="24"/>
  <c r="A1211" i="24"/>
  <c r="AO1210" i="24"/>
  <c r="AN1210" i="24"/>
  <c r="AM1210" i="24"/>
  <c r="AL1210" i="24"/>
  <c r="M1210" i="24"/>
  <c r="H1210" i="24"/>
  <c r="D1210" i="24"/>
  <c r="A1210" i="24"/>
  <c r="AO1209" i="24"/>
  <c r="AN1209" i="24"/>
  <c r="AM1209" i="24"/>
  <c r="AL1209" i="24"/>
  <c r="M1209" i="24"/>
  <c r="H1209" i="24"/>
  <c r="D1209" i="24"/>
  <c r="A1209" i="24"/>
  <c r="AO1208" i="24"/>
  <c r="AN1208" i="24"/>
  <c r="AM1208" i="24"/>
  <c r="AL1208" i="24"/>
  <c r="M1208" i="24"/>
  <c r="H1208" i="24"/>
  <c r="D1208" i="24"/>
  <c r="A1208" i="24"/>
  <c r="AO1207" i="24"/>
  <c r="AN1207" i="24"/>
  <c r="AM1207" i="24"/>
  <c r="AL1207" i="24"/>
  <c r="M1207" i="24"/>
  <c r="H1207" i="24"/>
  <c r="D1207" i="24"/>
  <c r="A1207" i="24"/>
  <c r="AO1206" i="24"/>
  <c r="AN1206" i="24"/>
  <c r="AM1206" i="24"/>
  <c r="AL1206" i="24"/>
  <c r="M1206" i="24"/>
  <c r="H1206" i="24"/>
  <c r="D1206" i="24"/>
  <c r="A1206" i="24"/>
  <c r="AO1205" i="24"/>
  <c r="AN1205" i="24"/>
  <c r="AM1205" i="24"/>
  <c r="AL1205" i="24"/>
  <c r="M1205" i="24"/>
  <c r="H1205" i="24"/>
  <c r="D1205" i="24"/>
  <c r="A1205" i="24"/>
  <c r="AO1204" i="24"/>
  <c r="AN1204" i="24"/>
  <c r="AM1204" i="24"/>
  <c r="AL1204" i="24"/>
  <c r="M1204" i="24"/>
  <c r="H1204" i="24"/>
  <c r="D1204" i="24"/>
  <c r="A1204" i="24"/>
  <c r="AO1203" i="24"/>
  <c r="AN1203" i="24"/>
  <c r="AM1203" i="24"/>
  <c r="AL1203" i="24"/>
  <c r="M1203" i="24"/>
  <c r="H1203" i="24"/>
  <c r="D1203" i="24"/>
  <c r="A1203" i="24"/>
  <c r="AO1202" i="24"/>
  <c r="AN1202" i="24"/>
  <c r="AM1202" i="24"/>
  <c r="AL1202" i="24"/>
  <c r="M1202" i="24"/>
  <c r="H1202" i="24"/>
  <c r="D1202" i="24"/>
  <c r="A1202" i="24"/>
  <c r="AO1201" i="24"/>
  <c r="AN1201" i="24"/>
  <c r="AM1201" i="24"/>
  <c r="AL1201" i="24"/>
  <c r="M1201" i="24"/>
  <c r="H1201" i="24"/>
  <c r="D1201" i="24"/>
  <c r="A1201" i="24"/>
  <c r="AO1200" i="24"/>
  <c r="AN1200" i="24"/>
  <c r="AM1200" i="24"/>
  <c r="AL1200" i="24"/>
  <c r="M1200" i="24"/>
  <c r="H1200" i="24"/>
  <c r="D1200" i="24"/>
  <c r="A1200" i="24"/>
  <c r="AO1199" i="24"/>
  <c r="AN1199" i="24"/>
  <c r="AM1199" i="24"/>
  <c r="AL1199" i="24"/>
  <c r="M1199" i="24"/>
  <c r="H1199" i="24"/>
  <c r="D1199" i="24"/>
  <c r="A1199" i="24"/>
  <c r="AO1198" i="24"/>
  <c r="AN1198" i="24"/>
  <c r="AM1198" i="24"/>
  <c r="AL1198" i="24"/>
  <c r="M1198" i="24"/>
  <c r="H1198" i="24"/>
  <c r="D1198" i="24"/>
  <c r="A1198" i="24"/>
  <c r="AO1197" i="24"/>
  <c r="AN1197" i="24"/>
  <c r="AM1197" i="24"/>
  <c r="AL1197" i="24"/>
  <c r="M1197" i="24"/>
  <c r="H1197" i="24"/>
  <c r="D1197" i="24"/>
  <c r="A1197" i="24"/>
  <c r="AO1196" i="24"/>
  <c r="AN1196" i="24"/>
  <c r="AM1196" i="24"/>
  <c r="AL1196" i="24"/>
  <c r="M1196" i="24"/>
  <c r="H1196" i="24"/>
  <c r="D1196" i="24"/>
  <c r="A1196" i="24"/>
  <c r="AO1195" i="24"/>
  <c r="AN1195" i="24"/>
  <c r="AM1195" i="24"/>
  <c r="AL1195" i="24"/>
  <c r="M1195" i="24"/>
  <c r="H1195" i="24"/>
  <c r="D1195" i="24"/>
  <c r="A1195" i="24"/>
  <c r="AO1194" i="24"/>
  <c r="AN1194" i="24"/>
  <c r="AM1194" i="24"/>
  <c r="AL1194" i="24"/>
  <c r="M1194" i="24"/>
  <c r="H1194" i="24"/>
  <c r="D1194" i="24"/>
  <c r="A1194" i="24"/>
  <c r="AO1193" i="24"/>
  <c r="AN1193" i="24"/>
  <c r="AM1193" i="24"/>
  <c r="AL1193" i="24"/>
  <c r="M1193" i="24"/>
  <c r="H1193" i="24"/>
  <c r="D1193" i="24"/>
  <c r="A1193" i="24"/>
  <c r="AO1192" i="24"/>
  <c r="AN1192" i="24"/>
  <c r="AM1192" i="24"/>
  <c r="AL1192" i="24"/>
  <c r="M1192" i="24"/>
  <c r="H1192" i="24"/>
  <c r="D1192" i="24"/>
  <c r="A1192" i="24"/>
  <c r="AO1191" i="24"/>
  <c r="AN1191" i="24"/>
  <c r="AM1191" i="24"/>
  <c r="AL1191" i="24"/>
  <c r="M1191" i="24"/>
  <c r="H1191" i="24"/>
  <c r="D1191" i="24"/>
  <c r="A1191" i="24"/>
  <c r="AO1190" i="24"/>
  <c r="AN1190" i="24"/>
  <c r="AM1190" i="24"/>
  <c r="AL1190" i="24"/>
  <c r="M1190" i="24"/>
  <c r="H1190" i="24"/>
  <c r="D1190" i="24"/>
  <c r="A1190" i="24"/>
  <c r="AO1189" i="24"/>
  <c r="AN1189" i="24"/>
  <c r="AM1189" i="24"/>
  <c r="AL1189" i="24"/>
  <c r="M1189" i="24"/>
  <c r="H1189" i="24"/>
  <c r="D1189" i="24"/>
  <c r="A1189" i="24"/>
  <c r="AO1188" i="24"/>
  <c r="AN1188" i="24"/>
  <c r="AM1188" i="24"/>
  <c r="AL1188" i="24"/>
  <c r="M1188" i="24"/>
  <c r="H1188" i="24"/>
  <c r="D1188" i="24"/>
  <c r="A1188" i="24"/>
  <c r="AO1187" i="24"/>
  <c r="AN1187" i="24"/>
  <c r="AM1187" i="24"/>
  <c r="AL1187" i="24"/>
  <c r="M1187" i="24"/>
  <c r="H1187" i="24"/>
  <c r="D1187" i="24"/>
  <c r="A1187" i="24"/>
  <c r="AO1186" i="24"/>
  <c r="AN1186" i="24"/>
  <c r="AM1186" i="24"/>
  <c r="AL1186" i="24"/>
  <c r="M1186" i="24"/>
  <c r="H1186" i="24"/>
  <c r="D1186" i="24"/>
  <c r="A1186" i="24"/>
  <c r="AO1185" i="24"/>
  <c r="AN1185" i="24"/>
  <c r="AM1185" i="24"/>
  <c r="AL1185" i="24"/>
  <c r="M1185" i="24"/>
  <c r="H1185" i="24"/>
  <c r="D1185" i="24"/>
  <c r="A1185" i="24"/>
  <c r="AO1184" i="24"/>
  <c r="AN1184" i="24"/>
  <c r="AM1184" i="24"/>
  <c r="AL1184" i="24"/>
  <c r="M1184" i="24"/>
  <c r="H1184" i="24"/>
  <c r="D1184" i="24"/>
  <c r="A1184" i="24"/>
  <c r="AO1183" i="24"/>
  <c r="AN1183" i="24"/>
  <c r="AM1183" i="24"/>
  <c r="AL1183" i="24"/>
  <c r="M1183" i="24"/>
  <c r="H1183" i="24"/>
  <c r="D1183" i="24"/>
  <c r="A1183" i="24"/>
  <c r="AO1182" i="24"/>
  <c r="AN1182" i="24"/>
  <c r="AM1182" i="24"/>
  <c r="AL1182" i="24"/>
  <c r="M1182" i="24"/>
  <c r="H1182" i="24"/>
  <c r="D1182" i="24"/>
  <c r="A1182" i="24"/>
  <c r="AO1181" i="24"/>
  <c r="AN1181" i="24"/>
  <c r="AM1181" i="24"/>
  <c r="AL1181" i="24"/>
  <c r="M1181" i="24"/>
  <c r="H1181" i="24"/>
  <c r="D1181" i="24"/>
  <c r="A1181" i="24"/>
  <c r="AO1180" i="24"/>
  <c r="AN1180" i="24"/>
  <c r="AM1180" i="24"/>
  <c r="AL1180" i="24"/>
  <c r="M1180" i="24"/>
  <c r="H1180" i="24"/>
  <c r="D1180" i="24"/>
  <c r="A1180" i="24"/>
  <c r="AO1179" i="24"/>
  <c r="AN1179" i="24"/>
  <c r="AM1179" i="24"/>
  <c r="AL1179" i="24"/>
  <c r="M1179" i="24"/>
  <c r="H1179" i="24"/>
  <c r="D1179" i="24"/>
  <c r="A1179" i="24"/>
  <c r="AO1178" i="24"/>
  <c r="AN1178" i="24"/>
  <c r="AM1178" i="24"/>
  <c r="AL1178" i="24"/>
  <c r="M1178" i="24"/>
  <c r="H1178" i="24"/>
  <c r="D1178" i="24"/>
  <c r="A1178" i="24"/>
  <c r="AO1177" i="24"/>
  <c r="AN1177" i="24"/>
  <c r="AM1177" i="24"/>
  <c r="AL1177" i="24"/>
  <c r="M1177" i="24"/>
  <c r="H1177" i="24"/>
  <c r="D1177" i="24"/>
  <c r="A1177" i="24"/>
  <c r="AO1176" i="24"/>
  <c r="AN1176" i="24"/>
  <c r="AM1176" i="24"/>
  <c r="AL1176" i="24"/>
  <c r="M1176" i="24"/>
  <c r="H1176" i="24"/>
  <c r="D1176" i="24"/>
  <c r="A1176" i="24"/>
  <c r="AO1175" i="24"/>
  <c r="AN1175" i="24"/>
  <c r="AM1175" i="24"/>
  <c r="AL1175" i="24"/>
  <c r="M1175" i="24"/>
  <c r="H1175" i="24"/>
  <c r="D1175" i="24"/>
  <c r="A1175" i="24"/>
  <c r="AO1174" i="24"/>
  <c r="AN1174" i="24"/>
  <c r="AM1174" i="24"/>
  <c r="AL1174" i="24"/>
  <c r="M1174" i="24"/>
  <c r="H1174" i="24"/>
  <c r="D1174" i="24"/>
  <c r="A1174" i="24"/>
  <c r="AO1173" i="24"/>
  <c r="AN1173" i="24"/>
  <c r="AM1173" i="24"/>
  <c r="AL1173" i="24"/>
  <c r="M1173" i="24"/>
  <c r="H1173" i="24"/>
  <c r="D1173" i="24"/>
  <c r="A1173" i="24"/>
  <c r="AO1172" i="24"/>
  <c r="AN1172" i="24"/>
  <c r="AM1172" i="24"/>
  <c r="AL1172" i="24"/>
  <c r="M1172" i="24"/>
  <c r="H1172" i="24"/>
  <c r="D1172" i="24"/>
  <c r="A1172" i="24"/>
  <c r="AO1171" i="24"/>
  <c r="AN1171" i="24"/>
  <c r="AM1171" i="24"/>
  <c r="AL1171" i="24"/>
  <c r="M1171" i="24"/>
  <c r="H1171" i="24"/>
  <c r="D1171" i="24"/>
  <c r="A1171" i="24"/>
  <c r="AO1170" i="24"/>
  <c r="AN1170" i="24"/>
  <c r="AM1170" i="24"/>
  <c r="AL1170" i="24"/>
  <c r="M1170" i="24"/>
  <c r="H1170" i="24"/>
  <c r="D1170" i="24"/>
  <c r="A1170" i="24"/>
  <c r="AO1169" i="24"/>
  <c r="AN1169" i="24"/>
  <c r="AM1169" i="24"/>
  <c r="AL1169" i="24"/>
  <c r="M1169" i="24"/>
  <c r="H1169" i="24"/>
  <c r="D1169" i="24"/>
  <c r="A1169" i="24"/>
  <c r="AO1168" i="24"/>
  <c r="AN1168" i="24"/>
  <c r="AM1168" i="24"/>
  <c r="AL1168" i="24"/>
  <c r="M1168" i="24"/>
  <c r="H1168" i="24"/>
  <c r="D1168" i="24"/>
  <c r="A1168" i="24"/>
  <c r="AO1167" i="24"/>
  <c r="AN1167" i="24"/>
  <c r="AM1167" i="24"/>
  <c r="AL1167" i="24"/>
  <c r="M1167" i="24"/>
  <c r="H1167" i="24"/>
  <c r="D1167" i="24"/>
  <c r="A1167" i="24"/>
  <c r="AO1166" i="24"/>
  <c r="AN1166" i="24"/>
  <c r="AM1166" i="24"/>
  <c r="AL1166" i="24"/>
  <c r="M1166" i="24"/>
  <c r="H1166" i="24"/>
  <c r="D1166" i="24"/>
  <c r="A1166" i="24"/>
  <c r="AO1165" i="24"/>
  <c r="AN1165" i="24"/>
  <c r="AM1165" i="24"/>
  <c r="AL1165" i="24"/>
  <c r="M1165" i="24"/>
  <c r="H1165" i="24"/>
  <c r="D1165" i="24"/>
  <c r="A1165" i="24"/>
  <c r="AO1164" i="24"/>
  <c r="AN1164" i="24"/>
  <c r="AM1164" i="24"/>
  <c r="AL1164" i="24"/>
  <c r="M1164" i="24"/>
  <c r="H1164" i="24"/>
  <c r="D1164" i="24"/>
  <c r="A1164" i="24"/>
  <c r="AO1163" i="24"/>
  <c r="AN1163" i="24"/>
  <c r="AM1163" i="24"/>
  <c r="AL1163" i="24"/>
  <c r="M1163" i="24"/>
  <c r="H1163" i="24"/>
  <c r="D1163" i="24"/>
  <c r="A1163" i="24"/>
  <c r="AO1162" i="24"/>
  <c r="AN1162" i="24"/>
  <c r="AM1162" i="24"/>
  <c r="AL1162" i="24"/>
  <c r="M1162" i="24"/>
  <c r="H1162" i="24"/>
  <c r="D1162" i="24"/>
  <c r="A1162" i="24"/>
  <c r="AO1161" i="24"/>
  <c r="AN1161" i="24"/>
  <c r="AM1161" i="24"/>
  <c r="AL1161" i="24"/>
  <c r="M1161" i="24"/>
  <c r="H1161" i="24"/>
  <c r="D1161" i="24"/>
  <c r="A1161" i="24"/>
  <c r="AO1160" i="24"/>
  <c r="AN1160" i="24"/>
  <c r="AM1160" i="24"/>
  <c r="AL1160" i="24"/>
  <c r="M1160" i="24"/>
  <c r="H1160" i="24"/>
  <c r="D1160" i="24"/>
  <c r="A1160" i="24"/>
  <c r="AO1159" i="24"/>
  <c r="AN1159" i="24"/>
  <c r="AM1159" i="24"/>
  <c r="AL1159" i="24"/>
  <c r="M1159" i="24"/>
  <c r="H1159" i="24"/>
  <c r="D1159" i="24"/>
  <c r="A1159" i="24"/>
  <c r="AO1158" i="24"/>
  <c r="AN1158" i="24"/>
  <c r="AM1158" i="24"/>
  <c r="AL1158" i="24"/>
  <c r="M1158" i="24"/>
  <c r="H1158" i="24"/>
  <c r="D1158" i="24"/>
  <c r="A1158" i="24"/>
  <c r="AO1157" i="24"/>
  <c r="AN1157" i="24"/>
  <c r="AM1157" i="24"/>
  <c r="AL1157" i="24"/>
  <c r="M1157" i="24"/>
  <c r="H1157" i="24"/>
  <c r="D1157" i="24"/>
  <c r="A1157" i="24"/>
  <c r="AO1156" i="24"/>
  <c r="AN1156" i="24"/>
  <c r="AM1156" i="24"/>
  <c r="AL1156" i="24"/>
  <c r="M1156" i="24"/>
  <c r="H1156" i="24"/>
  <c r="D1156" i="24"/>
  <c r="A1156" i="24"/>
  <c r="AO1155" i="24"/>
  <c r="AN1155" i="24"/>
  <c r="AM1155" i="24"/>
  <c r="AL1155" i="24"/>
  <c r="M1155" i="24"/>
  <c r="H1155" i="24"/>
  <c r="D1155" i="24"/>
  <c r="A1155" i="24"/>
  <c r="AO1154" i="24"/>
  <c r="AN1154" i="24"/>
  <c r="AM1154" i="24"/>
  <c r="AL1154" i="24"/>
  <c r="M1154" i="24"/>
  <c r="H1154" i="24"/>
  <c r="D1154" i="24"/>
  <c r="A1154" i="24"/>
  <c r="AO1153" i="24"/>
  <c r="AN1153" i="24"/>
  <c r="AM1153" i="24"/>
  <c r="AL1153" i="24"/>
  <c r="M1153" i="24"/>
  <c r="H1153" i="24"/>
  <c r="D1153" i="24"/>
  <c r="A1153" i="24"/>
  <c r="AO1152" i="24"/>
  <c r="AN1152" i="24"/>
  <c r="AM1152" i="24"/>
  <c r="AL1152" i="24"/>
  <c r="M1152" i="24"/>
  <c r="H1152" i="24"/>
  <c r="D1152" i="24"/>
  <c r="A1152" i="24"/>
  <c r="AO1151" i="24"/>
  <c r="AN1151" i="24"/>
  <c r="AM1151" i="24"/>
  <c r="AL1151" i="24"/>
  <c r="M1151" i="24"/>
  <c r="H1151" i="24"/>
  <c r="D1151" i="24"/>
  <c r="A1151" i="24"/>
  <c r="AO1150" i="24"/>
  <c r="AN1150" i="24"/>
  <c r="AM1150" i="24"/>
  <c r="AL1150" i="24"/>
  <c r="M1150" i="24"/>
  <c r="H1150" i="24"/>
  <c r="D1150" i="24"/>
  <c r="A1150" i="24"/>
  <c r="AO1149" i="24"/>
  <c r="AN1149" i="24"/>
  <c r="AM1149" i="24"/>
  <c r="AL1149" i="24"/>
  <c r="M1149" i="24"/>
  <c r="H1149" i="24"/>
  <c r="D1149" i="24"/>
  <c r="A1149" i="24"/>
  <c r="AO1148" i="24"/>
  <c r="AN1148" i="24"/>
  <c r="AM1148" i="24"/>
  <c r="AL1148" i="24"/>
  <c r="M1148" i="24"/>
  <c r="H1148" i="24"/>
  <c r="D1148" i="24"/>
  <c r="A1148" i="24"/>
  <c r="AO1147" i="24"/>
  <c r="AN1147" i="24"/>
  <c r="AM1147" i="24"/>
  <c r="AL1147" i="24"/>
  <c r="M1147" i="24"/>
  <c r="H1147" i="24"/>
  <c r="D1147" i="24"/>
  <c r="A1147" i="24"/>
  <c r="AO1146" i="24"/>
  <c r="AN1146" i="24"/>
  <c r="AM1146" i="24"/>
  <c r="AL1146" i="24"/>
  <c r="M1146" i="24"/>
  <c r="H1146" i="24"/>
  <c r="D1146" i="24"/>
  <c r="A1146" i="24"/>
  <c r="AO1145" i="24"/>
  <c r="AN1145" i="24"/>
  <c r="AM1145" i="24"/>
  <c r="AL1145" i="24"/>
  <c r="M1145" i="24"/>
  <c r="H1145" i="24"/>
  <c r="D1145" i="24"/>
  <c r="A1145" i="24"/>
  <c r="AO1144" i="24"/>
  <c r="AN1144" i="24"/>
  <c r="AM1144" i="24"/>
  <c r="AL1144" i="24"/>
  <c r="M1144" i="24"/>
  <c r="H1144" i="24"/>
  <c r="D1144" i="24"/>
  <c r="A1144" i="24"/>
  <c r="AO1143" i="24"/>
  <c r="AN1143" i="24"/>
  <c r="AM1143" i="24"/>
  <c r="AL1143" i="24"/>
  <c r="M1143" i="24"/>
  <c r="H1143" i="24"/>
  <c r="D1143" i="24"/>
  <c r="A1143" i="24"/>
  <c r="AO1142" i="24"/>
  <c r="AN1142" i="24"/>
  <c r="AM1142" i="24"/>
  <c r="AL1142" i="24"/>
  <c r="M1142" i="24"/>
  <c r="H1142" i="24"/>
  <c r="D1142" i="24"/>
  <c r="A1142" i="24"/>
  <c r="AO1141" i="24"/>
  <c r="AN1141" i="24"/>
  <c r="AM1141" i="24"/>
  <c r="AL1141" i="24"/>
  <c r="M1141" i="24"/>
  <c r="H1141" i="24"/>
  <c r="D1141" i="24"/>
  <c r="A1141" i="24"/>
  <c r="AO1140" i="24"/>
  <c r="AN1140" i="24"/>
  <c r="AM1140" i="24"/>
  <c r="AL1140" i="24"/>
  <c r="M1140" i="24"/>
  <c r="H1140" i="24"/>
  <c r="D1140" i="24"/>
  <c r="A1140" i="24"/>
  <c r="AO1139" i="24"/>
  <c r="AN1139" i="24"/>
  <c r="AM1139" i="24"/>
  <c r="AL1139" i="24"/>
  <c r="M1139" i="24"/>
  <c r="H1139" i="24"/>
  <c r="D1139" i="24"/>
  <c r="A1139" i="24"/>
  <c r="AO1138" i="24"/>
  <c r="AN1138" i="24"/>
  <c r="AM1138" i="24"/>
  <c r="AL1138" i="24"/>
  <c r="M1138" i="24"/>
  <c r="H1138" i="24"/>
  <c r="D1138" i="24"/>
  <c r="A1138" i="24"/>
  <c r="AO1137" i="24"/>
  <c r="AN1137" i="24"/>
  <c r="AM1137" i="24"/>
  <c r="AL1137" i="24"/>
  <c r="M1137" i="24"/>
  <c r="H1137" i="24"/>
  <c r="D1137" i="24"/>
  <c r="A1137" i="24"/>
  <c r="AO1136" i="24"/>
  <c r="AN1136" i="24"/>
  <c r="AM1136" i="24"/>
  <c r="AL1136" i="24"/>
  <c r="M1136" i="24"/>
  <c r="H1136" i="24"/>
  <c r="D1136" i="24"/>
  <c r="A1136" i="24"/>
  <c r="AO1135" i="24"/>
  <c r="AN1135" i="24"/>
  <c r="AM1135" i="24"/>
  <c r="AL1135" i="24"/>
  <c r="M1135" i="24"/>
  <c r="H1135" i="24"/>
  <c r="D1135" i="24"/>
  <c r="A1135" i="24"/>
  <c r="AO1134" i="24"/>
  <c r="AN1134" i="24"/>
  <c r="AM1134" i="24"/>
  <c r="AL1134" i="24"/>
  <c r="M1134" i="24"/>
  <c r="H1134" i="24"/>
  <c r="D1134" i="24"/>
  <c r="A1134" i="24"/>
  <c r="AO1133" i="24"/>
  <c r="AN1133" i="24"/>
  <c r="AM1133" i="24"/>
  <c r="AL1133" i="24"/>
  <c r="M1133" i="24"/>
  <c r="H1133" i="24"/>
  <c r="D1133" i="24"/>
  <c r="A1133" i="24"/>
  <c r="AO1132" i="24"/>
  <c r="AN1132" i="24"/>
  <c r="AM1132" i="24"/>
  <c r="AL1132" i="24"/>
  <c r="M1132" i="24"/>
  <c r="H1132" i="24"/>
  <c r="D1132" i="24"/>
  <c r="A1132" i="24"/>
  <c r="AO1131" i="24"/>
  <c r="AN1131" i="24"/>
  <c r="AM1131" i="24"/>
  <c r="AL1131" i="24"/>
  <c r="M1131" i="24"/>
  <c r="H1131" i="24"/>
  <c r="D1131" i="24"/>
  <c r="A1131" i="24"/>
  <c r="AO1130" i="24"/>
  <c r="AN1130" i="24"/>
  <c r="AM1130" i="24"/>
  <c r="AL1130" i="24"/>
  <c r="M1130" i="24"/>
  <c r="H1130" i="24"/>
  <c r="D1130" i="24"/>
  <c r="A1130" i="24"/>
  <c r="AO1129" i="24"/>
  <c r="AN1129" i="24"/>
  <c r="AM1129" i="24"/>
  <c r="AL1129" i="24"/>
  <c r="M1129" i="24"/>
  <c r="H1129" i="24"/>
  <c r="D1129" i="24"/>
  <c r="A1129" i="24"/>
  <c r="AO1128" i="24"/>
  <c r="AN1128" i="24"/>
  <c r="AM1128" i="24"/>
  <c r="AL1128" i="24"/>
  <c r="M1128" i="24"/>
  <c r="H1128" i="24"/>
  <c r="D1128" i="24"/>
  <c r="A1128" i="24"/>
  <c r="AO1127" i="24"/>
  <c r="AN1127" i="24"/>
  <c r="AM1127" i="24"/>
  <c r="AL1127" i="24"/>
  <c r="M1127" i="24"/>
  <c r="H1127" i="24"/>
  <c r="D1127" i="24"/>
  <c r="A1127" i="24"/>
  <c r="AO1126" i="24"/>
  <c r="AN1126" i="24"/>
  <c r="AM1126" i="24"/>
  <c r="AL1126" i="24"/>
  <c r="M1126" i="24"/>
  <c r="H1126" i="24"/>
  <c r="D1126" i="24"/>
  <c r="A1126" i="24"/>
  <c r="AO1125" i="24"/>
  <c r="AN1125" i="24"/>
  <c r="AM1125" i="24"/>
  <c r="AL1125" i="24"/>
  <c r="M1125" i="24"/>
  <c r="H1125" i="24"/>
  <c r="D1125" i="24"/>
  <c r="A1125" i="24"/>
  <c r="AO1124" i="24"/>
  <c r="AN1124" i="24"/>
  <c r="AM1124" i="24"/>
  <c r="AL1124" i="24"/>
  <c r="M1124" i="24"/>
  <c r="H1124" i="24"/>
  <c r="D1124" i="24"/>
  <c r="A1124" i="24"/>
  <c r="AO1123" i="24"/>
  <c r="AN1123" i="24"/>
  <c r="AM1123" i="24"/>
  <c r="AL1123" i="24"/>
  <c r="M1123" i="24"/>
  <c r="H1123" i="24"/>
  <c r="D1123" i="24"/>
  <c r="A1123" i="24"/>
  <c r="AO1122" i="24"/>
  <c r="AN1122" i="24"/>
  <c r="AM1122" i="24"/>
  <c r="AL1122" i="24"/>
  <c r="M1122" i="24"/>
  <c r="H1122" i="24"/>
  <c r="D1122" i="24"/>
  <c r="A1122" i="24"/>
  <c r="AO1121" i="24"/>
  <c r="AN1121" i="24"/>
  <c r="AM1121" i="24"/>
  <c r="AL1121" i="24"/>
  <c r="M1121" i="24"/>
  <c r="H1121" i="24"/>
  <c r="D1121" i="24"/>
  <c r="A1121" i="24"/>
  <c r="AO1120" i="24"/>
  <c r="AN1120" i="24"/>
  <c r="AM1120" i="24"/>
  <c r="AL1120" i="24"/>
  <c r="M1120" i="24"/>
  <c r="H1120" i="24"/>
  <c r="D1120" i="24"/>
  <c r="A1120" i="24"/>
  <c r="AO1119" i="24"/>
  <c r="AN1119" i="24"/>
  <c r="AM1119" i="24"/>
  <c r="AL1119" i="24"/>
  <c r="M1119" i="24"/>
  <c r="H1119" i="24"/>
  <c r="D1119" i="24"/>
  <c r="A1119" i="24"/>
  <c r="AO1118" i="24"/>
  <c r="AN1118" i="24"/>
  <c r="AM1118" i="24"/>
  <c r="AL1118" i="24"/>
  <c r="M1118" i="24"/>
  <c r="H1118" i="24"/>
  <c r="D1118" i="24"/>
  <c r="A1118" i="24"/>
  <c r="AO1117" i="24"/>
  <c r="AN1117" i="24"/>
  <c r="AM1117" i="24"/>
  <c r="AL1117" i="24"/>
  <c r="M1117" i="24"/>
  <c r="H1117" i="24"/>
  <c r="D1117" i="24"/>
  <c r="A1117" i="24"/>
  <c r="AO1116" i="24"/>
  <c r="AN1116" i="24"/>
  <c r="AM1116" i="24"/>
  <c r="AL1116" i="24"/>
  <c r="M1116" i="24"/>
  <c r="H1116" i="24"/>
  <c r="D1116" i="24"/>
  <c r="A1116" i="24"/>
  <c r="AO1115" i="24"/>
  <c r="AN1115" i="24"/>
  <c r="AM1115" i="24"/>
  <c r="AL1115" i="24"/>
  <c r="M1115" i="24"/>
  <c r="H1115" i="24"/>
  <c r="D1115" i="24"/>
  <c r="A1115" i="24"/>
  <c r="AO1114" i="24"/>
  <c r="AN1114" i="24"/>
  <c r="AM1114" i="24"/>
  <c r="AL1114" i="24"/>
  <c r="M1114" i="24"/>
  <c r="H1114" i="24"/>
  <c r="D1114" i="24"/>
  <c r="A1114" i="24"/>
  <c r="AO1113" i="24"/>
  <c r="AN1113" i="24"/>
  <c r="AM1113" i="24"/>
  <c r="AL1113" i="24"/>
  <c r="M1113" i="24"/>
  <c r="H1113" i="24"/>
  <c r="D1113" i="24"/>
  <c r="A1113" i="24"/>
  <c r="AO1112" i="24"/>
  <c r="AN1112" i="24"/>
  <c r="AM1112" i="24"/>
  <c r="AL1112" i="24"/>
  <c r="M1112" i="24"/>
  <c r="H1112" i="24"/>
  <c r="D1112" i="24"/>
  <c r="A1112" i="24"/>
  <c r="AO1111" i="24"/>
  <c r="AN1111" i="24"/>
  <c r="AM1111" i="24"/>
  <c r="AL1111" i="24"/>
  <c r="M1111" i="24"/>
  <c r="H1111" i="24"/>
  <c r="D1111" i="24"/>
  <c r="A1111" i="24"/>
  <c r="AO1110" i="24"/>
  <c r="AN1110" i="24"/>
  <c r="AM1110" i="24"/>
  <c r="AL1110" i="24"/>
  <c r="M1110" i="24"/>
  <c r="H1110" i="24"/>
  <c r="D1110" i="24"/>
  <c r="A1110" i="24"/>
  <c r="AO1109" i="24"/>
  <c r="AN1109" i="24"/>
  <c r="AM1109" i="24"/>
  <c r="AL1109" i="24"/>
  <c r="M1109" i="24"/>
  <c r="H1109" i="24"/>
  <c r="D1109" i="24"/>
  <c r="A1109" i="24"/>
  <c r="AO1108" i="24"/>
  <c r="AN1108" i="24"/>
  <c r="AM1108" i="24"/>
  <c r="AL1108" i="24"/>
  <c r="M1108" i="24"/>
  <c r="H1108" i="24"/>
  <c r="D1108" i="24"/>
  <c r="A1108" i="24"/>
  <c r="AO1107" i="24"/>
  <c r="AN1107" i="24"/>
  <c r="AM1107" i="24"/>
  <c r="AL1107" i="24"/>
  <c r="M1107" i="24"/>
  <c r="H1107" i="24"/>
  <c r="D1107" i="24"/>
  <c r="A1107" i="24"/>
  <c r="AO1106" i="24"/>
  <c r="AN1106" i="24"/>
  <c r="AM1106" i="24"/>
  <c r="AL1106" i="24"/>
  <c r="M1106" i="24"/>
  <c r="H1106" i="24"/>
  <c r="D1106" i="24"/>
  <c r="A1106" i="24"/>
  <c r="AO1105" i="24"/>
  <c r="AN1105" i="24"/>
  <c r="AM1105" i="24"/>
  <c r="AL1105" i="24"/>
  <c r="M1105" i="24"/>
  <c r="H1105" i="24"/>
  <c r="D1105" i="24"/>
  <c r="A1105" i="24"/>
  <c r="AO1104" i="24"/>
  <c r="AN1104" i="24"/>
  <c r="AM1104" i="24"/>
  <c r="AL1104" i="24"/>
  <c r="M1104" i="24"/>
  <c r="H1104" i="24"/>
  <c r="D1104" i="24"/>
  <c r="A1104" i="24"/>
  <c r="AO1103" i="24"/>
  <c r="AN1103" i="24"/>
  <c r="AM1103" i="24"/>
  <c r="AL1103" i="24"/>
  <c r="M1103" i="24"/>
  <c r="H1103" i="24"/>
  <c r="D1103" i="24"/>
  <c r="A1103" i="24"/>
  <c r="AO1102" i="24"/>
  <c r="AN1102" i="24"/>
  <c r="AM1102" i="24"/>
  <c r="AL1102" i="24"/>
  <c r="M1102" i="24"/>
  <c r="H1102" i="24"/>
  <c r="D1102" i="24"/>
  <c r="A1102" i="24"/>
  <c r="AO1101" i="24"/>
  <c r="AN1101" i="24"/>
  <c r="AM1101" i="24"/>
  <c r="AL1101" i="24"/>
  <c r="M1101" i="24"/>
  <c r="H1101" i="24"/>
  <c r="D1101" i="24"/>
  <c r="A1101" i="24"/>
  <c r="AO1100" i="24"/>
  <c r="AN1100" i="24"/>
  <c r="AM1100" i="24"/>
  <c r="AL1100" i="24"/>
  <c r="M1100" i="24"/>
  <c r="H1100" i="24"/>
  <c r="D1100" i="24"/>
  <c r="A1100" i="24"/>
  <c r="AO1099" i="24"/>
  <c r="AN1099" i="24"/>
  <c r="AM1099" i="24"/>
  <c r="AL1099" i="24"/>
  <c r="M1099" i="24"/>
  <c r="H1099" i="24"/>
  <c r="D1099" i="24"/>
  <c r="A1099" i="24"/>
  <c r="AO1098" i="24"/>
  <c r="AN1098" i="24"/>
  <c r="AM1098" i="24"/>
  <c r="AL1098" i="24"/>
  <c r="M1098" i="24"/>
  <c r="H1098" i="24"/>
  <c r="D1098" i="24"/>
  <c r="A1098" i="24"/>
  <c r="AO1097" i="24"/>
  <c r="AN1097" i="24"/>
  <c r="AM1097" i="24"/>
  <c r="AL1097" i="24"/>
  <c r="M1097" i="24"/>
  <c r="H1097" i="24"/>
  <c r="D1097" i="24"/>
  <c r="A1097" i="24"/>
  <c r="AO1096" i="24"/>
  <c r="AN1096" i="24"/>
  <c r="AM1096" i="24"/>
  <c r="AL1096" i="24"/>
  <c r="M1096" i="24"/>
  <c r="H1096" i="24"/>
  <c r="D1096" i="24"/>
  <c r="A1096" i="24"/>
  <c r="AO1095" i="24"/>
  <c r="AN1095" i="24"/>
  <c r="AM1095" i="24"/>
  <c r="AL1095" i="24"/>
  <c r="M1095" i="24"/>
  <c r="H1095" i="24"/>
  <c r="D1095" i="24"/>
  <c r="A1095" i="24"/>
  <c r="AO1094" i="24"/>
  <c r="AN1094" i="24"/>
  <c r="AM1094" i="24"/>
  <c r="AL1094" i="24"/>
  <c r="M1094" i="24"/>
  <c r="H1094" i="24"/>
  <c r="D1094" i="24"/>
  <c r="A1094" i="24"/>
  <c r="AO1093" i="24"/>
  <c r="AN1093" i="24"/>
  <c r="AM1093" i="24"/>
  <c r="AL1093" i="24"/>
  <c r="M1093" i="24"/>
  <c r="H1093" i="24"/>
  <c r="D1093" i="24"/>
  <c r="A1093" i="24"/>
  <c r="AO1092" i="24"/>
  <c r="AN1092" i="24"/>
  <c r="AM1092" i="24"/>
  <c r="AL1092" i="24"/>
  <c r="M1092" i="24"/>
  <c r="H1092" i="24"/>
  <c r="D1092" i="24"/>
  <c r="A1092" i="24"/>
  <c r="AO1091" i="24"/>
  <c r="AN1091" i="24"/>
  <c r="AM1091" i="24"/>
  <c r="AL1091" i="24"/>
  <c r="M1091" i="24"/>
  <c r="H1091" i="24"/>
  <c r="D1091" i="24"/>
  <c r="A1091" i="24"/>
  <c r="AO1090" i="24"/>
  <c r="AN1090" i="24"/>
  <c r="AM1090" i="24"/>
  <c r="AL1090" i="24"/>
  <c r="M1090" i="24"/>
  <c r="H1090" i="24"/>
  <c r="D1090" i="24"/>
  <c r="A1090" i="24"/>
  <c r="AO1089" i="24"/>
  <c r="AN1089" i="24"/>
  <c r="AM1089" i="24"/>
  <c r="AL1089" i="24"/>
  <c r="M1089" i="24"/>
  <c r="H1089" i="24"/>
  <c r="D1089" i="24"/>
  <c r="A1089" i="24"/>
  <c r="AO1088" i="24"/>
  <c r="AN1088" i="24"/>
  <c r="AM1088" i="24"/>
  <c r="AL1088" i="24"/>
  <c r="M1088" i="24"/>
  <c r="H1088" i="24"/>
  <c r="D1088" i="24"/>
  <c r="A1088" i="24"/>
  <c r="AO1087" i="24"/>
  <c r="AN1087" i="24"/>
  <c r="AM1087" i="24"/>
  <c r="AL1087" i="24"/>
  <c r="M1087" i="24"/>
  <c r="H1087" i="24"/>
  <c r="D1087" i="24"/>
  <c r="A1087" i="24"/>
  <c r="AO1086" i="24"/>
  <c r="AN1086" i="24"/>
  <c r="AM1086" i="24"/>
  <c r="AL1086" i="24"/>
  <c r="M1086" i="24"/>
  <c r="H1086" i="24"/>
  <c r="D1086" i="24"/>
  <c r="A1086" i="24"/>
  <c r="AO1085" i="24"/>
  <c r="AN1085" i="24"/>
  <c r="AM1085" i="24"/>
  <c r="AL1085" i="24"/>
  <c r="M1085" i="24"/>
  <c r="H1085" i="24"/>
  <c r="D1085" i="24"/>
  <c r="A1085" i="24"/>
  <c r="AO1084" i="24"/>
  <c r="AN1084" i="24"/>
  <c r="AM1084" i="24"/>
  <c r="AL1084" i="24"/>
  <c r="M1084" i="24"/>
  <c r="H1084" i="24"/>
  <c r="D1084" i="24"/>
  <c r="A1084" i="24"/>
  <c r="AO1083" i="24"/>
  <c r="AN1083" i="24"/>
  <c r="AM1083" i="24"/>
  <c r="AL1083" i="24"/>
  <c r="M1083" i="24"/>
  <c r="H1083" i="24"/>
  <c r="D1083" i="24"/>
  <c r="A1083" i="24"/>
  <c r="AO1082" i="24"/>
  <c r="AN1082" i="24"/>
  <c r="AM1082" i="24"/>
  <c r="AL1082" i="24"/>
  <c r="M1082" i="24"/>
  <c r="H1082" i="24"/>
  <c r="D1082" i="24"/>
  <c r="A1082" i="24"/>
  <c r="AO1081" i="24"/>
  <c r="AN1081" i="24"/>
  <c r="AM1081" i="24"/>
  <c r="AL1081" i="24"/>
  <c r="M1081" i="24"/>
  <c r="H1081" i="24"/>
  <c r="D1081" i="24"/>
  <c r="A1081" i="24"/>
  <c r="AO1080" i="24"/>
  <c r="AN1080" i="24"/>
  <c r="AM1080" i="24"/>
  <c r="AL1080" i="24"/>
  <c r="M1080" i="24"/>
  <c r="H1080" i="24"/>
  <c r="D1080" i="24"/>
  <c r="A1080" i="24"/>
  <c r="AO1079" i="24"/>
  <c r="AN1079" i="24"/>
  <c r="AM1079" i="24"/>
  <c r="AL1079" i="24"/>
  <c r="M1079" i="24"/>
  <c r="H1079" i="24"/>
  <c r="D1079" i="24"/>
  <c r="A1079" i="24"/>
  <c r="AO1078" i="24"/>
  <c r="AN1078" i="24"/>
  <c r="AM1078" i="24"/>
  <c r="AL1078" i="24"/>
  <c r="M1078" i="24"/>
  <c r="H1078" i="24"/>
  <c r="D1078" i="24"/>
  <c r="A1078" i="24"/>
  <c r="AO1077" i="24"/>
  <c r="AN1077" i="24"/>
  <c r="AM1077" i="24"/>
  <c r="AL1077" i="24"/>
  <c r="M1077" i="24"/>
  <c r="H1077" i="24"/>
  <c r="D1077" i="24"/>
  <c r="A1077" i="24"/>
  <c r="AO1076" i="24"/>
  <c r="AN1076" i="24"/>
  <c r="AM1076" i="24"/>
  <c r="AL1076" i="24"/>
  <c r="M1076" i="24"/>
  <c r="H1076" i="24"/>
  <c r="D1076" i="24"/>
  <c r="A1076" i="24"/>
  <c r="AO1075" i="24"/>
  <c r="AN1075" i="24"/>
  <c r="AM1075" i="24"/>
  <c r="AL1075" i="24"/>
  <c r="M1075" i="24"/>
  <c r="H1075" i="24"/>
  <c r="D1075" i="24"/>
  <c r="A1075" i="24"/>
  <c r="AO1074" i="24"/>
  <c r="AN1074" i="24"/>
  <c r="AM1074" i="24"/>
  <c r="AL1074" i="24"/>
  <c r="M1074" i="24"/>
  <c r="H1074" i="24"/>
  <c r="D1074" i="24"/>
  <c r="A1074" i="24"/>
  <c r="AO1073" i="24"/>
  <c r="AN1073" i="24"/>
  <c r="AM1073" i="24"/>
  <c r="AL1073" i="24"/>
  <c r="M1073" i="24"/>
  <c r="H1073" i="24"/>
  <c r="D1073" i="24"/>
  <c r="A1073" i="24"/>
  <c r="AO1072" i="24"/>
  <c r="AN1072" i="24"/>
  <c r="AM1072" i="24"/>
  <c r="AL1072" i="24"/>
  <c r="M1072" i="24"/>
  <c r="H1072" i="24"/>
  <c r="D1072" i="24"/>
  <c r="A1072" i="24"/>
  <c r="AO1071" i="24"/>
  <c r="AN1071" i="24"/>
  <c r="AM1071" i="24"/>
  <c r="AL1071" i="24"/>
  <c r="M1071" i="24"/>
  <c r="H1071" i="24"/>
  <c r="D1071" i="24"/>
  <c r="A1071" i="24"/>
  <c r="AO1070" i="24"/>
  <c r="AN1070" i="24"/>
  <c r="AM1070" i="24"/>
  <c r="AL1070" i="24"/>
  <c r="M1070" i="24"/>
  <c r="H1070" i="24"/>
  <c r="D1070" i="24"/>
  <c r="A1070" i="24"/>
  <c r="AO1069" i="24"/>
  <c r="AN1069" i="24"/>
  <c r="AM1069" i="24"/>
  <c r="AL1069" i="24"/>
  <c r="M1069" i="24"/>
  <c r="H1069" i="24"/>
  <c r="D1069" i="24"/>
  <c r="A1069" i="24"/>
  <c r="AO1068" i="24"/>
  <c r="AN1068" i="24"/>
  <c r="AM1068" i="24"/>
  <c r="AL1068" i="24"/>
  <c r="M1068" i="24"/>
  <c r="H1068" i="24"/>
  <c r="D1068" i="24"/>
  <c r="A1068" i="24"/>
  <c r="AO1067" i="24"/>
  <c r="AN1067" i="24"/>
  <c r="AM1067" i="24"/>
  <c r="AL1067" i="24"/>
  <c r="M1067" i="24"/>
  <c r="H1067" i="24"/>
  <c r="D1067" i="24"/>
  <c r="A1067" i="24"/>
  <c r="AO1066" i="24"/>
  <c r="AN1066" i="24"/>
  <c r="AM1066" i="24"/>
  <c r="AL1066" i="24"/>
  <c r="M1066" i="24"/>
  <c r="H1066" i="24"/>
  <c r="D1066" i="24"/>
  <c r="A1066" i="24"/>
  <c r="AO1065" i="24"/>
  <c r="AN1065" i="24"/>
  <c r="AM1065" i="24"/>
  <c r="AL1065" i="24"/>
  <c r="M1065" i="24"/>
  <c r="H1065" i="24"/>
  <c r="D1065" i="24"/>
  <c r="A1065" i="24"/>
  <c r="AO1064" i="24"/>
  <c r="AN1064" i="24"/>
  <c r="AM1064" i="24"/>
  <c r="AL1064" i="24"/>
  <c r="M1064" i="24"/>
  <c r="H1064" i="24"/>
  <c r="D1064" i="24"/>
  <c r="A1064" i="24"/>
  <c r="AO1063" i="24"/>
  <c r="AN1063" i="24"/>
  <c r="AM1063" i="24"/>
  <c r="AL1063" i="24"/>
  <c r="M1063" i="24"/>
  <c r="H1063" i="24"/>
  <c r="D1063" i="24"/>
  <c r="A1063" i="24"/>
  <c r="AO1062" i="24"/>
  <c r="AN1062" i="24"/>
  <c r="AM1062" i="24"/>
  <c r="AL1062" i="24"/>
  <c r="M1062" i="24"/>
  <c r="H1062" i="24"/>
  <c r="D1062" i="24"/>
  <c r="A1062" i="24"/>
  <c r="AO1061" i="24"/>
  <c r="AN1061" i="24"/>
  <c r="AM1061" i="24"/>
  <c r="AL1061" i="24"/>
  <c r="M1061" i="24"/>
  <c r="H1061" i="24"/>
  <c r="D1061" i="24"/>
  <c r="A1061" i="24"/>
  <c r="AO1060" i="24"/>
  <c r="AN1060" i="24"/>
  <c r="AM1060" i="24"/>
  <c r="AL1060" i="24"/>
  <c r="M1060" i="24"/>
  <c r="H1060" i="24"/>
  <c r="D1060" i="24"/>
  <c r="A1060" i="24"/>
  <c r="AO1059" i="24"/>
  <c r="AN1059" i="24"/>
  <c r="AM1059" i="24"/>
  <c r="AL1059" i="24"/>
  <c r="M1059" i="24"/>
  <c r="H1059" i="24"/>
  <c r="D1059" i="24"/>
  <c r="A1059" i="24"/>
  <c r="AO1058" i="24"/>
  <c r="AN1058" i="24"/>
  <c r="AM1058" i="24"/>
  <c r="AL1058" i="24"/>
  <c r="M1058" i="24"/>
  <c r="H1058" i="24"/>
  <c r="D1058" i="24"/>
  <c r="A1058" i="24"/>
  <c r="AO1057" i="24"/>
  <c r="AN1057" i="24"/>
  <c r="AM1057" i="24"/>
  <c r="AL1057" i="24"/>
  <c r="M1057" i="24"/>
  <c r="H1057" i="24"/>
  <c r="D1057" i="24"/>
  <c r="A1057" i="24"/>
  <c r="AO1056" i="24"/>
  <c r="AN1056" i="24"/>
  <c r="AM1056" i="24"/>
  <c r="AL1056" i="24"/>
  <c r="M1056" i="24"/>
  <c r="H1056" i="24"/>
  <c r="D1056" i="24"/>
  <c r="A1056" i="24"/>
  <c r="AO1055" i="24"/>
  <c r="AN1055" i="24"/>
  <c r="AM1055" i="24"/>
  <c r="AL1055" i="24"/>
  <c r="M1055" i="24"/>
  <c r="H1055" i="24"/>
  <c r="D1055" i="24"/>
  <c r="A1055" i="24"/>
  <c r="AO1054" i="24"/>
  <c r="AN1054" i="24"/>
  <c r="AM1054" i="24"/>
  <c r="AL1054" i="24"/>
  <c r="M1054" i="24"/>
  <c r="H1054" i="24"/>
  <c r="D1054" i="24"/>
  <c r="A1054" i="24"/>
  <c r="AO1053" i="24"/>
  <c r="AN1053" i="24"/>
  <c r="AM1053" i="24"/>
  <c r="AL1053" i="24"/>
  <c r="M1053" i="24"/>
  <c r="H1053" i="24"/>
  <c r="D1053" i="24"/>
  <c r="A1053" i="24"/>
  <c r="AO1052" i="24"/>
  <c r="AN1052" i="24"/>
  <c r="AM1052" i="24"/>
  <c r="AL1052" i="24"/>
  <c r="M1052" i="24"/>
  <c r="H1052" i="24"/>
  <c r="D1052" i="24"/>
  <c r="A1052" i="24"/>
  <c r="AO1051" i="24"/>
  <c r="AN1051" i="24"/>
  <c r="AM1051" i="24"/>
  <c r="AL1051" i="24"/>
  <c r="M1051" i="24"/>
  <c r="H1051" i="24"/>
  <c r="D1051" i="24"/>
  <c r="A1051" i="24"/>
  <c r="AO1050" i="24"/>
  <c r="AN1050" i="24"/>
  <c r="AM1050" i="24"/>
  <c r="AL1050" i="24"/>
  <c r="M1050" i="24"/>
  <c r="H1050" i="24"/>
  <c r="D1050" i="24"/>
  <c r="A1050" i="24"/>
  <c r="AO1049" i="24"/>
  <c r="AN1049" i="24"/>
  <c r="AM1049" i="24"/>
  <c r="AL1049" i="24"/>
  <c r="M1049" i="24"/>
  <c r="H1049" i="24"/>
  <c r="D1049" i="24"/>
  <c r="A1049" i="24"/>
  <c r="AO1048" i="24"/>
  <c r="AN1048" i="24"/>
  <c r="AM1048" i="24"/>
  <c r="AL1048" i="24"/>
  <c r="M1048" i="24"/>
  <c r="H1048" i="24"/>
  <c r="D1048" i="24"/>
  <c r="A1048" i="24"/>
  <c r="AO1047" i="24"/>
  <c r="AN1047" i="24"/>
  <c r="AM1047" i="24"/>
  <c r="AL1047" i="24"/>
  <c r="M1047" i="24"/>
  <c r="H1047" i="24"/>
  <c r="D1047" i="24"/>
  <c r="A1047" i="24"/>
  <c r="AO1046" i="24"/>
  <c r="AN1046" i="24"/>
  <c r="AM1046" i="24"/>
  <c r="AL1046" i="24"/>
  <c r="M1046" i="24"/>
  <c r="H1046" i="24"/>
  <c r="D1046" i="24"/>
  <c r="A1046" i="24"/>
  <c r="AO1045" i="24"/>
  <c r="AN1045" i="24"/>
  <c r="AM1045" i="24"/>
  <c r="AL1045" i="24"/>
  <c r="M1045" i="24"/>
  <c r="H1045" i="24"/>
  <c r="D1045" i="24"/>
  <c r="A1045" i="24"/>
  <c r="AO1044" i="24"/>
  <c r="AN1044" i="24"/>
  <c r="AM1044" i="24"/>
  <c r="AL1044" i="24"/>
  <c r="M1044" i="24"/>
  <c r="H1044" i="24"/>
  <c r="D1044" i="24"/>
  <c r="A1044" i="24"/>
  <c r="AO1043" i="24"/>
  <c r="AN1043" i="24"/>
  <c r="AM1043" i="24"/>
  <c r="AL1043" i="24"/>
  <c r="M1043" i="24"/>
  <c r="H1043" i="24"/>
  <c r="D1043" i="24"/>
  <c r="A1043" i="24"/>
  <c r="AO1042" i="24"/>
  <c r="AN1042" i="24"/>
  <c r="AM1042" i="24"/>
  <c r="AL1042" i="24"/>
  <c r="M1042" i="24"/>
  <c r="H1042" i="24"/>
  <c r="D1042" i="24"/>
  <c r="A1042" i="24"/>
  <c r="AO1041" i="24"/>
  <c r="AN1041" i="24"/>
  <c r="AM1041" i="24"/>
  <c r="AL1041" i="24"/>
  <c r="M1041" i="24"/>
  <c r="H1041" i="24"/>
  <c r="D1041" i="24"/>
  <c r="A1041" i="24"/>
  <c r="AO1040" i="24"/>
  <c r="AN1040" i="24"/>
  <c r="AM1040" i="24"/>
  <c r="AL1040" i="24"/>
  <c r="M1040" i="24"/>
  <c r="H1040" i="24"/>
  <c r="D1040" i="24"/>
  <c r="A1040" i="24"/>
  <c r="AO1039" i="24"/>
  <c r="AN1039" i="24"/>
  <c r="AM1039" i="24"/>
  <c r="AL1039" i="24"/>
  <c r="M1039" i="24"/>
  <c r="H1039" i="24"/>
  <c r="D1039" i="24"/>
  <c r="A1039" i="24"/>
  <c r="AO1038" i="24"/>
  <c r="AN1038" i="24"/>
  <c r="AM1038" i="24"/>
  <c r="AL1038" i="24"/>
  <c r="M1038" i="24"/>
  <c r="H1038" i="24"/>
  <c r="D1038" i="24"/>
  <c r="A1038" i="24"/>
  <c r="AO1037" i="24"/>
  <c r="AN1037" i="24"/>
  <c r="AM1037" i="24"/>
  <c r="AL1037" i="24"/>
  <c r="M1037" i="24"/>
  <c r="H1037" i="24"/>
  <c r="D1037" i="24"/>
  <c r="A1037" i="24"/>
  <c r="AO1036" i="24"/>
  <c r="AN1036" i="24"/>
  <c r="AM1036" i="24"/>
  <c r="AL1036" i="24"/>
  <c r="M1036" i="24"/>
  <c r="H1036" i="24"/>
  <c r="D1036" i="24"/>
  <c r="A1036" i="24"/>
  <c r="AO1035" i="24"/>
  <c r="AN1035" i="24"/>
  <c r="AM1035" i="24"/>
  <c r="AL1035" i="24"/>
  <c r="M1035" i="24"/>
  <c r="H1035" i="24"/>
  <c r="D1035" i="24"/>
  <c r="A1035" i="24"/>
  <c r="AO1034" i="24"/>
  <c r="AN1034" i="24"/>
  <c r="AM1034" i="24"/>
  <c r="AL1034" i="24"/>
  <c r="M1034" i="24"/>
  <c r="H1034" i="24"/>
  <c r="D1034" i="24"/>
  <c r="A1034" i="24"/>
  <c r="AO1033" i="24"/>
  <c r="AN1033" i="24"/>
  <c r="AM1033" i="24"/>
  <c r="AL1033" i="24"/>
  <c r="M1033" i="24"/>
  <c r="H1033" i="24"/>
  <c r="D1033" i="24"/>
  <c r="A1033" i="24"/>
  <c r="AO1032" i="24"/>
  <c r="AN1032" i="24"/>
  <c r="AM1032" i="24"/>
  <c r="AL1032" i="24"/>
  <c r="M1032" i="24"/>
  <c r="H1032" i="24"/>
  <c r="D1032" i="24"/>
  <c r="A1032" i="24"/>
  <c r="AO1031" i="24"/>
  <c r="AN1031" i="24"/>
  <c r="AM1031" i="24"/>
  <c r="AL1031" i="24"/>
  <c r="M1031" i="24"/>
  <c r="H1031" i="24"/>
  <c r="D1031" i="24"/>
  <c r="A1031" i="24"/>
  <c r="AO1030" i="24"/>
  <c r="AN1030" i="24"/>
  <c r="AM1030" i="24"/>
  <c r="AL1030" i="24"/>
  <c r="M1030" i="24"/>
  <c r="H1030" i="24"/>
  <c r="D1030" i="24"/>
  <c r="A1030" i="24"/>
  <c r="AO1029" i="24"/>
  <c r="AN1029" i="24"/>
  <c r="AM1029" i="24"/>
  <c r="AL1029" i="24"/>
  <c r="M1029" i="24"/>
  <c r="H1029" i="24"/>
  <c r="D1029" i="24"/>
  <c r="A1029" i="24"/>
  <c r="AO1028" i="24"/>
  <c r="AN1028" i="24"/>
  <c r="AM1028" i="24"/>
  <c r="AL1028" i="24"/>
  <c r="M1028" i="24"/>
  <c r="H1028" i="24"/>
  <c r="D1028" i="24"/>
  <c r="A1028" i="24"/>
  <c r="AO1027" i="24"/>
  <c r="AN1027" i="24"/>
  <c r="AM1027" i="24"/>
  <c r="AL1027" i="24"/>
  <c r="M1027" i="24"/>
  <c r="H1027" i="24"/>
  <c r="D1027" i="24"/>
  <c r="A1027" i="24"/>
  <c r="AO1026" i="24"/>
  <c r="AN1026" i="24"/>
  <c r="AM1026" i="24"/>
  <c r="AL1026" i="24"/>
  <c r="M1026" i="24"/>
  <c r="H1026" i="24"/>
  <c r="D1026" i="24"/>
  <c r="A1026" i="24"/>
  <c r="AO1025" i="24"/>
  <c r="AN1025" i="24"/>
  <c r="AM1025" i="24"/>
  <c r="AL1025" i="24"/>
  <c r="M1025" i="24"/>
  <c r="H1025" i="24"/>
  <c r="D1025" i="24"/>
  <c r="A1025" i="24"/>
  <c r="AO1024" i="24"/>
  <c r="AN1024" i="24"/>
  <c r="AM1024" i="24"/>
  <c r="AL1024" i="24"/>
  <c r="M1024" i="24"/>
  <c r="H1024" i="24"/>
  <c r="D1024" i="24"/>
  <c r="A1024" i="24"/>
  <c r="AO1023" i="24"/>
  <c r="AN1023" i="24"/>
  <c r="AM1023" i="24"/>
  <c r="AL1023" i="24"/>
  <c r="M1023" i="24"/>
  <c r="H1023" i="24"/>
  <c r="D1023" i="24"/>
  <c r="A1023" i="24"/>
  <c r="AO1022" i="24"/>
  <c r="AN1022" i="24"/>
  <c r="AM1022" i="24"/>
  <c r="AL1022" i="24"/>
  <c r="M1022" i="24"/>
  <c r="H1022" i="24"/>
  <c r="D1022" i="24"/>
  <c r="A1022" i="24"/>
  <c r="AO1021" i="24"/>
  <c r="AN1021" i="24"/>
  <c r="AM1021" i="24"/>
  <c r="AL1021" i="24"/>
  <c r="M1021" i="24"/>
  <c r="H1021" i="24"/>
  <c r="D1021" i="24"/>
  <c r="A1021" i="24"/>
  <c r="AO1020" i="24"/>
  <c r="AN1020" i="24"/>
  <c r="AM1020" i="24"/>
  <c r="AL1020" i="24"/>
  <c r="M1020" i="24"/>
  <c r="H1020" i="24"/>
  <c r="D1020" i="24"/>
  <c r="A1020" i="24"/>
  <c r="AO1019" i="24"/>
  <c r="AN1019" i="24"/>
  <c r="AM1019" i="24"/>
  <c r="AL1019" i="24"/>
  <c r="M1019" i="24"/>
  <c r="H1019" i="24"/>
  <c r="D1019" i="24"/>
  <c r="A1019" i="24"/>
  <c r="AO1018" i="24"/>
  <c r="AN1018" i="24"/>
  <c r="AM1018" i="24"/>
  <c r="AL1018" i="24"/>
  <c r="M1018" i="24"/>
  <c r="H1018" i="24"/>
  <c r="D1018" i="24"/>
  <c r="A1018" i="24"/>
  <c r="AO1017" i="24"/>
  <c r="AN1017" i="24"/>
  <c r="AM1017" i="24"/>
  <c r="AL1017" i="24"/>
  <c r="M1017" i="24"/>
  <c r="H1017" i="24"/>
  <c r="D1017" i="24"/>
  <c r="A1017" i="24"/>
  <c r="AO1016" i="24"/>
  <c r="AN1016" i="24"/>
  <c r="AM1016" i="24"/>
  <c r="AL1016" i="24"/>
  <c r="M1016" i="24"/>
  <c r="H1016" i="24"/>
  <c r="D1016" i="24"/>
  <c r="A1016" i="24"/>
  <c r="AO1015" i="24"/>
  <c r="AN1015" i="24"/>
  <c r="AM1015" i="24"/>
  <c r="AL1015" i="24"/>
  <c r="M1015" i="24"/>
  <c r="H1015" i="24"/>
  <c r="D1015" i="24"/>
  <c r="A1015" i="24"/>
  <c r="AO1014" i="24"/>
  <c r="AN1014" i="24"/>
  <c r="AM1014" i="24"/>
  <c r="AL1014" i="24"/>
  <c r="M1014" i="24"/>
  <c r="H1014" i="24"/>
  <c r="D1014" i="24"/>
  <c r="A1014" i="24"/>
  <c r="AO1013" i="24"/>
  <c r="AN1013" i="24"/>
  <c r="AM1013" i="24"/>
  <c r="AL1013" i="24"/>
  <c r="M1013" i="24"/>
  <c r="H1013" i="24"/>
  <c r="D1013" i="24"/>
  <c r="A1013" i="24"/>
  <c r="AO1012" i="24"/>
  <c r="AN1012" i="24"/>
  <c r="AM1012" i="24"/>
  <c r="AL1012" i="24"/>
  <c r="M1012" i="24"/>
  <c r="H1012" i="24"/>
  <c r="D1012" i="24"/>
  <c r="A1012" i="24"/>
  <c r="AO1011" i="24"/>
  <c r="AN1011" i="24"/>
  <c r="AM1011" i="24"/>
  <c r="AL1011" i="24"/>
  <c r="M1011" i="24"/>
  <c r="H1011" i="24"/>
  <c r="D1011" i="24"/>
  <c r="A1011" i="24"/>
  <c r="AO1010" i="24"/>
  <c r="AN1010" i="24"/>
  <c r="AM1010" i="24"/>
  <c r="AL1010" i="24"/>
  <c r="M1010" i="24"/>
  <c r="H1010" i="24"/>
  <c r="D1010" i="24"/>
  <c r="A1010" i="24"/>
  <c r="AO1009" i="24"/>
  <c r="AN1009" i="24"/>
  <c r="AM1009" i="24"/>
  <c r="AL1009" i="24"/>
  <c r="M1009" i="24"/>
  <c r="H1009" i="24"/>
  <c r="D1009" i="24"/>
  <c r="A1009" i="24"/>
  <c r="AO1008" i="24"/>
  <c r="AN1008" i="24"/>
  <c r="AM1008" i="24"/>
  <c r="AL1008" i="24"/>
  <c r="M1008" i="24"/>
  <c r="H1008" i="24"/>
  <c r="D1008" i="24"/>
  <c r="A1008" i="24"/>
  <c r="AO1007" i="24"/>
  <c r="AN1007" i="24"/>
  <c r="AM1007" i="24"/>
  <c r="AL1007" i="24"/>
  <c r="M1007" i="24"/>
  <c r="H1007" i="24"/>
  <c r="D1007" i="24"/>
  <c r="A1007" i="24"/>
  <c r="AO1006" i="24"/>
  <c r="AN1006" i="24"/>
  <c r="AM1006" i="24"/>
  <c r="AL1006" i="24"/>
  <c r="M1006" i="24"/>
  <c r="H1006" i="24"/>
  <c r="D1006" i="24"/>
  <c r="A1006" i="24"/>
  <c r="AO1005" i="24"/>
  <c r="AN1005" i="24"/>
  <c r="AM1005" i="24"/>
  <c r="AL1005" i="24"/>
  <c r="M1005" i="24"/>
  <c r="H1005" i="24"/>
  <c r="D1005" i="24"/>
  <c r="A1005" i="24"/>
  <c r="AO1004" i="24"/>
  <c r="AN1004" i="24"/>
  <c r="AM1004" i="24"/>
  <c r="AL1004" i="24"/>
  <c r="M1004" i="24"/>
  <c r="H1004" i="24"/>
  <c r="D1004" i="24"/>
  <c r="A1004" i="24"/>
  <c r="AO1003" i="24"/>
  <c r="AN1003" i="24"/>
  <c r="AM1003" i="24"/>
  <c r="AL1003" i="24"/>
  <c r="M1003" i="24"/>
  <c r="H1003" i="24"/>
  <c r="D1003" i="24"/>
  <c r="A1003" i="24"/>
  <c r="AO1002" i="24"/>
  <c r="AN1002" i="24"/>
  <c r="AM1002" i="24"/>
  <c r="AL1002" i="24"/>
  <c r="M1002" i="24"/>
  <c r="H1002" i="24"/>
  <c r="D1002" i="24"/>
  <c r="A1002" i="24"/>
  <c r="AO1001" i="24"/>
  <c r="AN1001" i="24"/>
  <c r="AM1001" i="24"/>
  <c r="AL1001" i="24"/>
  <c r="M1001" i="24"/>
  <c r="H1001" i="24"/>
  <c r="D1001" i="24"/>
  <c r="A1001" i="24"/>
  <c r="AO1000" i="24"/>
  <c r="AN1000" i="24"/>
  <c r="AM1000" i="24"/>
  <c r="AL1000" i="24"/>
  <c r="M1000" i="24"/>
  <c r="H1000" i="24"/>
  <c r="D1000" i="24"/>
  <c r="A1000" i="24"/>
  <c r="AO999" i="24"/>
  <c r="AN999" i="24"/>
  <c r="AM999" i="24"/>
  <c r="AL999" i="24"/>
  <c r="M999" i="24"/>
  <c r="H999" i="24"/>
  <c r="D999" i="24"/>
  <c r="A999" i="24"/>
  <c r="AO998" i="24"/>
  <c r="AN998" i="24"/>
  <c r="AM998" i="24"/>
  <c r="AL998" i="24"/>
  <c r="M998" i="24"/>
  <c r="H998" i="24"/>
  <c r="D998" i="24"/>
  <c r="A998" i="24"/>
  <c r="AO997" i="24"/>
  <c r="AN997" i="24"/>
  <c r="AM997" i="24"/>
  <c r="AL997" i="24"/>
  <c r="M997" i="24"/>
  <c r="H997" i="24"/>
  <c r="D997" i="24"/>
  <c r="A997" i="24"/>
  <c r="AO996" i="24"/>
  <c r="AN996" i="24"/>
  <c r="AM996" i="24"/>
  <c r="AL996" i="24"/>
  <c r="M996" i="24"/>
  <c r="H996" i="24"/>
  <c r="D996" i="24"/>
  <c r="A996" i="24"/>
  <c r="AO995" i="24"/>
  <c r="AN995" i="24"/>
  <c r="AM995" i="24"/>
  <c r="AL995" i="24"/>
  <c r="M995" i="24"/>
  <c r="H995" i="24"/>
  <c r="D995" i="24"/>
  <c r="A995" i="24"/>
  <c r="AO994" i="24"/>
  <c r="AN994" i="24"/>
  <c r="AM994" i="24"/>
  <c r="AL994" i="24"/>
  <c r="M994" i="24"/>
  <c r="H994" i="24"/>
  <c r="D994" i="24"/>
  <c r="A994" i="24"/>
  <c r="AO993" i="24"/>
  <c r="AN993" i="24"/>
  <c r="AM993" i="24"/>
  <c r="AL993" i="24"/>
  <c r="M993" i="24"/>
  <c r="H993" i="24"/>
  <c r="D993" i="24"/>
  <c r="A993" i="24"/>
  <c r="AO992" i="24"/>
  <c r="AN992" i="24"/>
  <c r="AM992" i="24"/>
  <c r="AL992" i="24"/>
  <c r="M992" i="24"/>
  <c r="H992" i="24"/>
  <c r="D992" i="24"/>
  <c r="A992" i="24"/>
  <c r="AO991" i="24"/>
  <c r="AN991" i="24"/>
  <c r="AM991" i="24"/>
  <c r="AL991" i="24"/>
  <c r="M991" i="24"/>
  <c r="H991" i="24"/>
  <c r="D991" i="24"/>
  <c r="A991" i="24"/>
  <c r="AO990" i="24"/>
  <c r="AN990" i="24"/>
  <c r="AM990" i="24"/>
  <c r="AL990" i="24"/>
  <c r="M990" i="24"/>
  <c r="H990" i="24"/>
  <c r="D990" i="24"/>
  <c r="A990" i="24"/>
  <c r="AO989" i="24"/>
  <c r="AN989" i="24"/>
  <c r="AM989" i="24"/>
  <c r="AL989" i="24"/>
  <c r="M989" i="24"/>
  <c r="H989" i="24"/>
  <c r="D989" i="24"/>
  <c r="A989" i="24"/>
  <c r="AO988" i="24"/>
  <c r="AN988" i="24"/>
  <c r="AM988" i="24"/>
  <c r="AL988" i="24"/>
  <c r="M988" i="24"/>
  <c r="H988" i="24"/>
  <c r="D988" i="24"/>
  <c r="A988" i="24"/>
  <c r="AO987" i="24"/>
  <c r="AN987" i="24"/>
  <c r="AM987" i="24"/>
  <c r="AL987" i="24"/>
  <c r="M987" i="24"/>
  <c r="H987" i="24"/>
  <c r="D987" i="24"/>
  <c r="A987" i="24"/>
  <c r="AO986" i="24"/>
  <c r="AN986" i="24"/>
  <c r="AM986" i="24"/>
  <c r="AL986" i="24"/>
  <c r="M986" i="24"/>
  <c r="H986" i="24"/>
  <c r="D986" i="24"/>
  <c r="A986" i="24"/>
  <c r="AO985" i="24"/>
  <c r="AN985" i="24"/>
  <c r="AM985" i="24"/>
  <c r="AL985" i="24"/>
  <c r="M985" i="24"/>
  <c r="H985" i="24"/>
  <c r="D985" i="24"/>
  <c r="A985" i="24"/>
  <c r="AO984" i="24"/>
  <c r="AN984" i="24"/>
  <c r="AM984" i="24"/>
  <c r="AL984" i="24"/>
  <c r="M984" i="24"/>
  <c r="H984" i="24"/>
  <c r="D984" i="24"/>
  <c r="A984" i="24"/>
  <c r="AO983" i="24"/>
  <c r="AN983" i="24"/>
  <c r="AM983" i="24"/>
  <c r="AL983" i="24"/>
  <c r="M983" i="24"/>
  <c r="H983" i="24"/>
  <c r="D983" i="24"/>
  <c r="A983" i="24"/>
  <c r="AO982" i="24"/>
  <c r="AN982" i="24"/>
  <c r="AM982" i="24"/>
  <c r="AL982" i="24"/>
  <c r="M982" i="24"/>
  <c r="H982" i="24"/>
  <c r="D982" i="24"/>
  <c r="A982" i="24"/>
  <c r="AO981" i="24"/>
  <c r="AN981" i="24"/>
  <c r="AM981" i="24"/>
  <c r="AL981" i="24"/>
  <c r="M981" i="24"/>
  <c r="H981" i="24"/>
  <c r="D981" i="24"/>
  <c r="A981" i="24"/>
  <c r="AO980" i="24"/>
  <c r="AN980" i="24"/>
  <c r="AM980" i="24"/>
  <c r="AL980" i="24"/>
  <c r="M980" i="24"/>
  <c r="H980" i="24"/>
  <c r="D980" i="24"/>
  <c r="A980" i="24"/>
  <c r="AO979" i="24"/>
  <c r="AN979" i="24"/>
  <c r="AM979" i="24"/>
  <c r="AL979" i="24"/>
  <c r="M979" i="24"/>
  <c r="H979" i="24"/>
  <c r="D979" i="24"/>
  <c r="A979" i="24"/>
  <c r="AO978" i="24"/>
  <c r="AN978" i="24"/>
  <c r="AM978" i="24"/>
  <c r="AL978" i="24"/>
  <c r="M978" i="24"/>
  <c r="H978" i="24"/>
  <c r="D978" i="24"/>
  <c r="A978" i="24"/>
  <c r="AO977" i="24"/>
  <c r="AN977" i="24"/>
  <c r="AM977" i="24"/>
  <c r="AL977" i="24"/>
  <c r="M977" i="24"/>
  <c r="H977" i="24"/>
  <c r="D977" i="24"/>
  <c r="A977" i="24"/>
  <c r="AO976" i="24"/>
  <c r="AN976" i="24"/>
  <c r="AM976" i="24"/>
  <c r="AL976" i="24"/>
  <c r="M976" i="24"/>
  <c r="H976" i="24"/>
  <c r="D976" i="24"/>
  <c r="A976" i="24"/>
  <c r="AO975" i="24"/>
  <c r="AN975" i="24"/>
  <c r="AM975" i="24"/>
  <c r="AL975" i="24"/>
  <c r="M975" i="24"/>
  <c r="H975" i="24"/>
  <c r="D975" i="24"/>
  <c r="A975" i="24"/>
  <c r="AO974" i="24"/>
  <c r="AN974" i="24"/>
  <c r="AM974" i="24"/>
  <c r="AL974" i="24"/>
  <c r="M974" i="24"/>
  <c r="H974" i="24"/>
  <c r="D974" i="24"/>
  <c r="A974" i="24"/>
  <c r="AO973" i="24"/>
  <c r="AN973" i="24"/>
  <c r="AM973" i="24"/>
  <c r="AL973" i="24"/>
  <c r="M973" i="24"/>
  <c r="H973" i="24"/>
  <c r="D973" i="24"/>
  <c r="A973" i="24"/>
  <c r="AO972" i="24"/>
  <c r="AN972" i="24"/>
  <c r="AM972" i="24"/>
  <c r="AL972" i="24"/>
  <c r="M972" i="24"/>
  <c r="H972" i="24"/>
  <c r="D972" i="24"/>
  <c r="A972" i="24"/>
  <c r="AO971" i="24"/>
  <c r="AN971" i="24"/>
  <c r="AM971" i="24"/>
  <c r="AL971" i="24"/>
  <c r="M971" i="24"/>
  <c r="H971" i="24"/>
  <c r="D971" i="24"/>
  <c r="A971" i="24"/>
  <c r="AO970" i="24"/>
  <c r="AN970" i="24"/>
  <c r="AM970" i="24"/>
  <c r="AL970" i="24"/>
  <c r="M970" i="24"/>
  <c r="H970" i="24"/>
  <c r="D970" i="24"/>
  <c r="A970" i="24"/>
  <c r="AO969" i="24"/>
  <c r="AN969" i="24"/>
  <c r="AM969" i="24"/>
  <c r="AL969" i="24"/>
  <c r="M969" i="24"/>
  <c r="H969" i="24"/>
  <c r="D969" i="24"/>
  <c r="A969" i="24"/>
  <c r="AO968" i="24"/>
  <c r="AN968" i="24"/>
  <c r="AM968" i="24"/>
  <c r="AL968" i="24"/>
  <c r="M968" i="24"/>
  <c r="H968" i="24"/>
  <c r="D968" i="24"/>
  <c r="A968" i="24"/>
  <c r="AO967" i="24"/>
  <c r="AN967" i="24"/>
  <c r="AM967" i="24"/>
  <c r="AL967" i="24"/>
  <c r="M967" i="24"/>
  <c r="H967" i="24"/>
  <c r="D967" i="24"/>
  <c r="A967" i="24"/>
  <c r="AO966" i="24"/>
  <c r="AN966" i="24"/>
  <c r="AM966" i="24"/>
  <c r="AL966" i="24"/>
  <c r="M966" i="24"/>
  <c r="H966" i="24"/>
  <c r="D966" i="24"/>
  <c r="A966" i="24"/>
  <c r="AO965" i="24"/>
  <c r="AN965" i="24"/>
  <c r="AM965" i="24"/>
  <c r="AL965" i="24"/>
  <c r="M965" i="24"/>
  <c r="H965" i="24"/>
  <c r="D965" i="24"/>
  <c r="A965" i="24"/>
  <c r="AO964" i="24"/>
  <c r="AN964" i="24"/>
  <c r="AM964" i="24"/>
  <c r="AL964" i="24"/>
  <c r="M964" i="24"/>
  <c r="H964" i="24"/>
  <c r="D964" i="24"/>
  <c r="A964" i="24"/>
  <c r="AO963" i="24"/>
  <c r="AN963" i="24"/>
  <c r="AM963" i="24"/>
  <c r="AL963" i="24"/>
  <c r="M963" i="24"/>
  <c r="H963" i="24"/>
  <c r="D963" i="24"/>
  <c r="A963" i="24"/>
  <c r="AO962" i="24"/>
  <c r="AN962" i="24"/>
  <c r="AM962" i="24"/>
  <c r="AL962" i="24"/>
  <c r="M962" i="24"/>
  <c r="H962" i="24"/>
  <c r="D962" i="24"/>
  <c r="A962" i="24"/>
  <c r="AO961" i="24"/>
  <c r="AN961" i="24"/>
  <c r="AM961" i="24"/>
  <c r="AL961" i="24"/>
  <c r="M961" i="24"/>
  <c r="H961" i="24"/>
  <c r="D961" i="24"/>
  <c r="A961" i="24"/>
  <c r="AO960" i="24"/>
  <c r="AN960" i="24"/>
  <c r="AM960" i="24"/>
  <c r="AL960" i="24"/>
  <c r="M960" i="24"/>
  <c r="H960" i="24"/>
  <c r="D960" i="24"/>
  <c r="A960" i="24"/>
  <c r="AO959" i="24"/>
  <c r="AN959" i="24"/>
  <c r="AM959" i="24"/>
  <c r="AL959" i="24"/>
  <c r="M959" i="24"/>
  <c r="H959" i="24"/>
  <c r="D959" i="24"/>
  <c r="A959" i="24"/>
  <c r="AO958" i="24"/>
  <c r="AN958" i="24"/>
  <c r="AM958" i="24"/>
  <c r="AL958" i="24"/>
  <c r="M958" i="24"/>
  <c r="H958" i="24"/>
  <c r="D958" i="24"/>
  <c r="A958" i="24"/>
  <c r="AO957" i="24"/>
  <c r="AN957" i="24"/>
  <c r="AM957" i="24"/>
  <c r="AL957" i="24"/>
  <c r="M957" i="24"/>
  <c r="H957" i="24"/>
  <c r="D957" i="24"/>
  <c r="A957" i="24"/>
  <c r="AO956" i="24"/>
  <c r="AN956" i="24"/>
  <c r="AM956" i="24"/>
  <c r="AL956" i="24"/>
  <c r="M956" i="24"/>
  <c r="H956" i="24"/>
  <c r="D956" i="24"/>
  <c r="A956" i="24"/>
  <c r="AO955" i="24"/>
  <c r="AN955" i="24"/>
  <c r="AM955" i="24"/>
  <c r="AL955" i="24"/>
  <c r="M955" i="24"/>
  <c r="H955" i="24"/>
  <c r="D955" i="24"/>
  <c r="A955" i="24"/>
  <c r="AO954" i="24"/>
  <c r="AN954" i="24"/>
  <c r="AM954" i="24"/>
  <c r="AL954" i="24"/>
  <c r="M954" i="24"/>
  <c r="H954" i="24"/>
  <c r="D954" i="24"/>
  <c r="A954" i="24"/>
  <c r="AO953" i="24"/>
  <c r="AN953" i="24"/>
  <c r="AM953" i="24"/>
  <c r="AL953" i="24"/>
  <c r="M953" i="24"/>
  <c r="H953" i="24"/>
  <c r="D953" i="24"/>
  <c r="A953" i="24"/>
  <c r="AO952" i="24"/>
  <c r="AN952" i="24"/>
  <c r="AM952" i="24"/>
  <c r="AL952" i="24"/>
  <c r="M952" i="24"/>
  <c r="H952" i="24"/>
  <c r="D952" i="24"/>
  <c r="A952" i="24"/>
  <c r="AO951" i="24"/>
  <c r="AN951" i="24"/>
  <c r="AM951" i="24"/>
  <c r="AL951" i="24"/>
  <c r="M951" i="24"/>
  <c r="H951" i="24"/>
  <c r="D951" i="24"/>
  <c r="A951" i="24"/>
  <c r="AO950" i="24"/>
  <c r="AN950" i="24"/>
  <c r="AM950" i="24"/>
  <c r="AL950" i="24"/>
  <c r="M950" i="24"/>
  <c r="H950" i="24"/>
  <c r="D950" i="24"/>
  <c r="A950" i="24"/>
  <c r="AO949" i="24"/>
  <c r="AN949" i="24"/>
  <c r="AM949" i="24"/>
  <c r="AL949" i="24"/>
  <c r="M949" i="24"/>
  <c r="H949" i="24"/>
  <c r="D949" i="24"/>
  <c r="A949" i="24"/>
  <c r="AO948" i="24"/>
  <c r="AN948" i="24"/>
  <c r="AM948" i="24"/>
  <c r="AL948" i="24"/>
  <c r="M948" i="24"/>
  <c r="H948" i="24"/>
  <c r="D948" i="24"/>
  <c r="A948" i="24"/>
  <c r="AO947" i="24"/>
  <c r="AN947" i="24"/>
  <c r="AM947" i="24"/>
  <c r="AL947" i="24"/>
  <c r="M947" i="24"/>
  <c r="H947" i="24"/>
  <c r="D947" i="24"/>
  <c r="A947" i="24"/>
  <c r="AO946" i="24"/>
  <c r="AN946" i="24"/>
  <c r="AM946" i="24"/>
  <c r="AL946" i="24"/>
  <c r="M946" i="24"/>
  <c r="H946" i="24"/>
  <c r="D946" i="24"/>
  <c r="A946" i="24"/>
  <c r="AO945" i="24"/>
  <c r="AN945" i="24"/>
  <c r="AM945" i="24"/>
  <c r="AL945" i="24"/>
  <c r="M945" i="24"/>
  <c r="H945" i="24"/>
  <c r="D945" i="24"/>
  <c r="A945" i="24"/>
  <c r="AO944" i="24"/>
  <c r="AN944" i="24"/>
  <c r="AM944" i="24"/>
  <c r="AL944" i="24"/>
  <c r="M944" i="24"/>
  <c r="H944" i="24"/>
  <c r="D944" i="24"/>
  <c r="A944" i="24"/>
  <c r="AO943" i="24"/>
  <c r="AN943" i="24"/>
  <c r="AM943" i="24"/>
  <c r="AL943" i="24"/>
  <c r="M943" i="24"/>
  <c r="H943" i="24"/>
  <c r="D943" i="24"/>
  <c r="A943" i="24"/>
  <c r="AO942" i="24"/>
  <c r="AN942" i="24"/>
  <c r="AM942" i="24"/>
  <c r="AL942" i="24"/>
  <c r="M942" i="24"/>
  <c r="H942" i="24"/>
  <c r="D942" i="24"/>
  <c r="A942" i="24"/>
  <c r="AO941" i="24"/>
  <c r="AN941" i="24"/>
  <c r="AM941" i="24"/>
  <c r="AL941" i="24"/>
  <c r="M941" i="24"/>
  <c r="H941" i="24"/>
  <c r="D941" i="24"/>
  <c r="A941" i="24"/>
  <c r="AO940" i="24"/>
  <c r="AN940" i="24"/>
  <c r="AM940" i="24"/>
  <c r="AL940" i="24"/>
  <c r="M940" i="24"/>
  <c r="H940" i="24"/>
  <c r="D940" i="24"/>
  <c r="A940" i="24"/>
  <c r="AO939" i="24"/>
  <c r="AN939" i="24"/>
  <c r="AM939" i="24"/>
  <c r="AL939" i="24"/>
  <c r="M939" i="24"/>
  <c r="H939" i="24"/>
  <c r="D939" i="24"/>
  <c r="A939" i="24"/>
  <c r="AO938" i="24"/>
  <c r="AN938" i="24"/>
  <c r="AM938" i="24"/>
  <c r="AL938" i="24"/>
  <c r="M938" i="24"/>
  <c r="H938" i="24"/>
  <c r="D938" i="24"/>
  <c r="A938" i="24"/>
  <c r="AO937" i="24"/>
  <c r="AN937" i="24"/>
  <c r="AM937" i="24"/>
  <c r="AL937" i="24"/>
  <c r="M937" i="24"/>
  <c r="H937" i="24"/>
  <c r="D937" i="24"/>
  <c r="A937" i="24"/>
  <c r="AO936" i="24"/>
  <c r="AN936" i="24"/>
  <c r="AM936" i="24"/>
  <c r="AL936" i="24"/>
  <c r="M936" i="24"/>
  <c r="H936" i="24"/>
  <c r="D936" i="24"/>
  <c r="A936" i="24"/>
  <c r="AO935" i="24"/>
  <c r="AN935" i="24"/>
  <c r="AM935" i="24"/>
  <c r="AL935" i="24"/>
  <c r="M935" i="24"/>
  <c r="H935" i="24"/>
  <c r="D935" i="24"/>
  <c r="A935" i="24"/>
  <c r="AO934" i="24"/>
  <c r="AN934" i="24"/>
  <c r="AM934" i="24"/>
  <c r="AL934" i="24"/>
  <c r="M934" i="24"/>
  <c r="H934" i="24"/>
  <c r="D934" i="24"/>
  <c r="A934" i="24"/>
  <c r="AO933" i="24"/>
  <c r="AN933" i="24"/>
  <c r="AM933" i="24"/>
  <c r="AL933" i="24"/>
  <c r="M933" i="24"/>
  <c r="H933" i="24"/>
  <c r="D933" i="24"/>
  <c r="A933" i="24"/>
  <c r="AO932" i="24"/>
  <c r="AN932" i="24"/>
  <c r="AM932" i="24"/>
  <c r="AL932" i="24"/>
  <c r="M932" i="24"/>
  <c r="H932" i="24"/>
  <c r="D932" i="24"/>
  <c r="A932" i="24"/>
  <c r="AO931" i="24"/>
  <c r="AN931" i="24"/>
  <c r="AM931" i="24"/>
  <c r="AL931" i="24"/>
  <c r="M931" i="24"/>
  <c r="H931" i="24"/>
  <c r="D931" i="24"/>
  <c r="A931" i="24"/>
  <c r="AO930" i="24"/>
  <c r="AN930" i="24"/>
  <c r="AM930" i="24"/>
  <c r="AL930" i="24"/>
  <c r="M930" i="24"/>
  <c r="H930" i="24"/>
  <c r="D930" i="24"/>
  <c r="A930" i="24"/>
  <c r="AO929" i="24"/>
  <c r="AN929" i="24"/>
  <c r="AM929" i="24"/>
  <c r="AL929" i="24"/>
  <c r="M929" i="24"/>
  <c r="H929" i="24"/>
  <c r="D929" i="24"/>
  <c r="A929" i="24"/>
  <c r="AO928" i="24"/>
  <c r="AN928" i="24"/>
  <c r="AM928" i="24"/>
  <c r="AL928" i="24"/>
  <c r="M928" i="24"/>
  <c r="H928" i="24"/>
  <c r="D928" i="24"/>
  <c r="A928" i="24"/>
  <c r="AO927" i="24"/>
  <c r="AN927" i="24"/>
  <c r="AM927" i="24"/>
  <c r="AL927" i="24"/>
  <c r="M927" i="24"/>
  <c r="H927" i="24"/>
  <c r="D927" i="24"/>
  <c r="A927" i="24"/>
  <c r="AO926" i="24"/>
  <c r="AN926" i="24"/>
  <c r="AM926" i="24"/>
  <c r="AL926" i="24"/>
  <c r="M926" i="24"/>
  <c r="H926" i="24"/>
  <c r="D926" i="24"/>
  <c r="A926" i="24"/>
  <c r="AO925" i="24"/>
  <c r="AN925" i="24"/>
  <c r="AM925" i="24"/>
  <c r="AL925" i="24"/>
  <c r="M925" i="24"/>
  <c r="H925" i="24"/>
  <c r="D925" i="24"/>
  <c r="A925" i="24"/>
  <c r="AO924" i="24"/>
  <c r="AN924" i="24"/>
  <c r="AM924" i="24"/>
  <c r="AL924" i="24"/>
  <c r="M924" i="24"/>
  <c r="H924" i="24"/>
  <c r="D924" i="24"/>
  <c r="A924" i="24"/>
  <c r="AO923" i="24"/>
  <c r="AN923" i="24"/>
  <c r="AM923" i="24"/>
  <c r="AL923" i="24"/>
  <c r="M923" i="24"/>
  <c r="H923" i="24"/>
  <c r="D923" i="24"/>
  <c r="A923" i="24"/>
  <c r="AO922" i="24"/>
  <c r="AN922" i="24"/>
  <c r="AM922" i="24"/>
  <c r="AL922" i="24"/>
  <c r="M922" i="24"/>
  <c r="H922" i="24"/>
  <c r="D922" i="24"/>
  <c r="A922" i="24"/>
  <c r="AO921" i="24"/>
  <c r="AN921" i="24"/>
  <c r="AM921" i="24"/>
  <c r="AL921" i="24"/>
  <c r="M921" i="24"/>
  <c r="H921" i="24"/>
  <c r="D921" i="24"/>
  <c r="A921" i="24"/>
  <c r="AO920" i="24"/>
  <c r="AN920" i="24"/>
  <c r="AM920" i="24"/>
  <c r="AL920" i="24"/>
  <c r="M920" i="24"/>
  <c r="H920" i="24"/>
  <c r="D920" i="24"/>
  <c r="A920" i="24"/>
  <c r="AO919" i="24"/>
  <c r="AN919" i="24"/>
  <c r="AM919" i="24"/>
  <c r="AL919" i="24"/>
  <c r="M919" i="24"/>
  <c r="H919" i="24"/>
  <c r="D919" i="24"/>
  <c r="A919" i="24"/>
  <c r="AO918" i="24"/>
  <c r="AN918" i="24"/>
  <c r="AM918" i="24"/>
  <c r="AL918" i="24"/>
  <c r="M918" i="24"/>
  <c r="H918" i="24"/>
  <c r="D918" i="24"/>
  <c r="A918" i="24"/>
  <c r="AO917" i="24"/>
  <c r="AN917" i="24"/>
  <c r="AM917" i="24"/>
  <c r="AL917" i="24"/>
  <c r="M917" i="24"/>
  <c r="H917" i="24"/>
  <c r="D917" i="24"/>
  <c r="A917" i="24"/>
  <c r="AO916" i="24"/>
  <c r="AN916" i="24"/>
  <c r="AM916" i="24"/>
  <c r="AL916" i="24"/>
  <c r="M916" i="24"/>
  <c r="H916" i="24"/>
  <c r="D916" i="24"/>
  <c r="A916" i="24"/>
  <c r="AO915" i="24"/>
  <c r="AN915" i="24"/>
  <c r="AM915" i="24"/>
  <c r="AL915" i="24"/>
  <c r="M915" i="24"/>
  <c r="H915" i="24"/>
  <c r="D915" i="24"/>
  <c r="A915" i="24"/>
  <c r="AO914" i="24"/>
  <c r="AN914" i="24"/>
  <c r="AM914" i="24"/>
  <c r="AL914" i="24"/>
  <c r="M914" i="24"/>
  <c r="H914" i="24"/>
  <c r="D914" i="24"/>
  <c r="A914" i="24"/>
  <c r="AO913" i="24"/>
  <c r="AN913" i="24"/>
  <c r="AM913" i="24"/>
  <c r="AL913" i="24"/>
  <c r="M913" i="24"/>
  <c r="H913" i="24"/>
  <c r="D913" i="24"/>
  <c r="A913" i="24"/>
  <c r="AO912" i="24"/>
  <c r="AN912" i="24"/>
  <c r="AM912" i="24"/>
  <c r="AL912" i="24"/>
  <c r="M912" i="24"/>
  <c r="H912" i="24"/>
  <c r="D912" i="24"/>
  <c r="A912" i="24"/>
  <c r="AO911" i="24"/>
  <c r="AN911" i="24"/>
  <c r="AM911" i="24"/>
  <c r="AL911" i="24"/>
  <c r="M911" i="24"/>
  <c r="H911" i="24"/>
  <c r="D911" i="24"/>
  <c r="A911" i="24"/>
  <c r="AO910" i="24"/>
  <c r="AN910" i="24"/>
  <c r="AM910" i="24"/>
  <c r="AL910" i="24"/>
  <c r="M910" i="24"/>
  <c r="H910" i="24"/>
  <c r="D910" i="24"/>
  <c r="A910" i="24"/>
  <c r="AO909" i="24"/>
  <c r="AN909" i="24"/>
  <c r="AM909" i="24"/>
  <c r="AL909" i="24"/>
  <c r="M909" i="24"/>
  <c r="H909" i="24"/>
  <c r="D909" i="24"/>
  <c r="A909" i="24"/>
  <c r="AO908" i="24"/>
  <c r="AN908" i="24"/>
  <c r="AM908" i="24"/>
  <c r="AL908" i="24"/>
  <c r="M908" i="24"/>
  <c r="H908" i="24"/>
  <c r="D908" i="24"/>
  <c r="A908" i="24"/>
  <c r="AO907" i="24"/>
  <c r="AN907" i="24"/>
  <c r="AM907" i="24"/>
  <c r="AL907" i="24"/>
  <c r="M907" i="24"/>
  <c r="H907" i="24"/>
  <c r="D907" i="24"/>
  <c r="A907" i="24"/>
  <c r="AO906" i="24"/>
  <c r="AN906" i="24"/>
  <c r="AM906" i="24"/>
  <c r="AL906" i="24"/>
  <c r="M906" i="24"/>
  <c r="H906" i="24"/>
  <c r="D906" i="24"/>
  <c r="A906" i="24"/>
  <c r="AO905" i="24"/>
  <c r="AN905" i="24"/>
  <c r="AM905" i="24"/>
  <c r="AL905" i="24"/>
  <c r="M905" i="24"/>
  <c r="H905" i="24"/>
  <c r="D905" i="24"/>
  <c r="A905" i="24"/>
  <c r="AO904" i="24"/>
  <c r="AN904" i="24"/>
  <c r="AM904" i="24"/>
  <c r="AL904" i="24"/>
  <c r="M904" i="24"/>
  <c r="H904" i="24"/>
  <c r="D904" i="24"/>
  <c r="A904" i="24"/>
  <c r="AO903" i="24"/>
  <c r="AN903" i="24"/>
  <c r="AM903" i="24"/>
  <c r="AL903" i="24"/>
  <c r="M903" i="24"/>
  <c r="H903" i="24"/>
  <c r="D903" i="24"/>
  <c r="A903" i="24"/>
  <c r="AO902" i="24"/>
  <c r="AN902" i="24"/>
  <c r="AM902" i="24"/>
  <c r="AL902" i="24"/>
  <c r="M902" i="24"/>
  <c r="H902" i="24"/>
  <c r="D902" i="24"/>
  <c r="A902" i="24"/>
  <c r="AO901" i="24"/>
  <c r="AN901" i="24"/>
  <c r="AM901" i="24"/>
  <c r="AL901" i="24"/>
  <c r="M901" i="24"/>
  <c r="H901" i="24"/>
  <c r="D901" i="24"/>
  <c r="A901" i="24"/>
  <c r="AO900" i="24"/>
  <c r="AN900" i="24"/>
  <c r="AM900" i="24"/>
  <c r="AL900" i="24"/>
  <c r="M900" i="24"/>
  <c r="H900" i="24"/>
  <c r="D900" i="24"/>
  <c r="A900" i="24"/>
  <c r="AO899" i="24"/>
  <c r="AN899" i="24"/>
  <c r="AM899" i="24"/>
  <c r="AL899" i="24"/>
  <c r="M899" i="24"/>
  <c r="H899" i="24"/>
  <c r="D899" i="24"/>
  <c r="A899" i="24"/>
  <c r="AO898" i="24"/>
  <c r="AN898" i="24"/>
  <c r="AM898" i="24"/>
  <c r="AL898" i="24"/>
  <c r="M898" i="24"/>
  <c r="H898" i="24"/>
  <c r="D898" i="24"/>
  <c r="A898" i="24"/>
  <c r="AO897" i="24"/>
  <c r="AN897" i="24"/>
  <c r="AM897" i="24"/>
  <c r="AL897" i="24"/>
  <c r="M897" i="24"/>
  <c r="H897" i="24"/>
  <c r="D897" i="24"/>
  <c r="A897" i="24"/>
  <c r="AO896" i="24"/>
  <c r="AN896" i="24"/>
  <c r="AM896" i="24"/>
  <c r="AL896" i="24"/>
  <c r="M896" i="24"/>
  <c r="H896" i="24"/>
  <c r="D896" i="24"/>
  <c r="A896" i="24"/>
  <c r="AO895" i="24"/>
  <c r="AN895" i="24"/>
  <c r="AM895" i="24"/>
  <c r="AL895" i="24"/>
  <c r="M895" i="24"/>
  <c r="H895" i="24"/>
  <c r="D895" i="24"/>
  <c r="A895" i="24"/>
  <c r="AO894" i="24"/>
  <c r="AN894" i="24"/>
  <c r="AM894" i="24"/>
  <c r="AL894" i="24"/>
  <c r="M894" i="24"/>
  <c r="H894" i="24"/>
  <c r="D894" i="24"/>
  <c r="A894" i="24"/>
  <c r="AO893" i="24"/>
  <c r="AN893" i="24"/>
  <c r="AM893" i="24"/>
  <c r="AL893" i="24"/>
  <c r="M893" i="24"/>
  <c r="H893" i="24"/>
  <c r="D893" i="24"/>
  <c r="A893" i="24"/>
  <c r="AO892" i="24"/>
  <c r="AN892" i="24"/>
  <c r="AM892" i="24"/>
  <c r="AL892" i="24"/>
  <c r="M892" i="24"/>
  <c r="H892" i="24"/>
  <c r="D892" i="24"/>
  <c r="A892" i="24"/>
  <c r="AO891" i="24"/>
  <c r="AN891" i="24"/>
  <c r="AM891" i="24"/>
  <c r="AL891" i="24"/>
  <c r="M891" i="24"/>
  <c r="H891" i="24"/>
  <c r="D891" i="24"/>
  <c r="A891" i="24"/>
  <c r="AO890" i="24"/>
  <c r="AN890" i="24"/>
  <c r="AM890" i="24"/>
  <c r="AL890" i="24"/>
  <c r="M890" i="24"/>
  <c r="H890" i="24"/>
  <c r="D890" i="24"/>
  <c r="A890" i="24"/>
  <c r="AO889" i="24"/>
  <c r="AN889" i="24"/>
  <c r="AM889" i="24"/>
  <c r="AL889" i="24"/>
  <c r="M889" i="24"/>
  <c r="H889" i="24"/>
  <c r="D889" i="24"/>
  <c r="A889" i="24"/>
  <c r="AO888" i="24"/>
  <c r="AN888" i="24"/>
  <c r="AM888" i="24"/>
  <c r="AL888" i="24"/>
  <c r="M888" i="24"/>
  <c r="H888" i="24"/>
  <c r="D888" i="24"/>
  <c r="A888" i="24"/>
  <c r="AO887" i="24"/>
  <c r="AN887" i="24"/>
  <c r="AM887" i="24"/>
  <c r="AL887" i="24"/>
  <c r="M887" i="24"/>
  <c r="H887" i="24"/>
  <c r="D887" i="24"/>
  <c r="A887" i="24"/>
  <c r="AO886" i="24"/>
  <c r="AN886" i="24"/>
  <c r="AM886" i="24"/>
  <c r="AL886" i="24"/>
  <c r="M886" i="24"/>
  <c r="H886" i="24"/>
  <c r="D886" i="24"/>
  <c r="A886" i="24"/>
  <c r="AO885" i="24"/>
  <c r="AN885" i="24"/>
  <c r="AM885" i="24"/>
  <c r="AL885" i="24"/>
  <c r="M885" i="24"/>
  <c r="H885" i="24"/>
  <c r="D885" i="24"/>
  <c r="A885" i="24"/>
  <c r="AO884" i="24"/>
  <c r="AN884" i="24"/>
  <c r="AM884" i="24"/>
  <c r="AL884" i="24"/>
  <c r="M884" i="24"/>
  <c r="H884" i="24"/>
  <c r="D884" i="24"/>
  <c r="A884" i="24"/>
  <c r="AO883" i="24"/>
  <c r="AN883" i="24"/>
  <c r="AM883" i="24"/>
  <c r="AL883" i="24"/>
  <c r="M883" i="24"/>
  <c r="H883" i="24"/>
  <c r="D883" i="24"/>
  <c r="A883" i="24"/>
  <c r="AO882" i="24"/>
  <c r="AN882" i="24"/>
  <c r="AM882" i="24"/>
  <c r="AL882" i="24"/>
  <c r="M882" i="24"/>
  <c r="H882" i="24"/>
  <c r="D882" i="24"/>
  <c r="A882" i="24"/>
  <c r="AO881" i="24"/>
  <c r="AN881" i="24"/>
  <c r="AM881" i="24"/>
  <c r="AL881" i="24"/>
  <c r="M881" i="24"/>
  <c r="H881" i="24"/>
  <c r="D881" i="24"/>
  <c r="A881" i="24"/>
  <c r="AO880" i="24"/>
  <c r="AN880" i="24"/>
  <c r="AM880" i="24"/>
  <c r="AL880" i="24"/>
  <c r="M880" i="24"/>
  <c r="H880" i="24"/>
  <c r="D880" i="24"/>
  <c r="A880" i="24"/>
  <c r="AO879" i="24"/>
  <c r="AN879" i="24"/>
  <c r="AM879" i="24"/>
  <c r="AL879" i="24"/>
  <c r="M879" i="24"/>
  <c r="H879" i="24"/>
  <c r="D879" i="24"/>
  <c r="A879" i="24"/>
  <c r="AO878" i="24"/>
  <c r="AN878" i="24"/>
  <c r="AM878" i="24"/>
  <c r="AL878" i="24"/>
  <c r="M878" i="24"/>
  <c r="H878" i="24"/>
  <c r="D878" i="24"/>
  <c r="A878" i="24"/>
  <c r="AO877" i="24"/>
  <c r="AN877" i="24"/>
  <c r="AM877" i="24"/>
  <c r="AL877" i="24"/>
  <c r="M877" i="24"/>
  <c r="H877" i="24"/>
  <c r="D877" i="24"/>
  <c r="A877" i="24"/>
  <c r="AO876" i="24"/>
  <c r="AN876" i="24"/>
  <c r="AM876" i="24"/>
  <c r="AL876" i="24"/>
  <c r="M876" i="24"/>
  <c r="H876" i="24"/>
  <c r="D876" i="24"/>
  <c r="A876" i="24"/>
  <c r="AO875" i="24"/>
  <c r="AN875" i="24"/>
  <c r="AM875" i="24"/>
  <c r="AL875" i="24"/>
  <c r="M875" i="24"/>
  <c r="H875" i="24"/>
  <c r="D875" i="24"/>
  <c r="A875" i="24"/>
  <c r="AO874" i="24"/>
  <c r="AN874" i="24"/>
  <c r="AM874" i="24"/>
  <c r="AL874" i="24"/>
  <c r="M874" i="24"/>
  <c r="H874" i="24"/>
  <c r="D874" i="24"/>
  <c r="A874" i="24"/>
  <c r="AO873" i="24"/>
  <c r="AN873" i="24"/>
  <c r="AM873" i="24"/>
  <c r="AL873" i="24"/>
  <c r="M873" i="24"/>
  <c r="H873" i="24"/>
  <c r="D873" i="24"/>
  <c r="A873" i="24"/>
  <c r="AO872" i="24"/>
  <c r="AN872" i="24"/>
  <c r="AM872" i="24"/>
  <c r="AL872" i="24"/>
  <c r="M872" i="24"/>
  <c r="H872" i="24"/>
  <c r="D872" i="24"/>
  <c r="A872" i="24"/>
  <c r="AO871" i="24"/>
  <c r="AN871" i="24"/>
  <c r="AM871" i="24"/>
  <c r="AL871" i="24"/>
  <c r="M871" i="24"/>
  <c r="H871" i="24"/>
  <c r="D871" i="24"/>
  <c r="A871" i="24"/>
  <c r="AO870" i="24"/>
  <c r="AN870" i="24"/>
  <c r="AM870" i="24"/>
  <c r="AL870" i="24"/>
  <c r="M870" i="24"/>
  <c r="H870" i="24"/>
  <c r="D870" i="24"/>
  <c r="A870" i="24"/>
  <c r="AO869" i="24"/>
  <c r="AN869" i="24"/>
  <c r="AM869" i="24"/>
  <c r="AL869" i="24"/>
  <c r="M869" i="24"/>
  <c r="H869" i="24"/>
  <c r="D869" i="24"/>
  <c r="A869" i="24"/>
  <c r="AO868" i="24"/>
  <c r="AN868" i="24"/>
  <c r="AM868" i="24"/>
  <c r="AL868" i="24"/>
  <c r="M868" i="24"/>
  <c r="H868" i="24"/>
  <c r="D868" i="24"/>
  <c r="A868" i="24"/>
  <c r="AO867" i="24"/>
  <c r="AN867" i="24"/>
  <c r="AM867" i="24"/>
  <c r="AL867" i="24"/>
  <c r="M867" i="24"/>
  <c r="H867" i="24"/>
  <c r="D867" i="24"/>
  <c r="A867" i="24"/>
  <c r="AO866" i="24"/>
  <c r="AN866" i="24"/>
  <c r="AM866" i="24"/>
  <c r="AL866" i="24"/>
  <c r="M866" i="24"/>
  <c r="H866" i="24"/>
  <c r="D866" i="24"/>
  <c r="A866" i="24"/>
  <c r="AO865" i="24"/>
  <c r="AN865" i="24"/>
  <c r="AM865" i="24"/>
  <c r="AL865" i="24"/>
  <c r="M865" i="24"/>
  <c r="H865" i="24"/>
  <c r="D865" i="24"/>
  <c r="A865" i="24"/>
  <c r="AO864" i="24"/>
  <c r="AN864" i="24"/>
  <c r="AM864" i="24"/>
  <c r="AL864" i="24"/>
  <c r="M864" i="24"/>
  <c r="H864" i="24"/>
  <c r="D864" i="24"/>
  <c r="A864" i="24"/>
  <c r="AO863" i="24"/>
  <c r="AN863" i="24"/>
  <c r="AM863" i="24"/>
  <c r="AL863" i="24"/>
  <c r="M863" i="24"/>
  <c r="H863" i="24"/>
  <c r="D863" i="24"/>
  <c r="A863" i="24"/>
  <c r="AO862" i="24"/>
  <c r="AN862" i="24"/>
  <c r="AM862" i="24"/>
  <c r="AL862" i="24"/>
  <c r="M862" i="24"/>
  <c r="H862" i="24"/>
  <c r="D862" i="24"/>
  <c r="A862" i="24"/>
  <c r="AO861" i="24"/>
  <c r="AN861" i="24"/>
  <c r="AM861" i="24"/>
  <c r="AL861" i="24"/>
  <c r="M861" i="24"/>
  <c r="H861" i="24"/>
  <c r="D861" i="24"/>
  <c r="A861" i="24"/>
  <c r="AO860" i="24"/>
  <c r="AN860" i="24"/>
  <c r="AM860" i="24"/>
  <c r="AL860" i="24"/>
  <c r="M860" i="24"/>
  <c r="H860" i="24"/>
  <c r="D860" i="24"/>
  <c r="A860" i="24"/>
  <c r="AO859" i="24"/>
  <c r="AN859" i="24"/>
  <c r="AM859" i="24"/>
  <c r="AL859" i="24"/>
  <c r="M859" i="24"/>
  <c r="H859" i="24"/>
  <c r="D859" i="24"/>
  <c r="A859" i="24"/>
  <c r="AO858" i="24"/>
  <c r="AN858" i="24"/>
  <c r="AM858" i="24"/>
  <c r="AL858" i="24"/>
  <c r="M858" i="24"/>
  <c r="H858" i="24"/>
  <c r="D858" i="24"/>
  <c r="A858" i="24"/>
  <c r="AO857" i="24"/>
  <c r="AN857" i="24"/>
  <c r="AM857" i="24"/>
  <c r="AL857" i="24"/>
  <c r="M857" i="24"/>
  <c r="H857" i="24"/>
  <c r="D857" i="24"/>
  <c r="A857" i="24"/>
  <c r="AO856" i="24"/>
  <c r="AN856" i="24"/>
  <c r="AM856" i="24"/>
  <c r="AL856" i="24"/>
  <c r="M856" i="24"/>
  <c r="H856" i="24"/>
  <c r="D856" i="24"/>
  <c r="A856" i="24"/>
  <c r="AO855" i="24"/>
  <c r="AN855" i="24"/>
  <c r="AM855" i="24"/>
  <c r="AL855" i="24"/>
  <c r="M855" i="24"/>
  <c r="H855" i="24"/>
  <c r="D855" i="24"/>
  <c r="A855" i="24"/>
  <c r="AO854" i="24"/>
  <c r="AN854" i="24"/>
  <c r="AM854" i="24"/>
  <c r="AL854" i="24"/>
  <c r="M854" i="24"/>
  <c r="H854" i="24"/>
  <c r="D854" i="24"/>
  <c r="A854" i="24"/>
  <c r="AO853" i="24"/>
  <c r="AN853" i="24"/>
  <c r="AM853" i="24"/>
  <c r="AL853" i="24"/>
  <c r="M853" i="24"/>
  <c r="H853" i="24"/>
  <c r="D853" i="24"/>
  <c r="A853" i="24"/>
  <c r="AO852" i="24"/>
  <c r="AN852" i="24"/>
  <c r="AM852" i="24"/>
  <c r="AL852" i="24"/>
  <c r="M852" i="24"/>
  <c r="H852" i="24"/>
  <c r="D852" i="24"/>
  <c r="A852" i="24"/>
  <c r="AO851" i="24"/>
  <c r="AN851" i="24"/>
  <c r="AM851" i="24"/>
  <c r="AL851" i="24"/>
  <c r="M851" i="24"/>
  <c r="H851" i="24"/>
  <c r="D851" i="24"/>
  <c r="A851" i="24"/>
  <c r="AO850" i="24"/>
  <c r="AN850" i="24"/>
  <c r="AM850" i="24"/>
  <c r="AL850" i="24"/>
  <c r="M850" i="24"/>
  <c r="H850" i="24"/>
  <c r="D850" i="24"/>
  <c r="A850" i="24"/>
  <c r="AO849" i="24"/>
  <c r="AN849" i="24"/>
  <c r="AM849" i="24"/>
  <c r="AL849" i="24"/>
  <c r="M849" i="24"/>
  <c r="H849" i="24"/>
  <c r="D849" i="24"/>
  <c r="A849" i="24"/>
  <c r="AO848" i="24"/>
  <c r="AN848" i="24"/>
  <c r="AM848" i="24"/>
  <c r="AL848" i="24"/>
  <c r="M848" i="24"/>
  <c r="H848" i="24"/>
  <c r="D848" i="24"/>
  <c r="A848" i="24"/>
  <c r="AO847" i="24"/>
  <c r="AN847" i="24"/>
  <c r="AM847" i="24"/>
  <c r="AL847" i="24"/>
  <c r="M847" i="24"/>
  <c r="H847" i="24"/>
  <c r="D847" i="24"/>
  <c r="A847" i="24"/>
  <c r="AO846" i="24"/>
  <c r="AN846" i="24"/>
  <c r="AM846" i="24"/>
  <c r="AL846" i="24"/>
  <c r="M846" i="24"/>
  <c r="H846" i="24"/>
  <c r="D846" i="24"/>
  <c r="A846" i="24"/>
  <c r="AO845" i="24"/>
  <c r="AN845" i="24"/>
  <c r="AM845" i="24"/>
  <c r="AL845" i="24"/>
  <c r="M845" i="24"/>
  <c r="H845" i="24"/>
  <c r="D845" i="24"/>
  <c r="A845" i="24"/>
  <c r="AO844" i="24"/>
  <c r="AN844" i="24"/>
  <c r="AM844" i="24"/>
  <c r="AL844" i="24"/>
  <c r="M844" i="24"/>
  <c r="H844" i="24"/>
  <c r="D844" i="24"/>
  <c r="A844" i="24"/>
  <c r="AO843" i="24"/>
  <c r="AN843" i="24"/>
  <c r="AM843" i="24"/>
  <c r="AL843" i="24"/>
  <c r="M843" i="24"/>
  <c r="H843" i="24"/>
  <c r="D843" i="24"/>
  <c r="A843" i="24"/>
  <c r="AO842" i="24"/>
  <c r="AN842" i="24"/>
  <c r="AM842" i="24"/>
  <c r="AL842" i="24"/>
  <c r="M842" i="24"/>
  <c r="H842" i="24"/>
  <c r="D842" i="24"/>
  <c r="A842" i="24"/>
  <c r="AO841" i="24"/>
  <c r="AN841" i="24"/>
  <c r="AM841" i="24"/>
  <c r="AL841" i="24"/>
  <c r="M841" i="24"/>
  <c r="H841" i="24"/>
  <c r="D841" i="24"/>
  <c r="A841" i="24"/>
  <c r="AO840" i="24"/>
  <c r="AN840" i="24"/>
  <c r="AM840" i="24"/>
  <c r="AL840" i="24"/>
  <c r="M840" i="24"/>
  <c r="H840" i="24"/>
  <c r="D840" i="24"/>
  <c r="A840" i="24"/>
  <c r="AO839" i="24"/>
  <c r="AN839" i="24"/>
  <c r="AM839" i="24"/>
  <c r="AL839" i="24"/>
  <c r="M839" i="24"/>
  <c r="H839" i="24"/>
  <c r="D839" i="24"/>
  <c r="A839" i="24"/>
  <c r="AO838" i="24"/>
  <c r="AN838" i="24"/>
  <c r="AM838" i="24"/>
  <c r="AL838" i="24"/>
  <c r="M838" i="24"/>
  <c r="H838" i="24"/>
  <c r="D838" i="24"/>
  <c r="A838" i="24"/>
  <c r="AO837" i="24"/>
  <c r="AN837" i="24"/>
  <c r="AM837" i="24"/>
  <c r="AL837" i="24"/>
  <c r="M837" i="24"/>
  <c r="H837" i="24"/>
  <c r="D837" i="24"/>
  <c r="A837" i="24"/>
  <c r="AO836" i="24"/>
  <c r="AN836" i="24"/>
  <c r="AM836" i="24"/>
  <c r="AL836" i="24"/>
  <c r="M836" i="24"/>
  <c r="H836" i="24"/>
  <c r="D836" i="24"/>
  <c r="A836" i="24"/>
  <c r="AO835" i="24"/>
  <c r="AN835" i="24"/>
  <c r="AM835" i="24"/>
  <c r="AL835" i="24"/>
  <c r="M835" i="24"/>
  <c r="H835" i="24"/>
  <c r="D835" i="24"/>
  <c r="A835" i="24"/>
  <c r="AO834" i="24"/>
  <c r="AN834" i="24"/>
  <c r="AM834" i="24"/>
  <c r="AL834" i="24"/>
  <c r="M834" i="24"/>
  <c r="H834" i="24"/>
  <c r="D834" i="24"/>
  <c r="A834" i="24"/>
  <c r="AO833" i="24"/>
  <c r="AN833" i="24"/>
  <c r="AM833" i="24"/>
  <c r="AL833" i="24"/>
  <c r="M833" i="24"/>
  <c r="H833" i="24"/>
  <c r="D833" i="24"/>
  <c r="A833" i="24"/>
  <c r="AO832" i="24"/>
  <c r="AN832" i="24"/>
  <c r="AM832" i="24"/>
  <c r="AL832" i="24"/>
  <c r="M832" i="24"/>
  <c r="H832" i="24"/>
  <c r="D832" i="24"/>
  <c r="A832" i="24"/>
  <c r="AO831" i="24"/>
  <c r="AN831" i="24"/>
  <c r="AM831" i="24"/>
  <c r="AL831" i="24"/>
  <c r="M831" i="24"/>
  <c r="H831" i="24"/>
  <c r="D831" i="24"/>
  <c r="A831" i="24"/>
  <c r="AO830" i="24"/>
  <c r="AN830" i="24"/>
  <c r="AM830" i="24"/>
  <c r="AL830" i="24"/>
  <c r="M830" i="24"/>
  <c r="H830" i="24"/>
  <c r="D830" i="24"/>
  <c r="A830" i="24"/>
  <c r="AO829" i="24"/>
  <c r="AN829" i="24"/>
  <c r="AM829" i="24"/>
  <c r="AL829" i="24"/>
  <c r="M829" i="24"/>
  <c r="H829" i="24"/>
  <c r="D829" i="24"/>
  <c r="A829" i="24"/>
  <c r="AO828" i="24"/>
  <c r="AN828" i="24"/>
  <c r="AM828" i="24"/>
  <c r="AL828" i="24"/>
  <c r="M828" i="24"/>
  <c r="H828" i="24"/>
  <c r="D828" i="24"/>
  <c r="A828" i="24"/>
  <c r="AO827" i="24"/>
  <c r="AN827" i="24"/>
  <c r="AM827" i="24"/>
  <c r="AL827" i="24"/>
  <c r="M827" i="24"/>
  <c r="H827" i="24"/>
  <c r="D827" i="24"/>
  <c r="A827" i="24"/>
  <c r="AO826" i="24"/>
  <c r="AN826" i="24"/>
  <c r="AM826" i="24"/>
  <c r="AL826" i="24"/>
  <c r="M826" i="24"/>
  <c r="H826" i="24"/>
  <c r="D826" i="24"/>
  <c r="A826" i="24"/>
  <c r="AO825" i="24"/>
  <c r="AN825" i="24"/>
  <c r="AM825" i="24"/>
  <c r="AL825" i="24"/>
  <c r="M825" i="24"/>
  <c r="H825" i="24"/>
  <c r="D825" i="24"/>
  <c r="A825" i="24"/>
  <c r="AO824" i="24"/>
  <c r="AN824" i="24"/>
  <c r="AM824" i="24"/>
  <c r="AL824" i="24"/>
  <c r="M824" i="24"/>
  <c r="H824" i="24"/>
  <c r="D824" i="24"/>
  <c r="A824" i="24"/>
  <c r="AO823" i="24"/>
  <c r="AN823" i="24"/>
  <c r="AM823" i="24"/>
  <c r="AL823" i="24"/>
  <c r="M823" i="24"/>
  <c r="H823" i="24"/>
  <c r="D823" i="24"/>
  <c r="A823" i="24"/>
  <c r="AO822" i="24"/>
  <c r="AN822" i="24"/>
  <c r="AM822" i="24"/>
  <c r="AL822" i="24"/>
  <c r="M822" i="24"/>
  <c r="H822" i="24"/>
  <c r="D822" i="24"/>
  <c r="A822" i="24"/>
  <c r="AO821" i="24"/>
  <c r="AN821" i="24"/>
  <c r="AM821" i="24"/>
  <c r="AL821" i="24"/>
  <c r="M821" i="24"/>
  <c r="H821" i="24"/>
  <c r="D821" i="24"/>
  <c r="A821" i="24"/>
  <c r="AO820" i="24"/>
  <c r="AN820" i="24"/>
  <c r="AM820" i="24"/>
  <c r="AL820" i="24"/>
  <c r="M820" i="24"/>
  <c r="H820" i="24"/>
  <c r="D820" i="24"/>
  <c r="A820" i="24"/>
  <c r="AO819" i="24"/>
  <c r="AN819" i="24"/>
  <c r="AM819" i="24"/>
  <c r="AL819" i="24"/>
  <c r="M819" i="24"/>
  <c r="H819" i="24"/>
  <c r="D819" i="24"/>
  <c r="A819" i="24"/>
  <c r="AO818" i="24"/>
  <c r="AN818" i="24"/>
  <c r="AM818" i="24"/>
  <c r="AL818" i="24"/>
  <c r="M818" i="24"/>
  <c r="H818" i="24"/>
  <c r="D818" i="24"/>
  <c r="A818" i="24"/>
  <c r="AO817" i="24"/>
  <c r="AN817" i="24"/>
  <c r="AM817" i="24"/>
  <c r="AL817" i="24"/>
  <c r="M817" i="24"/>
  <c r="H817" i="24"/>
  <c r="D817" i="24"/>
  <c r="A817" i="24"/>
  <c r="AO816" i="24"/>
  <c r="AN816" i="24"/>
  <c r="AM816" i="24"/>
  <c r="AL816" i="24"/>
  <c r="M816" i="24"/>
  <c r="H816" i="24"/>
  <c r="D816" i="24"/>
  <c r="A816" i="24"/>
  <c r="AO815" i="24"/>
  <c r="AN815" i="24"/>
  <c r="AM815" i="24"/>
  <c r="AL815" i="24"/>
  <c r="M815" i="24"/>
  <c r="H815" i="24"/>
  <c r="D815" i="24"/>
  <c r="A815" i="24"/>
  <c r="AO814" i="24"/>
  <c r="AN814" i="24"/>
  <c r="AM814" i="24"/>
  <c r="AL814" i="24"/>
  <c r="M814" i="24"/>
  <c r="H814" i="24"/>
  <c r="D814" i="24"/>
  <c r="A814" i="24"/>
  <c r="AO813" i="24"/>
  <c r="AN813" i="24"/>
  <c r="AM813" i="24"/>
  <c r="AL813" i="24"/>
  <c r="M813" i="24"/>
  <c r="H813" i="24"/>
  <c r="D813" i="24"/>
  <c r="A813" i="24"/>
  <c r="AO812" i="24"/>
  <c r="AN812" i="24"/>
  <c r="AM812" i="24"/>
  <c r="AL812" i="24"/>
  <c r="M812" i="24"/>
  <c r="H812" i="24"/>
  <c r="D812" i="24"/>
  <c r="A812" i="24"/>
  <c r="AO811" i="24"/>
  <c r="AN811" i="24"/>
  <c r="AM811" i="24"/>
  <c r="AL811" i="24"/>
  <c r="M811" i="24"/>
  <c r="H811" i="24"/>
  <c r="D811" i="24"/>
  <c r="A811" i="24"/>
  <c r="AO810" i="24"/>
  <c r="AN810" i="24"/>
  <c r="AM810" i="24"/>
  <c r="AL810" i="24"/>
  <c r="M810" i="24"/>
  <c r="H810" i="24"/>
  <c r="D810" i="24"/>
  <c r="A810" i="24"/>
  <c r="AO809" i="24"/>
  <c r="AN809" i="24"/>
  <c r="AM809" i="24"/>
  <c r="AL809" i="24"/>
  <c r="M809" i="24"/>
  <c r="H809" i="24"/>
  <c r="D809" i="24"/>
  <c r="A809" i="24"/>
  <c r="AO808" i="24"/>
  <c r="AN808" i="24"/>
  <c r="AM808" i="24"/>
  <c r="AL808" i="24"/>
  <c r="M808" i="24"/>
  <c r="H808" i="24"/>
  <c r="D808" i="24"/>
  <c r="A808" i="24"/>
  <c r="AO807" i="24"/>
  <c r="A807" i="24" s="1"/>
  <c r="AN807" i="24"/>
  <c r="AM807" i="24"/>
  <c r="AL807" i="24"/>
  <c r="M807" i="24"/>
  <c r="H807" i="24"/>
  <c r="D807" i="24"/>
  <c r="AO806" i="24"/>
  <c r="A806" i="24" s="1"/>
  <c r="AN806" i="24"/>
  <c r="AM806" i="24"/>
  <c r="AL806" i="24"/>
  <c r="M806" i="24"/>
  <c r="H806" i="24"/>
  <c r="D806" i="24"/>
  <c r="AO805" i="24"/>
  <c r="A805" i="24" s="1"/>
  <c r="AN805" i="24"/>
  <c r="AM805" i="24"/>
  <c r="AL805" i="24"/>
  <c r="M805" i="24"/>
  <c r="H805" i="24"/>
  <c r="D805" i="24"/>
  <c r="AO804" i="24"/>
  <c r="A804" i="24" s="1"/>
  <c r="AN804" i="24"/>
  <c r="AM804" i="24"/>
  <c r="AL804" i="24"/>
  <c r="M804" i="24"/>
  <c r="H804" i="24"/>
  <c r="D804" i="24"/>
  <c r="AO803" i="24"/>
  <c r="A803" i="24" s="1"/>
  <c r="AN803" i="24"/>
  <c r="AM803" i="24"/>
  <c r="AL803" i="24"/>
  <c r="M803" i="24"/>
  <c r="H803" i="24"/>
  <c r="D803" i="24"/>
  <c r="AO802" i="24"/>
  <c r="A802" i="24" s="1"/>
  <c r="AN802" i="24"/>
  <c r="AM802" i="24"/>
  <c r="AL802" i="24"/>
  <c r="M802" i="24"/>
  <c r="H802" i="24"/>
  <c r="D802" i="24"/>
  <c r="AO801" i="24"/>
  <c r="A801" i="24" s="1"/>
  <c r="AN801" i="24"/>
  <c r="AM801" i="24"/>
  <c r="AL801" i="24"/>
  <c r="M801" i="24"/>
  <c r="H801" i="24"/>
  <c r="D801" i="24"/>
  <c r="AO800" i="24"/>
  <c r="A800" i="24" s="1"/>
  <c r="AN800" i="24"/>
  <c r="AM800" i="24"/>
  <c r="AL800" i="24"/>
  <c r="M800" i="24"/>
  <c r="H800" i="24"/>
  <c r="D800" i="24"/>
  <c r="AO799" i="24"/>
  <c r="A799" i="24" s="1"/>
  <c r="AN799" i="24"/>
  <c r="AM799" i="24"/>
  <c r="AL799" i="24"/>
  <c r="M799" i="24"/>
  <c r="H799" i="24"/>
  <c r="D799" i="24"/>
  <c r="AO798" i="24"/>
  <c r="A798" i="24" s="1"/>
  <c r="AN798" i="24"/>
  <c r="AM798" i="24"/>
  <c r="AL798" i="24"/>
  <c r="M798" i="24"/>
  <c r="H798" i="24"/>
  <c r="D798" i="24"/>
  <c r="AO797" i="24"/>
  <c r="A797" i="24" s="1"/>
  <c r="AN797" i="24"/>
  <c r="AM797" i="24"/>
  <c r="AL797" i="24"/>
  <c r="M797" i="24"/>
  <c r="H797" i="24"/>
  <c r="D797" i="24"/>
  <c r="AO796" i="24"/>
  <c r="A796" i="24" s="1"/>
  <c r="AN796" i="24"/>
  <c r="AM796" i="24"/>
  <c r="AL796" i="24"/>
  <c r="M796" i="24"/>
  <c r="H796" i="24"/>
  <c r="D796" i="24"/>
  <c r="AO795" i="24"/>
  <c r="A795" i="24" s="1"/>
  <c r="AN795" i="24"/>
  <c r="AM795" i="24"/>
  <c r="AL795" i="24"/>
  <c r="M795" i="24"/>
  <c r="H795" i="24"/>
  <c r="D795" i="24"/>
  <c r="AO794" i="24"/>
  <c r="A794" i="24" s="1"/>
  <c r="AN794" i="24"/>
  <c r="AM794" i="24"/>
  <c r="AL794" i="24"/>
  <c r="M794" i="24"/>
  <c r="H794" i="24"/>
  <c r="D794" i="24"/>
  <c r="AO793" i="24"/>
  <c r="A793" i="24" s="1"/>
  <c r="AN793" i="24"/>
  <c r="AM793" i="24"/>
  <c r="AL793" i="24"/>
  <c r="M793" i="24"/>
  <c r="H793" i="24"/>
  <c r="D793" i="24"/>
  <c r="AO792" i="24"/>
  <c r="A792" i="24" s="1"/>
  <c r="AN792" i="24"/>
  <c r="AM792" i="24"/>
  <c r="AL792" i="24"/>
  <c r="M792" i="24"/>
  <c r="H792" i="24"/>
  <c r="D792" i="24"/>
  <c r="AO791" i="24"/>
  <c r="A791" i="24" s="1"/>
  <c r="AN791" i="24"/>
  <c r="AM791" i="24"/>
  <c r="AL791" i="24"/>
  <c r="M791" i="24"/>
  <c r="H791" i="24"/>
  <c r="D791" i="24"/>
  <c r="AO790" i="24"/>
  <c r="A790" i="24" s="1"/>
  <c r="AN790" i="24"/>
  <c r="AM790" i="24"/>
  <c r="AL790" i="24"/>
  <c r="M790" i="24"/>
  <c r="H790" i="24"/>
  <c r="D790" i="24"/>
  <c r="AO789" i="24"/>
  <c r="A789" i="24" s="1"/>
  <c r="AN789" i="24"/>
  <c r="AM789" i="24"/>
  <c r="AL789" i="24"/>
  <c r="M789" i="24"/>
  <c r="H789" i="24"/>
  <c r="D789" i="24"/>
  <c r="AO788" i="24"/>
  <c r="A788" i="24" s="1"/>
  <c r="AN788" i="24"/>
  <c r="AM788" i="24"/>
  <c r="AL788" i="24"/>
  <c r="M788" i="24"/>
  <c r="H788" i="24"/>
  <c r="D788" i="24"/>
  <c r="AO787" i="24"/>
  <c r="A787" i="24" s="1"/>
  <c r="AN787" i="24"/>
  <c r="AM787" i="24"/>
  <c r="AL787" i="24"/>
  <c r="M787" i="24"/>
  <c r="H787" i="24"/>
  <c r="D787" i="24"/>
  <c r="AO786" i="24"/>
  <c r="A786" i="24" s="1"/>
  <c r="AN786" i="24"/>
  <c r="AM786" i="24"/>
  <c r="AL786" i="24"/>
  <c r="M786" i="24"/>
  <c r="H786" i="24"/>
  <c r="D786" i="24"/>
  <c r="AO785" i="24"/>
  <c r="A785" i="24" s="1"/>
  <c r="AN785" i="24"/>
  <c r="AM785" i="24"/>
  <c r="AL785" i="24"/>
  <c r="M785" i="24"/>
  <c r="H785" i="24"/>
  <c r="D785" i="24"/>
  <c r="AO784" i="24"/>
  <c r="A784" i="24" s="1"/>
  <c r="AN784" i="24"/>
  <c r="AM784" i="24"/>
  <c r="AL784" i="24"/>
  <c r="M784" i="24"/>
  <c r="H784" i="24"/>
  <c r="D784" i="24"/>
  <c r="AO783" i="24"/>
  <c r="A783" i="24" s="1"/>
  <c r="AN783" i="24"/>
  <c r="AM783" i="24"/>
  <c r="AL783" i="24"/>
  <c r="M783" i="24"/>
  <c r="H783" i="24"/>
  <c r="D783" i="24"/>
  <c r="AO782" i="24"/>
  <c r="A782" i="24" s="1"/>
  <c r="AN782" i="24"/>
  <c r="AM782" i="24"/>
  <c r="AL782" i="24"/>
  <c r="M782" i="24"/>
  <c r="H782" i="24"/>
  <c r="D782" i="24"/>
  <c r="AO781" i="24"/>
  <c r="A781" i="24" s="1"/>
  <c r="AN781" i="24"/>
  <c r="AM781" i="24"/>
  <c r="AL781" i="24"/>
  <c r="M781" i="24"/>
  <c r="H781" i="24"/>
  <c r="D781" i="24"/>
  <c r="AO780" i="24"/>
  <c r="A780" i="24" s="1"/>
  <c r="AN780" i="24"/>
  <c r="AM780" i="24"/>
  <c r="AL780" i="24"/>
  <c r="M780" i="24"/>
  <c r="H780" i="24"/>
  <c r="D780" i="24"/>
  <c r="AO779" i="24"/>
  <c r="A779" i="24" s="1"/>
  <c r="AN779" i="24"/>
  <c r="AM779" i="24"/>
  <c r="AL779" i="24"/>
  <c r="M779" i="24"/>
  <c r="H779" i="24"/>
  <c r="D779" i="24"/>
  <c r="AO778" i="24"/>
  <c r="A778" i="24" s="1"/>
  <c r="AN778" i="24"/>
  <c r="AM778" i="24"/>
  <c r="AL778" i="24"/>
  <c r="M778" i="24"/>
  <c r="H778" i="24"/>
  <c r="D778" i="24"/>
  <c r="AO777" i="24"/>
  <c r="A777" i="24" s="1"/>
  <c r="AN777" i="24"/>
  <c r="AM777" i="24"/>
  <c r="AL777" i="24"/>
  <c r="M777" i="24"/>
  <c r="H777" i="24"/>
  <c r="D777" i="24"/>
  <c r="AO776" i="24"/>
  <c r="A776" i="24" s="1"/>
  <c r="AN776" i="24"/>
  <c r="AM776" i="24"/>
  <c r="AL776" i="24"/>
  <c r="M776" i="24"/>
  <c r="H776" i="24"/>
  <c r="D776" i="24"/>
  <c r="AO775" i="24"/>
  <c r="A775" i="24" s="1"/>
  <c r="AN775" i="24"/>
  <c r="AM775" i="24"/>
  <c r="AL775" i="24"/>
  <c r="M775" i="24"/>
  <c r="H775" i="24"/>
  <c r="D775" i="24"/>
  <c r="AO774" i="24"/>
  <c r="A774" i="24" s="1"/>
  <c r="AN774" i="24"/>
  <c r="AM774" i="24"/>
  <c r="AL774" i="24"/>
  <c r="M774" i="24"/>
  <c r="H774" i="24"/>
  <c r="D774" i="24"/>
  <c r="AO773" i="24"/>
  <c r="A773" i="24" s="1"/>
  <c r="AN773" i="24"/>
  <c r="AM773" i="24"/>
  <c r="AL773" i="24"/>
  <c r="M773" i="24"/>
  <c r="H773" i="24"/>
  <c r="D773" i="24"/>
  <c r="AO772" i="24"/>
  <c r="A772" i="24" s="1"/>
  <c r="AN772" i="24"/>
  <c r="AM772" i="24"/>
  <c r="AL772" i="24"/>
  <c r="M772" i="24"/>
  <c r="H772" i="24"/>
  <c r="D772" i="24"/>
  <c r="AO771" i="24"/>
  <c r="A771" i="24" s="1"/>
  <c r="AN771" i="24"/>
  <c r="AM771" i="24"/>
  <c r="AL771" i="24"/>
  <c r="M771" i="24"/>
  <c r="H771" i="24"/>
  <c r="D771" i="24"/>
  <c r="AO770" i="24"/>
  <c r="A770" i="24" s="1"/>
  <c r="AN770" i="24"/>
  <c r="AM770" i="24"/>
  <c r="AL770" i="24"/>
  <c r="M770" i="24"/>
  <c r="H770" i="24"/>
  <c r="D770" i="24"/>
  <c r="AO769" i="24"/>
  <c r="A769" i="24" s="1"/>
  <c r="AN769" i="24"/>
  <c r="AM769" i="24"/>
  <c r="AL769" i="24"/>
  <c r="M769" i="24"/>
  <c r="H769" i="24"/>
  <c r="D769" i="24"/>
  <c r="AO768" i="24"/>
  <c r="A768" i="24" s="1"/>
  <c r="AN768" i="24"/>
  <c r="AM768" i="24"/>
  <c r="AL768" i="24"/>
  <c r="M768" i="24"/>
  <c r="H768" i="24"/>
  <c r="D768" i="24"/>
  <c r="AO767" i="24"/>
  <c r="A767" i="24" s="1"/>
  <c r="AN767" i="24"/>
  <c r="AM767" i="24"/>
  <c r="AL767" i="24"/>
  <c r="M767" i="24"/>
  <c r="H767" i="24"/>
  <c r="D767" i="24"/>
  <c r="AO766" i="24"/>
  <c r="A766" i="24" s="1"/>
  <c r="AN766" i="24"/>
  <c r="AM766" i="24"/>
  <c r="AL766" i="24"/>
  <c r="M766" i="24"/>
  <c r="H766" i="24"/>
  <c r="D766" i="24"/>
  <c r="AO765" i="24"/>
  <c r="A765" i="24" s="1"/>
  <c r="AN765" i="24"/>
  <c r="AM765" i="24"/>
  <c r="AL765" i="24"/>
  <c r="M765" i="24"/>
  <c r="H765" i="24"/>
  <c r="D765" i="24"/>
  <c r="AO764" i="24"/>
  <c r="A764" i="24" s="1"/>
  <c r="AN764" i="24"/>
  <c r="AM764" i="24"/>
  <c r="AL764" i="24"/>
  <c r="M764" i="24"/>
  <c r="H764" i="24"/>
  <c r="D764" i="24"/>
  <c r="AO763" i="24"/>
  <c r="A763" i="24" s="1"/>
  <c r="AN763" i="24"/>
  <c r="AM763" i="24"/>
  <c r="AL763" i="24"/>
  <c r="M763" i="24"/>
  <c r="H763" i="24"/>
  <c r="D763" i="24"/>
  <c r="AO762" i="24"/>
  <c r="A762" i="24" s="1"/>
  <c r="AN762" i="24"/>
  <c r="AM762" i="24"/>
  <c r="AL762" i="24"/>
  <c r="M762" i="24"/>
  <c r="H762" i="24"/>
  <c r="D762" i="24"/>
  <c r="AO761" i="24"/>
  <c r="A761" i="24" s="1"/>
  <c r="AN761" i="24"/>
  <c r="AM761" i="24"/>
  <c r="AL761" i="24"/>
  <c r="M761" i="24"/>
  <c r="H761" i="24"/>
  <c r="D761" i="24"/>
  <c r="AO760" i="24"/>
  <c r="A760" i="24" s="1"/>
  <c r="AN760" i="24"/>
  <c r="AM760" i="24"/>
  <c r="AL760" i="24"/>
  <c r="M760" i="24"/>
  <c r="H760" i="24"/>
  <c r="D760" i="24"/>
  <c r="AO759" i="24"/>
  <c r="A759" i="24" s="1"/>
  <c r="AN759" i="24"/>
  <c r="AM759" i="24"/>
  <c r="AL759" i="24"/>
  <c r="M759" i="24"/>
  <c r="H759" i="24"/>
  <c r="D759" i="24"/>
  <c r="AO758" i="24"/>
  <c r="A758" i="24" s="1"/>
  <c r="AN758" i="24"/>
  <c r="AM758" i="24"/>
  <c r="AL758" i="24"/>
  <c r="M758" i="24"/>
  <c r="H758" i="24"/>
  <c r="D758" i="24"/>
  <c r="AO757" i="24"/>
  <c r="A757" i="24" s="1"/>
  <c r="AN757" i="24"/>
  <c r="AM757" i="24"/>
  <c r="AL757" i="24"/>
  <c r="M757" i="24"/>
  <c r="H757" i="24"/>
  <c r="D757" i="24"/>
  <c r="AO756" i="24"/>
  <c r="A756" i="24" s="1"/>
  <c r="AN756" i="24"/>
  <c r="AM756" i="24"/>
  <c r="AL756" i="24"/>
  <c r="M756" i="24"/>
  <c r="H756" i="24"/>
  <c r="D756" i="24"/>
  <c r="AO755" i="24"/>
  <c r="A755" i="24" s="1"/>
  <c r="AN755" i="24"/>
  <c r="AM755" i="24"/>
  <c r="AL755" i="24"/>
  <c r="M755" i="24"/>
  <c r="H755" i="24"/>
  <c r="D755" i="24"/>
  <c r="AO754" i="24"/>
  <c r="A754" i="24" s="1"/>
  <c r="AN754" i="24"/>
  <c r="AM754" i="24"/>
  <c r="AL754" i="24"/>
  <c r="M754" i="24"/>
  <c r="H754" i="24"/>
  <c r="D754" i="24"/>
  <c r="AO753" i="24"/>
  <c r="A753" i="24" s="1"/>
  <c r="AN753" i="24"/>
  <c r="AM753" i="24"/>
  <c r="AL753" i="24"/>
  <c r="M753" i="24"/>
  <c r="H753" i="24"/>
  <c r="D753" i="24"/>
  <c r="AO752" i="24"/>
  <c r="A752" i="24" s="1"/>
  <c r="AN752" i="24"/>
  <c r="AM752" i="24"/>
  <c r="AL752" i="24"/>
  <c r="M752" i="24"/>
  <c r="H752" i="24"/>
  <c r="D752" i="24"/>
  <c r="AO751" i="24"/>
  <c r="A751" i="24" s="1"/>
  <c r="AN751" i="24"/>
  <c r="AM751" i="24"/>
  <c r="AL751" i="24"/>
  <c r="M751" i="24"/>
  <c r="H751" i="24"/>
  <c r="D751" i="24"/>
  <c r="AO750" i="24"/>
  <c r="A750" i="24" s="1"/>
  <c r="AN750" i="24"/>
  <c r="AM750" i="24"/>
  <c r="AL750" i="24"/>
  <c r="M750" i="24"/>
  <c r="H750" i="24"/>
  <c r="D750" i="24"/>
  <c r="AO749" i="24"/>
  <c r="A749" i="24" s="1"/>
  <c r="AN749" i="24"/>
  <c r="AM749" i="24"/>
  <c r="AL749" i="24"/>
  <c r="M749" i="24"/>
  <c r="H749" i="24"/>
  <c r="D749" i="24"/>
  <c r="AO748" i="24"/>
  <c r="A748" i="24" s="1"/>
  <c r="AN748" i="24"/>
  <c r="AM748" i="24"/>
  <c r="AL748" i="24"/>
  <c r="M748" i="24"/>
  <c r="H748" i="24"/>
  <c r="D748" i="24"/>
  <c r="AO747" i="24"/>
  <c r="A747" i="24" s="1"/>
  <c r="AN747" i="24"/>
  <c r="AM747" i="24"/>
  <c r="AL747" i="24"/>
  <c r="M747" i="24"/>
  <c r="H747" i="24"/>
  <c r="D747" i="24"/>
  <c r="AO746" i="24"/>
  <c r="A746" i="24" s="1"/>
  <c r="AN746" i="24"/>
  <c r="AM746" i="24"/>
  <c r="AL746" i="24"/>
  <c r="M746" i="24"/>
  <c r="H746" i="24"/>
  <c r="D746" i="24"/>
  <c r="AO745" i="24"/>
  <c r="A745" i="24" s="1"/>
  <c r="AN745" i="24"/>
  <c r="AM745" i="24"/>
  <c r="AL745" i="24"/>
  <c r="M745" i="24"/>
  <c r="H745" i="24"/>
  <c r="D745" i="24"/>
  <c r="AO744" i="24"/>
  <c r="A744" i="24" s="1"/>
  <c r="AN744" i="24"/>
  <c r="AM744" i="24"/>
  <c r="AL744" i="24"/>
  <c r="M744" i="24"/>
  <c r="H744" i="24"/>
  <c r="D744" i="24"/>
  <c r="AO743" i="24"/>
  <c r="A743" i="24" s="1"/>
  <c r="AN743" i="24"/>
  <c r="AM743" i="24"/>
  <c r="AL743" i="24"/>
  <c r="M743" i="24"/>
  <c r="H743" i="24"/>
  <c r="D743" i="24"/>
  <c r="AO742" i="24"/>
  <c r="A742" i="24" s="1"/>
  <c r="AN742" i="24"/>
  <c r="AM742" i="24"/>
  <c r="AL742" i="24"/>
  <c r="M742" i="24"/>
  <c r="H742" i="24"/>
  <c r="D742" i="24"/>
  <c r="AO741" i="24"/>
  <c r="A741" i="24" s="1"/>
  <c r="AN741" i="24"/>
  <c r="AM741" i="24"/>
  <c r="AL741" i="24"/>
  <c r="M741" i="24"/>
  <c r="H741" i="24"/>
  <c r="D741" i="24"/>
  <c r="AO740" i="24"/>
  <c r="A740" i="24" s="1"/>
  <c r="AN740" i="24"/>
  <c r="AM740" i="24"/>
  <c r="AL740" i="24"/>
  <c r="M740" i="24"/>
  <c r="H740" i="24"/>
  <c r="D740" i="24"/>
  <c r="AO739" i="24"/>
  <c r="A739" i="24" s="1"/>
  <c r="AN739" i="24"/>
  <c r="AM739" i="24"/>
  <c r="AL739" i="24"/>
  <c r="M739" i="24"/>
  <c r="H739" i="24"/>
  <c r="D739" i="24"/>
  <c r="AO738" i="24"/>
  <c r="A738" i="24" s="1"/>
  <c r="AN738" i="24"/>
  <c r="AM738" i="24"/>
  <c r="AL738" i="24"/>
  <c r="M738" i="24"/>
  <c r="H738" i="24"/>
  <c r="D738" i="24"/>
  <c r="AO737" i="24"/>
  <c r="A737" i="24" s="1"/>
  <c r="AN737" i="24"/>
  <c r="AM737" i="24"/>
  <c r="AL737" i="24"/>
  <c r="M737" i="24"/>
  <c r="H737" i="24"/>
  <c r="D737" i="24"/>
  <c r="AO736" i="24"/>
  <c r="A736" i="24" s="1"/>
  <c r="AN736" i="24"/>
  <c r="AM736" i="24"/>
  <c r="AL736" i="24"/>
  <c r="M736" i="24"/>
  <c r="H736" i="24"/>
  <c r="D736" i="24"/>
  <c r="AO735" i="24"/>
  <c r="A735" i="24" s="1"/>
  <c r="AN735" i="24"/>
  <c r="AM735" i="24"/>
  <c r="AL735" i="24"/>
  <c r="M735" i="24"/>
  <c r="H735" i="24"/>
  <c r="D735" i="24"/>
  <c r="AO734" i="24"/>
  <c r="A734" i="24" s="1"/>
  <c r="AN734" i="24"/>
  <c r="AM734" i="24"/>
  <c r="AL734" i="24"/>
  <c r="M734" i="24"/>
  <c r="H734" i="24"/>
  <c r="D734" i="24"/>
  <c r="AO733" i="24"/>
  <c r="A733" i="24" s="1"/>
  <c r="AN733" i="24"/>
  <c r="AM733" i="24"/>
  <c r="AL733" i="24"/>
  <c r="M733" i="24"/>
  <c r="H733" i="24"/>
  <c r="D733" i="24"/>
  <c r="AO732" i="24"/>
  <c r="A732" i="24" s="1"/>
  <c r="AN732" i="24"/>
  <c r="AM732" i="24"/>
  <c r="AL732" i="24"/>
  <c r="M732" i="24"/>
  <c r="H732" i="24"/>
  <c r="D732" i="24"/>
  <c r="AO731" i="24"/>
  <c r="A731" i="24" s="1"/>
  <c r="AN731" i="24"/>
  <c r="AM731" i="24"/>
  <c r="AL731" i="24"/>
  <c r="M731" i="24"/>
  <c r="H731" i="24"/>
  <c r="D731" i="24"/>
  <c r="AO730" i="24"/>
  <c r="A730" i="24" s="1"/>
  <c r="AN730" i="24"/>
  <c r="AM730" i="24"/>
  <c r="AL730" i="24"/>
  <c r="M730" i="24"/>
  <c r="H730" i="24"/>
  <c r="D730" i="24"/>
  <c r="AO729" i="24"/>
  <c r="A729" i="24" s="1"/>
  <c r="AN729" i="24"/>
  <c r="AM729" i="24"/>
  <c r="AL729" i="24"/>
  <c r="M729" i="24"/>
  <c r="H729" i="24"/>
  <c r="D729" i="24"/>
  <c r="AO728" i="24"/>
  <c r="A728" i="24" s="1"/>
  <c r="AN728" i="24"/>
  <c r="AM728" i="24"/>
  <c r="AL728" i="24"/>
  <c r="M728" i="24"/>
  <c r="H728" i="24"/>
  <c r="D728" i="24"/>
  <c r="AO727" i="24"/>
  <c r="A727" i="24" s="1"/>
  <c r="AN727" i="24"/>
  <c r="AM727" i="24"/>
  <c r="AL727" i="24"/>
  <c r="M727" i="24"/>
  <c r="H727" i="24"/>
  <c r="D727" i="24"/>
  <c r="AO726" i="24"/>
  <c r="A726" i="24" s="1"/>
  <c r="AN726" i="24"/>
  <c r="AM726" i="24"/>
  <c r="AL726" i="24"/>
  <c r="M726" i="24"/>
  <c r="H726" i="24"/>
  <c r="D726" i="24"/>
  <c r="AO725" i="24"/>
  <c r="A725" i="24" s="1"/>
  <c r="AN725" i="24"/>
  <c r="AM725" i="24"/>
  <c r="AL725" i="24"/>
  <c r="M725" i="24"/>
  <c r="H725" i="24"/>
  <c r="D725" i="24"/>
  <c r="AO724" i="24"/>
  <c r="A724" i="24" s="1"/>
  <c r="AN724" i="24"/>
  <c r="AM724" i="24"/>
  <c r="AL724" i="24"/>
  <c r="M724" i="24"/>
  <c r="H724" i="24"/>
  <c r="D724" i="24"/>
  <c r="AO723" i="24"/>
  <c r="A723" i="24" s="1"/>
  <c r="AN723" i="24"/>
  <c r="AM723" i="24"/>
  <c r="AL723" i="24"/>
  <c r="M723" i="24"/>
  <c r="H723" i="24"/>
  <c r="D723" i="24"/>
  <c r="AO722" i="24"/>
  <c r="A722" i="24" s="1"/>
  <c r="AN722" i="24"/>
  <c r="AM722" i="24"/>
  <c r="AL722" i="24"/>
  <c r="M722" i="24"/>
  <c r="H722" i="24"/>
  <c r="D722" i="24"/>
  <c r="AO721" i="24"/>
  <c r="A721" i="24" s="1"/>
  <c r="AN721" i="24"/>
  <c r="AM721" i="24"/>
  <c r="AL721" i="24"/>
  <c r="M721" i="24"/>
  <c r="H721" i="24"/>
  <c r="D721" i="24"/>
  <c r="AO720" i="24"/>
  <c r="A720" i="24" s="1"/>
  <c r="AN720" i="24"/>
  <c r="AM720" i="24"/>
  <c r="AL720" i="24"/>
  <c r="M720" i="24"/>
  <c r="H720" i="24"/>
  <c r="D720" i="24"/>
  <c r="AO719" i="24"/>
  <c r="A719" i="24" s="1"/>
  <c r="AN719" i="24"/>
  <c r="AM719" i="24"/>
  <c r="AL719" i="24"/>
  <c r="M719" i="24"/>
  <c r="H719" i="24"/>
  <c r="D719" i="24"/>
  <c r="AO718" i="24"/>
  <c r="A718" i="24" s="1"/>
  <c r="AN718" i="24"/>
  <c r="AM718" i="24"/>
  <c r="AL718" i="24"/>
  <c r="M718" i="24"/>
  <c r="H718" i="24"/>
  <c r="D718" i="24"/>
  <c r="AO717" i="24"/>
  <c r="A717" i="24" s="1"/>
  <c r="AN717" i="24"/>
  <c r="AM717" i="24"/>
  <c r="AL717" i="24"/>
  <c r="M717" i="24"/>
  <c r="H717" i="24"/>
  <c r="D717" i="24"/>
  <c r="AO716" i="24"/>
  <c r="A716" i="24" s="1"/>
  <c r="AN716" i="24"/>
  <c r="AM716" i="24"/>
  <c r="AL716" i="24"/>
  <c r="M716" i="24"/>
  <c r="H716" i="24"/>
  <c r="D716" i="24"/>
  <c r="AO715" i="24"/>
  <c r="A715" i="24" s="1"/>
  <c r="AN715" i="24"/>
  <c r="AM715" i="24"/>
  <c r="AL715" i="24"/>
  <c r="M715" i="24"/>
  <c r="H715" i="24"/>
  <c r="D715" i="24"/>
  <c r="AO714" i="24"/>
  <c r="A714" i="24" s="1"/>
  <c r="AN714" i="24"/>
  <c r="AM714" i="24"/>
  <c r="AL714" i="24"/>
  <c r="M714" i="24"/>
  <c r="H714" i="24"/>
  <c r="D714" i="24"/>
  <c r="AO713" i="24"/>
  <c r="A713" i="24" s="1"/>
  <c r="AN713" i="24"/>
  <c r="AM713" i="24"/>
  <c r="AL713" i="24"/>
  <c r="M713" i="24"/>
  <c r="H713" i="24"/>
  <c r="D713" i="24"/>
  <c r="AO712" i="24"/>
  <c r="A712" i="24" s="1"/>
  <c r="AN712" i="24"/>
  <c r="AM712" i="24"/>
  <c r="AL712" i="24"/>
  <c r="M712" i="24"/>
  <c r="H712" i="24"/>
  <c r="D712" i="24"/>
  <c r="AO711" i="24"/>
  <c r="A711" i="24" s="1"/>
  <c r="AN711" i="24"/>
  <c r="AM711" i="24"/>
  <c r="AL711" i="24"/>
  <c r="M711" i="24"/>
  <c r="H711" i="24"/>
  <c r="D711" i="24"/>
  <c r="AO710" i="24"/>
  <c r="A710" i="24" s="1"/>
  <c r="AN710" i="24"/>
  <c r="AM710" i="24"/>
  <c r="AL710" i="24"/>
  <c r="M710" i="24"/>
  <c r="H710" i="24"/>
  <c r="D710" i="24"/>
  <c r="AO709" i="24"/>
  <c r="A709" i="24" s="1"/>
  <c r="AN709" i="24"/>
  <c r="AM709" i="24"/>
  <c r="AL709" i="24"/>
  <c r="M709" i="24"/>
  <c r="H709" i="24"/>
  <c r="D709" i="24"/>
  <c r="AO708" i="24"/>
  <c r="A708" i="24" s="1"/>
  <c r="AN708" i="24"/>
  <c r="AM708" i="24"/>
  <c r="AL708" i="24"/>
  <c r="M708" i="24"/>
  <c r="H708" i="24"/>
  <c r="D708" i="24"/>
  <c r="AO707" i="24"/>
  <c r="A707" i="24" s="1"/>
  <c r="AN707" i="24"/>
  <c r="AM707" i="24"/>
  <c r="AL707" i="24"/>
  <c r="M707" i="24"/>
  <c r="H707" i="24"/>
  <c r="D707" i="24"/>
  <c r="AO706" i="24"/>
  <c r="A706" i="24" s="1"/>
  <c r="AN706" i="24"/>
  <c r="AM706" i="24"/>
  <c r="AL706" i="24"/>
  <c r="M706" i="24"/>
  <c r="H706" i="24"/>
  <c r="D706" i="24"/>
  <c r="AO705" i="24"/>
  <c r="A705" i="24" s="1"/>
  <c r="AN705" i="24"/>
  <c r="AM705" i="24"/>
  <c r="AL705" i="24"/>
  <c r="M705" i="24"/>
  <c r="H705" i="24"/>
  <c r="D705" i="24"/>
  <c r="AO704" i="24"/>
  <c r="A704" i="24" s="1"/>
  <c r="AN704" i="24"/>
  <c r="AM704" i="24"/>
  <c r="AL704" i="24"/>
  <c r="M704" i="24"/>
  <c r="H704" i="24"/>
  <c r="D704" i="24"/>
  <c r="AO703" i="24"/>
  <c r="A703" i="24" s="1"/>
  <c r="AN703" i="24"/>
  <c r="AM703" i="24"/>
  <c r="AL703" i="24"/>
  <c r="M703" i="24"/>
  <c r="H703" i="24"/>
  <c r="D703" i="24"/>
  <c r="AO702" i="24"/>
  <c r="A702" i="24" s="1"/>
  <c r="AN702" i="24"/>
  <c r="AM702" i="24"/>
  <c r="AL702" i="24"/>
  <c r="M702" i="24"/>
  <c r="H702" i="24"/>
  <c r="D702" i="24"/>
  <c r="AO701" i="24"/>
  <c r="A701" i="24" s="1"/>
  <c r="AN701" i="24"/>
  <c r="AM701" i="24"/>
  <c r="AL701" i="24"/>
  <c r="M701" i="24"/>
  <c r="H701" i="24"/>
  <c r="D701" i="24"/>
  <c r="AO700" i="24"/>
  <c r="A700" i="24" s="1"/>
  <c r="AN700" i="24"/>
  <c r="AM700" i="24"/>
  <c r="AL700" i="24"/>
  <c r="M700" i="24"/>
  <c r="H700" i="24"/>
  <c r="D700" i="24"/>
  <c r="AO699" i="24"/>
  <c r="A699" i="24" s="1"/>
  <c r="AN699" i="24"/>
  <c r="AM699" i="24"/>
  <c r="AL699" i="24"/>
  <c r="M699" i="24"/>
  <c r="H699" i="24"/>
  <c r="D699" i="24"/>
  <c r="AO698" i="24"/>
  <c r="A698" i="24" s="1"/>
  <c r="AN698" i="24"/>
  <c r="AM698" i="24"/>
  <c r="AL698" i="24"/>
  <c r="M698" i="24"/>
  <c r="H698" i="24"/>
  <c r="D698" i="24"/>
  <c r="AO697" i="24"/>
  <c r="A697" i="24" s="1"/>
  <c r="AN697" i="24"/>
  <c r="AM697" i="24"/>
  <c r="AL697" i="24"/>
  <c r="M697" i="24"/>
  <c r="H697" i="24"/>
  <c r="D697" i="24"/>
  <c r="AO696" i="24"/>
  <c r="A696" i="24" s="1"/>
  <c r="AN696" i="24"/>
  <c r="AM696" i="24"/>
  <c r="AL696" i="24"/>
  <c r="M696" i="24"/>
  <c r="H696" i="24"/>
  <c r="D696" i="24"/>
  <c r="AO695" i="24"/>
  <c r="A695" i="24" s="1"/>
  <c r="AN695" i="24"/>
  <c r="AM695" i="24"/>
  <c r="AL695" i="24"/>
  <c r="M695" i="24"/>
  <c r="H695" i="24"/>
  <c r="D695" i="24"/>
  <c r="AO694" i="24"/>
  <c r="A694" i="24" s="1"/>
  <c r="AN694" i="24"/>
  <c r="AM694" i="24"/>
  <c r="AL694" i="24"/>
  <c r="M694" i="24"/>
  <c r="H694" i="24"/>
  <c r="D694" i="24"/>
  <c r="AO693" i="24"/>
  <c r="A693" i="24" s="1"/>
  <c r="AN693" i="24"/>
  <c r="AM693" i="24"/>
  <c r="AL693" i="24"/>
  <c r="M693" i="24"/>
  <c r="H693" i="24"/>
  <c r="D693" i="24"/>
  <c r="AO692" i="24"/>
  <c r="A692" i="24" s="1"/>
  <c r="AN692" i="24"/>
  <c r="AM692" i="24"/>
  <c r="AL692" i="24"/>
  <c r="M692" i="24"/>
  <c r="H692" i="24"/>
  <c r="D692" i="24"/>
  <c r="AO691" i="24"/>
  <c r="A691" i="24" s="1"/>
  <c r="AN691" i="24"/>
  <c r="AM691" i="24"/>
  <c r="AL691" i="24"/>
  <c r="M691" i="24"/>
  <c r="H691" i="24"/>
  <c r="D691" i="24"/>
  <c r="AO690" i="24"/>
  <c r="A690" i="24" s="1"/>
  <c r="AN690" i="24"/>
  <c r="AM690" i="24"/>
  <c r="AL690" i="24"/>
  <c r="M690" i="24"/>
  <c r="H690" i="24"/>
  <c r="D690" i="24"/>
  <c r="AO689" i="24"/>
  <c r="A689" i="24" s="1"/>
  <c r="AN689" i="24"/>
  <c r="AM689" i="24"/>
  <c r="AL689" i="24"/>
  <c r="M689" i="24"/>
  <c r="H689" i="24"/>
  <c r="D689" i="24"/>
  <c r="AO688" i="24"/>
  <c r="A688" i="24" s="1"/>
  <c r="AN688" i="24"/>
  <c r="AM688" i="24"/>
  <c r="AL688" i="24"/>
  <c r="M688" i="24"/>
  <c r="H688" i="24"/>
  <c r="D688" i="24"/>
  <c r="AO687" i="24"/>
  <c r="A687" i="24" s="1"/>
  <c r="AN687" i="24"/>
  <c r="AM687" i="24"/>
  <c r="AL687" i="24"/>
  <c r="M687" i="24"/>
  <c r="H687" i="24"/>
  <c r="D687" i="24"/>
  <c r="AO686" i="24"/>
  <c r="A686" i="24" s="1"/>
  <c r="AN686" i="24"/>
  <c r="AM686" i="24"/>
  <c r="AL686" i="24"/>
  <c r="M686" i="24"/>
  <c r="H686" i="24"/>
  <c r="D686" i="24"/>
  <c r="AO685" i="24"/>
  <c r="A685" i="24" s="1"/>
  <c r="AN685" i="24"/>
  <c r="AM685" i="24"/>
  <c r="AL685" i="24"/>
  <c r="M685" i="24"/>
  <c r="H685" i="24"/>
  <c r="D685" i="24"/>
  <c r="AO684" i="24"/>
  <c r="A684" i="24" s="1"/>
  <c r="AN684" i="24"/>
  <c r="AM684" i="24"/>
  <c r="AL684" i="24"/>
  <c r="M684" i="24"/>
  <c r="H684" i="24"/>
  <c r="D684" i="24"/>
  <c r="AO683" i="24"/>
  <c r="A683" i="24" s="1"/>
  <c r="AN683" i="24"/>
  <c r="AM683" i="24"/>
  <c r="AL683" i="24"/>
  <c r="M683" i="24"/>
  <c r="H683" i="24"/>
  <c r="D683" i="24"/>
  <c r="AO682" i="24"/>
  <c r="A682" i="24" s="1"/>
  <c r="AN682" i="24"/>
  <c r="AM682" i="24"/>
  <c r="AL682" i="24"/>
  <c r="M682" i="24"/>
  <c r="H682" i="24"/>
  <c r="D682" i="24"/>
  <c r="AO681" i="24"/>
  <c r="A681" i="24" s="1"/>
  <c r="AN681" i="24"/>
  <c r="AM681" i="24"/>
  <c r="AL681" i="24"/>
  <c r="M681" i="24"/>
  <c r="H681" i="24"/>
  <c r="D681" i="24"/>
  <c r="AO680" i="24"/>
  <c r="A680" i="24" s="1"/>
  <c r="AN680" i="24"/>
  <c r="AM680" i="24"/>
  <c r="AL680" i="24"/>
  <c r="M680" i="24"/>
  <c r="H680" i="24"/>
  <c r="D680" i="24"/>
  <c r="AO679" i="24"/>
  <c r="A679" i="24" s="1"/>
  <c r="AN679" i="24"/>
  <c r="AM679" i="24"/>
  <c r="AL679" i="24"/>
  <c r="M679" i="24"/>
  <c r="H679" i="24"/>
  <c r="D679" i="24"/>
  <c r="AO678" i="24"/>
  <c r="A678" i="24" s="1"/>
  <c r="AN678" i="24"/>
  <c r="AM678" i="24"/>
  <c r="AL678" i="24"/>
  <c r="M678" i="24"/>
  <c r="H678" i="24"/>
  <c r="D678" i="24"/>
  <c r="AO677" i="24"/>
  <c r="A677" i="24" s="1"/>
  <c r="AN677" i="24"/>
  <c r="AM677" i="24"/>
  <c r="AL677" i="24"/>
  <c r="M677" i="24"/>
  <c r="H677" i="24"/>
  <c r="D677" i="24"/>
  <c r="AO676" i="24"/>
  <c r="A676" i="24" s="1"/>
  <c r="AN676" i="24"/>
  <c r="AM676" i="24"/>
  <c r="AL676" i="24"/>
  <c r="M676" i="24"/>
  <c r="H676" i="24"/>
  <c r="D676" i="24"/>
  <c r="AO675" i="24"/>
  <c r="A675" i="24" s="1"/>
  <c r="AN675" i="24"/>
  <c r="AM675" i="24"/>
  <c r="AL675" i="24"/>
  <c r="M675" i="24"/>
  <c r="H675" i="24"/>
  <c r="D675" i="24"/>
  <c r="AO674" i="24"/>
  <c r="A674" i="24" s="1"/>
  <c r="AN674" i="24"/>
  <c r="AM674" i="24"/>
  <c r="AL674" i="24"/>
  <c r="M674" i="24"/>
  <c r="H674" i="24"/>
  <c r="D674" i="24"/>
  <c r="AO673" i="24"/>
  <c r="A673" i="24" s="1"/>
  <c r="AN673" i="24"/>
  <c r="AM673" i="24"/>
  <c r="AL673" i="24"/>
  <c r="M673" i="24"/>
  <c r="H673" i="24"/>
  <c r="D673" i="24"/>
  <c r="AO672" i="24"/>
  <c r="A672" i="24" s="1"/>
  <c r="AN672" i="24"/>
  <c r="AM672" i="24"/>
  <c r="AL672" i="24"/>
  <c r="M672" i="24"/>
  <c r="H672" i="24"/>
  <c r="D672" i="24"/>
  <c r="AO671" i="24"/>
  <c r="A671" i="24" s="1"/>
  <c r="AN671" i="24"/>
  <c r="AM671" i="24"/>
  <c r="AL671" i="24"/>
  <c r="M671" i="24"/>
  <c r="H671" i="24"/>
  <c r="D671" i="24"/>
  <c r="AO670" i="24"/>
  <c r="A670" i="24" s="1"/>
  <c r="AN670" i="24"/>
  <c r="AM670" i="24"/>
  <c r="AL670" i="24"/>
  <c r="M670" i="24"/>
  <c r="H670" i="24"/>
  <c r="D670" i="24"/>
  <c r="AO669" i="24"/>
  <c r="A669" i="24" s="1"/>
  <c r="AN669" i="24"/>
  <c r="AM669" i="24"/>
  <c r="AL669" i="24"/>
  <c r="M669" i="24"/>
  <c r="H669" i="24"/>
  <c r="D669" i="24"/>
  <c r="AO668" i="24"/>
  <c r="A668" i="24" s="1"/>
  <c r="AN668" i="24"/>
  <c r="AM668" i="24"/>
  <c r="AL668" i="24"/>
  <c r="M668" i="24"/>
  <c r="H668" i="24"/>
  <c r="D668" i="24"/>
  <c r="AO667" i="24"/>
  <c r="A667" i="24" s="1"/>
  <c r="AN667" i="24"/>
  <c r="AM667" i="24"/>
  <c r="AL667" i="24"/>
  <c r="M667" i="24"/>
  <c r="H667" i="24"/>
  <c r="D667" i="24"/>
  <c r="AO666" i="24"/>
  <c r="A666" i="24" s="1"/>
  <c r="AN666" i="24"/>
  <c r="AM666" i="24"/>
  <c r="AL666" i="24"/>
  <c r="M666" i="24"/>
  <c r="H666" i="24"/>
  <c r="D666" i="24"/>
  <c r="AO665" i="24"/>
  <c r="A665" i="24" s="1"/>
  <c r="AN665" i="24"/>
  <c r="AM665" i="24"/>
  <c r="AL665" i="24"/>
  <c r="M665" i="24"/>
  <c r="H665" i="24"/>
  <c r="D665" i="24"/>
  <c r="AO664" i="24"/>
  <c r="A664" i="24" s="1"/>
  <c r="AN664" i="24"/>
  <c r="AM664" i="24"/>
  <c r="AL664" i="24"/>
  <c r="M664" i="24"/>
  <c r="H664" i="24"/>
  <c r="D664" i="24"/>
  <c r="AO663" i="24"/>
  <c r="A663" i="24" s="1"/>
  <c r="AN663" i="24"/>
  <c r="AM663" i="24"/>
  <c r="AL663" i="24"/>
  <c r="M663" i="24"/>
  <c r="H663" i="24"/>
  <c r="D663" i="24"/>
  <c r="AO662" i="24"/>
  <c r="A662" i="24" s="1"/>
  <c r="AN662" i="24"/>
  <c r="AM662" i="24"/>
  <c r="AL662" i="24"/>
  <c r="M662" i="24"/>
  <c r="H662" i="24"/>
  <c r="D662" i="24"/>
  <c r="AO661" i="24"/>
  <c r="A661" i="24" s="1"/>
  <c r="AN661" i="24"/>
  <c r="AM661" i="24"/>
  <c r="AL661" i="24"/>
  <c r="M661" i="24"/>
  <c r="H661" i="24"/>
  <c r="D661" i="24"/>
  <c r="AO660" i="24"/>
  <c r="A660" i="24" s="1"/>
  <c r="AN660" i="24"/>
  <c r="AM660" i="24"/>
  <c r="AL660" i="24"/>
  <c r="M660" i="24"/>
  <c r="H660" i="24"/>
  <c r="D660" i="24"/>
  <c r="AO659" i="24"/>
  <c r="A659" i="24" s="1"/>
  <c r="AN659" i="24"/>
  <c r="AM659" i="24"/>
  <c r="AL659" i="24"/>
  <c r="M659" i="24"/>
  <c r="H659" i="24"/>
  <c r="D659" i="24"/>
  <c r="AO658" i="24"/>
  <c r="A658" i="24" s="1"/>
  <c r="AN658" i="24"/>
  <c r="AM658" i="24"/>
  <c r="AL658" i="24"/>
  <c r="M658" i="24"/>
  <c r="H658" i="24"/>
  <c r="D658" i="24"/>
  <c r="AO657" i="24"/>
  <c r="A657" i="24" s="1"/>
  <c r="AN657" i="24"/>
  <c r="AM657" i="24"/>
  <c r="AL657" i="24"/>
  <c r="M657" i="24"/>
  <c r="H657" i="24"/>
  <c r="D657" i="24"/>
  <c r="AO656" i="24"/>
  <c r="A656" i="24" s="1"/>
  <c r="AN656" i="24"/>
  <c r="AM656" i="24"/>
  <c r="AL656" i="24"/>
  <c r="M656" i="24"/>
  <c r="H656" i="24"/>
  <c r="D656" i="24"/>
  <c r="AO655" i="24"/>
  <c r="A655" i="24" s="1"/>
  <c r="AN655" i="24"/>
  <c r="AM655" i="24"/>
  <c r="AL655" i="24"/>
  <c r="M655" i="24"/>
  <c r="H655" i="24"/>
  <c r="D655" i="24"/>
  <c r="AO654" i="24"/>
  <c r="A654" i="24" s="1"/>
  <c r="AN654" i="24"/>
  <c r="AM654" i="24"/>
  <c r="AL654" i="24"/>
  <c r="M654" i="24"/>
  <c r="H654" i="24"/>
  <c r="D654" i="24"/>
  <c r="AO653" i="24"/>
  <c r="A653" i="24" s="1"/>
  <c r="AN653" i="24"/>
  <c r="AM653" i="24"/>
  <c r="AL653" i="24"/>
  <c r="M653" i="24"/>
  <c r="H653" i="24"/>
  <c r="D653" i="24"/>
  <c r="AO652" i="24"/>
  <c r="A652" i="24" s="1"/>
  <c r="AN652" i="24"/>
  <c r="AM652" i="24"/>
  <c r="AL652" i="24"/>
  <c r="M652" i="24"/>
  <c r="H652" i="24"/>
  <c r="D652" i="24"/>
  <c r="AO651" i="24"/>
  <c r="A651" i="24" s="1"/>
  <c r="AN651" i="24"/>
  <c r="AM651" i="24"/>
  <c r="AL651" i="24"/>
  <c r="M651" i="24"/>
  <c r="H651" i="24"/>
  <c r="D651" i="24"/>
  <c r="AO650" i="24"/>
  <c r="A650" i="24" s="1"/>
  <c r="AN650" i="24"/>
  <c r="AM650" i="24"/>
  <c r="AL650" i="24"/>
  <c r="M650" i="24"/>
  <c r="H650" i="24"/>
  <c r="D650" i="24"/>
  <c r="AO649" i="24"/>
  <c r="A649" i="24" s="1"/>
  <c r="AN649" i="24"/>
  <c r="AM649" i="24"/>
  <c r="AL649" i="24"/>
  <c r="M649" i="24"/>
  <c r="H649" i="24"/>
  <c r="D649" i="24"/>
  <c r="AO648" i="24"/>
  <c r="A648" i="24" s="1"/>
  <c r="AN648" i="24"/>
  <c r="AM648" i="24"/>
  <c r="AL648" i="24"/>
  <c r="M648" i="24"/>
  <c r="H648" i="24"/>
  <c r="D648" i="24"/>
  <c r="AO647" i="24"/>
  <c r="A647" i="24" s="1"/>
  <c r="AN647" i="24"/>
  <c r="AM647" i="24"/>
  <c r="AL647" i="24"/>
  <c r="M647" i="24"/>
  <c r="H647" i="24"/>
  <c r="D647" i="24"/>
  <c r="AO646" i="24"/>
  <c r="A646" i="24" s="1"/>
  <c r="AN646" i="24"/>
  <c r="AM646" i="24"/>
  <c r="AL646" i="24"/>
  <c r="M646" i="24"/>
  <c r="H646" i="24"/>
  <c r="D646" i="24"/>
  <c r="AO645" i="24"/>
  <c r="A645" i="24" s="1"/>
  <c r="AN645" i="24"/>
  <c r="AM645" i="24"/>
  <c r="AL645" i="24"/>
  <c r="M645" i="24"/>
  <c r="H645" i="24"/>
  <c r="D645" i="24"/>
  <c r="AO644" i="24"/>
  <c r="A644" i="24" s="1"/>
  <c r="AN644" i="24"/>
  <c r="AM644" i="24"/>
  <c r="AL644" i="24"/>
  <c r="M644" i="24"/>
  <c r="H644" i="24"/>
  <c r="D644" i="24"/>
  <c r="AO643" i="24"/>
  <c r="A643" i="24" s="1"/>
  <c r="AN643" i="24"/>
  <c r="AM643" i="24"/>
  <c r="AL643" i="24"/>
  <c r="M643" i="24"/>
  <c r="H643" i="24"/>
  <c r="D643" i="24"/>
  <c r="AO642" i="24"/>
  <c r="A642" i="24" s="1"/>
  <c r="AN642" i="24"/>
  <c r="AM642" i="24"/>
  <c r="AL642" i="24"/>
  <c r="M642" i="24"/>
  <c r="H642" i="24"/>
  <c r="D642" i="24"/>
  <c r="AO641" i="24"/>
  <c r="A641" i="24" s="1"/>
  <c r="AN641" i="24"/>
  <c r="AM641" i="24"/>
  <c r="AL641" i="24"/>
  <c r="M641" i="24"/>
  <c r="H641" i="24"/>
  <c r="D641" i="24"/>
  <c r="AO640" i="24"/>
  <c r="A640" i="24" s="1"/>
  <c r="AN640" i="24"/>
  <c r="AM640" i="24"/>
  <c r="AL640" i="24"/>
  <c r="M640" i="24"/>
  <c r="H640" i="24"/>
  <c r="D640" i="24"/>
  <c r="AO639" i="24"/>
  <c r="A639" i="24" s="1"/>
  <c r="AN639" i="24"/>
  <c r="AM639" i="24"/>
  <c r="AL639" i="24"/>
  <c r="M639" i="24"/>
  <c r="H639" i="24"/>
  <c r="D639" i="24"/>
  <c r="AO638" i="24"/>
  <c r="A638" i="24" s="1"/>
  <c r="AN638" i="24"/>
  <c r="AM638" i="24"/>
  <c r="AL638" i="24"/>
  <c r="M638" i="24"/>
  <c r="H638" i="24"/>
  <c r="D638" i="24"/>
  <c r="AO637" i="24"/>
  <c r="AN637" i="24"/>
  <c r="AM637" i="24"/>
  <c r="AL637" i="24"/>
  <c r="M637" i="24"/>
  <c r="H637" i="24"/>
  <c r="D637" i="24"/>
  <c r="A637" i="24"/>
  <c r="AO636" i="24"/>
  <c r="AN636" i="24"/>
  <c r="AM636" i="24"/>
  <c r="AL636" i="24"/>
  <c r="M636" i="24"/>
  <c r="H636" i="24"/>
  <c r="D636" i="24"/>
  <c r="A636" i="24"/>
  <c r="AO635" i="24"/>
  <c r="AN635" i="24"/>
  <c r="AM635" i="24"/>
  <c r="AL635" i="24"/>
  <c r="M635" i="24"/>
  <c r="H635" i="24"/>
  <c r="D635" i="24"/>
  <c r="A635" i="24"/>
  <c r="AO634" i="24"/>
  <c r="AN634" i="24"/>
  <c r="AM634" i="24"/>
  <c r="AL634" i="24"/>
  <c r="M634" i="24"/>
  <c r="H634" i="24"/>
  <c r="D634" i="24"/>
  <c r="A634" i="24"/>
  <c r="AO633" i="24"/>
  <c r="AN633" i="24"/>
  <c r="AM633" i="24"/>
  <c r="AL633" i="24"/>
  <c r="M633" i="24"/>
  <c r="H633" i="24"/>
  <c r="D633" i="24"/>
  <c r="A633" i="24"/>
  <c r="AO632" i="24"/>
  <c r="AN632" i="24"/>
  <c r="AM632" i="24"/>
  <c r="AL632" i="24"/>
  <c r="M632" i="24"/>
  <c r="H632" i="24"/>
  <c r="D632" i="24"/>
  <c r="A632" i="24"/>
  <c r="AO631" i="24"/>
  <c r="AN631" i="24"/>
  <c r="AM631" i="24"/>
  <c r="AL631" i="24"/>
  <c r="M631" i="24"/>
  <c r="H631" i="24"/>
  <c r="D631" i="24"/>
  <c r="A631" i="24"/>
  <c r="AO630" i="24"/>
  <c r="AN630" i="24"/>
  <c r="AM630" i="24"/>
  <c r="AL630" i="24"/>
  <c r="M630" i="24"/>
  <c r="H630" i="24"/>
  <c r="D630" i="24"/>
  <c r="A630" i="24"/>
  <c r="AO629" i="24"/>
  <c r="AN629" i="24"/>
  <c r="AM629" i="24"/>
  <c r="AL629" i="24"/>
  <c r="M629" i="24"/>
  <c r="H629" i="24"/>
  <c r="D629" i="24"/>
  <c r="A629" i="24"/>
  <c r="AO628" i="24"/>
  <c r="AN628" i="24"/>
  <c r="AM628" i="24"/>
  <c r="AL628" i="24"/>
  <c r="M628" i="24"/>
  <c r="H628" i="24"/>
  <c r="D628" i="24"/>
  <c r="A628" i="24"/>
  <c r="AO627" i="24"/>
  <c r="AN627" i="24"/>
  <c r="AM627" i="24"/>
  <c r="AL627" i="24"/>
  <c r="M627" i="24"/>
  <c r="H627" i="24"/>
  <c r="D627" i="24"/>
  <c r="A627" i="24"/>
  <c r="AO626" i="24"/>
  <c r="AN626" i="24"/>
  <c r="AM626" i="24"/>
  <c r="AL626" i="24"/>
  <c r="M626" i="24"/>
  <c r="H626" i="24"/>
  <c r="D626" i="24"/>
  <c r="A626" i="24"/>
  <c r="AO625" i="24"/>
  <c r="AN625" i="24"/>
  <c r="AM625" i="24"/>
  <c r="AL625" i="24"/>
  <c r="M625" i="24"/>
  <c r="H625" i="24"/>
  <c r="D625" i="24"/>
  <c r="A625" i="24"/>
  <c r="AO624" i="24"/>
  <c r="AN624" i="24"/>
  <c r="AM624" i="24"/>
  <c r="AL624" i="24"/>
  <c r="M624" i="24"/>
  <c r="H624" i="24"/>
  <c r="D624" i="24"/>
  <c r="A624" i="24"/>
  <c r="AO623" i="24"/>
  <c r="AN623" i="24"/>
  <c r="AM623" i="24"/>
  <c r="AL623" i="24"/>
  <c r="M623" i="24"/>
  <c r="H623" i="24"/>
  <c r="D623" i="24"/>
  <c r="A623" i="24"/>
  <c r="AO622" i="24"/>
  <c r="AN622" i="24"/>
  <c r="AM622" i="24"/>
  <c r="AL622" i="24"/>
  <c r="M622" i="24"/>
  <c r="H622" i="24"/>
  <c r="D622" i="24"/>
  <c r="A622" i="24"/>
  <c r="AO621" i="24"/>
  <c r="AN621" i="24"/>
  <c r="AM621" i="24"/>
  <c r="AL621" i="24"/>
  <c r="M621" i="24"/>
  <c r="H621" i="24"/>
  <c r="D621" i="24"/>
  <c r="A621" i="24"/>
  <c r="AO620" i="24"/>
  <c r="AN620" i="24"/>
  <c r="AM620" i="24"/>
  <c r="AL620" i="24"/>
  <c r="M620" i="24"/>
  <c r="H620" i="24"/>
  <c r="D620" i="24"/>
  <c r="A620" i="24"/>
  <c r="AO619" i="24"/>
  <c r="AN619" i="24"/>
  <c r="AM619" i="24"/>
  <c r="AL619" i="24"/>
  <c r="M619" i="24"/>
  <c r="H619" i="24"/>
  <c r="D619" i="24"/>
  <c r="A619" i="24"/>
  <c r="AO618" i="24"/>
  <c r="AN618" i="24"/>
  <c r="AM618" i="24"/>
  <c r="AL618" i="24"/>
  <c r="M618" i="24"/>
  <c r="H618" i="24"/>
  <c r="D618" i="24"/>
  <c r="A618" i="24"/>
  <c r="AO617" i="24"/>
  <c r="AN617" i="24"/>
  <c r="AM617" i="24"/>
  <c r="AL617" i="24"/>
  <c r="M617" i="24"/>
  <c r="H617" i="24"/>
  <c r="D617" i="24"/>
  <c r="A617" i="24"/>
  <c r="AO616" i="24"/>
  <c r="AN616" i="24"/>
  <c r="AM616" i="24"/>
  <c r="AL616" i="24"/>
  <c r="M616" i="24"/>
  <c r="H616" i="24"/>
  <c r="D616" i="24"/>
  <c r="A616" i="24"/>
  <c r="AO615" i="24"/>
  <c r="AN615" i="24"/>
  <c r="AM615" i="24"/>
  <c r="AL615" i="24"/>
  <c r="M615" i="24"/>
  <c r="H615" i="24"/>
  <c r="D615" i="24"/>
  <c r="A615" i="24"/>
  <c r="AO614" i="24"/>
  <c r="AN614" i="24"/>
  <c r="AM614" i="24"/>
  <c r="AL614" i="24"/>
  <c r="M614" i="24"/>
  <c r="H614" i="24"/>
  <c r="D614" i="24"/>
  <c r="A614" i="24"/>
  <c r="AO613" i="24"/>
  <c r="AN613" i="24"/>
  <c r="AM613" i="24"/>
  <c r="AL613" i="24"/>
  <c r="M613" i="24"/>
  <c r="H613" i="24"/>
  <c r="D613" i="24"/>
  <c r="A613" i="24"/>
  <c r="AO612" i="24"/>
  <c r="AN612" i="24"/>
  <c r="AM612" i="24"/>
  <c r="AL612" i="24"/>
  <c r="M612" i="24"/>
  <c r="H612" i="24"/>
  <c r="D612" i="24"/>
  <c r="A612" i="24"/>
  <c r="AO611" i="24"/>
  <c r="AN611" i="24"/>
  <c r="AM611" i="24"/>
  <c r="AL611" i="24"/>
  <c r="M611" i="24"/>
  <c r="H611" i="24"/>
  <c r="D611" i="24"/>
  <c r="A611" i="24"/>
  <c r="AO610" i="24"/>
  <c r="AN610" i="24"/>
  <c r="AM610" i="24"/>
  <c r="AL610" i="24"/>
  <c r="M610" i="24"/>
  <c r="H610" i="24"/>
  <c r="D610" i="24"/>
  <c r="A610" i="24"/>
  <c r="AO609" i="24"/>
  <c r="AN609" i="24"/>
  <c r="AM609" i="24"/>
  <c r="AL609" i="24"/>
  <c r="M609" i="24"/>
  <c r="H609" i="24"/>
  <c r="D609" i="24"/>
  <c r="A609" i="24"/>
  <c r="AO608" i="24"/>
  <c r="AN608" i="24"/>
  <c r="AM608" i="24"/>
  <c r="AL608" i="24"/>
  <c r="M608" i="24"/>
  <c r="H608" i="24"/>
  <c r="D608" i="24"/>
  <c r="A608" i="24"/>
  <c r="AO607" i="24"/>
  <c r="AN607" i="24"/>
  <c r="AM607" i="24"/>
  <c r="AL607" i="24"/>
  <c r="M607" i="24"/>
  <c r="H607" i="24"/>
  <c r="D607" i="24"/>
  <c r="A607" i="24"/>
  <c r="AO606" i="24"/>
  <c r="AN606" i="24"/>
  <c r="AM606" i="24"/>
  <c r="AL606" i="24"/>
  <c r="M606" i="24"/>
  <c r="H606" i="24"/>
  <c r="D606" i="24"/>
  <c r="A606" i="24"/>
  <c r="AO605" i="24"/>
  <c r="AN605" i="24"/>
  <c r="AM605" i="24"/>
  <c r="AL605" i="24"/>
  <c r="M605" i="24"/>
  <c r="H605" i="24"/>
  <c r="D605" i="24"/>
  <c r="A605" i="24"/>
  <c r="AO604" i="24"/>
  <c r="AN604" i="24"/>
  <c r="AM604" i="24"/>
  <c r="AL604" i="24"/>
  <c r="M604" i="24"/>
  <c r="H604" i="24"/>
  <c r="D604" i="24"/>
  <c r="A604" i="24"/>
  <c r="AO603" i="24"/>
  <c r="AN603" i="24"/>
  <c r="AM603" i="24"/>
  <c r="AL603" i="24"/>
  <c r="M603" i="24"/>
  <c r="H603" i="24"/>
  <c r="D603" i="24"/>
  <c r="A603" i="24"/>
  <c r="AO602" i="24"/>
  <c r="AN602" i="24"/>
  <c r="AM602" i="24"/>
  <c r="AL602" i="24"/>
  <c r="M602" i="24"/>
  <c r="H602" i="24"/>
  <c r="D602" i="24"/>
  <c r="A602" i="24"/>
  <c r="AO601" i="24"/>
  <c r="AN601" i="24"/>
  <c r="AM601" i="24"/>
  <c r="AL601" i="24"/>
  <c r="M601" i="24"/>
  <c r="H601" i="24"/>
  <c r="D601" i="24"/>
  <c r="A601" i="24"/>
  <c r="AO600" i="24"/>
  <c r="AN600" i="24"/>
  <c r="AM600" i="24"/>
  <c r="AL600" i="24"/>
  <c r="M600" i="24"/>
  <c r="H600" i="24"/>
  <c r="D600" i="24"/>
  <c r="A600" i="24"/>
  <c r="AO599" i="24"/>
  <c r="AN599" i="24"/>
  <c r="AM599" i="24"/>
  <c r="AL599" i="24"/>
  <c r="M599" i="24"/>
  <c r="H599" i="24"/>
  <c r="D599" i="24"/>
  <c r="A599" i="24"/>
  <c r="AO598" i="24"/>
  <c r="AN598" i="24"/>
  <c r="AM598" i="24"/>
  <c r="AL598" i="24"/>
  <c r="M598" i="24"/>
  <c r="H598" i="24"/>
  <c r="D598" i="24"/>
  <c r="A598" i="24"/>
  <c r="AO597" i="24"/>
  <c r="AN597" i="24"/>
  <c r="AM597" i="24"/>
  <c r="AL597" i="24"/>
  <c r="M597" i="24"/>
  <c r="H597" i="24"/>
  <c r="D597" i="24"/>
  <c r="A597" i="24"/>
  <c r="AO596" i="24"/>
  <c r="AN596" i="24"/>
  <c r="AM596" i="24"/>
  <c r="AL596" i="24"/>
  <c r="M596" i="24"/>
  <c r="H596" i="24"/>
  <c r="D596" i="24"/>
  <c r="A596" i="24"/>
  <c r="AO595" i="24"/>
  <c r="AN595" i="24"/>
  <c r="AM595" i="24"/>
  <c r="AL595" i="24"/>
  <c r="M595" i="24"/>
  <c r="H595" i="24"/>
  <c r="D595" i="24"/>
  <c r="A595" i="24"/>
  <c r="AO594" i="24"/>
  <c r="AN594" i="24"/>
  <c r="AM594" i="24"/>
  <c r="AL594" i="24"/>
  <c r="M594" i="24"/>
  <c r="H594" i="24"/>
  <c r="D594" i="24"/>
  <c r="A594" i="24"/>
  <c r="AO593" i="24"/>
  <c r="AN593" i="24"/>
  <c r="AM593" i="24"/>
  <c r="AL593" i="24"/>
  <c r="M593" i="24"/>
  <c r="H593" i="24"/>
  <c r="D593" i="24"/>
  <c r="A593" i="24"/>
  <c r="AO592" i="24"/>
  <c r="AN592" i="24"/>
  <c r="AM592" i="24"/>
  <c r="AL592" i="24"/>
  <c r="M592" i="24"/>
  <c r="H592" i="24"/>
  <c r="D592" i="24"/>
  <c r="A592" i="24"/>
  <c r="AO591" i="24"/>
  <c r="AN591" i="24"/>
  <c r="AM591" i="24"/>
  <c r="AL591" i="24"/>
  <c r="M591" i="24"/>
  <c r="H591" i="24"/>
  <c r="D591" i="24"/>
  <c r="A591" i="24"/>
  <c r="AO590" i="24"/>
  <c r="AN590" i="24"/>
  <c r="AM590" i="24"/>
  <c r="AL590" i="24"/>
  <c r="M590" i="24"/>
  <c r="H590" i="24"/>
  <c r="D590" i="24"/>
  <c r="A590" i="24"/>
  <c r="AO589" i="24"/>
  <c r="AN589" i="24"/>
  <c r="AM589" i="24"/>
  <c r="AL589" i="24"/>
  <c r="M589" i="24"/>
  <c r="H589" i="24"/>
  <c r="D589" i="24"/>
  <c r="A589" i="24"/>
  <c r="AO588" i="24"/>
  <c r="AN588" i="24"/>
  <c r="AM588" i="24"/>
  <c r="AL588" i="24"/>
  <c r="M588" i="24"/>
  <c r="H588" i="24"/>
  <c r="D588" i="24"/>
  <c r="A588" i="24"/>
  <c r="AO587" i="24"/>
  <c r="AN587" i="24"/>
  <c r="AM587" i="24"/>
  <c r="AL587" i="24"/>
  <c r="M587" i="24"/>
  <c r="H587" i="24"/>
  <c r="D587" i="24"/>
  <c r="A587" i="24"/>
  <c r="AO586" i="24"/>
  <c r="AN586" i="24"/>
  <c r="AM586" i="24"/>
  <c r="AL586" i="24"/>
  <c r="M586" i="24"/>
  <c r="H586" i="24"/>
  <c r="D586" i="24"/>
  <c r="A586" i="24"/>
  <c r="AO585" i="24"/>
  <c r="AN585" i="24"/>
  <c r="AM585" i="24"/>
  <c r="AL585" i="24"/>
  <c r="M585" i="24"/>
  <c r="H585" i="24"/>
  <c r="D585" i="24"/>
  <c r="A585" i="24"/>
  <c r="AO584" i="24"/>
  <c r="AN584" i="24"/>
  <c r="AM584" i="24"/>
  <c r="AL584" i="24"/>
  <c r="M584" i="24"/>
  <c r="H584" i="24"/>
  <c r="D584" i="24"/>
  <c r="A584" i="24"/>
  <c r="AO583" i="24"/>
  <c r="AN583" i="24"/>
  <c r="AM583" i="24"/>
  <c r="AL583" i="24"/>
  <c r="M583" i="24"/>
  <c r="H583" i="24"/>
  <c r="D583" i="24"/>
  <c r="A583" i="24"/>
  <c r="AO582" i="24"/>
  <c r="AN582" i="24"/>
  <c r="AM582" i="24"/>
  <c r="AL582" i="24"/>
  <c r="M582" i="24"/>
  <c r="H582" i="24"/>
  <c r="D582" i="24"/>
  <c r="A582" i="24"/>
  <c r="AO581" i="24"/>
  <c r="AN581" i="24"/>
  <c r="AM581" i="24"/>
  <c r="AL581" i="24"/>
  <c r="M581" i="24"/>
  <c r="H581" i="24"/>
  <c r="D581" i="24"/>
  <c r="A581" i="24"/>
  <c r="AO580" i="24"/>
  <c r="AN580" i="24"/>
  <c r="AM580" i="24"/>
  <c r="AL580" i="24"/>
  <c r="M580" i="24"/>
  <c r="H580" i="24"/>
  <c r="D580" i="24"/>
  <c r="A580" i="24"/>
  <c r="AO579" i="24"/>
  <c r="AN579" i="24"/>
  <c r="AM579" i="24"/>
  <c r="AL579" i="24"/>
  <c r="M579" i="24"/>
  <c r="H579" i="24"/>
  <c r="D579" i="24"/>
  <c r="A579" i="24"/>
  <c r="AO578" i="24"/>
  <c r="AN578" i="24"/>
  <c r="AM578" i="24"/>
  <c r="AL578" i="24"/>
  <c r="M578" i="24"/>
  <c r="H578" i="24"/>
  <c r="D578" i="24"/>
  <c r="A578" i="24"/>
  <c r="AO577" i="24"/>
  <c r="AN577" i="24"/>
  <c r="AM577" i="24"/>
  <c r="AL577" i="24"/>
  <c r="M577" i="24"/>
  <c r="H577" i="24"/>
  <c r="D577" i="24"/>
  <c r="A577" i="24"/>
  <c r="AO576" i="24"/>
  <c r="AN576" i="24"/>
  <c r="AM576" i="24"/>
  <c r="AL576" i="24"/>
  <c r="M576" i="24"/>
  <c r="H576" i="24"/>
  <c r="D576" i="24"/>
  <c r="A576" i="24"/>
  <c r="AO575" i="24"/>
  <c r="AN575" i="24"/>
  <c r="AM575" i="24"/>
  <c r="AL575" i="24"/>
  <c r="M575" i="24"/>
  <c r="H575" i="24"/>
  <c r="D575" i="24"/>
  <c r="A575" i="24"/>
  <c r="AO574" i="24"/>
  <c r="AN574" i="24"/>
  <c r="AM574" i="24"/>
  <c r="AL574" i="24"/>
  <c r="M574" i="24"/>
  <c r="H574" i="24"/>
  <c r="D574" i="24"/>
  <c r="A574" i="24"/>
  <c r="AO573" i="24"/>
  <c r="AN573" i="24"/>
  <c r="AM573" i="24"/>
  <c r="AL573" i="24"/>
  <c r="M573" i="24"/>
  <c r="H573" i="24"/>
  <c r="D573" i="24"/>
  <c r="A573" i="24"/>
  <c r="AO572" i="24"/>
  <c r="AN572" i="24"/>
  <c r="AM572" i="24"/>
  <c r="AL572" i="24"/>
  <c r="M572" i="24"/>
  <c r="H572" i="24"/>
  <c r="D572" i="24"/>
  <c r="A572" i="24"/>
  <c r="AO571" i="24"/>
  <c r="AN571" i="24"/>
  <c r="AM571" i="24"/>
  <c r="AL571" i="24"/>
  <c r="M571" i="24"/>
  <c r="H571" i="24"/>
  <c r="D571" i="24"/>
  <c r="A571" i="24"/>
  <c r="AO570" i="24"/>
  <c r="AN570" i="24"/>
  <c r="AM570" i="24"/>
  <c r="AL570" i="24"/>
  <c r="M570" i="24"/>
  <c r="H570" i="24"/>
  <c r="D570" i="24"/>
  <c r="A570" i="24"/>
  <c r="AO569" i="24"/>
  <c r="AN569" i="24"/>
  <c r="AM569" i="24"/>
  <c r="AL569" i="24"/>
  <c r="M569" i="24"/>
  <c r="H569" i="24"/>
  <c r="D569" i="24"/>
  <c r="A569" i="24"/>
  <c r="AO568" i="24"/>
  <c r="AN568" i="24"/>
  <c r="AM568" i="24"/>
  <c r="AL568" i="24"/>
  <c r="M568" i="24"/>
  <c r="H568" i="24"/>
  <c r="D568" i="24"/>
  <c r="A568" i="24"/>
  <c r="AO567" i="24"/>
  <c r="AN567" i="24"/>
  <c r="AM567" i="24"/>
  <c r="AL567" i="24"/>
  <c r="M567" i="24"/>
  <c r="H567" i="24"/>
  <c r="D567" i="24"/>
  <c r="A567" i="24"/>
  <c r="AO566" i="24"/>
  <c r="AN566" i="24"/>
  <c r="AM566" i="24"/>
  <c r="AL566" i="24"/>
  <c r="M566" i="24"/>
  <c r="H566" i="24"/>
  <c r="D566" i="24"/>
  <c r="A566" i="24"/>
  <c r="AO565" i="24"/>
  <c r="AN565" i="24"/>
  <c r="AM565" i="24"/>
  <c r="AL565" i="24"/>
  <c r="M565" i="24"/>
  <c r="H565" i="24"/>
  <c r="D565" i="24"/>
  <c r="A565" i="24"/>
  <c r="AO564" i="24"/>
  <c r="AN564" i="24"/>
  <c r="AM564" i="24"/>
  <c r="AL564" i="24"/>
  <c r="M564" i="24"/>
  <c r="H564" i="24"/>
  <c r="D564" i="24"/>
  <c r="A564" i="24"/>
  <c r="AO563" i="24"/>
  <c r="AN563" i="24"/>
  <c r="AM563" i="24"/>
  <c r="AL563" i="24"/>
  <c r="M563" i="24"/>
  <c r="H563" i="24"/>
  <c r="D563" i="24"/>
  <c r="A563" i="24"/>
  <c r="AO562" i="24"/>
  <c r="AN562" i="24"/>
  <c r="AM562" i="24"/>
  <c r="AL562" i="24"/>
  <c r="M562" i="24"/>
  <c r="H562" i="24"/>
  <c r="D562" i="24"/>
  <c r="A562" i="24"/>
  <c r="AO561" i="24"/>
  <c r="AN561" i="24"/>
  <c r="AM561" i="24"/>
  <c r="AL561" i="24"/>
  <c r="M561" i="24"/>
  <c r="H561" i="24"/>
  <c r="D561" i="24"/>
  <c r="A561" i="24"/>
  <c r="AO560" i="24"/>
  <c r="AN560" i="24"/>
  <c r="AM560" i="24"/>
  <c r="AL560" i="24"/>
  <c r="M560" i="24"/>
  <c r="H560" i="24"/>
  <c r="D560" i="24"/>
  <c r="A560" i="24"/>
  <c r="AO559" i="24"/>
  <c r="AN559" i="24"/>
  <c r="AM559" i="24"/>
  <c r="AL559" i="24"/>
  <c r="M559" i="24"/>
  <c r="H559" i="24"/>
  <c r="D559" i="24"/>
  <c r="A559" i="24"/>
  <c r="AO558" i="24"/>
  <c r="AN558" i="24"/>
  <c r="AM558" i="24"/>
  <c r="AL558" i="24"/>
  <c r="M558" i="24"/>
  <c r="H558" i="24"/>
  <c r="D558" i="24"/>
  <c r="A558" i="24"/>
  <c r="AO557" i="24"/>
  <c r="AN557" i="24"/>
  <c r="AM557" i="24"/>
  <c r="AL557" i="24"/>
  <c r="M557" i="24"/>
  <c r="H557" i="24"/>
  <c r="D557" i="24"/>
  <c r="A557" i="24"/>
  <c r="AO556" i="24"/>
  <c r="AN556" i="24"/>
  <c r="AM556" i="24"/>
  <c r="AL556" i="24"/>
  <c r="M556" i="24"/>
  <c r="H556" i="24"/>
  <c r="D556" i="24"/>
  <c r="A556" i="24"/>
  <c r="AO555" i="24"/>
  <c r="AN555" i="24"/>
  <c r="AM555" i="24"/>
  <c r="AL555" i="24"/>
  <c r="M555" i="24"/>
  <c r="H555" i="24"/>
  <c r="D555" i="24"/>
  <c r="A555" i="24"/>
  <c r="AO554" i="24"/>
  <c r="AN554" i="24"/>
  <c r="AM554" i="24"/>
  <c r="AL554" i="24"/>
  <c r="M554" i="24"/>
  <c r="H554" i="24"/>
  <c r="D554" i="24"/>
  <c r="A554" i="24"/>
  <c r="AO553" i="24"/>
  <c r="AN553" i="24"/>
  <c r="AM553" i="24"/>
  <c r="AL553" i="24"/>
  <c r="M553" i="24"/>
  <c r="H553" i="24"/>
  <c r="D553" i="24"/>
  <c r="A553" i="24"/>
  <c r="AO552" i="24"/>
  <c r="AN552" i="24"/>
  <c r="AM552" i="24"/>
  <c r="AL552" i="24"/>
  <c r="M552" i="24"/>
  <c r="H552" i="24"/>
  <c r="D552" i="24"/>
  <c r="A552" i="24"/>
  <c r="AO551" i="24"/>
  <c r="AN551" i="24"/>
  <c r="AM551" i="24"/>
  <c r="AL551" i="24"/>
  <c r="M551" i="24"/>
  <c r="H551" i="24"/>
  <c r="D551" i="24"/>
  <c r="A551" i="24"/>
  <c r="AO550" i="24"/>
  <c r="AN550" i="24"/>
  <c r="AM550" i="24"/>
  <c r="AL550" i="24"/>
  <c r="M550" i="24"/>
  <c r="H550" i="24"/>
  <c r="D550" i="24"/>
  <c r="A550" i="24"/>
  <c r="AO549" i="24"/>
  <c r="AN549" i="24"/>
  <c r="AM549" i="24"/>
  <c r="AL549" i="24"/>
  <c r="M549" i="24"/>
  <c r="H549" i="24"/>
  <c r="D549" i="24"/>
  <c r="A549" i="24"/>
  <c r="AO548" i="24"/>
  <c r="AN548" i="24"/>
  <c r="AM548" i="24"/>
  <c r="AL548" i="24"/>
  <c r="M548" i="24"/>
  <c r="H548" i="24"/>
  <c r="D548" i="24"/>
  <c r="A548" i="24"/>
  <c r="AO547" i="24"/>
  <c r="AN547" i="24"/>
  <c r="AM547" i="24"/>
  <c r="AL547" i="24"/>
  <c r="M547" i="24"/>
  <c r="H547" i="24"/>
  <c r="D547" i="24"/>
  <c r="A547" i="24"/>
  <c r="AO546" i="24"/>
  <c r="AN546" i="24"/>
  <c r="AM546" i="24"/>
  <c r="AL546" i="24"/>
  <c r="M546" i="24"/>
  <c r="H546" i="24"/>
  <c r="D546" i="24"/>
  <c r="A546" i="24"/>
  <c r="AO545" i="24"/>
  <c r="AN545" i="24"/>
  <c r="AM545" i="24"/>
  <c r="AL545" i="24"/>
  <c r="M545" i="24"/>
  <c r="H545" i="24"/>
  <c r="D545" i="24"/>
  <c r="A545" i="24"/>
  <c r="AO544" i="24"/>
  <c r="AN544" i="24"/>
  <c r="AM544" i="24"/>
  <c r="AL544" i="24"/>
  <c r="M544" i="24"/>
  <c r="H544" i="24"/>
  <c r="D544" i="24"/>
  <c r="A544" i="24"/>
  <c r="AO543" i="24"/>
  <c r="AN543" i="24"/>
  <c r="AM543" i="24"/>
  <c r="AL543" i="24"/>
  <c r="M543" i="24"/>
  <c r="H543" i="24"/>
  <c r="D543" i="24"/>
  <c r="A543" i="24"/>
  <c r="AO542" i="24"/>
  <c r="AN542" i="24"/>
  <c r="AM542" i="24"/>
  <c r="AL542" i="24"/>
  <c r="M542" i="24"/>
  <c r="H542" i="24"/>
  <c r="D542" i="24"/>
  <c r="A542" i="24"/>
  <c r="AO541" i="24"/>
  <c r="AN541" i="24"/>
  <c r="AM541" i="24"/>
  <c r="AL541" i="24"/>
  <c r="M541" i="24"/>
  <c r="H541" i="24"/>
  <c r="D541" i="24"/>
  <c r="A541" i="24"/>
  <c r="AO540" i="24"/>
  <c r="AN540" i="24"/>
  <c r="AM540" i="24"/>
  <c r="AL540" i="24"/>
  <c r="M540" i="24"/>
  <c r="H540" i="24"/>
  <c r="D540" i="24"/>
  <c r="A540" i="24"/>
  <c r="AO539" i="24"/>
  <c r="AN539" i="24"/>
  <c r="AM539" i="24"/>
  <c r="AL539" i="24"/>
  <c r="M539" i="24"/>
  <c r="H539" i="24"/>
  <c r="D539" i="24"/>
  <c r="A539" i="24"/>
  <c r="AO538" i="24"/>
  <c r="AN538" i="24"/>
  <c r="AM538" i="24"/>
  <c r="AL538" i="24"/>
  <c r="M538" i="24"/>
  <c r="H538" i="24"/>
  <c r="D538" i="24"/>
  <c r="A538" i="24"/>
  <c r="AO537" i="24"/>
  <c r="AN537" i="24"/>
  <c r="AM537" i="24"/>
  <c r="AL537" i="24"/>
  <c r="M537" i="24"/>
  <c r="H537" i="24"/>
  <c r="D537" i="24"/>
  <c r="A537" i="24"/>
  <c r="AO536" i="24"/>
  <c r="AN536" i="24"/>
  <c r="AM536" i="24"/>
  <c r="AL536" i="24"/>
  <c r="M536" i="24"/>
  <c r="H536" i="24"/>
  <c r="D536" i="24"/>
  <c r="A536" i="24"/>
  <c r="AO535" i="24"/>
  <c r="AN535" i="24"/>
  <c r="AM535" i="24"/>
  <c r="AL535" i="24"/>
  <c r="M535" i="24"/>
  <c r="H535" i="24"/>
  <c r="D535" i="24"/>
  <c r="A535" i="24"/>
  <c r="AO534" i="24"/>
  <c r="AN534" i="24"/>
  <c r="AM534" i="24"/>
  <c r="AL534" i="24"/>
  <c r="M534" i="24"/>
  <c r="H534" i="24"/>
  <c r="D534" i="24"/>
  <c r="A534" i="24"/>
  <c r="AO533" i="24"/>
  <c r="AN533" i="24"/>
  <c r="AM533" i="24"/>
  <c r="AL533" i="24"/>
  <c r="M533" i="24"/>
  <c r="H533" i="24"/>
  <c r="D533" i="24"/>
  <c r="A533" i="24"/>
  <c r="AO532" i="24"/>
  <c r="AN532" i="24"/>
  <c r="AM532" i="24"/>
  <c r="AL532" i="24"/>
  <c r="M532" i="24"/>
  <c r="H532" i="24"/>
  <c r="D532" i="24"/>
  <c r="A532" i="24"/>
  <c r="AO531" i="24"/>
  <c r="AN531" i="24"/>
  <c r="AM531" i="24"/>
  <c r="AL531" i="24"/>
  <c r="M531" i="24"/>
  <c r="H531" i="24"/>
  <c r="D531" i="24"/>
  <c r="A531" i="24"/>
  <c r="AO530" i="24"/>
  <c r="AN530" i="24"/>
  <c r="AM530" i="24"/>
  <c r="AL530" i="24"/>
  <c r="M530" i="24"/>
  <c r="H530" i="24"/>
  <c r="D530" i="24"/>
  <c r="A530" i="24"/>
  <c r="AO529" i="24"/>
  <c r="AN529" i="24"/>
  <c r="AM529" i="24"/>
  <c r="AL529" i="24"/>
  <c r="M529" i="24"/>
  <c r="H529" i="24"/>
  <c r="D529" i="24"/>
  <c r="A529" i="24"/>
  <c r="AO528" i="24"/>
  <c r="AN528" i="24"/>
  <c r="AM528" i="24"/>
  <c r="AL528" i="24"/>
  <c r="M528" i="24"/>
  <c r="H528" i="24"/>
  <c r="D528" i="24"/>
  <c r="A528" i="24"/>
  <c r="AO527" i="24"/>
  <c r="AN527" i="24"/>
  <c r="AM527" i="24"/>
  <c r="AL527" i="24"/>
  <c r="M527" i="24"/>
  <c r="H527" i="24"/>
  <c r="D527" i="24"/>
  <c r="A527" i="24"/>
  <c r="AO526" i="24"/>
  <c r="AN526" i="24"/>
  <c r="AM526" i="24"/>
  <c r="AL526" i="24"/>
  <c r="M526" i="24"/>
  <c r="H526" i="24"/>
  <c r="D526" i="24"/>
  <c r="A526" i="24"/>
  <c r="AO525" i="24"/>
  <c r="AN525" i="24"/>
  <c r="AM525" i="24"/>
  <c r="AL525" i="24"/>
  <c r="M525" i="24"/>
  <c r="H525" i="24"/>
  <c r="D525" i="24"/>
  <c r="A525" i="24"/>
  <c r="AO524" i="24"/>
  <c r="AN524" i="24"/>
  <c r="AM524" i="24"/>
  <c r="AL524" i="24"/>
  <c r="M524" i="24"/>
  <c r="H524" i="24"/>
  <c r="D524" i="24"/>
  <c r="A524" i="24"/>
  <c r="AO523" i="24"/>
  <c r="AN523" i="24"/>
  <c r="AM523" i="24"/>
  <c r="AL523" i="24"/>
  <c r="M523" i="24"/>
  <c r="H523" i="24"/>
  <c r="D523" i="24"/>
  <c r="A523" i="24"/>
  <c r="AO522" i="24"/>
  <c r="AN522" i="24"/>
  <c r="AM522" i="24"/>
  <c r="AL522" i="24"/>
  <c r="M522" i="24"/>
  <c r="H522" i="24"/>
  <c r="D522" i="24"/>
  <c r="A522" i="24"/>
  <c r="AO521" i="24"/>
  <c r="AN521" i="24"/>
  <c r="AM521" i="24"/>
  <c r="AL521" i="24"/>
  <c r="M521" i="24"/>
  <c r="H521" i="24"/>
  <c r="D521" i="24"/>
  <c r="A521" i="24"/>
  <c r="AO520" i="24"/>
  <c r="AN520" i="24"/>
  <c r="AM520" i="24"/>
  <c r="AL520" i="24"/>
  <c r="M520" i="24"/>
  <c r="H520" i="24"/>
  <c r="D520" i="24"/>
  <c r="A520" i="24"/>
  <c r="AO519" i="24"/>
  <c r="AN519" i="24"/>
  <c r="AM519" i="24"/>
  <c r="AL519" i="24"/>
  <c r="M519" i="24"/>
  <c r="H519" i="24"/>
  <c r="D519" i="24"/>
  <c r="A519" i="24"/>
  <c r="AO518" i="24"/>
  <c r="AN518" i="24"/>
  <c r="AM518" i="24"/>
  <c r="AL518" i="24"/>
  <c r="M518" i="24"/>
  <c r="H518" i="24"/>
  <c r="D518" i="24"/>
  <c r="A518" i="24"/>
  <c r="AO517" i="24"/>
  <c r="AN517" i="24"/>
  <c r="AM517" i="24"/>
  <c r="AL517" i="24"/>
  <c r="M517" i="24"/>
  <c r="H517" i="24"/>
  <c r="D517" i="24"/>
  <c r="A517" i="24"/>
  <c r="AO516" i="24"/>
  <c r="AN516" i="24"/>
  <c r="AM516" i="24"/>
  <c r="AL516" i="24"/>
  <c r="M516" i="24"/>
  <c r="H516" i="24"/>
  <c r="D516" i="24"/>
  <c r="A516" i="24"/>
  <c r="AO515" i="24"/>
  <c r="AN515" i="24"/>
  <c r="AM515" i="24"/>
  <c r="AL515" i="24"/>
  <c r="M515" i="24"/>
  <c r="H515" i="24"/>
  <c r="D515" i="24"/>
  <c r="A515" i="24"/>
  <c r="AO514" i="24"/>
  <c r="AN514" i="24"/>
  <c r="AM514" i="24"/>
  <c r="AL514" i="24"/>
  <c r="M514" i="24"/>
  <c r="H514" i="24"/>
  <c r="D514" i="24"/>
  <c r="A514" i="24"/>
  <c r="AO513" i="24"/>
  <c r="AN513" i="24"/>
  <c r="AM513" i="24"/>
  <c r="AL513" i="24"/>
  <c r="M513" i="24"/>
  <c r="H513" i="24"/>
  <c r="D513" i="24"/>
  <c r="A513" i="24"/>
  <c r="AO512" i="24"/>
  <c r="AN512" i="24"/>
  <c r="AM512" i="24"/>
  <c r="AL512" i="24"/>
  <c r="M512" i="24"/>
  <c r="H512" i="24"/>
  <c r="D512" i="24"/>
  <c r="A512" i="24"/>
  <c r="AO511" i="24"/>
  <c r="AN511" i="24"/>
  <c r="AM511" i="24"/>
  <c r="AL511" i="24"/>
  <c r="M511" i="24"/>
  <c r="H511" i="24"/>
  <c r="D511" i="24"/>
  <c r="A511" i="24"/>
  <c r="AO510" i="24"/>
  <c r="AN510" i="24"/>
  <c r="AM510" i="24"/>
  <c r="AL510" i="24"/>
  <c r="M510" i="24"/>
  <c r="H510" i="24"/>
  <c r="D510" i="24"/>
  <c r="A510" i="24"/>
  <c r="AO509" i="24"/>
  <c r="AN509" i="24"/>
  <c r="AM509" i="24"/>
  <c r="AL509" i="24"/>
  <c r="M509" i="24"/>
  <c r="H509" i="24"/>
  <c r="D509" i="24"/>
  <c r="A509" i="24"/>
  <c r="AO508" i="24"/>
  <c r="AN508" i="24"/>
  <c r="AM508" i="24"/>
  <c r="AL508" i="24"/>
  <c r="M508" i="24"/>
  <c r="H508" i="24"/>
  <c r="D508" i="24"/>
  <c r="A508" i="24"/>
  <c r="AO507" i="24"/>
  <c r="AN507" i="24"/>
  <c r="AM507" i="24"/>
  <c r="AL507" i="24"/>
  <c r="M507" i="24"/>
  <c r="H507" i="24"/>
  <c r="D507" i="24"/>
  <c r="A507" i="24"/>
  <c r="AO506" i="24"/>
  <c r="AN506" i="24"/>
  <c r="AM506" i="24"/>
  <c r="AL506" i="24"/>
  <c r="M506" i="24"/>
  <c r="H506" i="24"/>
  <c r="D506" i="24"/>
  <c r="A506" i="24"/>
  <c r="AO505" i="24"/>
  <c r="AN505" i="24"/>
  <c r="AM505" i="24"/>
  <c r="AL505" i="24"/>
  <c r="M505" i="24"/>
  <c r="H505" i="24"/>
  <c r="D505" i="24"/>
  <c r="A505" i="24"/>
  <c r="AO504" i="24"/>
  <c r="AN504" i="24"/>
  <c r="AM504" i="24"/>
  <c r="AL504" i="24"/>
  <c r="M504" i="24"/>
  <c r="H504" i="24"/>
  <c r="D504" i="24"/>
  <c r="A504" i="24"/>
  <c r="AO503" i="24"/>
  <c r="AN503" i="24"/>
  <c r="AM503" i="24"/>
  <c r="AL503" i="24"/>
  <c r="M503" i="24"/>
  <c r="H503" i="24"/>
  <c r="D503" i="24"/>
  <c r="A503" i="24"/>
  <c r="AO502" i="24"/>
  <c r="AN502" i="24"/>
  <c r="AM502" i="24"/>
  <c r="AL502" i="24"/>
  <c r="M502" i="24"/>
  <c r="H502" i="24"/>
  <c r="D502" i="24"/>
  <c r="A502" i="24"/>
  <c r="AO501" i="24"/>
  <c r="AN501" i="24"/>
  <c r="AM501" i="24"/>
  <c r="AL501" i="24"/>
  <c r="M501" i="24"/>
  <c r="H501" i="24"/>
  <c r="D501" i="24"/>
  <c r="A501" i="24"/>
  <c r="AO500" i="24"/>
  <c r="AN500" i="24"/>
  <c r="AM500" i="24"/>
  <c r="AL500" i="24"/>
  <c r="M500" i="24"/>
  <c r="H500" i="24"/>
  <c r="D500" i="24"/>
  <c r="A500" i="24"/>
  <c r="AO499" i="24"/>
  <c r="AN499" i="24"/>
  <c r="AM499" i="24"/>
  <c r="AL499" i="24"/>
  <c r="M499" i="24"/>
  <c r="H499" i="24"/>
  <c r="D499" i="24"/>
  <c r="A499" i="24"/>
  <c r="AO498" i="24"/>
  <c r="AN498" i="24"/>
  <c r="AM498" i="24"/>
  <c r="AL498" i="24"/>
  <c r="M498" i="24"/>
  <c r="H498" i="24"/>
  <c r="D498" i="24"/>
  <c r="A498" i="24"/>
  <c r="AO497" i="24"/>
  <c r="AN497" i="24"/>
  <c r="AM497" i="24"/>
  <c r="AL497" i="24"/>
  <c r="M497" i="24"/>
  <c r="H497" i="24"/>
  <c r="D497" i="24"/>
  <c r="A497" i="24"/>
  <c r="AO496" i="24"/>
  <c r="AN496" i="24"/>
  <c r="AM496" i="24"/>
  <c r="AL496" i="24"/>
  <c r="M496" i="24"/>
  <c r="H496" i="24"/>
  <c r="D496" i="24"/>
  <c r="A496" i="24"/>
  <c r="AO495" i="24"/>
  <c r="AN495" i="24"/>
  <c r="AM495" i="24"/>
  <c r="AL495" i="24"/>
  <c r="M495" i="24"/>
  <c r="H495" i="24"/>
  <c r="D495" i="24"/>
  <c r="A495" i="24"/>
  <c r="AO494" i="24"/>
  <c r="AN494" i="24"/>
  <c r="AM494" i="24"/>
  <c r="AL494" i="24"/>
  <c r="M494" i="24"/>
  <c r="H494" i="24"/>
  <c r="D494" i="24"/>
  <c r="A494" i="24"/>
  <c r="AO493" i="24"/>
  <c r="AN493" i="24"/>
  <c r="AM493" i="24"/>
  <c r="AL493" i="24"/>
  <c r="M493" i="24"/>
  <c r="H493" i="24"/>
  <c r="D493" i="24"/>
  <c r="A493" i="24"/>
  <c r="AO492" i="24"/>
  <c r="AN492" i="24"/>
  <c r="AM492" i="24"/>
  <c r="AL492" i="24"/>
  <c r="M492" i="24"/>
  <c r="H492" i="24"/>
  <c r="D492" i="24"/>
  <c r="A492" i="24"/>
  <c r="AO491" i="24"/>
  <c r="AN491" i="24"/>
  <c r="AM491" i="24"/>
  <c r="AL491" i="24"/>
  <c r="M491" i="24"/>
  <c r="H491" i="24"/>
  <c r="D491" i="24"/>
  <c r="A491" i="24"/>
  <c r="AO490" i="24"/>
  <c r="AN490" i="24"/>
  <c r="AM490" i="24"/>
  <c r="AL490" i="24"/>
  <c r="M490" i="24"/>
  <c r="H490" i="24"/>
  <c r="D490" i="24"/>
  <c r="A490" i="24"/>
  <c r="AO489" i="24"/>
  <c r="AN489" i="24"/>
  <c r="AM489" i="24"/>
  <c r="AL489" i="24"/>
  <c r="M489" i="24"/>
  <c r="H489" i="24"/>
  <c r="D489" i="24"/>
  <c r="A489" i="24"/>
  <c r="AO488" i="24"/>
  <c r="AN488" i="24"/>
  <c r="AM488" i="24"/>
  <c r="AL488" i="24"/>
  <c r="M488" i="24"/>
  <c r="H488" i="24"/>
  <c r="D488" i="24"/>
  <c r="A488" i="24"/>
  <c r="AO487" i="24"/>
  <c r="AN487" i="24"/>
  <c r="AM487" i="24"/>
  <c r="AL487" i="24"/>
  <c r="M487" i="24"/>
  <c r="H487" i="24"/>
  <c r="D487" i="24"/>
  <c r="A487" i="24"/>
  <c r="AO486" i="24"/>
  <c r="AN486" i="24"/>
  <c r="AM486" i="24"/>
  <c r="AL486" i="24"/>
  <c r="M486" i="24"/>
  <c r="H486" i="24"/>
  <c r="D486" i="24"/>
  <c r="A486" i="24"/>
  <c r="AO485" i="24"/>
  <c r="AN485" i="24"/>
  <c r="AM485" i="24"/>
  <c r="AL485" i="24"/>
  <c r="M485" i="24"/>
  <c r="H485" i="24"/>
  <c r="D485" i="24"/>
  <c r="A485" i="24"/>
  <c r="AO484" i="24"/>
  <c r="AN484" i="24"/>
  <c r="AM484" i="24"/>
  <c r="AL484" i="24"/>
  <c r="M484" i="24"/>
  <c r="H484" i="24"/>
  <c r="D484" i="24"/>
  <c r="A484" i="24"/>
  <c r="AO483" i="24"/>
  <c r="AN483" i="24"/>
  <c r="AM483" i="24"/>
  <c r="AL483" i="24"/>
  <c r="M483" i="24"/>
  <c r="H483" i="24"/>
  <c r="D483" i="24"/>
  <c r="A483" i="24"/>
  <c r="AO482" i="24"/>
  <c r="AN482" i="24"/>
  <c r="AM482" i="24"/>
  <c r="AL482" i="24"/>
  <c r="M482" i="24"/>
  <c r="H482" i="24"/>
  <c r="D482" i="24"/>
  <c r="A482" i="24"/>
  <c r="AO481" i="24"/>
  <c r="AN481" i="24"/>
  <c r="AM481" i="24"/>
  <c r="AL481" i="24"/>
  <c r="M481" i="24"/>
  <c r="H481" i="24"/>
  <c r="D481" i="24"/>
  <c r="A481" i="24"/>
  <c r="AO480" i="24"/>
  <c r="AN480" i="24"/>
  <c r="AM480" i="24"/>
  <c r="AL480" i="24"/>
  <c r="M480" i="24"/>
  <c r="H480" i="24"/>
  <c r="D480" i="24"/>
  <c r="A480" i="24"/>
  <c r="AO479" i="24"/>
  <c r="AN479" i="24"/>
  <c r="AM479" i="24"/>
  <c r="AL479" i="24"/>
  <c r="M479" i="24"/>
  <c r="H479" i="24"/>
  <c r="D479" i="24"/>
  <c r="A479" i="24"/>
  <c r="AO478" i="24"/>
  <c r="AN478" i="24"/>
  <c r="AM478" i="24"/>
  <c r="AL478" i="24"/>
  <c r="M478" i="24"/>
  <c r="H478" i="24"/>
  <c r="D478" i="24"/>
  <c r="A478" i="24"/>
  <c r="AO477" i="24"/>
  <c r="AN477" i="24"/>
  <c r="AM477" i="24"/>
  <c r="AL477" i="24"/>
  <c r="M477" i="24"/>
  <c r="H477" i="24"/>
  <c r="D477" i="24"/>
  <c r="A477" i="24"/>
  <c r="AO476" i="24"/>
  <c r="AN476" i="24"/>
  <c r="AM476" i="24"/>
  <c r="AL476" i="24"/>
  <c r="M476" i="24"/>
  <c r="H476" i="24"/>
  <c r="D476" i="24"/>
  <c r="A476" i="24"/>
  <c r="AO475" i="24"/>
  <c r="AN475" i="24"/>
  <c r="AM475" i="24"/>
  <c r="AL475" i="24"/>
  <c r="M475" i="24"/>
  <c r="H475" i="24"/>
  <c r="D475" i="24"/>
  <c r="A475" i="24"/>
  <c r="AO474" i="24"/>
  <c r="AN474" i="24"/>
  <c r="AM474" i="24"/>
  <c r="AL474" i="24"/>
  <c r="M474" i="24"/>
  <c r="H474" i="24"/>
  <c r="D474" i="24"/>
  <c r="A474" i="24"/>
  <c r="AO473" i="24"/>
  <c r="AN473" i="24"/>
  <c r="AM473" i="24"/>
  <c r="AL473" i="24"/>
  <c r="M473" i="24"/>
  <c r="H473" i="24"/>
  <c r="D473" i="24"/>
  <c r="A473" i="24"/>
  <c r="AO472" i="24"/>
  <c r="AN472" i="24"/>
  <c r="AM472" i="24"/>
  <c r="AL472" i="24"/>
  <c r="M472" i="24"/>
  <c r="H472" i="24"/>
  <c r="D472" i="24"/>
  <c r="A472" i="24"/>
  <c r="AO471" i="24"/>
  <c r="AN471" i="24"/>
  <c r="AM471" i="24"/>
  <c r="AL471" i="24"/>
  <c r="M471" i="24"/>
  <c r="H471" i="24"/>
  <c r="D471" i="24"/>
  <c r="A471" i="24"/>
  <c r="AO470" i="24"/>
  <c r="AN470" i="24"/>
  <c r="AM470" i="24"/>
  <c r="AL470" i="24"/>
  <c r="M470" i="24"/>
  <c r="H470" i="24"/>
  <c r="D470" i="24"/>
  <c r="A470" i="24"/>
  <c r="AO469" i="24"/>
  <c r="AN469" i="24"/>
  <c r="AM469" i="24"/>
  <c r="AL469" i="24"/>
  <c r="M469" i="24"/>
  <c r="H469" i="24"/>
  <c r="D469" i="24"/>
  <c r="A469" i="24"/>
  <c r="AO468" i="24"/>
  <c r="AN468" i="24"/>
  <c r="AM468" i="24"/>
  <c r="AL468" i="24"/>
  <c r="M468" i="24"/>
  <c r="H468" i="24"/>
  <c r="D468" i="24"/>
  <c r="A468" i="24"/>
  <c r="AO467" i="24"/>
  <c r="AN467" i="24"/>
  <c r="AM467" i="24"/>
  <c r="AL467" i="24"/>
  <c r="M467" i="24"/>
  <c r="H467" i="24"/>
  <c r="D467" i="24"/>
  <c r="A467" i="24"/>
  <c r="AO466" i="24"/>
  <c r="AN466" i="24"/>
  <c r="AM466" i="24"/>
  <c r="AL466" i="24"/>
  <c r="M466" i="24"/>
  <c r="H466" i="24"/>
  <c r="D466" i="24"/>
  <c r="A466" i="24"/>
  <c r="AO465" i="24"/>
  <c r="AN465" i="24"/>
  <c r="AM465" i="24"/>
  <c r="AL465" i="24"/>
  <c r="M465" i="24"/>
  <c r="H465" i="24"/>
  <c r="D465" i="24"/>
  <c r="A465" i="24"/>
  <c r="AO464" i="24"/>
  <c r="AN464" i="24"/>
  <c r="AM464" i="24"/>
  <c r="AL464" i="24"/>
  <c r="M464" i="24"/>
  <c r="H464" i="24"/>
  <c r="D464" i="24"/>
  <c r="A464" i="24"/>
  <c r="AO463" i="24"/>
  <c r="AN463" i="24"/>
  <c r="AM463" i="24"/>
  <c r="AL463" i="24"/>
  <c r="M463" i="24"/>
  <c r="H463" i="24"/>
  <c r="D463" i="24"/>
  <c r="A463" i="24"/>
  <c r="AO462" i="24"/>
  <c r="AN462" i="24"/>
  <c r="AM462" i="24"/>
  <c r="AL462" i="24"/>
  <c r="M462" i="24"/>
  <c r="H462" i="24"/>
  <c r="D462" i="24"/>
  <c r="A462" i="24"/>
  <c r="AO461" i="24"/>
  <c r="AN461" i="24"/>
  <c r="AM461" i="24"/>
  <c r="AL461" i="24"/>
  <c r="M461" i="24"/>
  <c r="H461" i="24"/>
  <c r="D461" i="24"/>
  <c r="A461" i="24"/>
  <c r="AO460" i="24"/>
  <c r="AN460" i="24"/>
  <c r="AM460" i="24"/>
  <c r="AL460" i="24"/>
  <c r="M460" i="24"/>
  <c r="H460" i="24"/>
  <c r="D460" i="24"/>
  <c r="A460" i="24"/>
  <c r="AO459" i="24"/>
  <c r="AN459" i="24"/>
  <c r="AM459" i="24"/>
  <c r="AL459" i="24"/>
  <c r="M459" i="24"/>
  <c r="H459" i="24"/>
  <c r="D459" i="24"/>
  <c r="A459" i="24"/>
  <c r="AO458" i="24"/>
  <c r="AN458" i="24"/>
  <c r="AM458" i="24"/>
  <c r="AL458" i="24"/>
  <c r="M458" i="24"/>
  <c r="H458" i="24"/>
  <c r="D458" i="24"/>
  <c r="A458" i="24"/>
  <c r="AO457" i="24"/>
  <c r="AN457" i="24"/>
  <c r="AM457" i="24"/>
  <c r="AL457" i="24"/>
  <c r="M457" i="24"/>
  <c r="H457" i="24"/>
  <c r="D457" i="24"/>
  <c r="A457" i="24"/>
  <c r="AO456" i="24"/>
  <c r="AN456" i="24"/>
  <c r="AM456" i="24"/>
  <c r="AL456" i="24"/>
  <c r="M456" i="24"/>
  <c r="H456" i="24"/>
  <c r="D456" i="24"/>
  <c r="A456" i="24"/>
  <c r="AO455" i="24"/>
  <c r="AN455" i="24"/>
  <c r="AM455" i="24"/>
  <c r="AL455" i="24"/>
  <c r="M455" i="24"/>
  <c r="H455" i="24"/>
  <c r="D455" i="24"/>
  <c r="A455" i="24"/>
  <c r="AO454" i="24"/>
  <c r="AN454" i="24"/>
  <c r="AM454" i="24"/>
  <c r="AL454" i="24"/>
  <c r="M454" i="24"/>
  <c r="H454" i="24"/>
  <c r="D454" i="24"/>
  <c r="A454" i="24"/>
  <c r="AO453" i="24"/>
  <c r="AN453" i="24"/>
  <c r="AM453" i="24"/>
  <c r="AL453" i="24"/>
  <c r="M453" i="24"/>
  <c r="H453" i="24"/>
  <c r="D453" i="24"/>
  <c r="A453" i="24"/>
  <c r="AO452" i="24"/>
  <c r="AN452" i="24"/>
  <c r="AM452" i="24"/>
  <c r="AL452" i="24"/>
  <c r="M452" i="24"/>
  <c r="H452" i="24"/>
  <c r="D452" i="24"/>
  <c r="A452" i="24"/>
  <c r="AO451" i="24"/>
  <c r="AN451" i="24"/>
  <c r="AM451" i="24"/>
  <c r="AL451" i="24"/>
  <c r="M451" i="24"/>
  <c r="H451" i="24"/>
  <c r="D451" i="24"/>
  <c r="A451" i="24"/>
  <c r="AO450" i="24"/>
  <c r="AN450" i="24"/>
  <c r="AM450" i="24"/>
  <c r="AL450" i="24"/>
  <c r="M450" i="24"/>
  <c r="H450" i="24"/>
  <c r="D450" i="24"/>
  <c r="A450" i="24"/>
  <c r="AO449" i="24"/>
  <c r="AN449" i="24"/>
  <c r="AM449" i="24"/>
  <c r="AL449" i="24"/>
  <c r="M449" i="24"/>
  <c r="H449" i="24"/>
  <c r="D449" i="24"/>
  <c r="A449" i="24"/>
  <c r="AO448" i="24"/>
  <c r="AN448" i="24"/>
  <c r="AM448" i="24"/>
  <c r="AL448" i="24"/>
  <c r="M448" i="24"/>
  <c r="H448" i="24"/>
  <c r="D448" i="24"/>
  <c r="A448" i="24"/>
  <c r="AO447" i="24"/>
  <c r="AN447" i="24"/>
  <c r="AM447" i="24"/>
  <c r="AL447" i="24"/>
  <c r="M447" i="24"/>
  <c r="H447" i="24"/>
  <c r="D447" i="24"/>
  <c r="A447" i="24"/>
  <c r="AO446" i="24"/>
  <c r="AN446" i="24"/>
  <c r="AM446" i="24"/>
  <c r="AL446" i="24"/>
  <c r="M446" i="24"/>
  <c r="H446" i="24"/>
  <c r="D446" i="24"/>
  <c r="A446" i="24"/>
  <c r="AO445" i="24"/>
  <c r="AN445" i="24"/>
  <c r="AM445" i="24"/>
  <c r="AL445" i="24"/>
  <c r="M445" i="24"/>
  <c r="H445" i="24"/>
  <c r="D445" i="24"/>
  <c r="A445" i="24"/>
  <c r="AO444" i="24"/>
  <c r="AN444" i="24"/>
  <c r="AM444" i="24"/>
  <c r="AL444" i="24"/>
  <c r="M444" i="24"/>
  <c r="H444" i="24"/>
  <c r="D444" i="24"/>
  <c r="A444" i="24"/>
  <c r="AO443" i="24"/>
  <c r="AN443" i="24"/>
  <c r="AM443" i="24"/>
  <c r="AL443" i="24"/>
  <c r="M443" i="24"/>
  <c r="H443" i="24"/>
  <c r="D443" i="24"/>
  <c r="A443" i="24"/>
  <c r="AO442" i="24"/>
  <c r="AN442" i="24"/>
  <c r="AM442" i="24"/>
  <c r="AL442" i="24"/>
  <c r="M442" i="24"/>
  <c r="H442" i="24"/>
  <c r="D442" i="24"/>
  <c r="A442" i="24"/>
  <c r="AO441" i="24"/>
  <c r="AN441" i="24"/>
  <c r="AM441" i="24"/>
  <c r="AL441" i="24"/>
  <c r="M441" i="24"/>
  <c r="H441" i="24"/>
  <c r="D441" i="24"/>
  <c r="A441" i="24"/>
  <c r="AO440" i="24"/>
  <c r="AN440" i="24"/>
  <c r="AM440" i="24"/>
  <c r="AL440" i="24"/>
  <c r="M440" i="24"/>
  <c r="H440" i="24"/>
  <c r="D440" i="24"/>
  <c r="A440" i="24"/>
  <c r="AO439" i="24"/>
  <c r="AN439" i="24"/>
  <c r="AM439" i="24"/>
  <c r="AL439" i="24"/>
  <c r="M439" i="24"/>
  <c r="H439" i="24"/>
  <c r="D439" i="24"/>
  <c r="A439" i="24"/>
  <c r="AO438" i="24"/>
  <c r="AN438" i="24"/>
  <c r="AM438" i="24"/>
  <c r="AL438" i="24"/>
  <c r="M438" i="24"/>
  <c r="H438" i="24"/>
  <c r="D438" i="24"/>
  <c r="A438" i="24"/>
  <c r="AO437" i="24"/>
  <c r="AN437" i="24"/>
  <c r="AM437" i="24"/>
  <c r="AL437" i="24"/>
  <c r="M437" i="24"/>
  <c r="H437" i="24"/>
  <c r="D437" i="24"/>
  <c r="A437" i="24"/>
  <c r="AO436" i="24"/>
  <c r="AN436" i="24"/>
  <c r="AM436" i="24"/>
  <c r="AL436" i="24"/>
  <c r="M436" i="24"/>
  <c r="H436" i="24"/>
  <c r="D436" i="24"/>
  <c r="A436" i="24"/>
  <c r="AO435" i="24"/>
  <c r="AN435" i="24"/>
  <c r="AM435" i="24"/>
  <c r="AL435" i="24"/>
  <c r="M435" i="24"/>
  <c r="H435" i="24"/>
  <c r="D435" i="24"/>
  <c r="A435" i="24"/>
  <c r="AO434" i="24"/>
  <c r="AN434" i="24"/>
  <c r="AM434" i="24"/>
  <c r="AL434" i="24"/>
  <c r="M434" i="24"/>
  <c r="H434" i="24"/>
  <c r="D434" i="24"/>
  <c r="A434" i="24"/>
  <c r="AO433" i="24"/>
  <c r="AN433" i="24"/>
  <c r="AM433" i="24"/>
  <c r="AL433" i="24"/>
  <c r="M433" i="24"/>
  <c r="H433" i="24"/>
  <c r="D433" i="24"/>
  <c r="A433" i="24"/>
  <c r="AO432" i="24"/>
  <c r="AN432" i="24"/>
  <c r="AM432" i="24"/>
  <c r="AL432" i="24"/>
  <c r="M432" i="24"/>
  <c r="H432" i="24"/>
  <c r="D432" i="24"/>
  <c r="A432" i="24"/>
  <c r="AO431" i="24"/>
  <c r="AN431" i="24"/>
  <c r="AM431" i="24"/>
  <c r="AL431" i="24"/>
  <c r="M431" i="24"/>
  <c r="H431" i="24"/>
  <c r="D431" i="24"/>
  <c r="A431" i="24"/>
  <c r="AO430" i="24"/>
  <c r="AN430" i="24"/>
  <c r="AM430" i="24"/>
  <c r="AL430" i="24"/>
  <c r="M430" i="24"/>
  <c r="H430" i="24"/>
  <c r="D430" i="24"/>
  <c r="A430" i="24"/>
  <c r="AO429" i="24"/>
  <c r="AN429" i="24"/>
  <c r="AM429" i="24"/>
  <c r="AL429" i="24"/>
  <c r="M429" i="24"/>
  <c r="H429" i="24"/>
  <c r="D429" i="24"/>
  <c r="A429" i="24"/>
  <c r="AO428" i="24"/>
  <c r="AN428" i="24"/>
  <c r="AM428" i="24"/>
  <c r="AL428" i="24"/>
  <c r="M428" i="24"/>
  <c r="H428" i="24"/>
  <c r="D428" i="24"/>
  <c r="A428" i="24"/>
  <c r="AO427" i="24"/>
  <c r="AN427" i="24"/>
  <c r="AM427" i="24"/>
  <c r="AL427" i="24"/>
  <c r="M427" i="24"/>
  <c r="H427" i="24"/>
  <c r="D427" i="24"/>
  <c r="A427" i="24"/>
  <c r="AO426" i="24"/>
  <c r="AN426" i="24"/>
  <c r="AM426" i="24"/>
  <c r="AL426" i="24"/>
  <c r="M426" i="24"/>
  <c r="H426" i="24"/>
  <c r="D426" i="24"/>
  <c r="A426" i="24"/>
  <c r="AO425" i="24"/>
  <c r="AN425" i="24"/>
  <c r="AM425" i="24"/>
  <c r="AL425" i="24"/>
  <c r="M425" i="24"/>
  <c r="H425" i="24"/>
  <c r="D425" i="24"/>
  <c r="A425" i="24"/>
  <c r="AO424" i="24"/>
  <c r="AN424" i="24"/>
  <c r="AM424" i="24"/>
  <c r="AL424" i="24"/>
  <c r="M424" i="24"/>
  <c r="H424" i="24"/>
  <c r="D424" i="24"/>
  <c r="A424" i="24"/>
  <c r="AO423" i="24"/>
  <c r="AN423" i="24"/>
  <c r="AM423" i="24"/>
  <c r="AL423" i="24"/>
  <c r="M423" i="24"/>
  <c r="H423" i="24"/>
  <c r="D423" i="24"/>
  <c r="A423" i="24"/>
  <c r="AO422" i="24"/>
  <c r="AN422" i="24"/>
  <c r="AM422" i="24"/>
  <c r="AL422" i="24"/>
  <c r="M422" i="24"/>
  <c r="H422" i="24"/>
  <c r="D422" i="24"/>
  <c r="A422" i="24"/>
  <c r="AO421" i="24"/>
  <c r="AN421" i="24"/>
  <c r="AM421" i="24"/>
  <c r="AL421" i="24"/>
  <c r="M421" i="24"/>
  <c r="H421" i="24"/>
  <c r="D421" i="24"/>
  <c r="A421" i="24"/>
  <c r="AO420" i="24"/>
  <c r="AN420" i="24"/>
  <c r="AM420" i="24"/>
  <c r="AL420" i="24"/>
  <c r="M420" i="24"/>
  <c r="H420" i="24"/>
  <c r="D420" i="24"/>
  <c r="A420" i="24"/>
  <c r="AO419" i="24"/>
  <c r="AN419" i="24"/>
  <c r="AM419" i="24"/>
  <c r="AL419" i="24"/>
  <c r="M419" i="24"/>
  <c r="H419" i="24"/>
  <c r="D419" i="24"/>
  <c r="A419" i="24"/>
  <c r="AO418" i="24"/>
  <c r="AN418" i="24"/>
  <c r="AM418" i="24"/>
  <c r="AL418" i="24"/>
  <c r="M418" i="24"/>
  <c r="H418" i="24"/>
  <c r="D418" i="24"/>
  <c r="A418" i="24"/>
  <c r="AO417" i="24"/>
  <c r="AN417" i="24"/>
  <c r="AM417" i="24"/>
  <c r="AL417" i="24"/>
  <c r="M417" i="24"/>
  <c r="H417" i="24"/>
  <c r="D417" i="24"/>
  <c r="A417" i="24"/>
  <c r="AO416" i="24"/>
  <c r="AN416" i="24"/>
  <c r="AM416" i="24"/>
  <c r="AL416" i="24"/>
  <c r="M416" i="24"/>
  <c r="H416" i="24"/>
  <c r="D416" i="24"/>
  <c r="A416" i="24"/>
  <c r="AO415" i="24"/>
  <c r="AN415" i="24"/>
  <c r="AM415" i="24"/>
  <c r="AL415" i="24"/>
  <c r="M415" i="24"/>
  <c r="H415" i="24"/>
  <c r="D415" i="24"/>
  <c r="A415" i="24"/>
  <c r="AO414" i="24"/>
  <c r="AN414" i="24"/>
  <c r="AM414" i="24"/>
  <c r="AL414" i="24"/>
  <c r="M414" i="24"/>
  <c r="H414" i="24"/>
  <c r="D414" i="24"/>
  <c r="A414" i="24"/>
  <c r="AO413" i="24"/>
  <c r="AN413" i="24"/>
  <c r="AM413" i="24"/>
  <c r="AL413" i="24"/>
  <c r="M413" i="24"/>
  <c r="H413" i="24"/>
  <c r="D413" i="24"/>
  <c r="A413" i="24"/>
  <c r="AO412" i="24"/>
  <c r="AN412" i="24"/>
  <c r="AM412" i="24"/>
  <c r="AL412" i="24"/>
  <c r="M412" i="24"/>
  <c r="H412" i="24"/>
  <c r="D412" i="24"/>
  <c r="A412" i="24"/>
  <c r="AO411" i="24"/>
  <c r="AN411" i="24"/>
  <c r="AM411" i="24"/>
  <c r="AL411" i="24"/>
  <c r="M411" i="24"/>
  <c r="H411" i="24"/>
  <c r="D411" i="24"/>
  <c r="A411" i="24"/>
  <c r="AO410" i="24"/>
  <c r="AN410" i="24"/>
  <c r="AM410" i="24"/>
  <c r="AL410" i="24"/>
  <c r="M410" i="24"/>
  <c r="H410" i="24"/>
  <c r="D410" i="24"/>
  <c r="A410" i="24"/>
  <c r="AO409" i="24"/>
  <c r="AN409" i="24"/>
  <c r="AM409" i="24"/>
  <c r="AL409" i="24"/>
  <c r="M409" i="24"/>
  <c r="H409" i="24"/>
  <c r="D409" i="24"/>
  <c r="A409" i="24"/>
  <c r="AO408" i="24"/>
  <c r="AN408" i="24"/>
  <c r="AM408" i="24"/>
  <c r="AL408" i="24"/>
  <c r="M408" i="24"/>
  <c r="H408" i="24"/>
  <c r="D408" i="24"/>
  <c r="A408" i="24"/>
  <c r="AO407" i="24"/>
  <c r="AN407" i="24"/>
  <c r="AM407" i="24"/>
  <c r="AL407" i="24"/>
  <c r="M407" i="24"/>
  <c r="H407" i="24"/>
  <c r="D407" i="24"/>
  <c r="A407" i="24"/>
  <c r="AO406" i="24"/>
  <c r="AN406" i="24"/>
  <c r="AM406" i="24"/>
  <c r="AL406" i="24"/>
  <c r="M406" i="24"/>
  <c r="H406" i="24"/>
  <c r="D406" i="24"/>
  <c r="A406" i="24"/>
  <c r="AO405" i="24"/>
  <c r="AN405" i="24"/>
  <c r="AM405" i="24"/>
  <c r="AL405" i="24"/>
  <c r="M405" i="24"/>
  <c r="H405" i="24"/>
  <c r="D405" i="24"/>
  <c r="A405" i="24"/>
  <c r="AO404" i="24"/>
  <c r="AN404" i="24"/>
  <c r="AM404" i="24"/>
  <c r="AL404" i="24"/>
  <c r="M404" i="24"/>
  <c r="H404" i="24"/>
  <c r="D404" i="24"/>
  <c r="A404" i="24"/>
  <c r="AO403" i="24"/>
  <c r="AN403" i="24"/>
  <c r="AM403" i="24"/>
  <c r="AL403" i="24"/>
  <c r="M403" i="24"/>
  <c r="H403" i="24"/>
  <c r="D403" i="24"/>
  <c r="A403" i="24"/>
  <c r="AO402" i="24"/>
  <c r="AN402" i="24"/>
  <c r="AM402" i="24"/>
  <c r="AL402" i="24"/>
  <c r="M402" i="24"/>
  <c r="H402" i="24"/>
  <c r="D402" i="24"/>
  <c r="A402" i="24"/>
  <c r="AO401" i="24"/>
  <c r="AN401" i="24"/>
  <c r="AM401" i="24"/>
  <c r="AL401" i="24"/>
  <c r="M401" i="24"/>
  <c r="H401" i="24"/>
  <c r="D401" i="24"/>
  <c r="A401" i="24"/>
  <c r="AO400" i="24"/>
  <c r="AN400" i="24"/>
  <c r="AM400" i="24"/>
  <c r="AL400" i="24"/>
  <c r="M400" i="24"/>
  <c r="H400" i="24"/>
  <c r="D400" i="24"/>
  <c r="A400" i="24"/>
  <c r="AO399" i="24"/>
  <c r="AN399" i="24"/>
  <c r="AM399" i="24"/>
  <c r="AL399" i="24"/>
  <c r="M399" i="24"/>
  <c r="H399" i="24"/>
  <c r="D399" i="24"/>
  <c r="A399" i="24"/>
  <c r="AO398" i="24"/>
  <c r="AN398" i="24"/>
  <c r="AM398" i="24"/>
  <c r="AL398" i="24"/>
  <c r="M398" i="24"/>
  <c r="H398" i="24"/>
  <c r="D398" i="24"/>
  <c r="A398" i="24"/>
  <c r="AO397" i="24"/>
  <c r="AN397" i="24"/>
  <c r="AM397" i="24"/>
  <c r="AL397" i="24"/>
  <c r="M397" i="24"/>
  <c r="H397" i="24"/>
  <c r="D397" i="24"/>
  <c r="A397" i="24"/>
  <c r="AO396" i="24"/>
  <c r="AN396" i="24"/>
  <c r="AM396" i="24"/>
  <c r="AL396" i="24"/>
  <c r="M396" i="24"/>
  <c r="H396" i="24"/>
  <c r="D396" i="24"/>
  <c r="A396" i="24"/>
  <c r="AO395" i="24"/>
  <c r="AN395" i="24"/>
  <c r="AM395" i="24"/>
  <c r="AL395" i="24"/>
  <c r="M395" i="24"/>
  <c r="H395" i="24"/>
  <c r="D395" i="24"/>
  <c r="A395" i="24"/>
  <c r="AO394" i="24"/>
  <c r="AN394" i="24"/>
  <c r="AM394" i="24"/>
  <c r="AL394" i="24"/>
  <c r="M394" i="24"/>
  <c r="H394" i="24"/>
  <c r="D394" i="24"/>
  <c r="A394" i="24"/>
  <c r="AO393" i="24"/>
  <c r="AN393" i="24"/>
  <c r="AM393" i="24"/>
  <c r="AL393" i="24"/>
  <c r="M393" i="24"/>
  <c r="H393" i="24"/>
  <c r="D393" i="24"/>
  <c r="A393" i="24"/>
  <c r="AO392" i="24"/>
  <c r="AN392" i="24"/>
  <c r="AM392" i="24"/>
  <c r="AL392" i="24"/>
  <c r="M392" i="24"/>
  <c r="H392" i="24"/>
  <c r="D392" i="24"/>
  <c r="A392" i="24"/>
  <c r="AO391" i="24"/>
  <c r="AN391" i="24"/>
  <c r="AM391" i="24"/>
  <c r="AL391" i="24"/>
  <c r="M391" i="24"/>
  <c r="H391" i="24"/>
  <c r="D391" i="24"/>
  <c r="A391" i="24"/>
  <c r="AO390" i="24"/>
  <c r="AN390" i="24"/>
  <c r="AM390" i="24"/>
  <c r="AL390" i="24"/>
  <c r="M390" i="24"/>
  <c r="H390" i="24"/>
  <c r="D390" i="24"/>
  <c r="A390" i="24"/>
  <c r="AO389" i="24"/>
  <c r="AN389" i="24"/>
  <c r="AM389" i="24"/>
  <c r="AL389" i="24"/>
  <c r="M389" i="24"/>
  <c r="H389" i="24"/>
  <c r="D389" i="24"/>
  <c r="A389" i="24"/>
  <c r="AO388" i="24"/>
  <c r="AN388" i="24"/>
  <c r="AM388" i="24"/>
  <c r="AL388" i="24"/>
  <c r="M388" i="24"/>
  <c r="H388" i="24"/>
  <c r="D388" i="24"/>
  <c r="A388" i="24"/>
  <c r="AO387" i="24"/>
  <c r="AN387" i="24"/>
  <c r="AM387" i="24"/>
  <c r="AL387" i="24"/>
  <c r="M387" i="24"/>
  <c r="H387" i="24"/>
  <c r="D387" i="24"/>
  <c r="A387" i="24"/>
  <c r="AO386" i="24"/>
  <c r="AN386" i="24"/>
  <c r="AM386" i="24"/>
  <c r="AL386" i="24"/>
  <c r="M386" i="24"/>
  <c r="H386" i="24"/>
  <c r="D386" i="24"/>
  <c r="A386" i="24"/>
  <c r="AO385" i="24"/>
  <c r="AN385" i="24"/>
  <c r="AM385" i="24"/>
  <c r="AL385" i="24"/>
  <c r="M385" i="24"/>
  <c r="H385" i="24"/>
  <c r="D385" i="24"/>
  <c r="A385" i="24"/>
  <c r="AO384" i="24"/>
  <c r="AN384" i="24"/>
  <c r="AM384" i="24"/>
  <c r="AL384" i="24"/>
  <c r="M384" i="24"/>
  <c r="H384" i="24"/>
  <c r="D384" i="24"/>
  <c r="A384" i="24"/>
  <c r="AO383" i="24"/>
  <c r="AN383" i="24"/>
  <c r="AM383" i="24"/>
  <c r="AL383" i="24"/>
  <c r="M383" i="24"/>
  <c r="H383" i="24"/>
  <c r="D383" i="24"/>
  <c r="A383" i="24"/>
  <c r="AO382" i="24"/>
  <c r="AN382" i="24"/>
  <c r="AM382" i="24"/>
  <c r="AL382" i="24"/>
  <c r="M382" i="24"/>
  <c r="H382" i="24"/>
  <c r="D382" i="24"/>
  <c r="A382" i="24"/>
  <c r="AO381" i="24"/>
  <c r="AN381" i="24"/>
  <c r="AM381" i="24"/>
  <c r="AL381" i="24"/>
  <c r="M381" i="24"/>
  <c r="H381" i="24"/>
  <c r="D381" i="24"/>
  <c r="A381" i="24"/>
  <c r="AO380" i="24"/>
  <c r="AN380" i="24"/>
  <c r="AM380" i="24"/>
  <c r="AL380" i="24"/>
  <c r="M380" i="24"/>
  <c r="H380" i="24"/>
  <c r="D380" i="24"/>
  <c r="A380" i="24"/>
  <c r="AO379" i="24"/>
  <c r="AN379" i="24"/>
  <c r="AM379" i="24"/>
  <c r="AL379" i="24"/>
  <c r="M379" i="24"/>
  <c r="H379" i="24"/>
  <c r="D379" i="24"/>
  <c r="A379" i="24"/>
  <c r="AO378" i="24"/>
  <c r="AN378" i="24"/>
  <c r="AM378" i="24"/>
  <c r="AL378" i="24"/>
  <c r="M378" i="24"/>
  <c r="H378" i="24"/>
  <c r="D378" i="24"/>
  <c r="A378" i="24"/>
  <c r="AO377" i="24"/>
  <c r="AN377" i="24"/>
  <c r="AM377" i="24"/>
  <c r="AL377" i="24"/>
  <c r="M377" i="24"/>
  <c r="H377" i="24"/>
  <c r="D377" i="24"/>
  <c r="A377" i="24"/>
  <c r="AO376" i="24"/>
  <c r="AN376" i="24"/>
  <c r="AM376" i="24"/>
  <c r="AL376" i="24"/>
  <c r="M376" i="24"/>
  <c r="H376" i="24"/>
  <c r="D376" i="24"/>
  <c r="A376" i="24"/>
  <c r="AO375" i="24"/>
  <c r="AN375" i="24"/>
  <c r="AM375" i="24"/>
  <c r="AL375" i="24"/>
  <c r="M375" i="24"/>
  <c r="H375" i="24"/>
  <c r="D375" i="24"/>
  <c r="A375" i="24"/>
  <c r="AO374" i="24"/>
  <c r="AN374" i="24"/>
  <c r="AM374" i="24"/>
  <c r="AL374" i="24"/>
  <c r="M374" i="24"/>
  <c r="H374" i="24"/>
  <c r="D374" i="24"/>
  <c r="A374" i="24"/>
  <c r="AO373" i="24"/>
  <c r="AN373" i="24"/>
  <c r="AM373" i="24"/>
  <c r="AL373" i="24"/>
  <c r="M373" i="24"/>
  <c r="H373" i="24"/>
  <c r="D373" i="24"/>
  <c r="A373" i="24"/>
  <c r="AO372" i="24"/>
  <c r="AN372" i="24"/>
  <c r="AM372" i="24"/>
  <c r="AL372" i="24"/>
  <c r="M372" i="24"/>
  <c r="H372" i="24"/>
  <c r="D372" i="24"/>
  <c r="A372" i="24"/>
  <c r="AO371" i="24"/>
  <c r="AN371" i="24"/>
  <c r="AM371" i="24"/>
  <c r="AL371" i="24"/>
  <c r="M371" i="24"/>
  <c r="H371" i="24"/>
  <c r="D371" i="24"/>
  <c r="A371" i="24"/>
  <c r="AO370" i="24"/>
  <c r="AN370" i="24"/>
  <c r="AM370" i="24"/>
  <c r="AL370" i="24"/>
  <c r="M370" i="24"/>
  <c r="H370" i="24"/>
  <c r="D370" i="24"/>
  <c r="A370" i="24"/>
  <c r="AO369" i="24"/>
  <c r="AN369" i="24"/>
  <c r="AM369" i="24"/>
  <c r="AL369" i="24"/>
  <c r="M369" i="24"/>
  <c r="H369" i="24"/>
  <c r="D369" i="24"/>
  <c r="A369" i="24"/>
  <c r="AO368" i="24"/>
  <c r="AN368" i="24"/>
  <c r="AM368" i="24"/>
  <c r="AL368" i="24"/>
  <c r="M368" i="24"/>
  <c r="H368" i="24"/>
  <c r="D368" i="24"/>
  <c r="A368" i="24"/>
  <c r="AO367" i="24"/>
  <c r="AN367" i="24"/>
  <c r="AM367" i="24"/>
  <c r="AL367" i="24"/>
  <c r="M367" i="24"/>
  <c r="H367" i="24"/>
  <c r="D367" i="24"/>
  <c r="A367" i="24"/>
  <c r="AO366" i="24"/>
  <c r="AN366" i="24"/>
  <c r="AM366" i="24"/>
  <c r="AL366" i="24"/>
  <c r="M366" i="24"/>
  <c r="H366" i="24"/>
  <c r="D366" i="24"/>
  <c r="A366" i="24"/>
  <c r="AO365" i="24"/>
  <c r="AN365" i="24"/>
  <c r="AM365" i="24"/>
  <c r="AL365" i="24"/>
  <c r="M365" i="24"/>
  <c r="H365" i="24"/>
  <c r="D365" i="24"/>
  <c r="A365" i="24"/>
  <c r="AO364" i="24"/>
  <c r="AN364" i="24"/>
  <c r="AM364" i="24"/>
  <c r="AL364" i="24"/>
  <c r="M364" i="24"/>
  <c r="H364" i="24"/>
  <c r="D364" i="24"/>
  <c r="A364" i="24"/>
  <c r="AO363" i="24"/>
  <c r="AN363" i="24"/>
  <c r="AM363" i="24"/>
  <c r="AL363" i="24"/>
  <c r="M363" i="24"/>
  <c r="H363" i="24"/>
  <c r="D363" i="24"/>
  <c r="A363" i="24"/>
  <c r="AO362" i="24"/>
  <c r="AN362" i="24"/>
  <c r="AM362" i="24"/>
  <c r="AL362" i="24"/>
  <c r="M362" i="24"/>
  <c r="H362" i="24"/>
  <c r="D362" i="24"/>
  <c r="A362" i="24"/>
  <c r="AO361" i="24"/>
  <c r="AN361" i="24"/>
  <c r="AM361" i="24"/>
  <c r="AL361" i="24"/>
  <c r="M361" i="24"/>
  <c r="H361" i="24"/>
  <c r="D361" i="24"/>
  <c r="A361" i="24"/>
  <c r="AO360" i="24"/>
  <c r="AN360" i="24"/>
  <c r="AM360" i="24"/>
  <c r="AL360" i="24"/>
  <c r="M360" i="24"/>
  <c r="H360" i="24"/>
  <c r="D360" i="24"/>
  <c r="A360" i="24"/>
  <c r="AO359" i="24"/>
  <c r="AN359" i="24"/>
  <c r="AM359" i="24"/>
  <c r="AL359" i="24"/>
  <c r="M359" i="24"/>
  <c r="H359" i="24"/>
  <c r="D359" i="24"/>
  <c r="A359" i="24"/>
  <c r="AO358" i="24"/>
  <c r="AN358" i="24"/>
  <c r="AM358" i="24"/>
  <c r="AL358" i="24"/>
  <c r="M358" i="24"/>
  <c r="H358" i="24"/>
  <c r="D358" i="24"/>
  <c r="A358" i="24"/>
  <c r="AO357" i="24"/>
  <c r="AN357" i="24"/>
  <c r="AM357" i="24"/>
  <c r="AL357" i="24"/>
  <c r="M357" i="24"/>
  <c r="H357" i="24"/>
  <c r="D357" i="24"/>
  <c r="A357" i="24"/>
  <c r="AO356" i="24"/>
  <c r="AN356" i="24"/>
  <c r="AM356" i="24"/>
  <c r="AL356" i="24"/>
  <c r="M356" i="24"/>
  <c r="H356" i="24"/>
  <c r="D356" i="24"/>
  <c r="A356" i="24"/>
  <c r="AO355" i="24"/>
  <c r="AN355" i="24"/>
  <c r="AM355" i="24"/>
  <c r="AL355" i="24"/>
  <c r="M355" i="24"/>
  <c r="H355" i="24"/>
  <c r="D355" i="24"/>
  <c r="A355" i="24"/>
  <c r="AO354" i="24"/>
  <c r="AN354" i="24"/>
  <c r="AM354" i="24"/>
  <c r="AL354" i="24"/>
  <c r="M354" i="24"/>
  <c r="H354" i="24"/>
  <c r="D354" i="24"/>
  <c r="A354" i="24"/>
  <c r="AO353" i="24"/>
  <c r="AN353" i="24"/>
  <c r="AM353" i="24"/>
  <c r="AL353" i="24"/>
  <c r="M353" i="24"/>
  <c r="H353" i="24"/>
  <c r="D353" i="24"/>
  <c r="A353" i="24"/>
  <c r="AO352" i="24"/>
  <c r="AN352" i="24"/>
  <c r="AM352" i="24"/>
  <c r="AL352" i="24"/>
  <c r="M352" i="24"/>
  <c r="H352" i="24"/>
  <c r="D352" i="24"/>
  <c r="A352" i="24"/>
  <c r="AO351" i="24"/>
  <c r="AN351" i="24"/>
  <c r="AM351" i="24"/>
  <c r="AL351" i="24"/>
  <c r="M351" i="24"/>
  <c r="H351" i="24"/>
  <c r="D351" i="24"/>
  <c r="A351" i="24"/>
  <c r="AO350" i="24"/>
  <c r="AN350" i="24"/>
  <c r="AM350" i="24"/>
  <c r="AL350" i="24"/>
  <c r="M350" i="24"/>
  <c r="H350" i="24"/>
  <c r="D350" i="24"/>
  <c r="A350" i="24"/>
  <c r="AO349" i="24"/>
  <c r="AN349" i="24"/>
  <c r="AM349" i="24"/>
  <c r="AL349" i="24"/>
  <c r="M349" i="24"/>
  <c r="H349" i="24"/>
  <c r="D349" i="24"/>
  <c r="A349" i="24"/>
  <c r="AO348" i="24"/>
  <c r="AN348" i="24"/>
  <c r="AM348" i="24"/>
  <c r="AL348" i="24"/>
  <c r="M348" i="24"/>
  <c r="H348" i="24"/>
  <c r="D348" i="24"/>
  <c r="A348" i="24"/>
  <c r="AO347" i="24"/>
  <c r="AN347" i="24"/>
  <c r="AM347" i="24"/>
  <c r="AL347" i="24"/>
  <c r="M347" i="24"/>
  <c r="H347" i="24"/>
  <c r="D347" i="24"/>
  <c r="A347" i="24"/>
  <c r="AO346" i="24"/>
  <c r="AN346" i="24"/>
  <c r="AM346" i="24"/>
  <c r="AL346" i="24"/>
  <c r="M346" i="24"/>
  <c r="H346" i="24"/>
  <c r="D346" i="24"/>
  <c r="A346" i="24"/>
  <c r="AO345" i="24"/>
  <c r="AN345" i="24"/>
  <c r="AM345" i="24"/>
  <c r="AL345" i="24"/>
  <c r="M345" i="24"/>
  <c r="H345" i="24"/>
  <c r="D345" i="24"/>
  <c r="A345" i="24"/>
  <c r="AO344" i="24"/>
  <c r="AN344" i="24"/>
  <c r="AM344" i="24"/>
  <c r="AL344" i="24"/>
  <c r="M344" i="24"/>
  <c r="H344" i="24"/>
  <c r="D344" i="24"/>
  <c r="A344" i="24"/>
  <c r="AO343" i="24"/>
  <c r="AN343" i="24"/>
  <c r="AM343" i="24"/>
  <c r="AL343" i="24"/>
  <c r="M343" i="24"/>
  <c r="H343" i="24"/>
  <c r="D343" i="24"/>
  <c r="A343" i="24"/>
  <c r="AO342" i="24"/>
  <c r="AN342" i="24"/>
  <c r="AM342" i="24"/>
  <c r="AL342" i="24"/>
  <c r="M342" i="24"/>
  <c r="H342" i="24"/>
  <c r="D342" i="24"/>
  <c r="A342" i="24"/>
  <c r="AO341" i="24"/>
  <c r="AN341" i="24"/>
  <c r="AM341" i="24"/>
  <c r="AL341" i="24"/>
  <c r="M341" i="24"/>
  <c r="H341" i="24"/>
  <c r="D341" i="24"/>
  <c r="A341" i="24"/>
  <c r="AO340" i="24"/>
  <c r="AN340" i="24"/>
  <c r="AM340" i="24"/>
  <c r="AL340" i="24"/>
  <c r="M340" i="24"/>
  <c r="H340" i="24"/>
  <c r="D340" i="24"/>
  <c r="A340" i="24"/>
  <c r="AO339" i="24"/>
  <c r="AN339" i="24"/>
  <c r="AM339" i="24"/>
  <c r="AL339" i="24"/>
  <c r="M339" i="24"/>
  <c r="H339" i="24"/>
  <c r="D339" i="24"/>
  <c r="A339" i="24"/>
  <c r="AO338" i="24"/>
  <c r="AN338" i="24"/>
  <c r="AM338" i="24"/>
  <c r="AL338" i="24"/>
  <c r="M338" i="24"/>
  <c r="H338" i="24"/>
  <c r="D338" i="24"/>
  <c r="A338" i="24"/>
  <c r="AO337" i="24"/>
  <c r="AN337" i="24"/>
  <c r="AM337" i="24"/>
  <c r="AL337" i="24"/>
  <c r="M337" i="24"/>
  <c r="H337" i="24"/>
  <c r="D337" i="24"/>
  <c r="A337" i="24"/>
  <c r="AO336" i="24"/>
  <c r="AN336" i="24"/>
  <c r="AM336" i="24"/>
  <c r="AL336" i="24"/>
  <c r="M336" i="24"/>
  <c r="H336" i="24"/>
  <c r="D336" i="24"/>
  <c r="A336" i="24"/>
  <c r="AO335" i="24"/>
  <c r="AN335" i="24"/>
  <c r="AM335" i="24"/>
  <c r="AL335" i="24"/>
  <c r="M335" i="24"/>
  <c r="H335" i="24"/>
  <c r="D335" i="24"/>
  <c r="A335" i="24"/>
  <c r="AO334" i="24"/>
  <c r="AN334" i="24"/>
  <c r="AM334" i="24"/>
  <c r="AL334" i="24"/>
  <c r="M334" i="24"/>
  <c r="H334" i="24"/>
  <c r="D334" i="24"/>
  <c r="A334" i="24"/>
  <c r="AO333" i="24"/>
  <c r="AN333" i="24"/>
  <c r="AM333" i="24"/>
  <c r="AL333" i="24"/>
  <c r="M333" i="24"/>
  <c r="H333" i="24"/>
  <c r="D333" i="24"/>
  <c r="A333" i="24"/>
  <c r="AO332" i="24"/>
  <c r="AN332" i="24"/>
  <c r="AM332" i="24"/>
  <c r="AL332" i="24"/>
  <c r="M332" i="24"/>
  <c r="H332" i="24"/>
  <c r="D332" i="24"/>
  <c r="A332" i="24"/>
  <c r="AO331" i="24"/>
  <c r="AN331" i="24"/>
  <c r="AM331" i="24"/>
  <c r="AL331" i="24"/>
  <c r="M331" i="24"/>
  <c r="H331" i="24"/>
  <c r="D331" i="24"/>
  <c r="A331" i="24"/>
  <c r="AO330" i="24"/>
  <c r="AN330" i="24"/>
  <c r="AM330" i="24"/>
  <c r="AL330" i="24"/>
  <c r="M330" i="24"/>
  <c r="H330" i="24"/>
  <c r="D330" i="24"/>
  <c r="A330" i="24"/>
  <c r="AO329" i="24"/>
  <c r="AN329" i="24"/>
  <c r="AM329" i="24"/>
  <c r="AL329" i="24"/>
  <c r="M329" i="24"/>
  <c r="H329" i="24"/>
  <c r="D329" i="24"/>
  <c r="A329" i="24"/>
  <c r="AO328" i="24"/>
  <c r="AN328" i="24"/>
  <c r="AM328" i="24"/>
  <c r="AL328" i="24"/>
  <c r="M328" i="24"/>
  <c r="H328" i="24"/>
  <c r="D328" i="24"/>
  <c r="A328" i="24"/>
  <c r="AO327" i="24"/>
  <c r="AN327" i="24"/>
  <c r="AM327" i="24"/>
  <c r="AL327" i="24"/>
  <c r="M327" i="24"/>
  <c r="H327" i="24"/>
  <c r="D327" i="24"/>
  <c r="A327" i="24"/>
  <c r="AO326" i="24"/>
  <c r="AN326" i="24"/>
  <c r="AM326" i="24"/>
  <c r="AL326" i="24"/>
  <c r="M326" i="24"/>
  <c r="H326" i="24"/>
  <c r="D326" i="24"/>
  <c r="A326" i="24"/>
  <c r="AO325" i="24"/>
  <c r="AN325" i="24"/>
  <c r="AM325" i="24"/>
  <c r="AL325" i="24"/>
  <c r="M325" i="24"/>
  <c r="H325" i="24"/>
  <c r="D325" i="24"/>
  <c r="A325" i="24"/>
  <c r="AO324" i="24"/>
  <c r="AN324" i="24"/>
  <c r="AM324" i="24"/>
  <c r="AL324" i="24"/>
  <c r="M324" i="24"/>
  <c r="H324" i="24"/>
  <c r="D324" i="24"/>
  <c r="A324" i="24"/>
  <c r="AO323" i="24"/>
  <c r="AN323" i="24"/>
  <c r="AM323" i="24"/>
  <c r="AL323" i="24"/>
  <c r="M323" i="24"/>
  <c r="H323" i="24"/>
  <c r="D323" i="24"/>
  <c r="A323" i="24"/>
  <c r="AO322" i="24"/>
  <c r="AN322" i="24"/>
  <c r="AM322" i="24"/>
  <c r="AL322" i="24"/>
  <c r="M322" i="24"/>
  <c r="H322" i="24"/>
  <c r="D322" i="24"/>
  <c r="A322" i="24"/>
  <c r="AO321" i="24"/>
  <c r="AN321" i="24"/>
  <c r="AM321" i="24"/>
  <c r="AL321" i="24"/>
  <c r="M321" i="24"/>
  <c r="H321" i="24"/>
  <c r="D321" i="24"/>
  <c r="A321" i="24"/>
  <c r="AO320" i="24"/>
  <c r="AN320" i="24"/>
  <c r="AM320" i="24"/>
  <c r="AL320" i="24"/>
  <c r="M320" i="24"/>
  <c r="H320" i="24"/>
  <c r="D320" i="24"/>
  <c r="A320" i="24"/>
  <c r="AO319" i="24"/>
  <c r="AN319" i="24"/>
  <c r="AM319" i="24"/>
  <c r="AL319" i="24"/>
  <c r="M319" i="24"/>
  <c r="H319" i="24"/>
  <c r="D319" i="24"/>
  <c r="A319" i="24"/>
  <c r="AO318" i="24"/>
  <c r="AN318" i="24"/>
  <c r="AM318" i="24"/>
  <c r="AL318" i="24"/>
  <c r="M318" i="24"/>
  <c r="H318" i="24"/>
  <c r="D318" i="24"/>
  <c r="A318" i="24"/>
  <c r="AO317" i="24"/>
  <c r="AN317" i="24"/>
  <c r="AM317" i="24"/>
  <c r="AL317" i="24"/>
  <c r="M317" i="24"/>
  <c r="H317" i="24"/>
  <c r="D317" i="24"/>
  <c r="A317" i="24"/>
  <c r="AO316" i="24"/>
  <c r="AN316" i="24"/>
  <c r="AM316" i="24"/>
  <c r="AL316" i="24"/>
  <c r="M316" i="24"/>
  <c r="H316" i="24"/>
  <c r="D316" i="24"/>
  <c r="A316" i="24"/>
  <c r="AO315" i="24"/>
  <c r="AN315" i="24"/>
  <c r="AM315" i="24"/>
  <c r="AL315" i="24"/>
  <c r="M315" i="24"/>
  <c r="H315" i="24"/>
  <c r="D315" i="24"/>
  <c r="A315" i="24"/>
  <c r="AO314" i="24"/>
  <c r="AN314" i="24"/>
  <c r="AM314" i="24"/>
  <c r="AL314" i="24"/>
  <c r="M314" i="24"/>
  <c r="H314" i="24"/>
  <c r="D314" i="24"/>
  <c r="A314" i="24"/>
  <c r="AO313" i="24"/>
  <c r="AN313" i="24"/>
  <c r="AM313" i="24"/>
  <c r="AL313" i="24"/>
  <c r="M313" i="24"/>
  <c r="H313" i="24"/>
  <c r="D313" i="24"/>
  <c r="A313" i="24"/>
  <c r="AO312" i="24"/>
  <c r="AN312" i="24"/>
  <c r="AM312" i="24"/>
  <c r="AL312" i="24"/>
  <c r="M312" i="24"/>
  <c r="H312" i="24"/>
  <c r="D312" i="24"/>
  <c r="A312" i="24"/>
  <c r="AO311" i="24"/>
  <c r="AN311" i="24"/>
  <c r="AM311" i="24"/>
  <c r="AL311" i="24"/>
  <c r="M311" i="24"/>
  <c r="H311" i="24"/>
  <c r="D311" i="24"/>
  <c r="A311" i="24"/>
  <c r="AO310" i="24"/>
  <c r="AN310" i="24"/>
  <c r="AM310" i="24"/>
  <c r="AL310" i="24"/>
  <c r="M310" i="24"/>
  <c r="H310" i="24"/>
  <c r="D310" i="24"/>
  <c r="A310" i="24"/>
  <c r="AO309" i="24"/>
  <c r="AN309" i="24"/>
  <c r="AM309" i="24"/>
  <c r="AL309" i="24"/>
  <c r="M309" i="24"/>
  <c r="H309" i="24"/>
  <c r="D309" i="24"/>
  <c r="A309" i="24"/>
  <c r="AO308" i="24"/>
  <c r="AN308" i="24"/>
  <c r="AM308" i="24"/>
  <c r="AL308" i="24"/>
  <c r="M308" i="24"/>
  <c r="H308" i="24"/>
  <c r="D308" i="24"/>
  <c r="A308" i="24"/>
  <c r="AO307" i="24"/>
  <c r="AN307" i="24"/>
  <c r="AM307" i="24"/>
  <c r="AL307" i="24"/>
  <c r="M307" i="24"/>
  <c r="H307" i="24"/>
  <c r="D307" i="24"/>
  <c r="A307" i="24"/>
  <c r="AO306" i="24"/>
  <c r="AN306" i="24"/>
  <c r="AM306" i="24"/>
  <c r="AL306" i="24"/>
  <c r="M306" i="24"/>
  <c r="H306" i="24"/>
  <c r="D306" i="24"/>
  <c r="A306" i="24"/>
  <c r="AO305" i="24"/>
  <c r="AN305" i="24"/>
  <c r="AM305" i="24"/>
  <c r="AL305" i="24"/>
  <c r="M305" i="24"/>
  <c r="H305" i="24"/>
  <c r="D305" i="24"/>
  <c r="A305" i="24"/>
  <c r="AO304" i="24"/>
  <c r="AN304" i="24"/>
  <c r="AM304" i="24"/>
  <c r="AL304" i="24"/>
  <c r="M304" i="24"/>
  <c r="H304" i="24"/>
  <c r="D304" i="24"/>
  <c r="A304" i="24"/>
  <c r="AO303" i="24"/>
  <c r="AN303" i="24"/>
  <c r="AM303" i="24"/>
  <c r="AL303" i="24"/>
  <c r="M303" i="24"/>
  <c r="H303" i="24"/>
  <c r="D303" i="24"/>
  <c r="A303" i="24"/>
  <c r="AO302" i="24"/>
  <c r="AN302" i="24"/>
  <c r="AM302" i="24"/>
  <c r="AL302" i="24"/>
  <c r="M302" i="24"/>
  <c r="H302" i="24"/>
  <c r="D302" i="24"/>
  <c r="A302" i="24"/>
  <c r="AO301" i="24"/>
  <c r="AN301" i="24"/>
  <c r="AM301" i="24"/>
  <c r="AL301" i="24"/>
  <c r="M301" i="24"/>
  <c r="H301" i="24"/>
  <c r="D301" i="24"/>
  <c r="A301" i="24"/>
  <c r="AO300" i="24"/>
  <c r="AN300" i="24"/>
  <c r="AM300" i="24"/>
  <c r="AL300" i="24"/>
  <c r="M300" i="24"/>
  <c r="H300" i="24"/>
  <c r="D300" i="24"/>
  <c r="A300" i="24"/>
  <c r="AO299" i="24"/>
  <c r="AN299" i="24"/>
  <c r="AM299" i="24"/>
  <c r="AL299" i="24"/>
  <c r="M299" i="24"/>
  <c r="H299" i="24"/>
  <c r="D299" i="24"/>
  <c r="A299" i="24"/>
  <c r="AO298" i="24"/>
  <c r="AN298" i="24"/>
  <c r="AM298" i="24"/>
  <c r="AL298" i="24"/>
  <c r="M298" i="24"/>
  <c r="H298" i="24"/>
  <c r="D298" i="24"/>
  <c r="A298" i="24"/>
  <c r="AO297" i="24"/>
  <c r="AN297" i="24"/>
  <c r="AM297" i="24"/>
  <c r="AL297" i="24"/>
  <c r="M297" i="24"/>
  <c r="H297" i="24"/>
  <c r="D297" i="24"/>
  <c r="A297" i="24"/>
  <c r="AO296" i="24"/>
  <c r="AN296" i="24"/>
  <c r="AM296" i="24"/>
  <c r="AL296" i="24"/>
  <c r="M296" i="24"/>
  <c r="H296" i="24"/>
  <c r="D296" i="24"/>
  <c r="A296" i="24"/>
  <c r="AO295" i="24"/>
  <c r="AN295" i="24"/>
  <c r="AM295" i="24"/>
  <c r="AL295" i="24"/>
  <c r="M295" i="24"/>
  <c r="H295" i="24"/>
  <c r="D295" i="24"/>
  <c r="A295" i="24"/>
  <c r="AO294" i="24"/>
  <c r="AN294" i="24"/>
  <c r="AM294" i="24"/>
  <c r="AL294" i="24"/>
  <c r="M294" i="24"/>
  <c r="H294" i="24"/>
  <c r="D294" i="24"/>
  <c r="A294" i="24"/>
  <c r="AO293" i="24"/>
  <c r="AN293" i="24"/>
  <c r="AM293" i="24"/>
  <c r="AL293" i="24"/>
  <c r="M293" i="24"/>
  <c r="H293" i="24"/>
  <c r="D293" i="24"/>
  <c r="A293" i="24"/>
  <c r="AO292" i="24"/>
  <c r="AN292" i="24"/>
  <c r="AM292" i="24"/>
  <c r="AL292" i="24"/>
  <c r="M292" i="24"/>
  <c r="H292" i="24"/>
  <c r="D292" i="24"/>
  <c r="A292" i="24"/>
  <c r="AO291" i="24"/>
  <c r="AN291" i="24"/>
  <c r="AM291" i="24"/>
  <c r="AL291" i="24"/>
  <c r="M291" i="24"/>
  <c r="H291" i="24"/>
  <c r="D291" i="24"/>
  <c r="A291" i="24"/>
  <c r="AO290" i="24"/>
  <c r="AN290" i="24"/>
  <c r="AM290" i="24"/>
  <c r="AL290" i="24"/>
  <c r="M290" i="24"/>
  <c r="H290" i="24"/>
  <c r="D290" i="24"/>
  <c r="A290" i="24"/>
  <c r="AO289" i="24"/>
  <c r="AN289" i="24"/>
  <c r="AM289" i="24"/>
  <c r="AL289" i="24"/>
  <c r="M289" i="24"/>
  <c r="H289" i="24"/>
  <c r="D289" i="24"/>
  <c r="A289" i="24"/>
  <c r="AO288" i="24"/>
  <c r="AN288" i="24"/>
  <c r="AM288" i="24"/>
  <c r="AL288" i="24"/>
  <c r="M288" i="24"/>
  <c r="H288" i="24"/>
  <c r="D288" i="24"/>
  <c r="A288" i="24"/>
  <c r="AO287" i="24"/>
  <c r="AN287" i="24"/>
  <c r="AM287" i="24"/>
  <c r="AL287" i="24"/>
  <c r="M287" i="24"/>
  <c r="H287" i="24"/>
  <c r="D287" i="24"/>
  <c r="A287" i="24"/>
  <c r="AO286" i="24"/>
  <c r="AN286" i="24"/>
  <c r="AM286" i="24"/>
  <c r="AL286" i="24"/>
  <c r="M286" i="24"/>
  <c r="H286" i="24"/>
  <c r="D286" i="24"/>
  <c r="A286" i="24"/>
  <c r="AO285" i="24"/>
  <c r="AN285" i="24"/>
  <c r="AM285" i="24"/>
  <c r="AL285" i="24"/>
  <c r="M285" i="24"/>
  <c r="H285" i="24"/>
  <c r="D285" i="24"/>
  <c r="A285" i="24"/>
  <c r="AO284" i="24"/>
  <c r="AN284" i="24"/>
  <c r="AM284" i="24"/>
  <c r="AL284" i="24"/>
  <c r="M284" i="24"/>
  <c r="H284" i="24"/>
  <c r="D284" i="24"/>
  <c r="A284" i="24"/>
  <c r="AO283" i="24"/>
  <c r="AN283" i="24"/>
  <c r="AM283" i="24"/>
  <c r="AL283" i="24"/>
  <c r="M283" i="24"/>
  <c r="H283" i="24"/>
  <c r="D283" i="24"/>
  <c r="A283" i="24"/>
  <c r="AO282" i="24"/>
  <c r="AN282" i="24"/>
  <c r="AM282" i="24"/>
  <c r="AL282" i="24"/>
  <c r="M282" i="24"/>
  <c r="H282" i="24"/>
  <c r="D282" i="24"/>
  <c r="A282" i="24"/>
  <c r="AO281" i="24"/>
  <c r="AN281" i="24"/>
  <c r="AM281" i="24"/>
  <c r="AL281" i="24"/>
  <c r="M281" i="24"/>
  <c r="H281" i="24"/>
  <c r="D281" i="24"/>
  <c r="A281" i="24"/>
  <c r="AO280" i="24"/>
  <c r="AN280" i="24"/>
  <c r="AM280" i="24"/>
  <c r="AL280" i="24"/>
  <c r="M280" i="24"/>
  <c r="H280" i="24"/>
  <c r="D280" i="24"/>
  <c r="A280" i="24"/>
  <c r="AO279" i="24"/>
  <c r="AN279" i="24"/>
  <c r="AM279" i="24"/>
  <c r="AL279" i="24"/>
  <c r="M279" i="24"/>
  <c r="H279" i="24"/>
  <c r="D279" i="24"/>
  <c r="A279" i="24"/>
  <c r="AO278" i="24"/>
  <c r="AN278" i="24"/>
  <c r="AM278" i="24"/>
  <c r="AL278" i="24"/>
  <c r="M278" i="24"/>
  <c r="H278" i="24"/>
  <c r="D278" i="24"/>
  <c r="A278" i="24"/>
  <c r="AO277" i="24"/>
  <c r="AN277" i="24"/>
  <c r="AM277" i="24"/>
  <c r="AL277" i="24"/>
  <c r="M277" i="24"/>
  <c r="H277" i="24"/>
  <c r="D277" i="24"/>
  <c r="A277" i="24"/>
  <c r="AO276" i="24"/>
  <c r="AN276" i="24"/>
  <c r="AM276" i="24"/>
  <c r="AL276" i="24"/>
  <c r="M276" i="24"/>
  <c r="H276" i="24"/>
  <c r="D276" i="24"/>
  <c r="A276" i="24"/>
  <c r="AO275" i="24"/>
  <c r="AN275" i="24"/>
  <c r="AM275" i="24"/>
  <c r="AL275" i="24"/>
  <c r="M275" i="24"/>
  <c r="H275" i="24"/>
  <c r="D275" i="24"/>
  <c r="A275" i="24"/>
  <c r="AO274" i="24"/>
  <c r="AN274" i="24"/>
  <c r="AM274" i="24"/>
  <c r="AL274" i="24"/>
  <c r="M274" i="24"/>
  <c r="H274" i="24"/>
  <c r="D274" i="24"/>
  <c r="A274" i="24"/>
  <c r="AO273" i="24"/>
  <c r="AN273" i="24"/>
  <c r="AM273" i="24"/>
  <c r="AL273" i="24"/>
  <c r="M273" i="24"/>
  <c r="H273" i="24"/>
  <c r="D273" i="24"/>
  <c r="A273" i="24"/>
  <c r="AO272" i="24"/>
  <c r="AN272" i="24"/>
  <c r="AM272" i="24"/>
  <c r="AL272" i="24"/>
  <c r="M272" i="24"/>
  <c r="H272" i="24"/>
  <c r="D272" i="24"/>
  <c r="A272" i="24"/>
  <c r="AO271" i="24"/>
  <c r="AN271" i="24"/>
  <c r="AM271" i="24"/>
  <c r="AL271" i="24"/>
  <c r="M271" i="24"/>
  <c r="H271" i="24"/>
  <c r="D271" i="24"/>
  <c r="A271" i="24"/>
  <c r="AO270" i="24"/>
  <c r="AN270" i="24"/>
  <c r="AM270" i="24"/>
  <c r="AL270" i="24"/>
  <c r="M270" i="24"/>
  <c r="H270" i="24"/>
  <c r="D270" i="24"/>
  <c r="A270" i="24"/>
  <c r="AO269" i="24"/>
  <c r="AN269" i="24"/>
  <c r="AM269" i="24"/>
  <c r="AL269" i="24"/>
  <c r="M269" i="24"/>
  <c r="H269" i="24"/>
  <c r="D269" i="24"/>
  <c r="A269" i="24"/>
  <c r="AO268" i="24"/>
  <c r="AN268" i="24"/>
  <c r="AM268" i="24"/>
  <c r="AL268" i="24"/>
  <c r="M268" i="24"/>
  <c r="H268" i="24"/>
  <c r="D268" i="24"/>
  <c r="A268" i="24"/>
  <c r="AO267" i="24"/>
  <c r="AN267" i="24"/>
  <c r="AM267" i="24"/>
  <c r="AL267" i="24"/>
  <c r="M267" i="24"/>
  <c r="H267" i="24"/>
  <c r="D267" i="24"/>
  <c r="A267" i="24"/>
  <c r="AO266" i="24"/>
  <c r="AN266" i="24"/>
  <c r="AM266" i="24"/>
  <c r="AL266" i="24"/>
  <c r="M266" i="24"/>
  <c r="H266" i="24"/>
  <c r="D266" i="24"/>
  <c r="A266" i="24"/>
  <c r="AO265" i="24"/>
  <c r="AN265" i="24"/>
  <c r="AM265" i="24"/>
  <c r="AL265" i="24"/>
  <c r="M265" i="24"/>
  <c r="H265" i="24"/>
  <c r="D265" i="24"/>
  <c r="A265" i="24"/>
  <c r="AO264" i="24"/>
  <c r="AN264" i="24"/>
  <c r="AM264" i="24"/>
  <c r="AL264" i="24"/>
  <c r="M264" i="24"/>
  <c r="H264" i="24"/>
  <c r="D264" i="24"/>
  <c r="A264" i="24"/>
  <c r="AO263" i="24"/>
  <c r="AN263" i="24"/>
  <c r="AM263" i="24"/>
  <c r="AL263" i="24"/>
  <c r="M263" i="24"/>
  <c r="H263" i="24"/>
  <c r="D263" i="24"/>
  <c r="A263" i="24"/>
  <c r="AO262" i="24"/>
  <c r="AN262" i="24"/>
  <c r="AM262" i="24"/>
  <c r="AL262" i="24"/>
  <c r="M262" i="24"/>
  <c r="H262" i="24"/>
  <c r="D262" i="24"/>
  <c r="A262" i="24"/>
  <c r="AO261" i="24"/>
  <c r="AN261" i="24"/>
  <c r="AM261" i="24"/>
  <c r="AL261" i="24"/>
  <c r="M261" i="24"/>
  <c r="H261" i="24"/>
  <c r="D261" i="24"/>
  <c r="A261" i="24"/>
  <c r="AO260" i="24"/>
  <c r="AN260" i="24"/>
  <c r="AM260" i="24"/>
  <c r="AL260" i="24"/>
  <c r="M260" i="24"/>
  <c r="H260" i="24"/>
  <c r="D260" i="24"/>
  <c r="A260" i="24"/>
  <c r="AO259" i="24"/>
  <c r="AN259" i="24"/>
  <c r="AM259" i="24"/>
  <c r="AL259" i="24"/>
  <c r="M259" i="24"/>
  <c r="H259" i="24"/>
  <c r="D259" i="24"/>
  <c r="A259" i="24"/>
  <c r="AO258" i="24"/>
  <c r="AN258" i="24"/>
  <c r="AM258" i="24"/>
  <c r="AL258" i="24"/>
  <c r="M258" i="24"/>
  <c r="H258" i="24"/>
  <c r="D258" i="24"/>
  <c r="A258" i="24"/>
  <c r="AO257" i="24"/>
  <c r="AN257" i="24"/>
  <c r="AM257" i="24"/>
  <c r="AL257" i="24"/>
  <c r="M257" i="24"/>
  <c r="H257" i="24"/>
  <c r="D257" i="24"/>
  <c r="A257" i="24"/>
  <c r="AO256" i="24"/>
  <c r="AN256" i="24"/>
  <c r="AM256" i="24"/>
  <c r="AL256" i="24"/>
  <c r="M256" i="24"/>
  <c r="H256" i="24"/>
  <c r="D256" i="24"/>
  <c r="A256" i="24"/>
  <c r="AO255" i="24"/>
  <c r="AN255" i="24"/>
  <c r="AM255" i="24"/>
  <c r="AL255" i="24"/>
  <c r="M255" i="24"/>
  <c r="H255" i="24"/>
  <c r="D255" i="24"/>
  <c r="A255" i="24"/>
  <c r="AO254" i="24"/>
  <c r="AN254" i="24"/>
  <c r="AM254" i="24"/>
  <c r="AL254" i="24"/>
  <c r="M254" i="24"/>
  <c r="H254" i="24"/>
  <c r="D254" i="24"/>
  <c r="A254" i="24"/>
  <c r="AO253" i="24"/>
  <c r="AN253" i="24"/>
  <c r="AM253" i="24"/>
  <c r="AL253" i="24"/>
  <c r="M253" i="24"/>
  <c r="H253" i="24"/>
  <c r="D253" i="24"/>
  <c r="A253" i="24"/>
  <c r="AO252" i="24"/>
  <c r="AN252" i="24"/>
  <c r="AM252" i="24"/>
  <c r="AL252" i="24"/>
  <c r="M252" i="24"/>
  <c r="H252" i="24"/>
  <c r="D252" i="24"/>
  <c r="A252" i="24"/>
  <c r="AO251" i="24"/>
  <c r="AN251" i="24"/>
  <c r="AM251" i="24"/>
  <c r="AL251" i="24"/>
  <c r="M251" i="24"/>
  <c r="H251" i="24"/>
  <c r="D251" i="24"/>
  <c r="A251" i="24"/>
  <c r="AO250" i="24"/>
  <c r="AN250" i="24"/>
  <c r="AM250" i="24"/>
  <c r="AL250" i="24"/>
  <c r="M250" i="24"/>
  <c r="H250" i="24"/>
  <c r="D250" i="24"/>
  <c r="A250" i="24"/>
  <c r="AO249" i="24"/>
  <c r="AN249" i="24"/>
  <c r="AM249" i="24"/>
  <c r="AL249" i="24"/>
  <c r="M249" i="24"/>
  <c r="H249" i="24"/>
  <c r="D249" i="24"/>
  <c r="A249" i="24"/>
  <c r="AO248" i="24"/>
  <c r="AN248" i="24"/>
  <c r="AM248" i="24"/>
  <c r="AL248" i="24"/>
  <c r="M248" i="24"/>
  <c r="H248" i="24"/>
  <c r="D248" i="24"/>
  <c r="A248" i="24"/>
  <c r="AO247" i="24"/>
  <c r="AN247" i="24"/>
  <c r="AM247" i="24"/>
  <c r="AL247" i="24"/>
  <c r="M247" i="24"/>
  <c r="H247" i="24"/>
  <c r="D247" i="24"/>
  <c r="A247" i="24"/>
  <c r="AO246" i="24"/>
  <c r="AN246" i="24"/>
  <c r="AM246" i="24"/>
  <c r="AL246" i="24"/>
  <c r="M246" i="24"/>
  <c r="H246" i="24"/>
  <c r="D246" i="24"/>
  <c r="A246" i="24"/>
  <c r="AO245" i="24"/>
  <c r="AN245" i="24"/>
  <c r="AM245" i="24"/>
  <c r="AL245" i="24"/>
  <c r="M245" i="24"/>
  <c r="H245" i="24"/>
  <c r="D245" i="24"/>
  <c r="A245" i="24"/>
  <c r="AO244" i="24"/>
  <c r="AN244" i="24"/>
  <c r="AM244" i="24"/>
  <c r="AL244" i="24"/>
  <c r="M244" i="24"/>
  <c r="H244" i="24"/>
  <c r="D244" i="24"/>
  <c r="A244" i="24"/>
  <c r="AO243" i="24"/>
  <c r="AN243" i="24"/>
  <c r="AM243" i="24"/>
  <c r="AL243" i="24"/>
  <c r="M243" i="24"/>
  <c r="H243" i="24"/>
  <c r="D243" i="24"/>
  <c r="A243" i="24"/>
  <c r="AO242" i="24"/>
  <c r="AN242" i="24"/>
  <c r="AM242" i="24"/>
  <c r="AL242" i="24"/>
  <c r="M242" i="24"/>
  <c r="H242" i="24"/>
  <c r="D242" i="24"/>
  <c r="A242" i="24"/>
  <c r="AO241" i="24"/>
  <c r="AN241" i="24"/>
  <c r="AM241" i="24"/>
  <c r="AL241" i="24"/>
  <c r="M241" i="24"/>
  <c r="H241" i="24"/>
  <c r="D241" i="24"/>
  <c r="A241" i="24"/>
  <c r="AO240" i="24"/>
  <c r="AN240" i="24"/>
  <c r="AM240" i="24"/>
  <c r="AL240" i="24"/>
  <c r="M240" i="24"/>
  <c r="H240" i="24"/>
  <c r="D240" i="24"/>
  <c r="A240" i="24"/>
  <c r="AO239" i="24"/>
  <c r="AN239" i="24"/>
  <c r="AM239" i="24"/>
  <c r="AL239" i="24"/>
  <c r="M239" i="24"/>
  <c r="H239" i="24"/>
  <c r="D239" i="24"/>
  <c r="A239" i="24"/>
  <c r="AO238" i="24"/>
  <c r="AN238" i="24"/>
  <c r="AM238" i="24"/>
  <c r="AL238" i="24"/>
  <c r="M238" i="24"/>
  <c r="H238" i="24"/>
  <c r="D238" i="24"/>
  <c r="A238" i="24"/>
  <c r="AO237" i="24"/>
  <c r="AN237" i="24"/>
  <c r="AM237" i="24"/>
  <c r="AL237" i="24"/>
  <c r="M237" i="24"/>
  <c r="H237" i="24"/>
  <c r="D237" i="24"/>
  <c r="A237" i="24"/>
  <c r="AO236" i="24"/>
  <c r="AN236" i="24"/>
  <c r="AM236" i="24"/>
  <c r="AL236" i="24"/>
  <c r="M236" i="24"/>
  <c r="H236" i="24"/>
  <c r="D236" i="24"/>
  <c r="A236" i="24"/>
  <c r="AO235" i="24"/>
  <c r="AN235" i="24"/>
  <c r="AM235" i="24"/>
  <c r="AL235" i="24"/>
  <c r="M235" i="24"/>
  <c r="H235" i="24"/>
  <c r="D235" i="24"/>
  <c r="A235" i="24"/>
  <c r="AO234" i="24"/>
  <c r="AN234" i="24"/>
  <c r="AM234" i="24"/>
  <c r="AL234" i="24"/>
  <c r="M234" i="24"/>
  <c r="H234" i="24"/>
  <c r="D234" i="24"/>
  <c r="A234" i="24"/>
  <c r="AO233" i="24"/>
  <c r="AN233" i="24"/>
  <c r="AM233" i="24"/>
  <c r="AL233" i="24"/>
  <c r="M233" i="24"/>
  <c r="H233" i="24"/>
  <c r="D233" i="24"/>
  <c r="A233" i="24"/>
  <c r="AO232" i="24"/>
  <c r="AN232" i="24"/>
  <c r="AM232" i="24"/>
  <c r="AL232" i="24"/>
  <c r="M232" i="24"/>
  <c r="H232" i="24"/>
  <c r="D232" i="24"/>
  <c r="A232" i="24"/>
  <c r="AO231" i="24"/>
  <c r="AN231" i="24"/>
  <c r="AM231" i="24"/>
  <c r="AL231" i="24"/>
  <c r="M231" i="24"/>
  <c r="H231" i="24"/>
  <c r="D231" i="24"/>
  <c r="A231" i="24"/>
  <c r="AO230" i="24"/>
  <c r="AN230" i="24"/>
  <c r="AM230" i="24"/>
  <c r="AL230" i="24"/>
  <c r="M230" i="24"/>
  <c r="H230" i="24"/>
  <c r="D230" i="24"/>
  <c r="A230" i="24"/>
  <c r="AO229" i="24"/>
  <c r="AN229" i="24"/>
  <c r="AM229" i="24"/>
  <c r="AL229" i="24"/>
  <c r="M229" i="24"/>
  <c r="H229" i="24"/>
  <c r="D229" i="24"/>
  <c r="A229" i="24"/>
  <c r="AO228" i="24"/>
  <c r="AN228" i="24"/>
  <c r="AM228" i="24"/>
  <c r="AL228" i="24"/>
  <c r="M228" i="24"/>
  <c r="H228" i="24"/>
  <c r="D228" i="24"/>
  <c r="A228" i="24"/>
  <c r="AO227" i="24"/>
  <c r="AN227" i="24"/>
  <c r="AM227" i="24"/>
  <c r="AL227" i="24"/>
  <c r="M227" i="24"/>
  <c r="H227" i="24"/>
  <c r="D227" i="24"/>
  <c r="A227" i="24"/>
  <c r="AO226" i="24"/>
  <c r="AN226" i="24"/>
  <c r="AM226" i="24"/>
  <c r="AL226" i="24"/>
  <c r="M226" i="24"/>
  <c r="H226" i="24"/>
  <c r="D226" i="24"/>
  <c r="A226" i="24"/>
  <c r="AO225" i="24"/>
  <c r="AN225" i="24"/>
  <c r="AM225" i="24"/>
  <c r="AL225" i="24"/>
  <c r="M225" i="24"/>
  <c r="H225" i="24"/>
  <c r="D225" i="24"/>
  <c r="A225" i="24"/>
  <c r="AO224" i="24"/>
  <c r="AN224" i="24"/>
  <c r="AM224" i="24"/>
  <c r="AL224" i="24"/>
  <c r="M224" i="24"/>
  <c r="H224" i="24"/>
  <c r="D224" i="24"/>
  <c r="A224" i="24"/>
  <c r="AO223" i="24"/>
  <c r="AN223" i="24"/>
  <c r="AM223" i="24"/>
  <c r="AL223" i="24"/>
  <c r="M223" i="24"/>
  <c r="H223" i="24"/>
  <c r="D223" i="24"/>
  <c r="A223" i="24"/>
  <c r="AO222" i="24"/>
  <c r="AN222" i="24"/>
  <c r="AM222" i="24"/>
  <c r="AL222" i="24"/>
  <c r="M222" i="24"/>
  <c r="H222" i="24"/>
  <c r="D222" i="24"/>
  <c r="A222" i="24"/>
  <c r="AO221" i="24"/>
  <c r="AN221" i="24"/>
  <c r="AM221" i="24"/>
  <c r="AL221" i="24"/>
  <c r="M221" i="24"/>
  <c r="H221" i="24"/>
  <c r="D221" i="24"/>
  <c r="A221" i="24"/>
  <c r="AO220" i="24"/>
  <c r="AN220" i="24"/>
  <c r="AM220" i="24"/>
  <c r="AL220" i="24"/>
  <c r="M220" i="24"/>
  <c r="H220" i="24"/>
  <c r="D220" i="24"/>
  <c r="A220" i="24"/>
  <c r="AO219" i="24"/>
  <c r="AN219" i="24"/>
  <c r="AM219" i="24"/>
  <c r="AL219" i="24"/>
  <c r="M219" i="24"/>
  <c r="H219" i="24"/>
  <c r="D219" i="24"/>
  <c r="A219" i="24"/>
  <c r="AO218" i="24"/>
  <c r="AN218" i="24"/>
  <c r="AM218" i="24"/>
  <c r="AL218" i="24"/>
  <c r="M218" i="24"/>
  <c r="H218" i="24"/>
  <c r="D218" i="24"/>
  <c r="A218" i="24"/>
  <c r="AO217" i="24"/>
  <c r="AN217" i="24"/>
  <c r="AM217" i="24"/>
  <c r="AL217" i="24"/>
  <c r="M217" i="24"/>
  <c r="H217" i="24"/>
  <c r="D217" i="24"/>
  <c r="A217" i="24"/>
  <c r="AO216" i="24"/>
  <c r="AN216" i="24"/>
  <c r="AM216" i="24"/>
  <c r="AL216" i="24"/>
  <c r="M216" i="24"/>
  <c r="H216" i="24"/>
  <c r="D216" i="24"/>
  <c r="A216" i="24"/>
  <c r="AO215" i="24"/>
  <c r="AN215" i="24"/>
  <c r="AM215" i="24"/>
  <c r="AL215" i="24"/>
  <c r="M215" i="24"/>
  <c r="H215" i="24"/>
  <c r="D215" i="24"/>
  <c r="A215" i="24"/>
  <c r="AO214" i="24"/>
  <c r="AN214" i="24"/>
  <c r="AM214" i="24"/>
  <c r="AL214" i="24"/>
  <c r="M214" i="24"/>
  <c r="H214" i="24"/>
  <c r="D214" i="24"/>
  <c r="A214" i="24"/>
  <c r="AO213" i="24"/>
  <c r="AN213" i="24"/>
  <c r="AM213" i="24"/>
  <c r="AL213" i="24"/>
  <c r="M213" i="24"/>
  <c r="H213" i="24"/>
  <c r="D213" i="24"/>
  <c r="A213" i="24"/>
  <c r="AO212" i="24"/>
  <c r="AN212" i="24"/>
  <c r="AM212" i="24"/>
  <c r="AL212" i="24"/>
  <c r="M212" i="24"/>
  <c r="H212" i="24"/>
  <c r="D212" i="24"/>
  <c r="A212" i="24"/>
  <c r="AO211" i="24"/>
  <c r="AN211" i="24"/>
  <c r="AM211" i="24"/>
  <c r="AL211" i="24"/>
  <c r="M211" i="24"/>
  <c r="H211" i="24"/>
  <c r="D211" i="24"/>
  <c r="A211" i="24"/>
  <c r="AO210" i="24"/>
  <c r="AN210" i="24"/>
  <c r="AM210" i="24"/>
  <c r="AL210" i="24"/>
  <c r="M210" i="24"/>
  <c r="H210" i="24"/>
  <c r="D210" i="24"/>
  <c r="A210" i="24"/>
  <c r="AO209" i="24"/>
  <c r="AN209" i="24"/>
  <c r="AM209" i="24"/>
  <c r="AL209" i="24"/>
  <c r="M209" i="24"/>
  <c r="H209" i="24"/>
  <c r="D209" i="24"/>
  <c r="A209" i="24"/>
  <c r="AO208" i="24"/>
  <c r="AN208" i="24"/>
  <c r="AM208" i="24"/>
  <c r="AL208" i="24"/>
  <c r="M208" i="24"/>
  <c r="H208" i="24"/>
  <c r="D208" i="24"/>
  <c r="A208" i="24"/>
  <c r="AO207" i="24"/>
  <c r="AN207" i="24"/>
  <c r="AM207" i="24"/>
  <c r="AL207" i="24"/>
  <c r="M207" i="24"/>
  <c r="H207" i="24"/>
  <c r="D207" i="24"/>
  <c r="A207" i="24"/>
  <c r="AO206" i="24"/>
  <c r="AN206" i="24"/>
  <c r="AM206" i="24"/>
  <c r="AL206" i="24"/>
  <c r="M206" i="24"/>
  <c r="H206" i="24"/>
  <c r="D206" i="24"/>
  <c r="A206" i="24"/>
  <c r="AO205" i="24"/>
  <c r="AN205" i="24"/>
  <c r="AM205" i="24"/>
  <c r="AL205" i="24"/>
  <c r="M205" i="24"/>
  <c r="H205" i="24"/>
  <c r="D205" i="24"/>
  <c r="A205" i="24"/>
  <c r="AO204" i="24"/>
  <c r="AN204" i="24"/>
  <c r="AM204" i="24"/>
  <c r="AL204" i="24"/>
  <c r="M204" i="24"/>
  <c r="H204" i="24"/>
  <c r="D204" i="24"/>
  <c r="A204" i="24"/>
  <c r="AO203" i="24"/>
  <c r="AN203" i="24"/>
  <c r="AM203" i="24"/>
  <c r="AL203" i="24"/>
  <c r="M203" i="24"/>
  <c r="H203" i="24"/>
  <c r="D203" i="24"/>
  <c r="A203" i="24"/>
  <c r="AO202" i="24"/>
  <c r="AN202" i="24"/>
  <c r="AM202" i="24"/>
  <c r="AL202" i="24"/>
  <c r="M202" i="24"/>
  <c r="H202" i="24"/>
  <c r="D202" i="24"/>
  <c r="A202" i="24"/>
  <c r="AO201" i="24"/>
  <c r="AN201" i="24"/>
  <c r="AM201" i="24"/>
  <c r="AL201" i="24"/>
  <c r="M201" i="24"/>
  <c r="H201" i="24"/>
  <c r="D201" i="24"/>
  <c r="A201" i="24"/>
  <c r="AO200" i="24"/>
  <c r="AN200" i="24"/>
  <c r="AM200" i="24"/>
  <c r="AL200" i="24"/>
  <c r="M200" i="24"/>
  <c r="H200" i="24"/>
  <c r="D200" i="24"/>
  <c r="A200" i="24"/>
  <c r="AO199" i="24"/>
  <c r="AN199" i="24"/>
  <c r="AM199" i="24"/>
  <c r="AL199" i="24"/>
  <c r="M199" i="24"/>
  <c r="H199" i="24"/>
  <c r="D199" i="24"/>
  <c r="A199" i="24"/>
  <c r="AO198" i="24"/>
  <c r="AN198" i="24"/>
  <c r="AM198" i="24"/>
  <c r="AL198" i="24"/>
  <c r="M198" i="24"/>
  <c r="H198" i="24"/>
  <c r="D198" i="24"/>
  <c r="A198" i="24"/>
  <c r="AO197" i="24"/>
  <c r="AN197" i="24"/>
  <c r="AM197" i="24"/>
  <c r="AL197" i="24"/>
  <c r="M197" i="24"/>
  <c r="H197" i="24"/>
  <c r="D197" i="24"/>
  <c r="A197" i="24"/>
  <c r="AO196" i="24"/>
  <c r="AN196" i="24"/>
  <c r="AM196" i="24"/>
  <c r="AL196" i="24"/>
  <c r="M196" i="24"/>
  <c r="H196" i="24"/>
  <c r="D196" i="24"/>
  <c r="A196" i="24"/>
  <c r="AO195" i="24"/>
  <c r="AN195" i="24"/>
  <c r="AM195" i="24"/>
  <c r="AL195" i="24"/>
  <c r="M195" i="24"/>
  <c r="H195" i="24"/>
  <c r="D195" i="24"/>
  <c r="A195" i="24"/>
  <c r="AO194" i="24"/>
  <c r="AN194" i="24"/>
  <c r="AM194" i="24"/>
  <c r="AL194" i="24"/>
  <c r="M194" i="24"/>
  <c r="H194" i="24"/>
  <c r="D194" i="24"/>
  <c r="A194" i="24"/>
  <c r="AO193" i="24"/>
  <c r="AN193" i="24"/>
  <c r="AM193" i="24"/>
  <c r="AL193" i="24"/>
  <c r="M193" i="24"/>
  <c r="H193" i="24"/>
  <c r="D193" i="24"/>
  <c r="A193" i="24"/>
  <c r="AO192" i="24"/>
  <c r="AN192" i="24"/>
  <c r="AM192" i="24"/>
  <c r="AL192" i="24"/>
  <c r="M192" i="24"/>
  <c r="H192" i="24"/>
  <c r="D192" i="24"/>
  <c r="A192" i="24"/>
  <c r="AO191" i="24"/>
  <c r="AN191" i="24"/>
  <c r="AM191" i="24"/>
  <c r="AL191" i="24"/>
  <c r="M191" i="24"/>
  <c r="H191" i="24"/>
  <c r="D191" i="24"/>
  <c r="A191" i="24"/>
  <c r="AO190" i="24"/>
  <c r="AN190" i="24"/>
  <c r="AM190" i="24"/>
  <c r="AL190" i="24"/>
  <c r="M190" i="24"/>
  <c r="H190" i="24"/>
  <c r="D190" i="24"/>
  <c r="A190" i="24"/>
  <c r="AO189" i="24"/>
  <c r="AN189" i="24"/>
  <c r="AM189" i="24"/>
  <c r="AL189" i="24"/>
  <c r="M189" i="24"/>
  <c r="H189" i="24"/>
  <c r="D189" i="24"/>
  <c r="A189" i="24"/>
  <c r="AO188" i="24"/>
  <c r="AN188" i="24"/>
  <c r="AM188" i="24"/>
  <c r="AL188" i="24"/>
  <c r="M188" i="24"/>
  <c r="H188" i="24"/>
  <c r="D188" i="24"/>
  <c r="A188" i="24"/>
  <c r="AO187" i="24"/>
  <c r="AN187" i="24"/>
  <c r="AM187" i="24"/>
  <c r="AL187" i="24"/>
  <c r="M187" i="24"/>
  <c r="H187" i="24"/>
  <c r="D187" i="24"/>
  <c r="A187" i="24"/>
  <c r="AO186" i="24"/>
  <c r="AN186" i="24"/>
  <c r="AM186" i="24"/>
  <c r="AL186" i="24"/>
  <c r="M186" i="24"/>
  <c r="H186" i="24"/>
  <c r="D186" i="24"/>
  <c r="A186" i="24"/>
  <c r="AO185" i="24"/>
  <c r="AN185" i="24"/>
  <c r="AM185" i="24"/>
  <c r="AL185" i="24"/>
  <c r="M185" i="24"/>
  <c r="H185" i="24"/>
  <c r="D185" i="24"/>
  <c r="A185" i="24"/>
  <c r="AO184" i="24"/>
  <c r="AN184" i="24"/>
  <c r="AM184" i="24"/>
  <c r="AL184" i="24"/>
  <c r="M184" i="24"/>
  <c r="H184" i="24"/>
  <c r="D184" i="24"/>
  <c r="A184" i="24"/>
  <c r="AO183" i="24"/>
  <c r="AN183" i="24"/>
  <c r="AM183" i="24"/>
  <c r="AL183" i="24"/>
  <c r="M183" i="24"/>
  <c r="H183" i="24"/>
  <c r="D183" i="24"/>
  <c r="A183" i="24"/>
  <c r="AO182" i="24"/>
  <c r="AN182" i="24"/>
  <c r="AM182" i="24"/>
  <c r="AL182" i="24"/>
  <c r="M182" i="24"/>
  <c r="H182" i="24"/>
  <c r="D182" i="24"/>
  <c r="A182" i="24"/>
  <c r="AO181" i="24"/>
  <c r="AN181" i="24"/>
  <c r="AM181" i="24"/>
  <c r="AL181" i="24"/>
  <c r="M181" i="24"/>
  <c r="H181" i="24"/>
  <c r="D181" i="24"/>
  <c r="A181" i="24"/>
  <c r="AO180" i="24"/>
  <c r="AN180" i="24"/>
  <c r="AM180" i="24"/>
  <c r="AL180" i="24"/>
  <c r="M180" i="24"/>
  <c r="H180" i="24"/>
  <c r="D180" i="24"/>
  <c r="A180" i="24"/>
  <c r="AO179" i="24"/>
  <c r="AN179" i="24"/>
  <c r="AM179" i="24"/>
  <c r="AL179" i="24"/>
  <c r="M179" i="24"/>
  <c r="H179" i="24"/>
  <c r="D179" i="24"/>
  <c r="A179" i="24"/>
  <c r="AO178" i="24"/>
  <c r="AN178" i="24"/>
  <c r="AM178" i="24"/>
  <c r="AL178" i="24"/>
  <c r="M178" i="24"/>
  <c r="H178" i="24"/>
  <c r="D178" i="24"/>
  <c r="A178" i="24"/>
  <c r="AO177" i="24"/>
  <c r="AN177" i="24"/>
  <c r="AM177" i="24"/>
  <c r="AL177" i="24"/>
  <c r="M177" i="24"/>
  <c r="H177" i="24"/>
  <c r="D177" i="24"/>
  <c r="A177" i="24"/>
  <c r="AO176" i="24"/>
  <c r="AN176" i="24"/>
  <c r="AM176" i="24"/>
  <c r="AL176" i="24"/>
  <c r="M176" i="24"/>
  <c r="H176" i="24"/>
  <c r="D176" i="24"/>
  <c r="A176" i="24"/>
  <c r="AO175" i="24"/>
  <c r="AN175" i="24"/>
  <c r="AM175" i="24"/>
  <c r="AL175" i="24"/>
  <c r="M175" i="24"/>
  <c r="H175" i="24"/>
  <c r="D175" i="24"/>
  <c r="A175" i="24"/>
  <c r="AO174" i="24"/>
  <c r="AN174" i="24"/>
  <c r="AM174" i="24"/>
  <c r="AL174" i="24"/>
  <c r="M174" i="24"/>
  <c r="H174" i="24"/>
  <c r="D174" i="24"/>
  <c r="A174" i="24"/>
  <c r="AO173" i="24"/>
  <c r="AN173" i="24"/>
  <c r="AM173" i="24"/>
  <c r="AL173" i="24"/>
  <c r="M173" i="24"/>
  <c r="H173" i="24"/>
  <c r="D173" i="24"/>
  <c r="A173" i="24"/>
  <c r="AO172" i="24"/>
  <c r="AN172" i="24"/>
  <c r="AM172" i="24"/>
  <c r="AL172" i="24"/>
  <c r="M172" i="24"/>
  <c r="H172" i="24"/>
  <c r="D172" i="24"/>
  <c r="A172" i="24"/>
  <c r="AO171" i="24"/>
  <c r="AN171" i="24"/>
  <c r="AM171" i="24"/>
  <c r="AL171" i="24"/>
  <c r="M171" i="24"/>
  <c r="H171" i="24"/>
  <c r="D171" i="24"/>
  <c r="A171" i="24"/>
  <c r="AO170" i="24"/>
  <c r="AN170" i="24"/>
  <c r="AM170" i="24"/>
  <c r="AL170" i="24"/>
  <c r="M170" i="24"/>
  <c r="H170" i="24"/>
  <c r="D170" i="24"/>
  <c r="A170" i="24"/>
  <c r="AO169" i="24"/>
  <c r="AN169" i="24"/>
  <c r="AM169" i="24"/>
  <c r="AL169" i="24"/>
  <c r="M169" i="24"/>
  <c r="H169" i="24"/>
  <c r="D169" i="24"/>
  <c r="A169" i="24"/>
  <c r="AO168" i="24"/>
  <c r="AN168" i="24"/>
  <c r="AM168" i="24"/>
  <c r="AL168" i="24"/>
  <c r="M168" i="24"/>
  <c r="H168" i="24"/>
  <c r="D168" i="24"/>
  <c r="A168" i="24"/>
  <c r="AO167" i="24"/>
  <c r="AN167" i="24"/>
  <c r="AM167" i="24"/>
  <c r="AL167" i="24"/>
  <c r="M167" i="24"/>
  <c r="H167" i="24"/>
  <c r="D167" i="24"/>
  <c r="A167" i="24"/>
  <c r="AO166" i="24"/>
  <c r="AN166" i="24"/>
  <c r="AM166" i="24"/>
  <c r="AL166" i="24"/>
  <c r="M166" i="24"/>
  <c r="H166" i="24"/>
  <c r="D166" i="24"/>
  <c r="A166" i="24"/>
  <c r="AO165" i="24"/>
  <c r="AN165" i="24"/>
  <c r="AM165" i="24"/>
  <c r="AL165" i="24"/>
  <c r="M165" i="24"/>
  <c r="H165" i="24"/>
  <c r="D165" i="24"/>
  <c r="A165" i="24"/>
  <c r="AO164" i="24"/>
  <c r="AN164" i="24"/>
  <c r="AM164" i="24"/>
  <c r="AL164" i="24"/>
  <c r="M164" i="24"/>
  <c r="H164" i="24"/>
  <c r="D164" i="24"/>
  <c r="A164" i="24"/>
  <c r="AO163" i="24"/>
  <c r="AN163" i="24"/>
  <c r="AM163" i="24"/>
  <c r="AL163" i="24"/>
  <c r="M163" i="24"/>
  <c r="H163" i="24"/>
  <c r="D163" i="24"/>
  <c r="A163" i="24"/>
  <c r="AO162" i="24"/>
  <c r="AN162" i="24"/>
  <c r="AM162" i="24"/>
  <c r="AL162" i="24"/>
  <c r="M162" i="24"/>
  <c r="H162" i="24"/>
  <c r="D162" i="24"/>
  <c r="A162" i="24"/>
  <c r="AO161" i="24"/>
  <c r="AN161" i="24"/>
  <c r="AM161" i="24"/>
  <c r="AL161" i="24"/>
  <c r="M161" i="24"/>
  <c r="H161" i="24"/>
  <c r="D161" i="24"/>
  <c r="A161" i="24"/>
  <c r="AO160" i="24"/>
  <c r="AN160" i="24"/>
  <c r="AM160" i="24"/>
  <c r="AL160" i="24"/>
  <c r="M160" i="24"/>
  <c r="H160" i="24"/>
  <c r="D160" i="24"/>
  <c r="A160" i="24"/>
  <c r="AO159" i="24"/>
  <c r="AN159" i="24"/>
  <c r="AM159" i="24"/>
  <c r="AL159" i="24"/>
  <c r="M159" i="24"/>
  <c r="H159" i="24"/>
  <c r="D159" i="24"/>
  <c r="A159" i="24"/>
  <c r="AO158" i="24"/>
  <c r="A158" i="24" s="1"/>
  <c r="AN158" i="24"/>
  <c r="AM158" i="24"/>
  <c r="AL158" i="24"/>
  <c r="M158" i="24"/>
  <c r="H158" i="24"/>
  <c r="AO157" i="24"/>
  <c r="A157" i="24" s="1"/>
  <c r="AN157" i="24"/>
  <c r="AM157" i="24"/>
  <c r="AL157" i="24"/>
  <c r="M157" i="24"/>
  <c r="H157" i="24"/>
  <c r="AO156" i="24"/>
  <c r="A156" i="24" s="1"/>
  <c r="AN156" i="24"/>
  <c r="AM156" i="24"/>
  <c r="AL156" i="24"/>
  <c r="M156" i="24"/>
  <c r="H156" i="24"/>
  <c r="D156" i="24"/>
  <c r="AO155" i="24"/>
  <c r="A155" i="24" s="1"/>
  <c r="AN155" i="24"/>
  <c r="AM155" i="24"/>
  <c r="AL155" i="24"/>
  <c r="M155" i="24"/>
  <c r="H155" i="24"/>
  <c r="D155" i="24"/>
  <c r="AO154" i="24"/>
  <c r="A154" i="24" s="1"/>
  <c r="AN154" i="24"/>
  <c r="AM154" i="24"/>
  <c r="AL154" i="24"/>
  <c r="M154" i="24"/>
  <c r="H154" i="24"/>
  <c r="D154" i="24"/>
  <c r="AO153" i="24"/>
  <c r="A153" i="24" s="1"/>
  <c r="AN153" i="24"/>
  <c r="AM153" i="24"/>
  <c r="AL153" i="24"/>
  <c r="M153" i="24"/>
  <c r="H153" i="24"/>
  <c r="D153" i="24"/>
  <c r="AO152" i="24"/>
  <c r="A152" i="24" s="1"/>
  <c r="AN152" i="24"/>
  <c r="AM152" i="24"/>
  <c r="AL152" i="24"/>
  <c r="M152" i="24"/>
  <c r="H152" i="24"/>
  <c r="D152" i="24"/>
  <c r="AO151" i="24"/>
  <c r="A151" i="24" s="1"/>
  <c r="AN151" i="24"/>
  <c r="AM151" i="24"/>
  <c r="AL151" i="24"/>
  <c r="M151" i="24"/>
  <c r="H151" i="24"/>
  <c r="D151" i="24"/>
  <c r="AO150" i="24"/>
  <c r="A150" i="24" s="1"/>
  <c r="AN150" i="24"/>
  <c r="AM150" i="24"/>
  <c r="AL150" i="24"/>
  <c r="M150" i="24"/>
  <c r="H150" i="24"/>
  <c r="D150" i="24"/>
  <c r="AO149" i="24"/>
  <c r="A149" i="24" s="1"/>
  <c r="AN149" i="24"/>
  <c r="AM149" i="24"/>
  <c r="AL149" i="24"/>
  <c r="M149" i="24"/>
  <c r="H149" i="24"/>
  <c r="D149" i="24"/>
  <c r="AO148" i="24"/>
  <c r="A148" i="24" s="1"/>
  <c r="AN148" i="24"/>
  <c r="AM148" i="24"/>
  <c r="AL148" i="24"/>
  <c r="M148" i="24"/>
  <c r="H148" i="24"/>
  <c r="D148" i="24"/>
  <c r="AO147" i="24"/>
  <c r="A147" i="24" s="1"/>
  <c r="AN147" i="24"/>
  <c r="AM147" i="24"/>
  <c r="AL147" i="24"/>
  <c r="M147" i="24"/>
  <c r="H147" i="24"/>
  <c r="D147" i="24"/>
  <c r="AO146" i="24"/>
  <c r="A146" i="24" s="1"/>
  <c r="AN146" i="24"/>
  <c r="AM146" i="24"/>
  <c r="AL146" i="24"/>
  <c r="M146" i="24"/>
  <c r="H146" i="24"/>
  <c r="D146" i="24"/>
  <c r="AO145" i="24"/>
  <c r="A145" i="24" s="1"/>
  <c r="AN145" i="24"/>
  <c r="AM145" i="24"/>
  <c r="AL145" i="24"/>
  <c r="M145" i="24"/>
  <c r="H145" i="24"/>
  <c r="D145" i="24"/>
  <c r="AO144" i="24"/>
  <c r="A144" i="24" s="1"/>
  <c r="AN144" i="24"/>
  <c r="AM144" i="24"/>
  <c r="AL144" i="24"/>
  <c r="M144" i="24"/>
  <c r="H144" i="24"/>
  <c r="D144" i="24"/>
  <c r="AO143" i="24"/>
  <c r="A143" i="24" s="1"/>
  <c r="AN143" i="24"/>
  <c r="AM143" i="24"/>
  <c r="AL143" i="24"/>
  <c r="M143" i="24"/>
  <c r="H143" i="24"/>
  <c r="D143" i="24"/>
  <c r="AO142" i="24"/>
  <c r="A142" i="24" s="1"/>
  <c r="AN142" i="24"/>
  <c r="AM142" i="24"/>
  <c r="AL142" i="24"/>
  <c r="M142" i="24"/>
  <c r="H142" i="24"/>
  <c r="D142" i="24"/>
  <c r="AO141" i="24"/>
  <c r="A141" i="24" s="1"/>
  <c r="AN141" i="24"/>
  <c r="AM141" i="24"/>
  <c r="AL141" i="24"/>
  <c r="M141" i="24"/>
  <c r="H141" i="24"/>
  <c r="D141" i="24"/>
  <c r="AO140" i="24"/>
  <c r="A140" i="24" s="1"/>
  <c r="AN140" i="24"/>
  <c r="AM140" i="24"/>
  <c r="AL140" i="24"/>
  <c r="M140" i="24"/>
  <c r="H140" i="24"/>
  <c r="D140" i="24"/>
  <c r="AO139" i="24"/>
  <c r="A139" i="24" s="1"/>
  <c r="AN139" i="24"/>
  <c r="AM139" i="24"/>
  <c r="AL139" i="24"/>
  <c r="M139" i="24"/>
  <c r="H139" i="24"/>
  <c r="D139" i="24"/>
  <c r="AO138" i="24"/>
  <c r="A138" i="24" s="1"/>
  <c r="AN138" i="24"/>
  <c r="AM138" i="24"/>
  <c r="AL138" i="24"/>
  <c r="M138" i="24"/>
  <c r="H138" i="24"/>
  <c r="D138" i="24"/>
  <c r="AO137" i="24"/>
  <c r="A137" i="24" s="1"/>
  <c r="AN137" i="24"/>
  <c r="AM137" i="24"/>
  <c r="AL137" i="24"/>
  <c r="M137" i="24"/>
  <c r="H137" i="24"/>
  <c r="D137" i="24"/>
  <c r="AO136" i="24"/>
  <c r="A136" i="24" s="1"/>
  <c r="AN136" i="24"/>
  <c r="AM136" i="24"/>
  <c r="AL136" i="24"/>
  <c r="M136" i="24"/>
  <c r="H136" i="24"/>
  <c r="D136" i="24"/>
  <c r="AO135" i="24"/>
  <c r="A135" i="24" s="1"/>
  <c r="AN135" i="24"/>
  <c r="AM135" i="24"/>
  <c r="AL135" i="24"/>
  <c r="M135" i="24"/>
  <c r="H135" i="24"/>
  <c r="D135" i="24"/>
  <c r="AO134" i="24"/>
  <c r="A134" i="24" s="1"/>
  <c r="AN134" i="24"/>
  <c r="AM134" i="24"/>
  <c r="AL134" i="24"/>
  <c r="M134" i="24"/>
  <c r="H134" i="24"/>
  <c r="D134" i="24"/>
  <c r="AO133" i="24"/>
  <c r="A133" i="24" s="1"/>
  <c r="AN133" i="24"/>
  <c r="AM133" i="24"/>
  <c r="AL133" i="24"/>
  <c r="M133" i="24"/>
  <c r="H133" i="24"/>
  <c r="D133" i="24"/>
  <c r="AO132" i="24"/>
  <c r="A132" i="24" s="1"/>
  <c r="AN132" i="24"/>
  <c r="AM132" i="24"/>
  <c r="AL132" i="24"/>
  <c r="M132" i="24"/>
  <c r="H132" i="24"/>
  <c r="D132" i="24"/>
  <c r="AO131" i="24"/>
  <c r="A131" i="24" s="1"/>
  <c r="AN131" i="24"/>
  <c r="AM131" i="24"/>
  <c r="AL131" i="24"/>
  <c r="M131" i="24"/>
  <c r="H131" i="24"/>
  <c r="D131" i="24"/>
  <c r="AO130" i="24"/>
  <c r="A130" i="24" s="1"/>
  <c r="AN130" i="24"/>
  <c r="AM130" i="24"/>
  <c r="AL130" i="24"/>
  <c r="M130" i="24"/>
  <c r="H130" i="24"/>
  <c r="D130" i="24"/>
  <c r="AO129" i="24"/>
  <c r="A129" i="24" s="1"/>
  <c r="AN129" i="24"/>
  <c r="AM129" i="24"/>
  <c r="AL129" i="24"/>
  <c r="M129" i="24"/>
  <c r="H129" i="24"/>
  <c r="D129" i="24"/>
  <c r="AO128" i="24"/>
  <c r="A128" i="24" s="1"/>
  <c r="AN128" i="24"/>
  <c r="AM128" i="24"/>
  <c r="AL128" i="24"/>
  <c r="M128" i="24"/>
  <c r="H128" i="24"/>
  <c r="D128" i="24"/>
  <c r="AO127" i="24"/>
  <c r="A127" i="24" s="1"/>
  <c r="AN127" i="24"/>
  <c r="AM127" i="24"/>
  <c r="AL127" i="24"/>
  <c r="M127" i="24"/>
  <c r="H127" i="24"/>
  <c r="D127" i="24"/>
  <c r="AO126" i="24"/>
  <c r="A126" i="24" s="1"/>
  <c r="AN126" i="24"/>
  <c r="AM126" i="24"/>
  <c r="AL126" i="24"/>
  <c r="M126" i="24"/>
  <c r="H126" i="24"/>
  <c r="D126" i="24"/>
  <c r="AO125" i="24"/>
  <c r="A125" i="24" s="1"/>
  <c r="AN125" i="24"/>
  <c r="AM125" i="24"/>
  <c r="AL125" i="24"/>
  <c r="M125" i="24"/>
  <c r="H125" i="24"/>
  <c r="D125" i="24"/>
  <c r="AO124" i="24"/>
  <c r="A124" i="24" s="1"/>
  <c r="AN124" i="24"/>
  <c r="AM124" i="24"/>
  <c r="AL124" i="24"/>
  <c r="M124" i="24"/>
  <c r="H124" i="24"/>
  <c r="D124" i="24"/>
  <c r="AO123" i="24"/>
  <c r="A123" i="24" s="1"/>
  <c r="AN123" i="24"/>
  <c r="AM123" i="24"/>
  <c r="AL123" i="24"/>
  <c r="M123" i="24"/>
  <c r="H123" i="24"/>
  <c r="D123" i="24"/>
  <c r="AO122" i="24"/>
  <c r="A122" i="24" s="1"/>
  <c r="AN122" i="24"/>
  <c r="AM122" i="24"/>
  <c r="AL122" i="24"/>
  <c r="M122" i="24"/>
  <c r="H122" i="24"/>
  <c r="D122" i="24"/>
  <c r="AO121" i="24"/>
  <c r="A121" i="24" s="1"/>
  <c r="AN121" i="24"/>
  <c r="AM121" i="24"/>
  <c r="AL121" i="24"/>
  <c r="M121" i="24"/>
  <c r="H121" i="24"/>
  <c r="D121" i="24"/>
  <c r="AO120" i="24"/>
  <c r="A120" i="24" s="1"/>
  <c r="AN120" i="24"/>
  <c r="AM120" i="24"/>
  <c r="AL120" i="24"/>
  <c r="M120" i="24"/>
  <c r="H120" i="24"/>
  <c r="D120" i="24"/>
  <c r="AO119" i="24"/>
  <c r="A119" i="24" s="1"/>
  <c r="AN119" i="24"/>
  <c r="AM119" i="24"/>
  <c r="AL119" i="24"/>
  <c r="M119" i="24"/>
  <c r="H119" i="24"/>
  <c r="D119" i="24"/>
  <c r="AO118" i="24"/>
  <c r="A118" i="24" s="1"/>
  <c r="AN118" i="24"/>
  <c r="AM118" i="24"/>
  <c r="AL118" i="24"/>
  <c r="M118" i="24"/>
  <c r="H118" i="24"/>
  <c r="D118" i="24"/>
  <c r="AO117" i="24"/>
  <c r="A117" i="24" s="1"/>
  <c r="AN117" i="24"/>
  <c r="AM117" i="24"/>
  <c r="AL117" i="24"/>
  <c r="M117" i="24"/>
  <c r="H117" i="24"/>
  <c r="D117" i="24"/>
  <c r="AO116" i="24"/>
  <c r="A116" i="24" s="1"/>
  <c r="AN116" i="24"/>
  <c r="AM116" i="24"/>
  <c r="AL116" i="24"/>
  <c r="M116" i="24"/>
  <c r="H116" i="24"/>
  <c r="D116" i="24"/>
  <c r="AO115" i="24"/>
  <c r="A115" i="24" s="1"/>
  <c r="AN115" i="24"/>
  <c r="AM115" i="24"/>
  <c r="AL115" i="24"/>
  <c r="M115" i="24"/>
  <c r="H115" i="24"/>
  <c r="D115" i="24"/>
  <c r="AO114" i="24"/>
  <c r="A114" i="24" s="1"/>
  <c r="AN114" i="24"/>
  <c r="AM114" i="24"/>
  <c r="AL114" i="24"/>
  <c r="M114" i="24"/>
  <c r="H114" i="24"/>
  <c r="D114" i="24"/>
  <c r="AO113" i="24"/>
  <c r="A113" i="24" s="1"/>
  <c r="AN113" i="24"/>
  <c r="AM113" i="24"/>
  <c r="AL113" i="24"/>
  <c r="M113" i="24"/>
  <c r="H113" i="24"/>
  <c r="D113" i="24"/>
  <c r="AO112" i="24"/>
  <c r="A112" i="24" s="1"/>
  <c r="AN112" i="24"/>
  <c r="AM112" i="24"/>
  <c r="AL112" i="24"/>
  <c r="M112" i="24"/>
  <c r="H112" i="24"/>
  <c r="D112" i="24"/>
  <c r="AO111" i="24"/>
  <c r="A111" i="24" s="1"/>
  <c r="AN111" i="24"/>
  <c r="AM111" i="24"/>
  <c r="AL111" i="24"/>
  <c r="M111" i="24"/>
  <c r="H111" i="24"/>
  <c r="D111" i="24"/>
  <c r="AO110" i="24"/>
  <c r="A110" i="24" s="1"/>
  <c r="AN110" i="24"/>
  <c r="AM110" i="24"/>
  <c r="AL110" i="24"/>
  <c r="M110" i="24"/>
  <c r="H110" i="24"/>
  <c r="D110" i="24"/>
  <c r="AO109" i="24"/>
  <c r="A109" i="24" s="1"/>
  <c r="AN109" i="24"/>
  <c r="AM109" i="24"/>
  <c r="AL109" i="24"/>
  <c r="M109" i="24"/>
  <c r="H109" i="24"/>
  <c r="D109" i="24"/>
  <c r="AO108" i="24"/>
  <c r="A108" i="24" s="1"/>
  <c r="AN108" i="24"/>
  <c r="AM108" i="24"/>
  <c r="AL108" i="24"/>
  <c r="M108" i="24"/>
  <c r="H108" i="24"/>
  <c r="D108" i="24"/>
  <c r="AO107" i="24"/>
  <c r="A107" i="24" s="1"/>
  <c r="AN107" i="24"/>
  <c r="AM107" i="24"/>
  <c r="AL107" i="24"/>
  <c r="M107" i="24"/>
  <c r="H107" i="24"/>
  <c r="D107" i="24"/>
  <c r="AO106" i="24"/>
  <c r="A106" i="24" s="1"/>
  <c r="AN106" i="24"/>
  <c r="AM106" i="24"/>
  <c r="AL106" i="24"/>
  <c r="M106" i="24"/>
  <c r="H106" i="24"/>
  <c r="D106" i="24"/>
  <c r="AO105" i="24"/>
  <c r="A105" i="24" s="1"/>
  <c r="AN105" i="24"/>
  <c r="AM105" i="24"/>
  <c r="AL105" i="24"/>
  <c r="M105" i="24"/>
  <c r="H105" i="24"/>
  <c r="D105" i="24"/>
  <c r="AO104" i="24"/>
  <c r="A104" i="24" s="1"/>
  <c r="AN104" i="24"/>
  <c r="AM104" i="24"/>
  <c r="AL104" i="24"/>
  <c r="M104" i="24"/>
  <c r="H104" i="24"/>
  <c r="D104" i="24"/>
  <c r="AO103" i="24"/>
  <c r="A103" i="24" s="1"/>
  <c r="AN103" i="24"/>
  <c r="AM103" i="24"/>
  <c r="AL103" i="24"/>
  <c r="M103" i="24"/>
  <c r="H103" i="24"/>
  <c r="D103" i="24"/>
  <c r="AO102" i="24"/>
  <c r="A102" i="24" s="1"/>
  <c r="AN102" i="24"/>
  <c r="AM102" i="24"/>
  <c r="AL102" i="24"/>
  <c r="M102" i="24"/>
  <c r="H102" i="24"/>
  <c r="D102" i="24"/>
  <c r="AO101" i="24"/>
  <c r="A101" i="24" s="1"/>
  <c r="AN101" i="24"/>
  <c r="AM101" i="24"/>
  <c r="AL101" i="24"/>
  <c r="M101" i="24"/>
  <c r="H101" i="24"/>
  <c r="D101" i="24"/>
  <c r="AO100" i="24"/>
  <c r="A100" i="24" s="1"/>
  <c r="AN100" i="24"/>
  <c r="AM100" i="24"/>
  <c r="AL100" i="24"/>
  <c r="M100" i="24"/>
  <c r="H100" i="24"/>
  <c r="D100" i="24"/>
  <c r="AO99" i="24"/>
  <c r="A99" i="24" s="1"/>
  <c r="AN99" i="24"/>
  <c r="AM99" i="24"/>
  <c r="AL99" i="24"/>
  <c r="M99" i="24"/>
  <c r="H99" i="24"/>
  <c r="D99" i="24"/>
  <c r="AO98" i="24"/>
  <c r="A98" i="24" s="1"/>
  <c r="AN98" i="24"/>
  <c r="AM98" i="24"/>
  <c r="AL98" i="24"/>
  <c r="M98" i="24"/>
  <c r="H98" i="24"/>
  <c r="D98" i="24"/>
  <c r="AO97" i="24"/>
  <c r="A97" i="24" s="1"/>
  <c r="AN97" i="24"/>
  <c r="AM97" i="24"/>
  <c r="AL97" i="24"/>
  <c r="M97" i="24"/>
  <c r="H97" i="24"/>
  <c r="D97" i="24"/>
  <c r="AO96" i="24"/>
  <c r="A96" i="24" s="1"/>
  <c r="AN96" i="24"/>
  <c r="AM96" i="24"/>
  <c r="AL96" i="24"/>
  <c r="M96" i="24"/>
  <c r="H96" i="24"/>
  <c r="D96" i="24"/>
  <c r="AO95" i="24"/>
  <c r="A95" i="24" s="1"/>
  <c r="AN95" i="24"/>
  <c r="AM95" i="24"/>
  <c r="AL95" i="24"/>
  <c r="M95" i="24"/>
  <c r="H95" i="24"/>
  <c r="D95" i="24"/>
  <c r="AO94" i="24"/>
  <c r="A94" i="24" s="1"/>
  <c r="AN94" i="24"/>
  <c r="AM94" i="24"/>
  <c r="AL94" i="24"/>
  <c r="M94" i="24"/>
  <c r="H94" i="24"/>
  <c r="D94" i="24"/>
  <c r="AO93" i="24"/>
  <c r="A93" i="24" s="1"/>
  <c r="AN93" i="24"/>
  <c r="AM93" i="24"/>
  <c r="AL93" i="24"/>
  <c r="M93" i="24"/>
  <c r="H93" i="24"/>
  <c r="D93" i="24"/>
  <c r="AO92" i="24"/>
  <c r="A92" i="24" s="1"/>
  <c r="AN92" i="24"/>
  <c r="AM92" i="24"/>
  <c r="AL92" i="24"/>
  <c r="M92" i="24"/>
  <c r="H92" i="24"/>
  <c r="D92" i="24"/>
  <c r="AO91" i="24"/>
  <c r="A91" i="24" s="1"/>
  <c r="AN91" i="24"/>
  <c r="AM91" i="24"/>
  <c r="AL91" i="24"/>
  <c r="M91" i="24"/>
  <c r="H91" i="24"/>
  <c r="D91" i="24"/>
  <c r="AO90" i="24"/>
  <c r="A90" i="24" s="1"/>
  <c r="AN90" i="24"/>
  <c r="AM90" i="24"/>
  <c r="AL90" i="24"/>
  <c r="M90" i="24"/>
  <c r="H90" i="24"/>
  <c r="D90" i="24"/>
  <c r="AO89" i="24"/>
  <c r="A89" i="24" s="1"/>
  <c r="AN89" i="24"/>
  <c r="AM89" i="24"/>
  <c r="AL89" i="24"/>
  <c r="M89" i="24"/>
  <c r="H89" i="24"/>
  <c r="D89" i="24"/>
  <c r="AO88" i="24"/>
  <c r="A88" i="24" s="1"/>
  <c r="AN88" i="24"/>
  <c r="AM88" i="24"/>
  <c r="AL88" i="24"/>
  <c r="M88" i="24"/>
  <c r="H88" i="24"/>
  <c r="D88" i="24"/>
  <c r="AO87" i="24"/>
  <c r="A87" i="24" s="1"/>
  <c r="AN87" i="24"/>
  <c r="AM87" i="24"/>
  <c r="AL87" i="24"/>
  <c r="M87" i="24"/>
  <c r="H87" i="24"/>
  <c r="D87" i="24"/>
  <c r="AO86" i="24"/>
  <c r="A86" i="24" s="1"/>
  <c r="AN86" i="24"/>
  <c r="AM86" i="24"/>
  <c r="AL86" i="24"/>
  <c r="M86" i="24"/>
  <c r="H86" i="24"/>
  <c r="D86" i="24"/>
  <c r="AO85" i="24"/>
  <c r="A85" i="24" s="1"/>
  <c r="AN85" i="24"/>
  <c r="AM85" i="24"/>
  <c r="AL85" i="24"/>
  <c r="M85" i="24"/>
  <c r="H85" i="24"/>
  <c r="D85" i="24"/>
  <c r="AO84" i="24"/>
  <c r="A84" i="24" s="1"/>
  <c r="AN84" i="24"/>
  <c r="AM84" i="24"/>
  <c r="AL84" i="24"/>
  <c r="M84" i="24"/>
  <c r="H84" i="24"/>
  <c r="D84" i="24"/>
  <c r="AO83" i="24"/>
  <c r="A83" i="24" s="1"/>
  <c r="AN83" i="24"/>
  <c r="AM83" i="24"/>
  <c r="AL83" i="24"/>
  <c r="M83" i="24"/>
  <c r="H83" i="24"/>
  <c r="D83" i="24"/>
  <c r="AO82" i="24"/>
  <c r="A82" i="24" s="1"/>
  <c r="AN82" i="24"/>
  <c r="AM82" i="24"/>
  <c r="AL82" i="24"/>
  <c r="M82" i="24"/>
  <c r="H82" i="24"/>
  <c r="D82" i="24"/>
  <c r="AO81" i="24"/>
  <c r="A81" i="24" s="1"/>
  <c r="AN81" i="24"/>
  <c r="AM81" i="24"/>
  <c r="AL81" i="24"/>
  <c r="M81" i="24"/>
  <c r="H81" i="24"/>
  <c r="D81" i="24"/>
  <c r="AO80" i="24"/>
  <c r="A80" i="24" s="1"/>
  <c r="AN80" i="24"/>
  <c r="AM80" i="24"/>
  <c r="AL80" i="24"/>
  <c r="M80" i="24"/>
  <c r="H80" i="24"/>
  <c r="D80" i="24"/>
  <c r="AO79" i="24"/>
  <c r="A79" i="24" s="1"/>
  <c r="AN79" i="24"/>
  <c r="AM79" i="24"/>
  <c r="AL79" i="24"/>
  <c r="M79" i="24"/>
  <c r="H79" i="24"/>
  <c r="D79" i="24"/>
  <c r="AO78" i="24"/>
  <c r="A78" i="24" s="1"/>
  <c r="AN78" i="24"/>
  <c r="AM78" i="24"/>
  <c r="AL78" i="24"/>
  <c r="M78" i="24"/>
  <c r="H78" i="24"/>
  <c r="D78" i="24"/>
  <c r="AO77" i="24"/>
  <c r="A77" i="24" s="1"/>
  <c r="AN77" i="24"/>
  <c r="AM77" i="24"/>
  <c r="AL77" i="24"/>
  <c r="M77" i="24"/>
  <c r="H77" i="24"/>
  <c r="D77" i="24"/>
  <c r="AO76" i="24"/>
  <c r="A76" i="24" s="1"/>
  <c r="AN76" i="24"/>
  <c r="AM76" i="24"/>
  <c r="AL76" i="24"/>
  <c r="M76" i="24"/>
  <c r="H76" i="24"/>
  <c r="D76" i="24"/>
  <c r="AO75" i="24"/>
  <c r="A75" i="24" s="1"/>
  <c r="AN75" i="24"/>
  <c r="AM75" i="24"/>
  <c r="AL75" i="24"/>
  <c r="M75" i="24"/>
  <c r="H75" i="24"/>
  <c r="D75" i="24"/>
  <c r="AO74" i="24"/>
  <c r="A74" i="24" s="1"/>
  <c r="AN74" i="24"/>
  <c r="AM74" i="24"/>
  <c r="AL74" i="24"/>
  <c r="M74" i="24"/>
  <c r="H74" i="24"/>
  <c r="D74" i="24"/>
  <c r="AO73" i="24"/>
  <c r="A73" i="24" s="1"/>
  <c r="AN73" i="24"/>
  <c r="AM73" i="24"/>
  <c r="AL73" i="24"/>
  <c r="M73" i="24"/>
  <c r="H73" i="24"/>
  <c r="D73" i="24"/>
  <c r="AO72" i="24"/>
  <c r="A72" i="24" s="1"/>
  <c r="AN72" i="24"/>
  <c r="AM72" i="24"/>
  <c r="AL72" i="24"/>
  <c r="M72" i="24"/>
  <c r="H72" i="24"/>
  <c r="D72" i="24"/>
  <c r="AO71" i="24"/>
  <c r="A71" i="24" s="1"/>
  <c r="AN71" i="24"/>
  <c r="AM71" i="24"/>
  <c r="AL71" i="24"/>
  <c r="M71" i="24"/>
  <c r="H71" i="24"/>
  <c r="D71" i="24"/>
  <c r="AO70" i="24"/>
  <c r="A70" i="24" s="1"/>
  <c r="AN70" i="24"/>
  <c r="AM70" i="24"/>
  <c r="AL70" i="24"/>
  <c r="M70" i="24"/>
  <c r="H70" i="24"/>
  <c r="D70" i="24"/>
  <c r="AO69" i="24"/>
  <c r="A69" i="24" s="1"/>
  <c r="AN69" i="24"/>
  <c r="AM69" i="24"/>
  <c r="AL69" i="24"/>
  <c r="M69" i="24"/>
  <c r="H69" i="24"/>
  <c r="D69" i="24"/>
  <c r="AO68" i="24"/>
  <c r="A68" i="24" s="1"/>
  <c r="AN68" i="24"/>
  <c r="AM68" i="24"/>
  <c r="AL68" i="24"/>
  <c r="M68" i="24"/>
  <c r="H68" i="24"/>
  <c r="D68" i="24"/>
  <c r="AO67" i="24"/>
  <c r="A67" i="24" s="1"/>
  <c r="AN67" i="24"/>
  <c r="AM67" i="24"/>
  <c r="AL67" i="24"/>
  <c r="M67" i="24"/>
  <c r="H67" i="24"/>
  <c r="D67" i="24"/>
  <c r="AO66" i="24"/>
  <c r="A66" i="24" s="1"/>
  <c r="AN66" i="24"/>
  <c r="AM66" i="24"/>
  <c r="AL66" i="24"/>
  <c r="M66" i="24"/>
  <c r="H66" i="24"/>
  <c r="D66" i="24"/>
  <c r="AO65" i="24"/>
  <c r="A65" i="24" s="1"/>
  <c r="AN65" i="24"/>
  <c r="AM65" i="24"/>
  <c r="AL65" i="24"/>
  <c r="M65" i="24"/>
  <c r="H65" i="24"/>
  <c r="D65" i="24"/>
  <c r="AO64" i="24"/>
  <c r="A64" i="24" s="1"/>
  <c r="AN64" i="24"/>
  <c r="AM64" i="24"/>
  <c r="AL64" i="24"/>
  <c r="M64" i="24"/>
  <c r="H64" i="24"/>
  <c r="D64" i="24"/>
  <c r="AO63" i="24"/>
  <c r="A63" i="24" s="1"/>
  <c r="AN63" i="24"/>
  <c r="AM63" i="24"/>
  <c r="AL63" i="24"/>
  <c r="M63" i="24"/>
  <c r="H63" i="24"/>
  <c r="D63" i="24"/>
  <c r="AO62" i="24"/>
  <c r="A62" i="24" s="1"/>
  <c r="AN62" i="24"/>
  <c r="AM62" i="24"/>
  <c r="AL62" i="24"/>
  <c r="M62" i="24"/>
  <c r="H62" i="24"/>
  <c r="D62" i="24"/>
  <c r="AO61" i="24"/>
  <c r="A61" i="24" s="1"/>
  <c r="AN61" i="24"/>
  <c r="AM61" i="24"/>
  <c r="AL61" i="24"/>
  <c r="M61" i="24"/>
  <c r="H61" i="24"/>
  <c r="D61" i="24"/>
  <c r="AO60" i="24"/>
  <c r="A60" i="24" s="1"/>
  <c r="AN60" i="24"/>
  <c r="AM60" i="24"/>
  <c r="AL60" i="24"/>
  <c r="M60" i="24"/>
  <c r="H60" i="24"/>
  <c r="D60" i="24"/>
  <c r="AO59" i="24"/>
  <c r="A59" i="24" s="1"/>
  <c r="AN59" i="24"/>
  <c r="AM59" i="24"/>
  <c r="AL59" i="24"/>
  <c r="M59" i="24"/>
  <c r="H59" i="24"/>
  <c r="D59" i="24"/>
  <c r="AO58" i="24"/>
  <c r="A58" i="24" s="1"/>
  <c r="AN58" i="24"/>
  <c r="AM58" i="24"/>
  <c r="AL58" i="24"/>
  <c r="M58" i="24"/>
  <c r="H58" i="24"/>
  <c r="D58" i="24"/>
  <c r="AO57" i="24"/>
  <c r="A57" i="24" s="1"/>
  <c r="AN57" i="24"/>
  <c r="AM57" i="24"/>
  <c r="AL57" i="24"/>
  <c r="M57" i="24"/>
  <c r="H57" i="24"/>
  <c r="D57" i="24"/>
  <c r="AO56" i="24"/>
  <c r="A56" i="24" s="1"/>
  <c r="AN56" i="24"/>
  <c r="AM56" i="24"/>
  <c r="AL56" i="24"/>
  <c r="M56" i="24"/>
  <c r="H56" i="24"/>
  <c r="D56" i="24"/>
  <c r="AO55" i="24"/>
  <c r="A55" i="24" s="1"/>
  <c r="AN55" i="24"/>
  <c r="AM55" i="24"/>
  <c r="AL55" i="24"/>
  <c r="M55" i="24"/>
  <c r="H55" i="24"/>
  <c r="D55" i="24"/>
  <c r="AO54" i="24"/>
  <c r="A54" i="24" s="1"/>
  <c r="AN54" i="24"/>
  <c r="AM54" i="24"/>
  <c r="AL54" i="24"/>
  <c r="M54" i="24"/>
  <c r="H54" i="24"/>
  <c r="D54" i="24"/>
  <c r="AO53" i="24"/>
  <c r="A53" i="24" s="1"/>
  <c r="AN53" i="24"/>
  <c r="AM53" i="24"/>
  <c r="AL53" i="24"/>
  <c r="M53" i="24"/>
  <c r="H53" i="24"/>
  <c r="D53" i="24"/>
  <c r="AO52" i="24"/>
  <c r="A52" i="24" s="1"/>
  <c r="AN52" i="24"/>
  <c r="AM52" i="24"/>
  <c r="AL52" i="24"/>
  <c r="M52" i="24"/>
  <c r="H52" i="24"/>
  <c r="D52" i="24"/>
  <c r="AO51" i="24"/>
  <c r="A51" i="24" s="1"/>
  <c r="AN51" i="24"/>
  <c r="AM51" i="24"/>
  <c r="AL51" i="24"/>
  <c r="M51" i="24"/>
  <c r="H51" i="24"/>
  <c r="D51" i="24"/>
  <c r="AO50" i="24"/>
  <c r="A50" i="24" s="1"/>
  <c r="AN50" i="24"/>
  <c r="AM50" i="24"/>
  <c r="AL50" i="24"/>
  <c r="M50" i="24"/>
  <c r="H50" i="24"/>
  <c r="D50" i="24"/>
  <c r="AO49" i="24"/>
  <c r="A49" i="24" s="1"/>
  <c r="AN49" i="24"/>
  <c r="AM49" i="24"/>
  <c r="AL49" i="24"/>
  <c r="M49" i="24"/>
  <c r="H49" i="24"/>
  <c r="D49" i="24"/>
  <c r="AO48" i="24"/>
  <c r="A48" i="24" s="1"/>
  <c r="AN48" i="24"/>
  <c r="AM48" i="24"/>
  <c r="AL48" i="24"/>
  <c r="M48" i="24"/>
  <c r="H48" i="24"/>
  <c r="D48" i="24"/>
  <c r="AO47" i="24"/>
  <c r="A47" i="24" s="1"/>
  <c r="AN47" i="24"/>
  <c r="AM47" i="24"/>
  <c r="AL47" i="24"/>
  <c r="M47" i="24"/>
  <c r="H47" i="24"/>
  <c r="D47" i="24"/>
  <c r="AO46" i="24"/>
  <c r="A46" i="24" s="1"/>
  <c r="AN46" i="24"/>
  <c r="AM46" i="24"/>
  <c r="AL46" i="24"/>
  <c r="M46" i="24"/>
  <c r="H46" i="24"/>
  <c r="D46" i="24"/>
  <c r="AO45" i="24"/>
  <c r="A45" i="24" s="1"/>
  <c r="AN45" i="24"/>
  <c r="AM45" i="24"/>
  <c r="AL45" i="24"/>
  <c r="M45" i="24"/>
  <c r="H45" i="24"/>
  <c r="D45" i="24"/>
  <c r="AO44" i="24"/>
  <c r="A44" i="24" s="1"/>
  <c r="AN44" i="24"/>
  <c r="AM44" i="24"/>
  <c r="AL44" i="24"/>
  <c r="M44" i="24"/>
  <c r="H44" i="24"/>
  <c r="D44" i="24"/>
  <c r="AO43" i="24"/>
  <c r="A43" i="24" s="1"/>
  <c r="AN43" i="24"/>
  <c r="AM43" i="24"/>
  <c r="AL43" i="24"/>
  <c r="M43" i="24"/>
  <c r="H43" i="24"/>
  <c r="D43" i="24"/>
  <c r="AO42" i="24"/>
  <c r="A42" i="24" s="1"/>
  <c r="AN42" i="24"/>
  <c r="AM42" i="24"/>
  <c r="AL42" i="24"/>
  <c r="M42" i="24"/>
  <c r="H42" i="24"/>
  <c r="D42" i="24"/>
  <c r="AO41" i="24"/>
  <c r="A41" i="24" s="1"/>
  <c r="AN41" i="24"/>
  <c r="AM41" i="24"/>
  <c r="AL41" i="24"/>
  <c r="M41" i="24"/>
  <c r="H41" i="24"/>
  <c r="D41" i="24"/>
  <c r="AO40" i="24"/>
  <c r="A40" i="24" s="1"/>
  <c r="AN40" i="24"/>
  <c r="AM40" i="24"/>
  <c r="AL40" i="24"/>
  <c r="M40" i="24"/>
  <c r="H40" i="24"/>
  <c r="D40" i="24"/>
  <c r="AO39" i="24"/>
  <c r="A39" i="24" s="1"/>
  <c r="AN39" i="24"/>
  <c r="AM39" i="24"/>
  <c r="AL39" i="24"/>
  <c r="M39" i="24"/>
  <c r="H39" i="24"/>
  <c r="D39" i="24"/>
  <c r="AO38" i="24"/>
  <c r="A38" i="24" s="1"/>
  <c r="AN38" i="24"/>
  <c r="AM38" i="24"/>
  <c r="AL38" i="24"/>
  <c r="M38" i="24"/>
  <c r="H38" i="24"/>
  <c r="D38" i="24"/>
  <c r="AO37" i="24"/>
  <c r="A37" i="24" s="1"/>
  <c r="AN37" i="24"/>
  <c r="AM37" i="24"/>
  <c r="AL37" i="24"/>
  <c r="M37" i="24"/>
  <c r="H37" i="24"/>
  <c r="D37" i="24"/>
  <c r="AO36" i="24"/>
  <c r="A36" i="24" s="1"/>
  <c r="AN36" i="24"/>
  <c r="AM36" i="24"/>
  <c r="AL36" i="24"/>
  <c r="M36" i="24"/>
  <c r="H36" i="24"/>
  <c r="D36" i="24"/>
  <c r="AO35" i="24"/>
  <c r="A35" i="24" s="1"/>
  <c r="AN35" i="24"/>
  <c r="AM35" i="24"/>
  <c r="AL35" i="24"/>
  <c r="M35" i="24"/>
  <c r="H35" i="24"/>
  <c r="D35" i="24"/>
  <c r="AO34" i="24"/>
  <c r="A34" i="24" s="1"/>
  <c r="AN34" i="24"/>
  <c r="AM34" i="24"/>
  <c r="AL34" i="24"/>
  <c r="M34" i="24"/>
  <c r="H34" i="24"/>
  <c r="D34" i="24"/>
  <c r="AO33" i="24"/>
  <c r="A33" i="24" s="1"/>
  <c r="AN33" i="24"/>
  <c r="AM33" i="24"/>
  <c r="AL33" i="24"/>
  <c r="M33" i="24"/>
  <c r="H33" i="24"/>
  <c r="D33" i="24"/>
  <c r="AO32" i="24"/>
  <c r="A32" i="24" s="1"/>
  <c r="AN32" i="24"/>
  <c r="AM32" i="24"/>
  <c r="AL32" i="24"/>
  <c r="M32" i="24"/>
  <c r="H32" i="24"/>
  <c r="D32" i="24"/>
  <c r="AO31" i="24"/>
  <c r="A31" i="24" s="1"/>
  <c r="AN31" i="24"/>
  <c r="AM31" i="24"/>
  <c r="AL31" i="24"/>
  <c r="M31" i="24"/>
  <c r="H31" i="24"/>
  <c r="D31" i="24"/>
  <c r="AO30" i="24"/>
  <c r="A30" i="24" s="1"/>
  <c r="AN30" i="24"/>
  <c r="AM30" i="24"/>
  <c r="AL30" i="24"/>
  <c r="M30" i="24"/>
  <c r="H30" i="24"/>
  <c r="D30" i="24"/>
  <c r="AO29" i="24"/>
  <c r="A29" i="24" s="1"/>
  <c r="AN29" i="24"/>
  <c r="AM29" i="24"/>
  <c r="AL29" i="24"/>
  <c r="M29" i="24"/>
  <c r="H29" i="24"/>
  <c r="D29" i="24"/>
  <c r="AO28" i="24"/>
  <c r="A28" i="24" s="1"/>
  <c r="AN28" i="24"/>
  <c r="AM28" i="24"/>
  <c r="AL28" i="24"/>
  <c r="M28" i="24"/>
  <c r="H28" i="24"/>
  <c r="D28" i="24"/>
  <c r="AO27" i="24"/>
  <c r="A27" i="24" s="1"/>
  <c r="AN27" i="24"/>
  <c r="AM27" i="24"/>
  <c r="AL27" i="24"/>
  <c r="M27" i="24"/>
  <c r="H27" i="24"/>
  <c r="D27" i="24"/>
  <c r="AO26" i="24"/>
  <c r="A26" i="24" s="1"/>
  <c r="AN26" i="24"/>
  <c r="AM26" i="24"/>
  <c r="AL26" i="24"/>
  <c r="M26" i="24"/>
  <c r="H26" i="24"/>
  <c r="D26" i="24"/>
  <c r="AO25" i="24"/>
  <c r="A25" i="24" s="1"/>
  <c r="AN25" i="24"/>
  <c r="AM25" i="24"/>
  <c r="AL25" i="24"/>
  <c r="M25" i="24"/>
  <c r="H25" i="24"/>
  <c r="D25" i="24"/>
  <c r="AO24" i="24"/>
  <c r="A24" i="24" s="1"/>
  <c r="AN24" i="24"/>
  <c r="AM24" i="24"/>
  <c r="AL24" i="24"/>
  <c r="M24" i="24"/>
  <c r="H24" i="24"/>
  <c r="D24" i="24"/>
  <c r="AO23" i="24"/>
  <c r="A23" i="24" s="1"/>
  <c r="AN23" i="24"/>
  <c r="AM23" i="24"/>
  <c r="AL23" i="24"/>
  <c r="M23" i="24"/>
  <c r="H23" i="24"/>
  <c r="D23" i="24"/>
  <c r="AO22" i="24"/>
  <c r="A22" i="24" s="1"/>
  <c r="AN22" i="24"/>
  <c r="AM22" i="24"/>
  <c r="AL22" i="24"/>
  <c r="M22" i="24"/>
  <c r="H22" i="24"/>
  <c r="D22" i="24"/>
  <c r="AO21" i="24"/>
  <c r="A21" i="24" s="1"/>
  <c r="AN21" i="24"/>
  <c r="AM21" i="24"/>
  <c r="AL21" i="24"/>
  <c r="M21" i="24"/>
  <c r="H21" i="24"/>
  <c r="D21" i="24"/>
  <c r="AO20" i="24"/>
  <c r="A20" i="24" s="1"/>
  <c r="AN20" i="24"/>
  <c r="AM20" i="24"/>
  <c r="AL20" i="24"/>
  <c r="M20" i="24"/>
  <c r="H20" i="24"/>
  <c r="D20" i="24"/>
  <c r="AO19" i="24"/>
  <c r="A19" i="24" s="1"/>
  <c r="AN19" i="24"/>
  <c r="AM19" i="24"/>
  <c r="AL19" i="24"/>
  <c r="M19" i="24"/>
  <c r="H19" i="24"/>
  <c r="D19" i="24"/>
  <c r="AO18" i="24"/>
  <c r="A18" i="24" s="1"/>
  <c r="AN18" i="24"/>
  <c r="AM18" i="24"/>
  <c r="AL18" i="24"/>
  <c r="M18" i="24"/>
  <c r="H18" i="24"/>
  <c r="D18" i="24"/>
  <c r="AO17" i="24"/>
  <c r="A17" i="24" s="1"/>
  <c r="AN17" i="24"/>
  <c r="AM17" i="24"/>
  <c r="AL17" i="24"/>
  <c r="M17" i="24"/>
  <c r="H17" i="24"/>
  <c r="D17" i="24"/>
  <c r="AO16" i="24"/>
  <c r="A16" i="24" s="1"/>
  <c r="AN16" i="24"/>
  <c r="AM16" i="24"/>
  <c r="AL16" i="24"/>
  <c r="M16" i="24"/>
  <c r="H16" i="24"/>
  <c r="D16" i="24"/>
  <c r="AO15" i="24"/>
  <c r="A15" i="24" s="1"/>
  <c r="AN15" i="24"/>
  <c r="AM15" i="24"/>
  <c r="AL15" i="24"/>
  <c r="M15" i="24"/>
  <c r="H15" i="24"/>
  <c r="D15" i="24"/>
  <c r="AO14" i="24"/>
  <c r="A14" i="24" s="1"/>
  <c r="AN14" i="24"/>
  <c r="AM14" i="24"/>
  <c r="AL14" i="24"/>
  <c r="M14" i="24"/>
  <c r="H14" i="24"/>
  <c r="D14" i="24"/>
  <c r="AO13" i="24"/>
  <c r="A13" i="24" s="1"/>
  <c r="AN13" i="24"/>
  <c r="AM13" i="24"/>
  <c r="AL13" i="24"/>
  <c r="M13" i="24"/>
  <c r="H13" i="24"/>
  <c r="D13" i="24"/>
  <c r="AO12" i="24"/>
  <c r="A12" i="24" s="1"/>
  <c r="AN12" i="24"/>
  <c r="AM12" i="24"/>
  <c r="AL12" i="24"/>
  <c r="M12" i="24"/>
  <c r="H12" i="24"/>
  <c r="D12" i="24"/>
  <c r="AO11" i="24"/>
  <c r="A11" i="24" s="1"/>
  <c r="AN11" i="24"/>
  <c r="AM11" i="24"/>
  <c r="AL11" i="24"/>
  <c r="M11" i="24"/>
  <c r="H11" i="24"/>
  <c r="D11" i="24"/>
  <c r="AO10" i="24"/>
  <c r="A10" i="24" s="1"/>
  <c r="AN10" i="24"/>
  <c r="AM10" i="24"/>
  <c r="AL10" i="24"/>
  <c r="M10" i="24"/>
  <c r="H10" i="24"/>
  <c r="D10" i="24"/>
  <c r="AO9" i="24"/>
  <c r="A9" i="24" s="1"/>
  <c r="AN9" i="24"/>
  <c r="AM9" i="24"/>
  <c r="AL9" i="24"/>
  <c r="M9" i="24"/>
  <c r="H9" i="24"/>
  <c r="D9" i="24"/>
  <c r="AO8" i="24"/>
  <c r="A8" i="24" s="1"/>
  <c r="AN8" i="24"/>
  <c r="AM8" i="24"/>
  <c r="AL8" i="24"/>
  <c r="M8" i="24"/>
  <c r="H8" i="24"/>
  <c r="D8" i="24"/>
  <c r="AO7" i="24"/>
  <c r="A7" i="24" s="1"/>
  <c r="AN7" i="24"/>
  <c r="AM7" i="24"/>
  <c r="AL7" i="24"/>
  <c r="M7" i="24"/>
  <c r="H7" i="24"/>
  <c r="D7" i="24"/>
  <c r="AO6" i="24"/>
  <c r="A6" i="24" s="1"/>
  <c r="AN6" i="24"/>
  <c r="AM6" i="24"/>
  <c r="AL6" i="24"/>
  <c r="M6" i="24"/>
  <c r="H6" i="24"/>
  <c r="D6" i="24"/>
  <c r="AO5" i="24"/>
  <c r="A5" i="24" s="1"/>
  <c r="AN5" i="24"/>
  <c r="AM5" i="24"/>
  <c r="AL5" i="24"/>
  <c r="M5" i="24"/>
  <c r="H5" i="24"/>
  <c r="D5" i="24"/>
  <c r="AO4" i="24"/>
  <c r="A4" i="24" s="1"/>
  <c r="AN4" i="24"/>
  <c r="AM4" i="24"/>
  <c r="AL4" i="24"/>
  <c r="M4" i="24"/>
  <c r="H4" i="24"/>
  <c r="D4" i="24"/>
  <c r="AQ999" i="28" l="1"/>
  <c r="AP999" i="28"/>
  <c r="AO999" i="28"/>
  <c r="AN999" i="28"/>
  <c r="AM999" i="28"/>
  <c r="AL999" i="28"/>
  <c r="AK999" i="28"/>
  <c r="AJ999" i="28"/>
  <c r="AI999" i="28"/>
  <c r="AH999" i="28"/>
  <c r="AG999" i="28"/>
  <c r="AF999" i="28"/>
  <c r="AE999" i="28"/>
  <c r="AD999" i="28"/>
  <c r="AC999" i="28"/>
  <c r="AB999" i="28"/>
  <c r="AA999" i="28"/>
  <c r="Z999" i="28"/>
  <c r="Y999" i="28"/>
  <c r="X999" i="28"/>
  <c r="W999" i="28"/>
  <c r="V999" i="28"/>
  <c r="U999" i="28"/>
  <c r="T999" i="28"/>
  <c r="AQ998" i="28"/>
  <c r="AP998" i="28"/>
  <c r="AO998" i="28"/>
  <c r="AN998" i="28"/>
  <c r="AM998" i="28"/>
  <c r="AL998" i="28"/>
  <c r="AK998" i="28"/>
  <c r="AJ998" i="28"/>
  <c r="AI998" i="28"/>
  <c r="AH998" i="28"/>
  <c r="AG998" i="28"/>
  <c r="AF998" i="28"/>
  <c r="AE998" i="28"/>
  <c r="AD998" i="28"/>
  <c r="AC998" i="28"/>
  <c r="AB998" i="28"/>
  <c r="AA998" i="28"/>
  <c r="Z998" i="28"/>
  <c r="Y998" i="28"/>
  <c r="X998" i="28"/>
  <c r="W998" i="28"/>
  <c r="V998" i="28"/>
  <c r="U998" i="28"/>
  <c r="T998" i="28"/>
  <c r="AQ997" i="28"/>
  <c r="AP997" i="28"/>
  <c r="AO997" i="28"/>
  <c r="AN997" i="28"/>
  <c r="AM997" i="28"/>
  <c r="AL997" i="28"/>
  <c r="AK997" i="28"/>
  <c r="AJ997" i="28"/>
  <c r="AI997" i="28"/>
  <c r="AH997" i="28"/>
  <c r="AG997" i="28"/>
  <c r="AF997" i="28"/>
  <c r="AE997" i="28"/>
  <c r="AD997" i="28"/>
  <c r="AC997" i="28"/>
  <c r="AB997" i="28"/>
  <c r="AA997" i="28"/>
  <c r="Z997" i="28"/>
  <c r="Y997" i="28"/>
  <c r="X997" i="28"/>
  <c r="W997" i="28"/>
  <c r="V997" i="28"/>
  <c r="U997" i="28"/>
  <c r="T997" i="28"/>
  <c r="AQ996" i="28"/>
  <c r="AP996" i="28"/>
  <c r="AO996" i="28"/>
  <c r="AN996" i="28"/>
  <c r="AM996" i="28"/>
  <c r="AL996" i="28"/>
  <c r="AK996" i="28"/>
  <c r="AJ996" i="28"/>
  <c r="AI996" i="28"/>
  <c r="AH996" i="28"/>
  <c r="AG996" i="28"/>
  <c r="AF996" i="28"/>
  <c r="AE996" i="28"/>
  <c r="AD996" i="28"/>
  <c r="AC996" i="28"/>
  <c r="AB996" i="28"/>
  <c r="AA996" i="28"/>
  <c r="Z996" i="28"/>
  <c r="Y996" i="28"/>
  <c r="X996" i="28"/>
  <c r="W996" i="28"/>
  <c r="V996" i="28"/>
  <c r="U996" i="28"/>
  <c r="T996" i="28"/>
  <c r="AQ995" i="28"/>
  <c r="AP995" i="28"/>
  <c r="AO995" i="28"/>
  <c r="AN995" i="28"/>
  <c r="AM995" i="28"/>
  <c r="AL995" i="28"/>
  <c r="AK995" i="28"/>
  <c r="AJ995" i="28"/>
  <c r="AI995" i="28"/>
  <c r="AH995" i="28"/>
  <c r="AG995" i="28"/>
  <c r="AF995" i="28"/>
  <c r="AE995" i="28"/>
  <c r="AD995" i="28"/>
  <c r="AC995" i="28"/>
  <c r="AB995" i="28"/>
  <c r="AA995" i="28"/>
  <c r="Z995" i="28"/>
  <c r="Y995" i="28"/>
  <c r="X995" i="28"/>
  <c r="W995" i="28"/>
  <c r="V995" i="28"/>
  <c r="U995" i="28"/>
  <c r="T995" i="28"/>
  <c r="AQ994" i="28"/>
  <c r="AP994" i="28"/>
  <c r="AO994" i="28"/>
  <c r="AN994" i="28"/>
  <c r="AM994" i="28"/>
  <c r="AL994" i="28"/>
  <c r="AK994" i="28"/>
  <c r="AJ994" i="28"/>
  <c r="AI994" i="28"/>
  <c r="AH994" i="28"/>
  <c r="AG994" i="28"/>
  <c r="AF994" i="28"/>
  <c r="AE994" i="28"/>
  <c r="AD994" i="28"/>
  <c r="AC994" i="28"/>
  <c r="AB994" i="28"/>
  <c r="AA994" i="28"/>
  <c r="Z994" i="28"/>
  <c r="Y994" i="28"/>
  <c r="X994" i="28"/>
  <c r="W994" i="28"/>
  <c r="V994" i="28"/>
  <c r="U994" i="28"/>
  <c r="T994" i="28"/>
  <c r="AQ993" i="28"/>
  <c r="AP993" i="28"/>
  <c r="AO993" i="28"/>
  <c r="AN993" i="28"/>
  <c r="AM993" i="28"/>
  <c r="AL993" i="28"/>
  <c r="AK993" i="28"/>
  <c r="AJ993" i="28"/>
  <c r="AI993" i="28"/>
  <c r="AH993" i="28"/>
  <c r="AG993" i="28"/>
  <c r="AF993" i="28"/>
  <c r="AE993" i="28"/>
  <c r="AD993" i="28"/>
  <c r="AC993" i="28"/>
  <c r="AB993" i="28"/>
  <c r="AA993" i="28"/>
  <c r="Z993" i="28"/>
  <c r="Y993" i="28"/>
  <c r="X993" i="28"/>
  <c r="W993" i="28"/>
  <c r="V993" i="28"/>
  <c r="U993" i="28"/>
  <c r="T993" i="28"/>
  <c r="AQ992" i="28"/>
  <c r="AP992" i="28"/>
  <c r="AO992" i="28"/>
  <c r="AN992" i="28"/>
  <c r="AM992" i="28"/>
  <c r="AL992" i="28"/>
  <c r="AK992" i="28"/>
  <c r="AJ992" i="28"/>
  <c r="AI992" i="28"/>
  <c r="AH992" i="28"/>
  <c r="AG992" i="28"/>
  <c r="AF992" i="28"/>
  <c r="AE992" i="28"/>
  <c r="AD992" i="28"/>
  <c r="AC992" i="28"/>
  <c r="AB992" i="28"/>
  <c r="AA992" i="28"/>
  <c r="Z992" i="28"/>
  <c r="Y992" i="28"/>
  <c r="X992" i="28"/>
  <c r="W992" i="28"/>
  <c r="V992" i="28"/>
  <c r="U992" i="28"/>
  <c r="T992" i="28"/>
  <c r="AQ991" i="28"/>
  <c r="AP991" i="28"/>
  <c r="AO991" i="28"/>
  <c r="AN991" i="28"/>
  <c r="AM991" i="28"/>
  <c r="AL991" i="28"/>
  <c r="AK991" i="28"/>
  <c r="AJ991" i="28"/>
  <c r="AI991" i="28"/>
  <c r="AH991" i="28"/>
  <c r="AG991" i="28"/>
  <c r="AF991" i="28"/>
  <c r="AE991" i="28"/>
  <c r="AD991" i="28"/>
  <c r="AC991" i="28"/>
  <c r="AB991" i="28"/>
  <c r="AA991" i="28"/>
  <c r="Z991" i="28"/>
  <c r="Y991" i="28"/>
  <c r="X991" i="28"/>
  <c r="W991" i="28"/>
  <c r="V991" i="28"/>
  <c r="U991" i="28"/>
  <c r="T991" i="28"/>
  <c r="AQ990" i="28"/>
  <c r="AP990" i="28"/>
  <c r="AO990" i="28"/>
  <c r="AN990" i="28"/>
  <c r="AM990" i="28"/>
  <c r="AL990" i="28"/>
  <c r="AK990" i="28"/>
  <c r="AJ990" i="28"/>
  <c r="AI990" i="28"/>
  <c r="AH990" i="28"/>
  <c r="AG990" i="28"/>
  <c r="AF990" i="28"/>
  <c r="AE990" i="28"/>
  <c r="AD990" i="28"/>
  <c r="AC990" i="28"/>
  <c r="AB990" i="28"/>
  <c r="AA990" i="28"/>
  <c r="Z990" i="28"/>
  <c r="Y990" i="28"/>
  <c r="X990" i="28"/>
  <c r="W990" i="28"/>
  <c r="V990" i="28"/>
  <c r="U990" i="28"/>
  <c r="T990" i="28"/>
  <c r="AQ989" i="28"/>
  <c r="AP989" i="28"/>
  <c r="AO989" i="28"/>
  <c r="AN989" i="28"/>
  <c r="AM989" i="28"/>
  <c r="AL989" i="28"/>
  <c r="AK989" i="28"/>
  <c r="AJ989" i="28"/>
  <c r="AI989" i="28"/>
  <c r="AH989" i="28"/>
  <c r="AG989" i="28"/>
  <c r="AF989" i="28"/>
  <c r="AE989" i="28"/>
  <c r="AD989" i="28"/>
  <c r="AC989" i="28"/>
  <c r="AB989" i="28"/>
  <c r="AA989" i="28"/>
  <c r="Z989" i="28"/>
  <c r="Y989" i="28"/>
  <c r="X989" i="28"/>
  <c r="W989" i="28"/>
  <c r="V989" i="28"/>
  <c r="U989" i="28"/>
  <c r="T989" i="28"/>
  <c r="AQ988" i="28"/>
  <c r="AP988" i="28"/>
  <c r="AO988" i="28"/>
  <c r="AN988" i="28"/>
  <c r="AM988" i="28"/>
  <c r="AL988" i="28"/>
  <c r="AK988" i="28"/>
  <c r="AJ988" i="28"/>
  <c r="AI988" i="28"/>
  <c r="AH988" i="28"/>
  <c r="AG988" i="28"/>
  <c r="AF988" i="28"/>
  <c r="AE988" i="28"/>
  <c r="AD988" i="28"/>
  <c r="AC988" i="28"/>
  <c r="AB988" i="28"/>
  <c r="AA988" i="28"/>
  <c r="Z988" i="28"/>
  <c r="Y988" i="28"/>
  <c r="X988" i="28"/>
  <c r="W988" i="28"/>
  <c r="V988" i="28"/>
  <c r="U988" i="28"/>
  <c r="T988" i="28"/>
  <c r="AQ987" i="28"/>
  <c r="AP987" i="28"/>
  <c r="AO987" i="28"/>
  <c r="AN987" i="28"/>
  <c r="AM987" i="28"/>
  <c r="AL987" i="28"/>
  <c r="AK987" i="28"/>
  <c r="AJ987" i="28"/>
  <c r="AI987" i="28"/>
  <c r="AH987" i="28"/>
  <c r="AG987" i="28"/>
  <c r="AF987" i="28"/>
  <c r="AE987" i="28"/>
  <c r="AD987" i="28"/>
  <c r="AC987" i="28"/>
  <c r="AB987" i="28"/>
  <c r="AA987" i="28"/>
  <c r="Z987" i="28"/>
  <c r="Y987" i="28"/>
  <c r="X987" i="28"/>
  <c r="W987" i="28"/>
  <c r="V987" i="28"/>
  <c r="U987" i="28"/>
  <c r="T987" i="28"/>
  <c r="AQ986" i="28"/>
  <c r="AP986" i="28"/>
  <c r="AO986" i="28"/>
  <c r="AN986" i="28"/>
  <c r="AM986" i="28"/>
  <c r="AL986" i="28"/>
  <c r="AK986" i="28"/>
  <c r="AJ986" i="28"/>
  <c r="AI986" i="28"/>
  <c r="AH986" i="28"/>
  <c r="AG986" i="28"/>
  <c r="AF986" i="28"/>
  <c r="AE986" i="28"/>
  <c r="AD986" i="28"/>
  <c r="AC986" i="28"/>
  <c r="AB986" i="28"/>
  <c r="AA986" i="28"/>
  <c r="Z986" i="28"/>
  <c r="Y986" i="28"/>
  <c r="X986" i="28"/>
  <c r="W986" i="28"/>
  <c r="V986" i="28"/>
  <c r="U986" i="28"/>
  <c r="T986" i="28"/>
  <c r="AQ985" i="28"/>
  <c r="AP985" i="28"/>
  <c r="AO985" i="28"/>
  <c r="AN985" i="28"/>
  <c r="AM985" i="28"/>
  <c r="AL985" i="28"/>
  <c r="AK985" i="28"/>
  <c r="AJ985" i="28"/>
  <c r="AI985" i="28"/>
  <c r="AH985" i="28"/>
  <c r="AG985" i="28"/>
  <c r="AF985" i="28"/>
  <c r="AE985" i="28"/>
  <c r="AD985" i="28"/>
  <c r="AC985" i="28"/>
  <c r="AB985" i="28"/>
  <c r="AA985" i="28"/>
  <c r="Z985" i="28"/>
  <c r="Y985" i="28"/>
  <c r="X985" i="28"/>
  <c r="W985" i="28"/>
  <c r="V985" i="28"/>
  <c r="U985" i="28"/>
  <c r="T985" i="28"/>
  <c r="AQ984" i="28"/>
  <c r="AP984" i="28"/>
  <c r="AO984" i="28"/>
  <c r="AN984" i="28"/>
  <c r="AM984" i="28"/>
  <c r="AL984" i="28"/>
  <c r="AK984" i="28"/>
  <c r="AJ984" i="28"/>
  <c r="AI984" i="28"/>
  <c r="AH984" i="28"/>
  <c r="AG984" i="28"/>
  <c r="AF984" i="28"/>
  <c r="AE984" i="28"/>
  <c r="AD984" i="28"/>
  <c r="AC984" i="28"/>
  <c r="AB984" i="28"/>
  <c r="AA984" i="28"/>
  <c r="Z984" i="28"/>
  <c r="Y984" i="28"/>
  <c r="X984" i="28"/>
  <c r="W984" i="28"/>
  <c r="V984" i="28"/>
  <c r="U984" i="28"/>
  <c r="T984" i="28"/>
  <c r="AQ983" i="28"/>
  <c r="AP983" i="28"/>
  <c r="AO983" i="28"/>
  <c r="AN983" i="28"/>
  <c r="AM983" i="28"/>
  <c r="AL983" i="28"/>
  <c r="AK983" i="28"/>
  <c r="AJ983" i="28"/>
  <c r="AI983" i="28"/>
  <c r="AH983" i="28"/>
  <c r="AG983" i="28"/>
  <c r="AF983" i="28"/>
  <c r="AE983" i="28"/>
  <c r="AD983" i="28"/>
  <c r="AC983" i="28"/>
  <c r="AB983" i="28"/>
  <c r="AA983" i="28"/>
  <c r="Z983" i="28"/>
  <c r="Y983" i="28"/>
  <c r="X983" i="28"/>
  <c r="W983" i="28"/>
  <c r="V983" i="28"/>
  <c r="U983" i="28"/>
  <c r="T983" i="28"/>
  <c r="AQ982" i="28"/>
  <c r="AP982" i="28"/>
  <c r="AO982" i="28"/>
  <c r="AN982" i="28"/>
  <c r="AM982" i="28"/>
  <c r="AL982" i="28"/>
  <c r="AK982" i="28"/>
  <c r="AJ982" i="28"/>
  <c r="AI982" i="28"/>
  <c r="AH982" i="28"/>
  <c r="AG982" i="28"/>
  <c r="AF982" i="28"/>
  <c r="AE982" i="28"/>
  <c r="AD982" i="28"/>
  <c r="AC982" i="28"/>
  <c r="AB982" i="28"/>
  <c r="AA982" i="28"/>
  <c r="Z982" i="28"/>
  <c r="Y982" i="28"/>
  <c r="X982" i="28"/>
  <c r="W982" i="28"/>
  <c r="V982" i="28"/>
  <c r="U982" i="28"/>
  <c r="T982" i="28"/>
  <c r="AQ981" i="28"/>
  <c r="AP981" i="28"/>
  <c r="AO981" i="28"/>
  <c r="AN981" i="28"/>
  <c r="AM981" i="28"/>
  <c r="AL981" i="28"/>
  <c r="AK981" i="28"/>
  <c r="AJ981" i="28"/>
  <c r="AI981" i="28"/>
  <c r="AH981" i="28"/>
  <c r="AG981" i="28"/>
  <c r="AF981" i="28"/>
  <c r="AE981" i="28"/>
  <c r="AD981" i="28"/>
  <c r="AC981" i="28"/>
  <c r="AB981" i="28"/>
  <c r="AA981" i="28"/>
  <c r="Z981" i="28"/>
  <c r="Y981" i="28"/>
  <c r="X981" i="28"/>
  <c r="W981" i="28"/>
  <c r="V981" i="28"/>
  <c r="U981" i="28"/>
  <c r="T981" i="28"/>
  <c r="AQ980" i="28"/>
  <c r="AP980" i="28"/>
  <c r="AO980" i="28"/>
  <c r="AN980" i="28"/>
  <c r="AM980" i="28"/>
  <c r="AL980" i="28"/>
  <c r="AK980" i="28"/>
  <c r="AJ980" i="28"/>
  <c r="AI980" i="28"/>
  <c r="AH980" i="28"/>
  <c r="AG980" i="28"/>
  <c r="AF980" i="28"/>
  <c r="AE980" i="28"/>
  <c r="AD980" i="28"/>
  <c r="AC980" i="28"/>
  <c r="AB980" i="28"/>
  <c r="AA980" i="28"/>
  <c r="Z980" i="28"/>
  <c r="Y980" i="28"/>
  <c r="X980" i="28"/>
  <c r="W980" i="28"/>
  <c r="V980" i="28"/>
  <c r="U980" i="28"/>
  <c r="T980" i="28"/>
  <c r="AQ979" i="28"/>
  <c r="AP979" i="28"/>
  <c r="AO979" i="28"/>
  <c r="AN979" i="28"/>
  <c r="AM979" i="28"/>
  <c r="AL979" i="28"/>
  <c r="AK979" i="28"/>
  <c r="AJ979" i="28"/>
  <c r="AI979" i="28"/>
  <c r="AH979" i="28"/>
  <c r="AG979" i="28"/>
  <c r="AF979" i="28"/>
  <c r="AE979" i="28"/>
  <c r="AD979" i="28"/>
  <c r="AC979" i="28"/>
  <c r="AB979" i="28"/>
  <c r="AA979" i="28"/>
  <c r="Z979" i="28"/>
  <c r="Y979" i="28"/>
  <c r="X979" i="28"/>
  <c r="W979" i="28"/>
  <c r="V979" i="28"/>
  <c r="U979" i="28"/>
  <c r="T979" i="28"/>
  <c r="AQ978" i="28"/>
  <c r="AP978" i="28"/>
  <c r="AO978" i="28"/>
  <c r="AN978" i="28"/>
  <c r="AM978" i="28"/>
  <c r="AL978" i="28"/>
  <c r="AK978" i="28"/>
  <c r="AJ978" i="28"/>
  <c r="AI978" i="28"/>
  <c r="AH978" i="28"/>
  <c r="AG978" i="28"/>
  <c r="AF978" i="28"/>
  <c r="AE978" i="28"/>
  <c r="AD978" i="28"/>
  <c r="AC978" i="28"/>
  <c r="AB978" i="28"/>
  <c r="AA978" i="28"/>
  <c r="Z978" i="28"/>
  <c r="Y978" i="28"/>
  <c r="X978" i="28"/>
  <c r="W978" i="28"/>
  <c r="V978" i="28"/>
  <c r="U978" i="28"/>
  <c r="T978" i="28"/>
  <c r="AQ977" i="28"/>
  <c r="AP977" i="28"/>
  <c r="AO977" i="28"/>
  <c r="AN977" i="28"/>
  <c r="AM977" i="28"/>
  <c r="AL977" i="28"/>
  <c r="AK977" i="28"/>
  <c r="AJ977" i="28"/>
  <c r="AI977" i="28"/>
  <c r="AH977" i="28"/>
  <c r="AG977" i="28"/>
  <c r="AF977" i="28"/>
  <c r="AE977" i="28"/>
  <c r="AD977" i="28"/>
  <c r="AC977" i="28"/>
  <c r="AB977" i="28"/>
  <c r="AA977" i="28"/>
  <c r="Z977" i="28"/>
  <c r="Y977" i="28"/>
  <c r="X977" i="28"/>
  <c r="W977" i="28"/>
  <c r="V977" i="28"/>
  <c r="U977" i="28"/>
  <c r="T977" i="28"/>
  <c r="AQ976" i="28"/>
  <c r="AP976" i="28"/>
  <c r="AO976" i="28"/>
  <c r="AN976" i="28"/>
  <c r="AM976" i="28"/>
  <c r="AL976" i="28"/>
  <c r="AK976" i="28"/>
  <c r="AJ976" i="28"/>
  <c r="AI976" i="28"/>
  <c r="AH976" i="28"/>
  <c r="AG976" i="28"/>
  <c r="AF976" i="28"/>
  <c r="AE976" i="28"/>
  <c r="AD976" i="28"/>
  <c r="AC976" i="28"/>
  <c r="AB976" i="28"/>
  <c r="AA976" i="28"/>
  <c r="Z976" i="28"/>
  <c r="Y976" i="28"/>
  <c r="X976" i="28"/>
  <c r="W976" i="28"/>
  <c r="V976" i="28"/>
  <c r="U976" i="28"/>
  <c r="T976" i="28"/>
  <c r="AQ975" i="28"/>
  <c r="AP975" i="28"/>
  <c r="AO975" i="28"/>
  <c r="AN975" i="28"/>
  <c r="AM975" i="28"/>
  <c r="AL975" i="28"/>
  <c r="AK975" i="28"/>
  <c r="AJ975" i="28"/>
  <c r="AI975" i="28"/>
  <c r="AH975" i="28"/>
  <c r="AG975" i="28"/>
  <c r="AF975" i="28"/>
  <c r="AE975" i="28"/>
  <c r="AD975" i="28"/>
  <c r="AC975" i="28"/>
  <c r="AB975" i="28"/>
  <c r="AA975" i="28"/>
  <c r="Z975" i="28"/>
  <c r="Y975" i="28"/>
  <c r="X975" i="28"/>
  <c r="W975" i="28"/>
  <c r="V975" i="28"/>
  <c r="U975" i="28"/>
  <c r="T975" i="28"/>
  <c r="AQ974" i="28"/>
  <c r="AP974" i="28"/>
  <c r="AO974" i="28"/>
  <c r="AN974" i="28"/>
  <c r="AM974" i="28"/>
  <c r="AL974" i="28"/>
  <c r="AK974" i="28"/>
  <c r="AJ974" i="28"/>
  <c r="AI974" i="28"/>
  <c r="AH974" i="28"/>
  <c r="AG974" i="28"/>
  <c r="AF974" i="28"/>
  <c r="AE974" i="28"/>
  <c r="AD974" i="28"/>
  <c r="AC974" i="28"/>
  <c r="AB974" i="28"/>
  <c r="AA974" i="28"/>
  <c r="Z974" i="28"/>
  <c r="Y974" i="28"/>
  <c r="X974" i="28"/>
  <c r="W974" i="28"/>
  <c r="V974" i="28"/>
  <c r="U974" i="28"/>
  <c r="T974" i="28"/>
  <c r="AQ973" i="28"/>
  <c r="AP973" i="28"/>
  <c r="AO973" i="28"/>
  <c r="AN973" i="28"/>
  <c r="AM973" i="28"/>
  <c r="AL973" i="28"/>
  <c r="AK973" i="28"/>
  <c r="AJ973" i="28"/>
  <c r="AI973" i="28"/>
  <c r="AH973" i="28"/>
  <c r="AG973" i="28"/>
  <c r="AF973" i="28"/>
  <c r="AE973" i="28"/>
  <c r="AD973" i="28"/>
  <c r="AC973" i="28"/>
  <c r="AB973" i="28"/>
  <c r="AA973" i="28"/>
  <c r="Z973" i="28"/>
  <c r="Y973" i="28"/>
  <c r="X973" i="28"/>
  <c r="W973" i="28"/>
  <c r="V973" i="28"/>
  <c r="U973" i="28"/>
  <c r="T973" i="28"/>
  <c r="AQ972" i="28"/>
  <c r="AP972" i="28"/>
  <c r="AO972" i="28"/>
  <c r="AN972" i="28"/>
  <c r="AM972" i="28"/>
  <c r="AL972" i="28"/>
  <c r="AK972" i="28"/>
  <c r="AJ972" i="28"/>
  <c r="AI972" i="28"/>
  <c r="AH972" i="28"/>
  <c r="AG972" i="28"/>
  <c r="AF972" i="28"/>
  <c r="AE972" i="28"/>
  <c r="AD972" i="28"/>
  <c r="AC972" i="28"/>
  <c r="AB972" i="28"/>
  <c r="AA972" i="28"/>
  <c r="Z972" i="28"/>
  <c r="Y972" i="28"/>
  <c r="X972" i="28"/>
  <c r="W972" i="28"/>
  <c r="V972" i="28"/>
  <c r="U972" i="28"/>
  <c r="T972" i="28"/>
  <c r="AQ971" i="28"/>
  <c r="AP971" i="28"/>
  <c r="AO971" i="28"/>
  <c r="AN971" i="28"/>
  <c r="AM971" i="28"/>
  <c r="AL971" i="28"/>
  <c r="AK971" i="28"/>
  <c r="AJ971" i="28"/>
  <c r="AI971" i="28"/>
  <c r="AH971" i="28"/>
  <c r="AG971" i="28"/>
  <c r="AF971" i="28"/>
  <c r="AE971" i="28"/>
  <c r="AD971" i="28"/>
  <c r="AC971" i="28"/>
  <c r="AB971" i="28"/>
  <c r="AA971" i="28"/>
  <c r="Z971" i="28"/>
  <c r="Y971" i="28"/>
  <c r="X971" i="28"/>
  <c r="W971" i="28"/>
  <c r="V971" i="28"/>
  <c r="U971" i="28"/>
  <c r="T971" i="28"/>
  <c r="AQ970" i="28"/>
  <c r="AP970" i="28"/>
  <c r="AO970" i="28"/>
  <c r="AN970" i="28"/>
  <c r="AM970" i="28"/>
  <c r="AL970" i="28"/>
  <c r="AK970" i="28"/>
  <c r="AJ970" i="28"/>
  <c r="AI970" i="28"/>
  <c r="AH970" i="28"/>
  <c r="AG970" i="28"/>
  <c r="AF970" i="28"/>
  <c r="AE970" i="28"/>
  <c r="AD970" i="28"/>
  <c r="AC970" i="28"/>
  <c r="AB970" i="28"/>
  <c r="AA970" i="28"/>
  <c r="Z970" i="28"/>
  <c r="Y970" i="28"/>
  <c r="X970" i="28"/>
  <c r="W970" i="28"/>
  <c r="V970" i="28"/>
  <c r="U970" i="28"/>
  <c r="T970" i="28"/>
  <c r="AQ969" i="28"/>
  <c r="AP969" i="28"/>
  <c r="AO969" i="28"/>
  <c r="AN969" i="28"/>
  <c r="AM969" i="28"/>
  <c r="AL969" i="28"/>
  <c r="AK969" i="28"/>
  <c r="AJ969" i="28"/>
  <c r="AI969" i="28"/>
  <c r="AH969" i="28"/>
  <c r="AG969" i="28"/>
  <c r="AF969" i="28"/>
  <c r="AE969" i="28"/>
  <c r="AD969" i="28"/>
  <c r="AC969" i="28"/>
  <c r="AB969" i="28"/>
  <c r="AA969" i="28"/>
  <c r="Z969" i="28"/>
  <c r="Y969" i="28"/>
  <c r="X969" i="28"/>
  <c r="W969" i="28"/>
  <c r="V969" i="28"/>
  <c r="U969" i="28"/>
  <c r="T969" i="28"/>
  <c r="AQ968" i="28"/>
  <c r="AP968" i="28"/>
  <c r="AO968" i="28"/>
  <c r="AN968" i="28"/>
  <c r="AM968" i="28"/>
  <c r="AL968" i="28"/>
  <c r="AK968" i="28"/>
  <c r="AJ968" i="28"/>
  <c r="AI968" i="28"/>
  <c r="AH968" i="28"/>
  <c r="AG968" i="28"/>
  <c r="AF968" i="28"/>
  <c r="AE968" i="28"/>
  <c r="AD968" i="28"/>
  <c r="AC968" i="28"/>
  <c r="AB968" i="28"/>
  <c r="AA968" i="28"/>
  <c r="Z968" i="28"/>
  <c r="Y968" i="28"/>
  <c r="X968" i="28"/>
  <c r="W968" i="28"/>
  <c r="V968" i="28"/>
  <c r="U968" i="28"/>
  <c r="T968" i="28"/>
  <c r="AQ967" i="28"/>
  <c r="AP967" i="28"/>
  <c r="AO967" i="28"/>
  <c r="AN967" i="28"/>
  <c r="AM967" i="28"/>
  <c r="AL967" i="28"/>
  <c r="AK967" i="28"/>
  <c r="AJ967" i="28"/>
  <c r="AI967" i="28"/>
  <c r="AH967" i="28"/>
  <c r="AG967" i="28"/>
  <c r="AF967" i="28"/>
  <c r="AE967" i="28"/>
  <c r="AD967" i="28"/>
  <c r="AC967" i="28"/>
  <c r="AB967" i="28"/>
  <c r="AA967" i="28"/>
  <c r="Z967" i="28"/>
  <c r="Y967" i="28"/>
  <c r="X967" i="28"/>
  <c r="W967" i="28"/>
  <c r="V967" i="28"/>
  <c r="U967" i="28"/>
  <c r="T967" i="28"/>
  <c r="AQ966" i="28"/>
  <c r="AP966" i="28"/>
  <c r="AO966" i="28"/>
  <c r="AN966" i="28"/>
  <c r="AM966" i="28"/>
  <c r="AL966" i="28"/>
  <c r="AK966" i="28"/>
  <c r="AJ966" i="28"/>
  <c r="AI966" i="28"/>
  <c r="AH966" i="28"/>
  <c r="AG966" i="28"/>
  <c r="AF966" i="28"/>
  <c r="AE966" i="28"/>
  <c r="AD966" i="28"/>
  <c r="AC966" i="28"/>
  <c r="AB966" i="28"/>
  <c r="AA966" i="28"/>
  <c r="Z966" i="28"/>
  <c r="Y966" i="28"/>
  <c r="X966" i="28"/>
  <c r="W966" i="28"/>
  <c r="V966" i="28"/>
  <c r="U966" i="28"/>
  <c r="T966" i="28"/>
  <c r="AQ965" i="28"/>
  <c r="AP965" i="28"/>
  <c r="AO965" i="28"/>
  <c r="AN965" i="28"/>
  <c r="AM965" i="28"/>
  <c r="AL965" i="28"/>
  <c r="AK965" i="28"/>
  <c r="AJ965" i="28"/>
  <c r="AI965" i="28"/>
  <c r="AH965" i="28"/>
  <c r="AG965" i="28"/>
  <c r="AF965" i="28"/>
  <c r="AE965" i="28"/>
  <c r="AD965" i="28"/>
  <c r="AC965" i="28"/>
  <c r="AB965" i="28"/>
  <c r="AA965" i="28"/>
  <c r="Z965" i="28"/>
  <c r="Y965" i="28"/>
  <c r="X965" i="28"/>
  <c r="W965" i="28"/>
  <c r="V965" i="28"/>
  <c r="U965" i="28"/>
  <c r="T965" i="28"/>
  <c r="AQ964" i="28"/>
  <c r="AP964" i="28"/>
  <c r="AO964" i="28"/>
  <c r="AN964" i="28"/>
  <c r="AM964" i="28"/>
  <c r="AL964" i="28"/>
  <c r="AK964" i="28"/>
  <c r="AJ964" i="28"/>
  <c r="AI964" i="28"/>
  <c r="AH964" i="28"/>
  <c r="AG964" i="28"/>
  <c r="AF964" i="28"/>
  <c r="AE964" i="28"/>
  <c r="AD964" i="28"/>
  <c r="AC964" i="28"/>
  <c r="AB964" i="28"/>
  <c r="AA964" i="28"/>
  <c r="Z964" i="28"/>
  <c r="Y964" i="28"/>
  <c r="X964" i="28"/>
  <c r="W964" i="28"/>
  <c r="V964" i="28"/>
  <c r="U964" i="28"/>
  <c r="T964" i="28"/>
  <c r="AQ963" i="28"/>
  <c r="AP963" i="28"/>
  <c r="AO963" i="28"/>
  <c r="AN963" i="28"/>
  <c r="AM963" i="28"/>
  <c r="AL963" i="28"/>
  <c r="AK963" i="28"/>
  <c r="AJ963" i="28"/>
  <c r="AI963" i="28"/>
  <c r="AH963" i="28"/>
  <c r="AG963" i="28"/>
  <c r="AF963" i="28"/>
  <c r="AE963" i="28"/>
  <c r="AD963" i="28"/>
  <c r="AC963" i="28"/>
  <c r="AB963" i="28"/>
  <c r="AA963" i="28"/>
  <c r="Z963" i="28"/>
  <c r="Y963" i="28"/>
  <c r="X963" i="28"/>
  <c r="W963" i="28"/>
  <c r="V963" i="28"/>
  <c r="U963" i="28"/>
  <c r="T963" i="28"/>
  <c r="AQ962" i="28"/>
  <c r="AP962" i="28"/>
  <c r="AO962" i="28"/>
  <c r="AN962" i="28"/>
  <c r="AM962" i="28"/>
  <c r="AL962" i="28"/>
  <c r="AK962" i="28"/>
  <c r="AJ962" i="28"/>
  <c r="AI962" i="28"/>
  <c r="AH962" i="28"/>
  <c r="AG962" i="28"/>
  <c r="AF962" i="28"/>
  <c r="AE962" i="28"/>
  <c r="AD962" i="28"/>
  <c r="AC962" i="28"/>
  <c r="AB962" i="28"/>
  <c r="AA962" i="28"/>
  <c r="Z962" i="28"/>
  <c r="Y962" i="28"/>
  <c r="X962" i="28"/>
  <c r="W962" i="28"/>
  <c r="V962" i="28"/>
  <c r="U962" i="28"/>
  <c r="T962" i="28"/>
  <c r="AQ961" i="28"/>
  <c r="AP961" i="28"/>
  <c r="AO961" i="28"/>
  <c r="AN961" i="28"/>
  <c r="AM961" i="28"/>
  <c r="AL961" i="28"/>
  <c r="AK961" i="28"/>
  <c r="AJ961" i="28"/>
  <c r="AI961" i="28"/>
  <c r="AH961" i="28"/>
  <c r="AG961" i="28"/>
  <c r="AF961" i="28"/>
  <c r="AE961" i="28"/>
  <c r="AD961" i="28"/>
  <c r="AC961" i="28"/>
  <c r="AB961" i="28"/>
  <c r="AA961" i="28"/>
  <c r="Z961" i="28"/>
  <c r="Y961" i="28"/>
  <c r="X961" i="28"/>
  <c r="W961" i="28"/>
  <c r="V961" i="28"/>
  <c r="U961" i="28"/>
  <c r="T961" i="28"/>
  <c r="AQ960" i="28"/>
  <c r="AP960" i="28"/>
  <c r="AO960" i="28"/>
  <c r="AN960" i="28"/>
  <c r="AM960" i="28"/>
  <c r="AL960" i="28"/>
  <c r="AK960" i="28"/>
  <c r="AJ960" i="28"/>
  <c r="AI960" i="28"/>
  <c r="AH960" i="28"/>
  <c r="AG960" i="28"/>
  <c r="AF960" i="28"/>
  <c r="AE960" i="28"/>
  <c r="AD960" i="28"/>
  <c r="AC960" i="28"/>
  <c r="AB960" i="28"/>
  <c r="AA960" i="28"/>
  <c r="Z960" i="28"/>
  <c r="Y960" i="28"/>
  <c r="X960" i="28"/>
  <c r="W960" i="28"/>
  <c r="V960" i="28"/>
  <c r="U960" i="28"/>
  <c r="T960" i="28"/>
  <c r="AQ959" i="28"/>
  <c r="AP959" i="28"/>
  <c r="AO959" i="28"/>
  <c r="AN959" i="28"/>
  <c r="AM959" i="28"/>
  <c r="AL959" i="28"/>
  <c r="AK959" i="28"/>
  <c r="AJ959" i="28"/>
  <c r="AI959" i="28"/>
  <c r="AH959" i="28"/>
  <c r="AG959" i="28"/>
  <c r="AF959" i="28"/>
  <c r="AE959" i="28"/>
  <c r="AD959" i="28"/>
  <c r="AC959" i="28"/>
  <c r="AB959" i="28"/>
  <c r="AA959" i="28"/>
  <c r="Z959" i="28"/>
  <c r="Y959" i="28"/>
  <c r="X959" i="28"/>
  <c r="W959" i="28"/>
  <c r="V959" i="28"/>
  <c r="U959" i="28"/>
  <c r="T959" i="28"/>
  <c r="AQ958" i="28"/>
  <c r="AP958" i="28"/>
  <c r="AO958" i="28"/>
  <c r="AN958" i="28"/>
  <c r="AM958" i="28"/>
  <c r="AL958" i="28"/>
  <c r="AK958" i="28"/>
  <c r="AJ958" i="28"/>
  <c r="AI958" i="28"/>
  <c r="AH958" i="28"/>
  <c r="AG958" i="28"/>
  <c r="AF958" i="28"/>
  <c r="AE958" i="28"/>
  <c r="AD958" i="28"/>
  <c r="AC958" i="28"/>
  <c r="AB958" i="28"/>
  <c r="AA958" i="28"/>
  <c r="Z958" i="28"/>
  <c r="Y958" i="28"/>
  <c r="X958" i="28"/>
  <c r="W958" i="28"/>
  <c r="V958" i="28"/>
  <c r="U958" i="28"/>
  <c r="T958" i="28"/>
  <c r="AQ957" i="28"/>
  <c r="AP957" i="28"/>
  <c r="AO957" i="28"/>
  <c r="AN957" i="28"/>
  <c r="AM957" i="28"/>
  <c r="AL957" i="28"/>
  <c r="AK957" i="28"/>
  <c r="AJ957" i="28"/>
  <c r="AI957" i="28"/>
  <c r="AH957" i="28"/>
  <c r="AG957" i="28"/>
  <c r="AF957" i="28"/>
  <c r="AE957" i="28"/>
  <c r="AD957" i="28"/>
  <c r="AC957" i="28"/>
  <c r="AB957" i="28"/>
  <c r="AA957" i="28"/>
  <c r="Z957" i="28"/>
  <c r="Y957" i="28"/>
  <c r="X957" i="28"/>
  <c r="W957" i="28"/>
  <c r="V957" i="28"/>
  <c r="U957" i="28"/>
  <c r="T957" i="28"/>
  <c r="AQ956" i="28"/>
  <c r="AP956" i="28"/>
  <c r="AO956" i="28"/>
  <c r="AN956" i="28"/>
  <c r="AM956" i="28"/>
  <c r="AL956" i="28"/>
  <c r="AK956" i="28"/>
  <c r="AJ956" i="28"/>
  <c r="AI956" i="28"/>
  <c r="AH956" i="28"/>
  <c r="AG956" i="28"/>
  <c r="AF956" i="28"/>
  <c r="AE956" i="28"/>
  <c r="AD956" i="28"/>
  <c r="AC956" i="28"/>
  <c r="AB956" i="28"/>
  <c r="AA956" i="28"/>
  <c r="Z956" i="28"/>
  <c r="Y956" i="28"/>
  <c r="X956" i="28"/>
  <c r="W956" i="28"/>
  <c r="V956" i="28"/>
  <c r="U956" i="28"/>
  <c r="T956" i="28"/>
  <c r="AQ955" i="28"/>
  <c r="AP955" i="28"/>
  <c r="AO955" i="28"/>
  <c r="AN955" i="28"/>
  <c r="AM955" i="28"/>
  <c r="AL955" i="28"/>
  <c r="AK955" i="28"/>
  <c r="AJ955" i="28"/>
  <c r="AI955" i="28"/>
  <c r="AH955" i="28"/>
  <c r="AG955" i="28"/>
  <c r="AF955" i="28"/>
  <c r="AE955" i="28"/>
  <c r="AD955" i="28"/>
  <c r="AC955" i="28"/>
  <c r="AB955" i="28"/>
  <c r="AA955" i="28"/>
  <c r="Z955" i="28"/>
  <c r="Y955" i="28"/>
  <c r="X955" i="28"/>
  <c r="W955" i="28"/>
  <c r="V955" i="28"/>
  <c r="U955" i="28"/>
  <c r="T955" i="28"/>
  <c r="AQ954" i="28"/>
  <c r="AP954" i="28"/>
  <c r="AO954" i="28"/>
  <c r="AN954" i="28"/>
  <c r="AM954" i="28"/>
  <c r="AL954" i="28"/>
  <c r="AK954" i="28"/>
  <c r="AJ954" i="28"/>
  <c r="AI954" i="28"/>
  <c r="AH954" i="28"/>
  <c r="AG954" i="28"/>
  <c r="AF954" i="28"/>
  <c r="AE954" i="28"/>
  <c r="AD954" i="28"/>
  <c r="AC954" i="28"/>
  <c r="AB954" i="28"/>
  <c r="AA954" i="28"/>
  <c r="Z954" i="28"/>
  <c r="Y954" i="28"/>
  <c r="X954" i="28"/>
  <c r="W954" i="28"/>
  <c r="V954" i="28"/>
  <c r="U954" i="28"/>
  <c r="T954" i="28"/>
  <c r="AQ953" i="28"/>
  <c r="AP953" i="28"/>
  <c r="AO953" i="28"/>
  <c r="AN953" i="28"/>
  <c r="AM953" i="28"/>
  <c r="AL953" i="28"/>
  <c r="AK953" i="28"/>
  <c r="AJ953" i="28"/>
  <c r="AI953" i="28"/>
  <c r="AH953" i="28"/>
  <c r="AG953" i="28"/>
  <c r="AF953" i="28"/>
  <c r="AE953" i="28"/>
  <c r="AD953" i="28"/>
  <c r="AC953" i="28"/>
  <c r="AB953" i="28"/>
  <c r="AA953" i="28"/>
  <c r="Z953" i="28"/>
  <c r="Y953" i="28"/>
  <c r="X953" i="28"/>
  <c r="W953" i="28"/>
  <c r="V953" i="28"/>
  <c r="U953" i="28"/>
  <c r="T953" i="28"/>
  <c r="AQ952" i="28"/>
  <c r="AP952" i="28"/>
  <c r="AO952" i="28"/>
  <c r="AN952" i="28"/>
  <c r="AM952" i="28"/>
  <c r="AL952" i="28"/>
  <c r="AK952" i="28"/>
  <c r="AJ952" i="28"/>
  <c r="AI952" i="28"/>
  <c r="AH952" i="28"/>
  <c r="AG952" i="28"/>
  <c r="AF952" i="28"/>
  <c r="AE952" i="28"/>
  <c r="AD952" i="28"/>
  <c r="AC952" i="28"/>
  <c r="AB952" i="28"/>
  <c r="AA952" i="28"/>
  <c r="Z952" i="28"/>
  <c r="Y952" i="28"/>
  <c r="X952" i="28"/>
  <c r="W952" i="28"/>
  <c r="V952" i="28"/>
  <c r="U952" i="28"/>
  <c r="T952" i="28"/>
  <c r="AQ951" i="28"/>
  <c r="AP951" i="28"/>
  <c r="AO951" i="28"/>
  <c r="AN951" i="28"/>
  <c r="AM951" i="28"/>
  <c r="AL951" i="28"/>
  <c r="AK951" i="28"/>
  <c r="AJ951" i="28"/>
  <c r="AI951" i="28"/>
  <c r="AH951" i="28"/>
  <c r="AG951" i="28"/>
  <c r="AF951" i="28"/>
  <c r="AE951" i="28"/>
  <c r="AD951" i="28"/>
  <c r="AC951" i="28"/>
  <c r="AB951" i="28"/>
  <c r="AA951" i="28"/>
  <c r="Z951" i="28"/>
  <c r="Y951" i="28"/>
  <c r="X951" i="28"/>
  <c r="W951" i="28"/>
  <c r="V951" i="28"/>
  <c r="U951" i="28"/>
  <c r="T951" i="28"/>
  <c r="AQ950" i="28"/>
  <c r="AP950" i="28"/>
  <c r="AO950" i="28"/>
  <c r="AN950" i="28"/>
  <c r="AM950" i="28"/>
  <c r="AL950" i="28"/>
  <c r="AK950" i="28"/>
  <c r="AJ950" i="28"/>
  <c r="AI950" i="28"/>
  <c r="AH950" i="28"/>
  <c r="AG950" i="28"/>
  <c r="AF950" i="28"/>
  <c r="AE950" i="28"/>
  <c r="AD950" i="28"/>
  <c r="AC950" i="28"/>
  <c r="AB950" i="28"/>
  <c r="AA950" i="28"/>
  <c r="Z950" i="28"/>
  <c r="Y950" i="28"/>
  <c r="X950" i="28"/>
  <c r="W950" i="28"/>
  <c r="V950" i="28"/>
  <c r="U950" i="28"/>
  <c r="T950" i="28"/>
  <c r="AQ949" i="28"/>
  <c r="AP949" i="28"/>
  <c r="AO949" i="28"/>
  <c r="AN949" i="28"/>
  <c r="AM949" i="28"/>
  <c r="AL949" i="28"/>
  <c r="AK949" i="28"/>
  <c r="AJ949" i="28"/>
  <c r="AI949" i="28"/>
  <c r="AH949" i="28"/>
  <c r="AG949" i="28"/>
  <c r="AF949" i="28"/>
  <c r="AE949" i="28"/>
  <c r="AD949" i="28"/>
  <c r="AC949" i="28"/>
  <c r="AB949" i="28"/>
  <c r="AA949" i="28"/>
  <c r="Z949" i="28"/>
  <c r="Y949" i="28"/>
  <c r="X949" i="28"/>
  <c r="W949" i="28"/>
  <c r="V949" i="28"/>
  <c r="U949" i="28"/>
  <c r="T949" i="28"/>
  <c r="AQ948" i="28"/>
  <c r="AP948" i="28"/>
  <c r="AO948" i="28"/>
  <c r="AN948" i="28"/>
  <c r="AM948" i="28"/>
  <c r="AL948" i="28"/>
  <c r="AK948" i="28"/>
  <c r="AJ948" i="28"/>
  <c r="AI948" i="28"/>
  <c r="AH948" i="28"/>
  <c r="AG948" i="28"/>
  <c r="AF948" i="28"/>
  <c r="AE948" i="28"/>
  <c r="AD948" i="28"/>
  <c r="AC948" i="28"/>
  <c r="AB948" i="28"/>
  <c r="AA948" i="28"/>
  <c r="Z948" i="28"/>
  <c r="Y948" i="28"/>
  <c r="X948" i="28"/>
  <c r="W948" i="28"/>
  <c r="V948" i="28"/>
  <c r="U948" i="28"/>
  <c r="T948" i="28"/>
  <c r="AQ947" i="28"/>
  <c r="AP947" i="28"/>
  <c r="AO947" i="28"/>
  <c r="AN947" i="28"/>
  <c r="AM947" i="28"/>
  <c r="AL947" i="28"/>
  <c r="AK947" i="28"/>
  <c r="AJ947" i="28"/>
  <c r="AI947" i="28"/>
  <c r="AH947" i="28"/>
  <c r="AG947" i="28"/>
  <c r="AF947" i="28"/>
  <c r="AE947" i="28"/>
  <c r="AD947" i="28"/>
  <c r="AC947" i="28"/>
  <c r="AB947" i="28"/>
  <c r="AA947" i="28"/>
  <c r="Z947" i="28"/>
  <c r="Y947" i="28"/>
  <c r="X947" i="28"/>
  <c r="W947" i="28"/>
  <c r="V947" i="28"/>
  <c r="U947" i="28"/>
  <c r="T947" i="28"/>
  <c r="AQ946" i="28"/>
  <c r="AP946" i="28"/>
  <c r="AO946" i="28"/>
  <c r="AN946" i="28"/>
  <c r="AM946" i="28"/>
  <c r="AL946" i="28"/>
  <c r="AK946" i="28"/>
  <c r="AJ946" i="28"/>
  <c r="AI946" i="28"/>
  <c r="AH946" i="28"/>
  <c r="AG946" i="28"/>
  <c r="AF946" i="28"/>
  <c r="AE946" i="28"/>
  <c r="AD946" i="28"/>
  <c r="AC946" i="28"/>
  <c r="AB946" i="28"/>
  <c r="AA946" i="28"/>
  <c r="Z946" i="28"/>
  <c r="Y946" i="28"/>
  <c r="X946" i="28"/>
  <c r="W946" i="28"/>
  <c r="V946" i="28"/>
  <c r="U946" i="28"/>
  <c r="T946" i="28"/>
  <c r="AQ945" i="28"/>
  <c r="AP945" i="28"/>
  <c r="AO945" i="28"/>
  <c r="AN945" i="28"/>
  <c r="AM945" i="28"/>
  <c r="AL945" i="28"/>
  <c r="AK945" i="28"/>
  <c r="AJ945" i="28"/>
  <c r="AI945" i="28"/>
  <c r="AH945" i="28"/>
  <c r="AG945" i="28"/>
  <c r="AF945" i="28"/>
  <c r="AE945" i="28"/>
  <c r="AD945" i="28"/>
  <c r="AC945" i="28"/>
  <c r="AB945" i="28"/>
  <c r="AA945" i="28"/>
  <c r="Z945" i="28"/>
  <c r="Y945" i="28"/>
  <c r="X945" i="28"/>
  <c r="W945" i="28"/>
  <c r="V945" i="28"/>
  <c r="U945" i="28"/>
  <c r="T945" i="28"/>
  <c r="AQ944" i="28"/>
  <c r="AP944" i="28"/>
  <c r="AO944" i="28"/>
  <c r="AN944" i="28"/>
  <c r="AM944" i="28"/>
  <c r="AL944" i="28"/>
  <c r="AK944" i="28"/>
  <c r="AJ944" i="28"/>
  <c r="AI944" i="28"/>
  <c r="AH944" i="28"/>
  <c r="AG944" i="28"/>
  <c r="AF944" i="28"/>
  <c r="AE944" i="28"/>
  <c r="AD944" i="28"/>
  <c r="AC944" i="28"/>
  <c r="AB944" i="28"/>
  <c r="AA944" i="28"/>
  <c r="Z944" i="28"/>
  <c r="Y944" i="28"/>
  <c r="X944" i="28"/>
  <c r="W944" i="28"/>
  <c r="V944" i="28"/>
  <c r="U944" i="28"/>
  <c r="T944" i="28"/>
  <c r="AQ943" i="28"/>
  <c r="AP943" i="28"/>
  <c r="AO943" i="28"/>
  <c r="AN943" i="28"/>
  <c r="AM943" i="28"/>
  <c r="AL943" i="28"/>
  <c r="AK943" i="28"/>
  <c r="AJ943" i="28"/>
  <c r="AI943" i="28"/>
  <c r="AH943" i="28"/>
  <c r="AG943" i="28"/>
  <c r="AF943" i="28"/>
  <c r="AE943" i="28"/>
  <c r="AD943" i="28"/>
  <c r="AC943" i="28"/>
  <c r="AB943" i="28"/>
  <c r="AA943" i="28"/>
  <c r="Z943" i="28"/>
  <c r="Y943" i="28"/>
  <c r="X943" i="28"/>
  <c r="W943" i="28"/>
  <c r="V943" i="28"/>
  <c r="U943" i="28"/>
  <c r="T943" i="28"/>
  <c r="AQ942" i="28"/>
  <c r="AP942" i="28"/>
  <c r="AO942" i="28"/>
  <c r="AN942" i="28"/>
  <c r="AM942" i="28"/>
  <c r="AL942" i="28"/>
  <c r="AK942" i="28"/>
  <c r="AJ942" i="28"/>
  <c r="AI942" i="28"/>
  <c r="AH942" i="28"/>
  <c r="AG942" i="28"/>
  <c r="AF942" i="28"/>
  <c r="AE942" i="28"/>
  <c r="AD942" i="28"/>
  <c r="AC942" i="28"/>
  <c r="AB942" i="28"/>
  <c r="AA942" i="28"/>
  <c r="Z942" i="28"/>
  <c r="Y942" i="28"/>
  <c r="X942" i="28"/>
  <c r="W942" i="28"/>
  <c r="V942" i="28"/>
  <c r="U942" i="28"/>
  <c r="T942" i="28"/>
  <c r="AQ941" i="28"/>
  <c r="AP941" i="28"/>
  <c r="AO941" i="28"/>
  <c r="AN941" i="28"/>
  <c r="AM941" i="28"/>
  <c r="AL941" i="28"/>
  <c r="AK941" i="28"/>
  <c r="AJ941" i="28"/>
  <c r="AI941" i="28"/>
  <c r="AH941" i="28"/>
  <c r="AG941" i="28"/>
  <c r="AF941" i="28"/>
  <c r="AE941" i="28"/>
  <c r="AD941" i="28"/>
  <c r="AC941" i="28"/>
  <c r="AB941" i="28"/>
  <c r="AA941" i="28"/>
  <c r="Z941" i="28"/>
  <c r="Y941" i="28"/>
  <c r="X941" i="28"/>
  <c r="W941" i="28"/>
  <c r="V941" i="28"/>
  <c r="U941" i="28"/>
  <c r="T941" i="28"/>
  <c r="AQ940" i="28"/>
  <c r="AP940" i="28"/>
  <c r="AO940" i="28"/>
  <c r="AN940" i="28"/>
  <c r="AM940" i="28"/>
  <c r="AL940" i="28"/>
  <c r="AK940" i="28"/>
  <c r="AJ940" i="28"/>
  <c r="AI940" i="28"/>
  <c r="AH940" i="28"/>
  <c r="AG940" i="28"/>
  <c r="AF940" i="28"/>
  <c r="AE940" i="28"/>
  <c r="AD940" i="28"/>
  <c r="AC940" i="28"/>
  <c r="AB940" i="28"/>
  <c r="AA940" i="28"/>
  <c r="Z940" i="28"/>
  <c r="Y940" i="28"/>
  <c r="X940" i="28"/>
  <c r="W940" i="28"/>
  <c r="V940" i="28"/>
  <c r="U940" i="28"/>
  <c r="T940" i="28"/>
  <c r="AQ939" i="28"/>
  <c r="AP939" i="28"/>
  <c r="AO939" i="28"/>
  <c r="AN939" i="28"/>
  <c r="AM939" i="28"/>
  <c r="AL939" i="28"/>
  <c r="AK939" i="28"/>
  <c r="AJ939" i="28"/>
  <c r="AI939" i="28"/>
  <c r="AH939" i="28"/>
  <c r="AG939" i="28"/>
  <c r="AF939" i="28"/>
  <c r="AE939" i="28"/>
  <c r="AD939" i="28"/>
  <c r="AC939" i="28"/>
  <c r="AB939" i="28"/>
  <c r="AA939" i="28"/>
  <c r="Z939" i="28"/>
  <c r="Y939" i="28"/>
  <c r="X939" i="28"/>
  <c r="W939" i="28"/>
  <c r="V939" i="28"/>
  <c r="U939" i="28"/>
  <c r="T939" i="28"/>
  <c r="AQ938" i="28"/>
  <c r="AP938" i="28"/>
  <c r="AO938" i="28"/>
  <c r="AN938" i="28"/>
  <c r="AM938" i="28"/>
  <c r="AL938" i="28"/>
  <c r="AK938" i="28"/>
  <c r="AJ938" i="28"/>
  <c r="AI938" i="28"/>
  <c r="AH938" i="28"/>
  <c r="AG938" i="28"/>
  <c r="AF938" i="28"/>
  <c r="AE938" i="28"/>
  <c r="AD938" i="28"/>
  <c r="AC938" i="28"/>
  <c r="AB938" i="28"/>
  <c r="AA938" i="28"/>
  <c r="Z938" i="28"/>
  <c r="Y938" i="28"/>
  <c r="X938" i="28"/>
  <c r="W938" i="28"/>
  <c r="V938" i="28"/>
  <c r="U938" i="28"/>
  <c r="T938" i="28"/>
  <c r="AQ937" i="28"/>
  <c r="AP937" i="28"/>
  <c r="AO937" i="28"/>
  <c r="AN937" i="28"/>
  <c r="AM937" i="28"/>
  <c r="AL937" i="28"/>
  <c r="AK937" i="28"/>
  <c r="AJ937" i="28"/>
  <c r="AI937" i="28"/>
  <c r="AH937" i="28"/>
  <c r="AG937" i="28"/>
  <c r="AF937" i="28"/>
  <c r="AE937" i="28"/>
  <c r="AD937" i="28"/>
  <c r="AC937" i="28"/>
  <c r="AB937" i="28"/>
  <c r="AA937" i="28"/>
  <c r="Z937" i="28"/>
  <c r="Y937" i="28"/>
  <c r="X937" i="28"/>
  <c r="W937" i="28"/>
  <c r="V937" i="28"/>
  <c r="U937" i="28"/>
  <c r="T937" i="28"/>
  <c r="AQ936" i="28"/>
  <c r="AP936" i="28"/>
  <c r="AO936" i="28"/>
  <c r="AN936" i="28"/>
  <c r="AM936" i="28"/>
  <c r="AL936" i="28"/>
  <c r="AK936" i="28"/>
  <c r="AJ936" i="28"/>
  <c r="AI936" i="28"/>
  <c r="AH936" i="28"/>
  <c r="AG936" i="28"/>
  <c r="AF936" i="28"/>
  <c r="AE936" i="28"/>
  <c r="AD936" i="28"/>
  <c r="AC936" i="28"/>
  <c r="AB936" i="28"/>
  <c r="AA936" i="28"/>
  <c r="Z936" i="28"/>
  <c r="Y936" i="28"/>
  <c r="X936" i="28"/>
  <c r="W936" i="28"/>
  <c r="V936" i="28"/>
  <c r="U936" i="28"/>
  <c r="T936" i="28"/>
  <c r="AQ935" i="28"/>
  <c r="AP935" i="28"/>
  <c r="AO935" i="28"/>
  <c r="AN935" i="28"/>
  <c r="AM935" i="28"/>
  <c r="AL935" i="28"/>
  <c r="AK935" i="28"/>
  <c r="AJ935" i="28"/>
  <c r="AI935" i="28"/>
  <c r="AH935" i="28"/>
  <c r="AG935" i="28"/>
  <c r="AF935" i="28"/>
  <c r="AE935" i="28"/>
  <c r="AD935" i="28"/>
  <c r="AC935" i="28"/>
  <c r="AB935" i="28"/>
  <c r="AA935" i="28"/>
  <c r="Z935" i="28"/>
  <c r="Y935" i="28"/>
  <c r="X935" i="28"/>
  <c r="W935" i="28"/>
  <c r="V935" i="28"/>
  <c r="U935" i="28"/>
  <c r="T935" i="28"/>
  <c r="AQ934" i="28"/>
  <c r="AP934" i="28"/>
  <c r="AO934" i="28"/>
  <c r="AN934" i="28"/>
  <c r="AM934" i="28"/>
  <c r="AL934" i="28"/>
  <c r="AK934" i="28"/>
  <c r="AJ934" i="28"/>
  <c r="AI934" i="28"/>
  <c r="AH934" i="28"/>
  <c r="AG934" i="28"/>
  <c r="AF934" i="28"/>
  <c r="AE934" i="28"/>
  <c r="AD934" i="28"/>
  <c r="AC934" i="28"/>
  <c r="AB934" i="28"/>
  <c r="AA934" i="28"/>
  <c r="Z934" i="28"/>
  <c r="Y934" i="28"/>
  <c r="X934" i="28"/>
  <c r="W934" i="28"/>
  <c r="V934" i="28"/>
  <c r="U934" i="28"/>
  <c r="T934" i="28"/>
  <c r="AQ933" i="28"/>
  <c r="AP933" i="28"/>
  <c r="AO933" i="28"/>
  <c r="AN933" i="28"/>
  <c r="AM933" i="28"/>
  <c r="AL933" i="28"/>
  <c r="AK933" i="28"/>
  <c r="AJ933" i="28"/>
  <c r="AI933" i="28"/>
  <c r="AH933" i="28"/>
  <c r="AG933" i="28"/>
  <c r="AF933" i="28"/>
  <c r="AE933" i="28"/>
  <c r="AD933" i="28"/>
  <c r="AC933" i="28"/>
  <c r="AB933" i="28"/>
  <c r="AA933" i="28"/>
  <c r="Z933" i="28"/>
  <c r="Y933" i="28"/>
  <c r="X933" i="28"/>
  <c r="W933" i="28"/>
  <c r="V933" i="28"/>
  <c r="U933" i="28"/>
  <c r="T933" i="28"/>
  <c r="AQ932" i="28"/>
  <c r="AP932" i="28"/>
  <c r="AO932" i="28"/>
  <c r="AN932" i="28"/>
  <c r="AM932" i="28"/>
  <c r="AL932" i="28"/>
  <c r="AK932" i="28"/>
  <c r="AJ932" i="28"/>
  <c r="AI932" i="28"/>
  <c r="AH932" i="28"/>
  <c r="AG932" i="28"/>
  <c r="AF932" i="28"/>
  <c r="AE932" i="28"/>
  <c r="AD932" i="28"/>
  <c r="AC932" i="28"/>
  <c r="AB932" i="28"/>
  <c r="AA932" i="28"/>
  <c r="Z932" i="28"/>
  <c r="Y932" i="28"/>
  <c r="X932" i="28"/>
  <c r="W932" i="28"/>
  <c r="V932" i="28"/>
  <c r="U932" i="28"/>
  <c r="T932" i="28"/>
  <c r="AQ931" i="28"/>
  <c r="AP931" i="28"/>
  <c r="AO931" i="28"/>
  <c r="AN931" i="28"/>
  <c r="AM931" i="28"/>
  <c r="AL931" i="28"/>
  <c r="AK931" i="28"/>
  <c r="AJ931" i="28"/>
  <c r="AI931" i="28"/>
  <c r="AH931" i="28"/>
  <c r="AG931" i="28"/>
  <c r="AF931" i="28"/>
  <c r="AE931" i="28"/>
  <c r="AD931" i="28"/>
  <c r="AC931" i="28"/>
  <c r="AB931" i="28"/>
  <c r="AA931" i="28"/>
  <c r="Z931" i="28"/>
  <c r="Y931" i="28"/>
  <c r="X931" i="28"/>
  <c r="W931" i="28"/>
  <c r="V931" i="28"/>
  <c r="U931" i="28"/>
  <c r="T931" i="28"/>
  <c r="AQ930" i="28"/>
  <c r="AP930" i="28"/>
  <c r="AO930" i="28"/>
  <c r="AN930" i="28"/>
  <c r="AM930" i="28"/>
  <c r="AL930" i="28"/>
  <c r="AK930" i="28"/>
  <c r="AJ930" i="28"/>
  <c r="AI930" i="28"/>
  <c r="AH930" i="28"/>
  <c r="AG930" i="28"/>
  <c r="AF930" i="28"/>
  <c r="AE930" i="28"/>
  <c r="AD930" i="28"/>
  <c r="AC930" i="28"/>
  <c r="AB930" i="28"/>
  <c r="AA930" i="28"/>
  <c r="Z930" i="28"/>
  <c r="Y930" i="28"/>
  <c r="X930" i="28"/>
  <c r="W930" i="28"/>
  <c r="V930" i="28"/>
  <c r="U930" i="28"/>
  <c r="T930" i="28"/>
  <c r="AQ929" i="28"/>
  <c r="AP929" i="28"/>
  <c r="AO929" i="28"/>
  <c r="AN929" i="28"/>
  <c r="AM929" i="28"/>
  <c r="AL929" i="28"/>
  <c r="AK929" i="28"/>
  <c r="AJ929" i="28"/>
  <c r="AI929" i="28"/>
  <c r="AH929" i="28"/>
  <c r="AG929" i="28"/>
  <c r="AF929" i="28"/>
  <c r="AE929" i="28"/>
  <c r="AD929" i="28"/>
  <c r="AC929" i="28"/>
  <c r="AB929" i="28"/>
  <c r="AA929" i="28"/>
  <c r="Z929" i="28"/>
  <c r="Y929" i="28"/>
  <c r="X929" i="28"/>
  <c r="W929" i="28"/>
  <c r="V929" i="28"/>
  <c r="U929" i="28"/>
  <c r="T929" i="28"/>
  <c r="AQ928" i="28"/>
  <c r="AP928" i="28"/>
  <c r="AO928" i="28"/>
  <c r="AN928" i="28"/>
  <c r="AM928" i="28"/>
  <c r="AL928" i="28"/>
  <c r="AK928" i="28"/>
  <c r="AJ928" i="28"/>
  <c r="AI928" i="28"/>
  <c r="AH928" i="28"/>
  <c r="AG928" i="28"/>
  <c r="AF928" i="28"/>
  <c r="AE928" i="28"/>
  <c r="AD928" i="28"/>
  <c r="AC928" i="28"/>
  <c r="AB928" i="28"/>
  <c r="AA928" i="28"/>
  <c r="Z928" i="28"/>
  <c r="Y928" i="28"/>
  <c r="X928" i="28"/>
  <c r="W928" i="28"/>
  <c r="V928" i="28"/>
  <c r="U928" i="28"/>
  <c r="T928" i="28"/>
  <c r="AQ927" i="28"/>
  <c r="AP927" i="28"/>
  <c r="AO927" i="28"/>
  <c r="AN927" i="28"/>
  <c r="AM927" i="28"/>
  <c r="AL927" i="28"/>
  <c r="AK927" i="28"/>
  <c r="AJ927" i="28"/>
  <c r="AI927" i="28"/>
  <c r="AH927" i="28"/>
  <c r="AG927" i="28"/>
  <c r="AF927" i="28"/>
  <c r="AE927" i="28"/>
  <c r="AD927" i="28"/>
  <c r="AC927" i="28"/>
  <c r="AB927" i="28"/>
  <c r="AA927" i="28"/>
  <c r="Z927" i="28"/>
  <c r="Y927" i="28"/>
  <c r="X927" i="28"/>
  <c r="W927" i="28"/>
  <c r="V927" i="28"/>
  <c r="U927" i="28"/>
  <c r="T927" i="28"/>
  <c r="AQ926" i="28"/>
  <c r="AP926" i="28"/>
  <c r="AO926" i="28"/>
  <c r="AN926" i="28"/>
  <c r="AM926" i="28"/>
  <c r="AL926" i="28"/>
  <c r="AK926" i="28"/>
  <c r="AJ926" i="28"/>
  <c r="AI926" i="28"/>
  <c r="AH926" i="28"/>
  <c r="AG926" i="28"/>
  <c r="AF926" i="28"/>
  <c r="AE926" i="28"/>
  <c r="AD926" i="28"/>
  <c r="AC926" i="28"/>
  <c r="AB926" i="28"/>
  <c r="AA926" i="28"/>
  <c r="Z926" i="28"/>
  <c r="Y926" i="28"/>
  <c r="X926" i="28"/>
  <c r="W926" i="28"/>
  <c r="V926" i="28"/>
  <c r="U926" i="28"/>
  <c r="T926" i="28"/>
  <c r="AQ925" i="28"/>
  <c r="AP925" i="28"/>
  <c r="AO925" i="28"/>
  <c r="AN925" i="28"/>
  <c r="AM925" i="28"/>
  <c r="AL925" i="28"/>
  <c r="AK925" i="28"/>
  <c r="AJ925" i="28"/>
  <c r="AI925" i="28"/>
  <c r="AH925" i="28"/>
  <c r="AG925" i="28"/>
  <c r="AF925" i="28"/>
  <c r="AE925" i="28"/>
  <c r="AD925" i="28"/>
  <c r="AC925" i="28"/>
  <c r="AB925" i="28"/>
  <c r="AA925" i="28"/>
  <c r="Z925" i="28"/>
  <c r="Y925" i="28"/>
  <c r="X925" i="28"/>
  <c r="W925" i="28"/>
  <c r="V925" i="28"/>
  <c r="U925" i="28"/>
  <c r="T925" i="28"/>
  <c r="AQ924" i="28"/>
  <c r="AP924" i="28"/>
  <c r="AO924" i="28"/>
  <c r="AN924" i="28"/>
  <c r="AM924" i="28"/>
  <c r="AL924" i="28"/>
  <c r="AK924" i="28"/>
  <c r="AJ924" i="28"/>
  <c r="AI924" i="28"/>
  <c r="AH924" i="28"/>
  <c r="AG924" i="28"/>
  <c r="AF924" i="28"/>
  <c r="AE924" i="28"/>
  <c r="AD924" i="28"/>
  <c r="AC924" i="28"/>
  <c r="AB924" i="28"/>
  <c r="AA924" i="28"/>
  <c r="Z924" i="28"/>
  <c r="Y924" i="28"/>
  <c r="X924" i="28"/>
  <c r="W924" i="28"/>
  <c r="V924" i="28"/>
  <c r="U924" i="28"/>
  <c r="T924" i="28"/>
  <c r="AQ923" i="28"/>
  <c r="AP923" i="28"/>
  <c r="AO923" i="28"/>
  <c r="AN923" i="28"/>
  <c r="AM923" i="28"/>
  <c r="AL923" i="28"/>
  <c r="AK923" i="28"/>
  <c r="AJ923" i="28"/>
  <c r="AI923" i="28"/>
  <c r="AH923" i="28"/>
  <c r="AG923" i="28"/>
  <c r="AF923" i="28"/>
  <c r="AE923" i="28"/>
  <c r="AD923" i="28"/>
  <c r="AC923" i="28"/>
  <c r="AB923" i="28"/>
  <c r="AA923" i="28"/>
  <c r="Z923" i="28"/>
  <c r="Y923" i="28"/>
  <c r="X923" i="28"/>
  <c r="W923" i="28"/>
  <c r="V923" i="28"/>
  <c r="U923" i="28"/>
  <c r="T923" i="28"/>
  <c r="AQ922" i="28"/>
  <c r="AP922" i="28"/>
  <c r="AO922" i="28"/>
  <c r="AN922" i="28"/>
  <c r="AM922" i="28"/>
  <c r="AL922" i="28"/>
  <c r="AK922" i="28"/>
  <c r="AJ922" i="28"/>
  <c r="AI922" i="28"/>
  <c r="AH922" i="28"/>
  <c r="AG922" i="28"/>
  <c r="AF922" i="28"/>
  <c r="AE922" i="28"/>
  <c r="AD922" i="28"/>
  <c r="AC922" i="28"/>
  <c r="AB922" i="28"/>
  <c r="AA922" i="28"/>
  <c r="Z922" i="28"/>
  <c r="Y922" i="28"/>
  <c r="X922" i="28"/>
  <c r="W922" i="28"/>
  <c r="V922" i="28"/>
  <c r="U922" i="28"/>
  <c r="T922" i="28"/>
  <c r="AQ921" i="28"/>
  <c r="AP921" i="28"/>
  <c r="AO921" i="28"/>
  <c r="AN921" i="28"/>
  <c r="AM921" i="28"/>
  <c r="AL921" i="28"/>
  <c r="AK921" i="28"/>
  <c r="AJ921" i="28"/>
  <c r="AI921" i="28"/>
  <c r="AH921" i="28"/>
  <c r="AG921" i="28"/>
  <c r="AF921" i="28"/>
  <c r="AE921" i="28"/>
  <c r="AD921" i="28"/>
  <c r="AC921" i="28"/>
  <c r="AB921" i="28"/>
  <c r="AA921" i="28"/>
  <c r="Z921" i="28"/>
  <c r="Y921" i="28"/>
  <c r="X921" i="28"/>
  <c r="W921" i="28"/>
  <c r="V921" i="28"/>
  <c r="U921" i="28"/>
  <c r="T921" i="28"/>
  <c r="AQ920" i="28"/>
  <c r="AP920" i="28"/>
  <c r="AO920" i="28"/>
  <c r="AN920" i="28"/>
  <c r="AM920" i="28"/>
  <c r="AL920" i="28"/>
  <c r="AK920" i="28"/>
  <c r="AJ920" i="28"/>
  <c r="AI920" i="28"/>
  <c r="AH920" i="28"/>
  <c r="AG920" i="28"/>
  <c r="AF920" i="28"/>
  <c r="AE920" i="28"/>
  <c r="AD920" i="28"/>
  <c r="AC920" i="28"/>
  <c r="AB920" i="28"/>
  <c r="AA920" i="28"/>
  <c r="Z920" i="28"/>
  <c r="Y920" i="28"/>
  <c r="X920" i="28"/>
  <c r="W920" i="28"/>
  <c r="V920" i="28"/>
  <c r="U920" i="28"/>
  <c r="T920" i="28"/>
  <c r="AQ919" i="28"/>
  <c r="AP919" i="28"/>
  <c r="AO919" i="28"/>
  <c r="AN919" i="28"/>
  <c r="AM919" i="28"/>
  <c r="AL919" i="28"/>
  <c r="AK919" i="28"/>
  <c r="AJ919" i="28"/>
  <c r="AI919" i="28"/>
  <c r="AH919" i="28"/>
  <c r="AG919" i="28"/>
  <c r="AF919" i="28"/>
  <c r="AE919" i="28"/>
  <c r="AD919" i="28"/>
  <c r="AC919" i="28"/>
  <c r="AB919" i="28"/>
  <c r="AA919" i="28"/>
  <c r="Z919" i="28"/>
  <c r="Y919" i="28"/>
  <c r="X919" i="28"/>
  <c r="W919" i="28"/>
  <c r="V919" i="28"/>
  <c r="U919" i="28"/>
  <c r="T919" i="28"/>
  <c r="AQ918" i="28"/>
  <c r="AP918" i="28"/>
  <c r="AO918" i="28"/>
  <c r="AN918" i="28"/>
  <c r="AM918" i="28"/>
  <c r="AL918" i="28"/>
  <c r="AK918" i="28"/>
  <c r="AJ918" i="28"/>
  <c r="AI918" i="28"/>
  <c r="AH918" i="28"/>
  <c r="AG918" i="28"/>
  <c r="AF918" i="28"/>
  <c r="AE918" i="28"/>
  <c r="AD918" i="28"/>
  <c r="AC918" i="28"/>
  <c r="AB918" i="28"/>
  <c r="AA918" i="28"/>
  <c r="Z918" i="28"/>
  <c r="Y918" i="28"/>
  <c r="X918" i="28"/>
  <c r="W918" i="28"/>
  <c r="V918" i="28"/>
  <c r="U918" i="28"/>
  <c r="T918" i="28"/>
  <c r="AQ917" i="28"/>
  <c r="AP917" i="28"/>
  <c r="AO917" i="28"/>
  <c r="AN917" i="28"/>
  <c r="AM917" i="28"/>
  <c r="AL917" i="28"/>
  <c r="AK917" i="28"/>
  <c r="AJ917" i="28"/>
  <c r="AI917" i="28"/>
  <c r="AH917" i="28"/>
  <c r="AG917" i="28"/>
  <c r="AF917" i="28"/>
  <c r="AE917" i="28"/>
  <c r="AD917" i="28"/>
  <c r="AC917" i="28"/>
  <c r="AB917" i="28"/>
  <c r="AA917" i="28"/>
  <c r="Z917" i="28"/>
  <c r="Y917" i="28"/>
  <c r="X917" i="28"/>
  <c r="W917" i="28"/>
  <c r="V917" i="28"/>
  <c r="U917" i="28"/>
  <c r="T917" i="28"/>
  <c r="AQ916" i="28"/>
  <c r="AP916" i="28"/>
  <c r="AO916" i="28"/>
  <c r="AN916" i="28"/>
  <c r="AM916" i="28"/>
  <c r="AL916" i="28"/>
  <c r="AK916" i="28"/>
  <c r="AJ916" i="28"/>
  <c r="AI916" i="28"/>
  <c r="AH916" i="28"/>
  <c r="AG916" i="28"/>
  <c r="AF916" i="28"/>
  <c r="AE916" i="28"/>
  <c r="AD916" i="28"/>
  <c r="AC916" i="28"/>
  <c r="AB916" i="28"/>
  <c r="AA916" i="28"/>
  <c r="Z916" i="28"/>
  <c r="Y916" i="28"/>
  <c r="X916" i="28"/>
  <c r="W916" i="28"/>
  <c r="V916" i="28"/>
  <c r="U916" i="28"/>
  <c r="T916" i="28"/>
  <c r="AQ915" i="28"/>
  <c r="AP915" i="28"/>
  <c r="AO915" i="28"/>
  <c r="AN915" i="28"/>
  <c r="AM915" i="28"/>
  <c r="AL915" i="28"/>
  <c r="AK915" i="28"/>
  <c r="AJ915" i="28"/>
  <c r="AI915" i="28"/>
  <c r="AH915" i="28"/>
  <c r="AG915" i="28"/>
  <c r="AF915" i="28"/>
  <c r="AE915" i="28"/>
  <c r="AD915" i="28"/>
  <c r="AC915" i="28"/>
  <c r="AB915" i="28"/>
  <c r="AA915" i="28"/>
  <c r="Z915" i="28"/>
  <c r="Y915" i="28"/>
  <c r="X915" i="28"/>
  <c r="W915" i="28"/>
  <c r="V915" i="28"/>
  <c r="U915" i="28"/>
  <c r="T915" i="28"/>
  <c r="AQ914" i="28"/>
  <c r="AP914" i="28"/>
  <c r="AO914" i="28"/>
  <c r="AN914" i="28"/>
  <c r="AM914" i="28"/>
  <c r="AL914" i="28"/>
  <c r="AK914" i="28"/>
  <c r="AJ914" i="28"/>
  <c r="AI914" i="28"/>
  <c r="AH914" i="28"/>
  <c r="AG914" i="28"/>
  <c r="AF914" i="28"/>
  <c r="AE914" i="28"/>
  <c r="AD914" i="28"/>
  <c r="AC914" i="28"/>
  <c r="AB914" i="28"/>
  <c r="AA914" i="28"/>
  <c r="Z914" i="28"/>
  <c r="Y914" i="28"/>
  <c r="X914" i="28"/>
  <c r="W914" i="28"/>
  <c r="V914" i="28"/>
  <c r="U914" i="28"/>
  <c r="T914" i="28"/>
  <c r="AQ913" i="28"/>
  <c r="AP913" i="28"/>
  <c r="AO913" i="28"/>
  <c r="AN913" i="28"/>
  <c r="AM913" i="28"/>
  <c r="AL913" i="28"/>
  <c r="AK913" i="28"/>
  <c r="AJ913" i="28"/>
  <c r="AI913" i="28"/>
  <c r="AH913" i="28"/>
  <c r="AG913" i="28"/>
  <c r="AF913" i="28"/>
  <c r="AE913" i="28"/>
  <c r="AD913" i="28"/>
  <c r="AC913" i="28"/>
  <c r="AB913" i="28"/>
  <c r="AA913" i="28"/>
  <c r="Z913" i="28"/>
  <c r="Y913" i="28"/>
  <c r="X913" i="28"/>
  <c r="W913" i="28"/>
  <c r="V913" i="28"/>
  <c r="U913" i="28"/>
  <c r="T913" i="28"/>
  <c r="AQ912" i="28"/>
  <c r="AP912" i="28"/>
  <c r="AO912" i="28"/>
  <c r="AN912" i="28"/>
  <c r="AM912" i="28"/>
  <c r="AL912" i="28"/>
  <c r="AK912" i="28"/>
  <c r="AJ912" i="28"/>
  <c r="AI912" i="28"/>
  <c r="AH912" i="28"/>
  <c r="AG912" i="28"/>
  <c r="AF912" i="28"/>
  <c r="AE912" i="28"/>
  <c r="AD912" i="28"/>
  <c r="AC912" i="28"/>
  <c r="AB912" i="28"/>
  <c r="AA912" i="28"/>
  <c r="Z912" i="28"/>
  <c r="Y912" i="28"/>
  <c r="X912" i="28"/>
  <c r="W912" i="28"/>
  <c r="V912" i="28"/>
  <c r="U912" i="28"/>
  <c r="T912" i="28"/>
  <c r="AQ911" i="28"/>
  <c r="AP911" i="28"/>
  <c r="AO911" i="28"/>
  <c r="AN911" i="28"/>
  <c r="AM911" i="28"/>
  <c r="AL911" i="28"/>
  <c r="AK911" i="28"/>
  <c r="AJ911" i="28"/>
  <c r="AI911" i="28"/>
  <c r="AH911" i="28"/>
  <c r="AG911" i="28"/>
  <c r="AF911" i="28"/>
  <c r="AE911" i="28"/>
  <c r="AD911" i="28"/>
  <c r="AC911" i="28"/>
  <c r="AB911" i="28"/>
  <c r="AA911" i="28"/>
  <c r="Z911" i="28"/>
  <c r="Y911" i="28"/>
  <c r="X911" i="28"/>
  <c r="W911" i="28"/>
  <c r="V911" i="28"/>
  <c r="U911" i="28"/>
  <c r="T911" i="28"/>
  <c r="AQ910" i="28"/>
  <c r="AP910" i="28"/>
  <c r="AO910" i="28"/>
  <c r="AN910" i="28"/>
  <c r="AM910" i="28"/>
  <c r="AL910" i="28"/>
  <c r="AK910" i="28"/>
  <c r="AJ910" i="28"/>
  <c r="AI910" i="28"/>
  <c r="AH910" i="28"/>
  <c r="AG910" i="28"/>
  <c r="AF910" i="28"/>
  <c r="AE910" i="28"/>
  <c r="AD910" i="28"/>
  <c r="AC910" i="28"/>
  <c r="AB910" i="28"/>
  <c r="AA910" i="28"/>
  <c r="Z910" i="28"/>
  <c r="Y910" i="28"/>
  <c r="X910" i="28"/>
  <c r="W910" i="28"/>
  <c r="V910" i="28"/>
  <c r="U910" i="28"/>
  <c r="T910" i="28"/>
  <c r="AQ909" i="28"/>
  <c r="AP909" i="28"/>
  <c r="AO909" i="28"/>
  <c r="AN909" i="28"/>
  <c r="AM909" i="28"/>
  <c r="AL909" i="28"/>
  <c r="AK909" i="28"/>
  <c r="AJ909" i="28"/>
  <c r="AI909" i="28"/>
  <c r="AH909" i="28"/>
  <c r="AG909" i="28"/>
  <c r="AF909" i="28"/>
  <c r="AE909" i="28"/>
  <c r="AD909" i="28"/>
  <c r="AC909" i="28"/>
  <c r="AB909" i="28"/>
  <c r="AA909" i="28"/>
  <c r="Z909" i="28"/>
  <c r="Y909" i="28"/>
  <c r="X909" i="28"/>
  <c r="W909" i="28"/>
  <c r="V909" i="28"/>
  <c r="U909" i="28"/>
  <c r="T909" i="28"/>
  <c r="AQ908" i="28"/>
  <c r="AP908" i="28"/>
  <c r="AO908" i="28"/>
  <c r="AN908" i="28"/>
  <c r="AM908" i="28"/>
  <c r="AL908" i="28"/>
  <c r="AK908" i="28"/>
  <c r="AJ908" i="28"/>
  <c r="AI908" i="28"/>
  <c r="AH908" i="28"/>
  <c r="AG908" i="28"/>
  <c r="AF908" i="28"/>
  <c r="AE908" i="28"/>
  <c r="AD908" i="28"/>
  <c r="AC908" i="28"/>
  <c r="AB908" i="28"/>
  <c r="AA908" i="28"/>
  <c r="Z908" i="28"/>
  <c r="Y908" i="28"/>
  <c r="X908" i="28"/>
  <c r="W908" i="28"/>
  <c r="V908" i="28"/>
  <c r="U908" i="28"/>
  <c r="T908" i="28"/>
  <c r="AQ907" i="28"/>
  <c r="AP907" i="28"/>
  <c r="AO907" i="28"/>
  <c r="AN907" i="28"/>
  <c r="AM907" i="28"/>
  <c r="AL907" i="28"/>
  <c r="AK907" i="28"/>
  <c r="AJ907" i="28"/>
  <c r="AI907" i="28"/>
  <c r="AH907" i="28"/>
  <c r="AG907" i="28"/>
  <c r="AF907" i="28"/>
  <c r="AE907" i="28"/>
  <c r="AD907" i="28"/>
  <c r="AC907" i="28"/>
  <c r="AB907" i="28"/>
  <c r="AA907" i="28"/>
  <c r="Z907" i="28"/>
  <c r="Y907" i="28"/>
  <c r="X907" i="28"/>
  <c r="W907" i="28"/>
  <c r="V907" i="28"/>
  <c r="U907" i="28"/>
  <c r="T907" i="28"/>
  <c r="AQ906" i="28"/>
  <c r="AP906" i="28"/>
  <c r="AO906" i="28"/>
  <c r="AN906" i="28"/>
  <c r="AM906" i="28"/>
  <c r="AL906" i="28"/>
  <c r="AK906" i="28"/>
  <c r="AJ906" i="28"/>
  <c r="AI906" i="28"/>
  <c r="AH906" i="28"/>
  <c r="AG906" i="28"/>
  <c r="AF906" i="28"/>
  <c r="AE906" i="28"/>
  <c r="AD906" i="28"/>
  <c r="AC906" i="28"/>
  <c r="AB906" i="28"/>
  <c r="AA906" i="28"/>
  <c r="Z906" i="28"/>
  <c r="Y906" i="28"/>
  <c r="X906" i="28"/>
  <c r="W906" i="28"/>
  <c r="V906" i="28"/>
  <c r="U906" i="28"/>
  <c r="T906" i="28"/>
  <c r="AQ905" i="28"/>
  <c r="AP905" i="28"/>
  <c r="AO905" i="28"/>
  <c r="AN905" i="28"/>
  <c r="AM905" i="28"/>
  <c r="AL905" i="28"/>
  <c r="AK905" i="28"/>
  <c r="AJ905" i="28"/>
  <c r="AI905" i="28"/>
  <c r="AH905" i="28"/>
  <c r="AG905" i="28"/>
  <c r="AF905" i="28"/>
  <c r="AE905" i="28"/>
  <c r="AD905" i="28"/>
  <c r="AC905" i="28"/>
  <c r="AB905" i="28"/>
  <c r="AA905" i="28"/>
  <c r="Z905" i="28"/>
  <c r="Y905" i="28"/>
  <c r="X905" i="28"/>
  <c r="W905" i="28"/>
  <c r="V905" i="28"/>
  <c r="U905" i="28"/>
  <c r="T905" i="28"/>
  <c r="AQ904" i="28"/>
  <c r="AP904" i="28"/>
  <c r="AO904" i="28"/>
  <c r="AN904" i="28"/>
  <c r="AM904" i="28"/>
  <c r="AL904" i="28"/>
  <c r="AK904" i="28"/>
  <c r="AJ904" i="28"/>
  <c r="AI904" i="28"/>
  <c r="AH904" i="28"/>
  <c r="AG904" i="28"/>
  <c r="AF904" i="28"/>
  <c r="AE904" i="28"/>
  <c r="AD904" i="28"/>
  <c r="AC904" i="28"/>
  <c r="AB904" i="28"/>
  <c r="AA904" i="28"/>
  <c r="Z904" i="28"/>
  <c r="Y904" i="28"/>
  <c r="X904" i="28"/>
  <c r="W904" i="28"/>
  <c r="V904" i="28"/>
  <c r="U904" i="28"/>
  <c r="T904" i="28"/>
  <c r="AQ903" i="28"/>
  <c r="AP903" i="28"/>
  <c r="AO903" i="28"/>
  <c r="AN903" i="28"/>
  <c r="AM903" i="28"/>
  <c r="AL903" i="28"/>
  <c r="AK903" i="28"/>
  <c r="AJ903" i="28"/>
  <c r="AI903" i="28"/>
  <c r="AH903" i="28"/>
  <c r="AG903" i="28"/>
  <c r="AF903" i="28"/>
  <c r="AE903" i="28"/>
  <c r="AD903" i="28"/>
  <c r="AC903" i="28"/>
  <c r="AB903" i="28"/>
  <c r="AA903" i="28"/>
  <c r="Z903" i="28"/>
  <c r="Y903" i="28"/>
  <c r="X903" i="28"/>
  <c r="W903" i="28"/>
  <c r="V903" i="28"/>
  <c r="U903" i="28"/>
  <c r="T903" i="28"/>
  <c r="AQ902" i="28"/>
  <c r="AP902" i="28"/>
  <c r="AO902" i="28"/>
  <c r="AN902" i="28"/>
  <c r="AM902" i="28"/>
  <c r="AL902" i="28"/>
  <c r="AK902" i="28"/>
  <c r="AJ902" i="28"/>
  <c r="AI902" i="28"/>
  <c r="AH902" i="28"/>
  <c r="AG902" i="28"/>
  <c r="AF902" i="28"/>
  <c r="AE902" i="28"/>
  <c r="AD902" i="28"/>
  <c r="AC902" i="28"/>
  <c r="AB902" i="28"/>
  <c r="AA902" i="28"/>
  <c r="Z902" i="28"/>
  <c r="Y902" i="28"/>
  <c r="X902" i="28"/>
  <c r="W902" i="28"/>
  <c r="V902" i="28"/>
  <c r="U902" i="28"/>
  <c r="T902" i="28"/>
  <c r="AQ901" i="28"/>
  <c r="AP901" i="28"/>
  <c r="AO901" i="28"/>
  <c r="AN901" i="28"/>
  <c r="AM901" i="28"/>
  <c r="AL901" i="28"/>
  <c r="AK901" i="28"/>
  <c r="AJ901" i="28"/>
  <c r="AI901" i="28"/>
  <c r="AH901" i="28"/>
  <c r="AG901" i="28"/>
  <c r="AF901" i="28"/>
  <c r="AE901" i="28"/>
  <c r="AD901" i="28"/>
  <c r="AC901" i="28"/>
  <c r="AB901" i="28"/>
  <c r="AA901" i="28"/>
  <c r="Z901" i="28"/>
  <c r="Y901" i="28"/>
  <c r="X901" i="28"/>
  <c r="W901" i="28"/>
  <c r="V901" i="28"/>
  <c r="U901" i="28"/>
  <c r="T901" i="28"/>
  <c r="AQ900" i="28"/>
  <c r="AP900" i="28"/>
  <c r="AO900" i="28"/>
  <c r="AN900" i="28"/>
  <c r="AM900" i="28"/>
  <c r="AL900" i="28"/>
  <c r="AK900" i="28"/>
  <c r="AJ900" i="28"/>
  <c r="AI900" i="28"/>
  <c r="AH900" i="28"/>
  <c r="AG900" i="28"/>
  <c r="AF900" i="28"/>
  <c r="AE900" i="28"/>
  <c r="AD900" i="28"/>
  <c r="AC900" i="28"/>
  <c r="AB900" i="28"/>
  <c r="AA900" i="28"/>
  <c r="Z900" i="28"/>
  <c r="Y900" i="28"/>
  <c r="X900" i="28"/>
  <c r="W900" i="28"/>
  <c r="V900" i="28"/>
  <c r="U900" i="28"/>
  <c r="T900" i="28"/>
  <c r="AQ899" i="28"/>
  <c r="AP899" i="28"/>
  <c r="AO899" i="28"/>
  <c r="AN899" i="28"/>
  <c r="AM899" i="28"/>
  <c r="AL899" i="28"/>
  <c r="AK899" i="28"/>
  <c r="AJ899" i="28"/>
  <c r="AI899" i="28"/>
  <c r="AH899" i="28"/>
  <c r="AG899" i="28"/>
  <c r="AF899" i="28"/>
  <c r="AE899" i="28"/>
  <c r="AD899" i="28"/>
  <c r="AC899" i="28"/>
  <c r="AB899" i="28"/>
  <c r="AA899" i="28"/>
  <c r="Z899" i="28"/>
  <c r="Y899" i="28"/>
  <c r="X899" i="28"/>
  <c r="W899" i="28"/>
  <c r="V899" i="28"/>
  <c r="U899" i="28"/>
  <c r="T899" i="28"/>
  <c r="AQ898" i="28"/>
  <c r="AP898" i="28"/>
  <c r="AO898" i="28"/>
  <c r="AN898" i="28"/>
  <c r="AM898" i="28"/>
  <c r="AL898" i="28"/>
  <c r="AK898" i="28"/>
  <c r="AJ898" i="28"/>
  <c r="AI898" i="28"/>
  <c r="AH898" i="28"/>
  <c r="AG898" i="28"/>
  <c r="AF898" i="28"/>
  <c r="AE898" i="28"/>
  <c r="AD898" i="28"/>
  <c r="AC898" i="28"/>
  <c r="AB898" i="28"/>
  <c r="AA898" i="28"/>
  <c r="Z898" i="28"/>
  <c r="Y898" i="28"/>
  <c r="X898" i="28"/>
  <c r="W898" i="28"/>
  <c r="V898" i="28"/>
  <c r="U898" i="28"/>
  <c r="T898" i="28"/>
  <c r="AQ897" i="28"/>
  <c r="AP897" i="28"/>
  <c r="AO897" i="28"/>
  <c r="AN897" i="28"/>
  <c r="AM897" i="28"/>
  <c r="AL897" i="28"/>
  <c r="AK897" i="28"/>
  <c r="AJ897" i="28"/>
  <c r="AI897" i="28"/>
  <c r="AH897" i="28"/>
  <c r="AG897" i="28"/>
  <c r="AF897" i="28"/>
  <c r="AE897" i="28"/>
  <c r="AD897" i="28"/>
  <c r="AC897" i="28"/>
  <c r="AB897" i="28"/>
  <c r="AA897" i="28"/>
  <c r="Z897" i="28"/>
  <c r="Y897" i="28"/>
  <c r="X897" i="28"/>
  <c r="W897" i="28"/>
  <c r="V897" i="28"/>
  <c r="U897" i="28"/>
  <c r="T897" i="28"/>
  <c r="AQ896" i="28"/>
  <c r="AP896" i="28"/>
  <c r="AO896" i="28"/>
  <c r="AN896" i="28"/>
  <c r="AM896" i="28"/>
  <c r="AL896" i="28"/>
  <c r="AK896" i="28"/>
  <c r="AJ896" i="28"/>
  <c r="AI896" i="28"/>
  <c r="AH896" i="28"/>
  <c r="AG896" i="28"/>
  <c r="AF896" i="28"/>
  <c r="AE896" i="28"/>
  <c r="AD896" i="28"/>
  <c r="AC896" i="28"/>
  <c r="AB896" i="28"/>
  <c r="AA896" i="28"/>
  <c r="Z896" i="28"/>
  <c r="Y896" i="28"/>
  <c r="X896" i="28"/>
  <c r="W896" i="28"/>
  <c r="V896" i="28"/>
  <c r="U896" i="28"/>
  <c r="T896" i="28"/>
  <c r="AQ895" i="28"/>
  <c r="AP895" i="28"/>
  <c r="AO895" i="28"/>
  <c r="AN895" i="28"/>
  <c r="AM895" i="28"/>
  <c r="AL895" i="28"/>
  <c r="AK895" i="28"/>
  <c r="AJ895" i="28"/>
  <c r="AI895" i="28"/>
  <c r="AH895" i="28"/>
  <c r="AG895" i="28"/>
  <c r="AF895" i="28"/>
  <c r="AE895" i="28"/>
  <c r="AD895" i="28"/>
  <c r="AC895" i="28"/>
  <c r="AB895" i="28"/>
  <c r="AA895" i="28"/>
  <c r="Z895" i="28"/>
  <c r="Y895" i="28"/>
  <c r="X895" i="28"/>
  <c r="W895" i="28"/>
  <c r="V895" i="28"/>
  <c r="U895" i="28"/>
  <c r="T895" i="28"/>
  <c r="AQ894" i="28"/>
  <c r="AP894" i="28"/>
  <c r="AO894" i="28"/>
  <c r="AN894" i="28"/>
  <c r="AM894" i="28"/>
  <c r="AL894" i="28"/>
  <c r="AK894" i="28"/>
  <c r="AJ894" i="28"/>
  <c r="AI894" i="28"/>
  <c r="AH894" i="28"/>
  <c r="AG894" i="28"/>
  <c r="AF894" i="28"/>
  <c r="AE894" i="28"/>
  <c r="AD894" i="28"/>
  <c r="AC894" i="28"/>
  <c r="AB894" i="28"/>
  <c r="AA894" i="28"/>
  <c r="Z894" i="28"/>
  <c r="Y894" i="28"/>
  <c r="X894" i="28"/>
  <c r="W894" i="28"/>
  <c r="V894" i="28"/>
  <c r="U894" i="28"/>
  <c r="T894" i="28"/>
  <c r="AQ893" i="28"/>
  <c r="AP893" i="28"/>
  <c r="AO893" i="28"/>
  <c r="AN893" i="28"/>
  <c r="AM893" i="28"/>
  <c r="AL893" i="28"/>
  <c r="AK893" i="28"/>
  <c r="AJ893" i="28"/>
  <c r="AI893" i="28"/>
  <c r="AH893" i="28"/>
  <c r="AG893" i="28"/>
  <c r="AF893" i="28"/>
  <c r="AE893" i="28"/>
  <c r="AD893" i="28"/>
  <c r="AC893" i="28"/>
  <c r="AB893" i="28"/>
  <c r="AA893" i="28"/>
  <c r="Z893" i="28"/>
  <c r="Y893" i="28"/>
  <c r="X893" i="28"/>
  <c r="W893" i="28"/>
  <c r="V893" i="28"/>
  <c r="U893" i="28"/>
  <c r="T893" i="28"/>
  <c r="AQ892" i="28"/>
  <c r="AP892" i="28"/>
  <c r="AO892" i="28"/>
  <c r="AN892" i="28"/>
  <c r="AM892" i="28"/>
  <c r="AL892" i="28"/>
  <c r="AK892" i="28"/>
  <c r="AJ892" i="28"/>
  <c r="AI892" i="28"/>
  <c r="AH892" i="28"/>
  <c r="AG892" i="28"/>
  <c r="AF892" i="28"/>
  <c r="AE892" i="28"/>
  <c r="AD892" i="28"/>
  <c r="AC892" i="28"/>
  <c r="AB892" i="28"/>
  <c r="AA892" i="28"/>
  <c r="Z892" i="28"/>
  <c r="Y892" i="28"/>
  <c r="X892" i="28"/>
  <c r="W892" i="28"/>
  <c r="V892" i="28"/>
  <c r="U892" i="28"/>
  <c r="T892" i="28"/>
  <c r="AQ891" i="28"/>
  <c r="AP891" i="28"/>
  <c r="AO891" i="28"/>
  <c r="AN891" i="28"/>
  <c r="AM891" i="28"/>
  <c r="AL891" i="28"/>
  <c r="AK891" i="28"/>
  <c r="AJ891" i="28"/>
  <c r="AI891" i="28"/>
  <c r="AH891" i="28"/>
  <c r="AG891" i="28"/>
  <c r="AF891" i="28"/>
  <c r="AE891" i="28"/>
  <c r="AD891" i="28"/>
  <c r="AC891" i="28"/>
  <c r="AB891" i="28"/>
  <c r="AA891" i="28"/>
  <c r="Z891" i="28"/>
  <c r="Y891" i="28"/>
  <c r="X891" i="28"/>
  <c r="W891" i="28"/>
  <c r="V891" i="28"/>
  <c r="U891" i="28"/>
  <c r="T891" i="28"/>
  <c r="AQ890" i="28"/>
  <c r="AP890" i="28"/>
  <c r="AO890" i="28"/>
  <c r="AN890" i="28"/>
  <c r="AM890" i="28"/>
  <c r="AL890" i="28"/>
  <c r="AK890" i="28"/>
  <c r="AJ890" i="28"/>
  <c r="AI890" i="28"/>
  <c r="AH890" i="28"/>
  <c r="AG890" i="28"/>
  <c r="AF890" i="28"/>
  <c r="AE890" i="28"/>
  <c r="AD890" i="28"/>
  <c r="AC890" i="28"/>
  <c r="AB890" i="28"/>
  <c r="AA890" i="28"/>
  <c r="Z890" i="28"/>
  <c r="Y890" i="28"/>
  <c r="X890" i="28"/>
  <c r="W890" i="28"/>
  <c r="V890" i="28"/>
  <c r="U890" i="28"/>
  <c r="T890" i="28"/>
  <c r="AQ889" i="28"/>
  <c r="AP889" i="28"/>
  <c r="AO889" i="28"/>
  <c r="AN889" i="28"/>
  <c r="AM889" i="28"/>
  <c r="AL889" i="28"/>
  <c r="AK889" i="28"/>
  <c r="AJ889" i="28"/>
  <c r="AI889" i="28"/>
  <c r="AH889" i="28"/>
  <c r="AG889" i="28"/>
  <c r="AF889" i="28"/>
  <c r="AE889" i="28"/>
  <c r="AD889" i="28"/>
  <c r="AC889" i="28"/>
  <c r="AB889" i="28"/>
  <c r="AA889" i="28"/>
  <c r="Z889" i="28"/>
  <c r="Y889" i="28"/>
  <c r="X889" i="28"/>
  <c r="W889" i="28"/>
  <c r="V889" i="28"/>
  <c r="U889" i="28"/>
  <c r="T889" i="28"/>
  <c r="AQ888" i="28"/>
  <c r="AP888" i="28"/>
  <c r="AO888" i="28"/>
  <c r="AN888" i="28"/>
  <c r="AM888" i="28"/>
  <c r="AL888" i="28"/>
  <c r="AK888" i="28"/>
  <c r="AJ888" i="28"/>
  <c r="AI888" i="28"/>
  <c r="AH888" i="28"/>
  <c r="AG888" i="28"/>
  <c r="AF888" i="28"/>
  <c r="AE888" i="28"/>
  <c r="AD888" i="28"/>
  <c r="AC888" i="28"/>
  <c r="AB888" i="28"/>
  <c r="AA888" i="28"/>
  <c r="Z888" i="28"/>
  <c r="Y888" i="28"/>
  <c r="X888" i="28"/>
  <c r="W888" i="28"/>
  <c r="V888" i="28"/>
  <c r="U888" i="28"/>
  <c r="T888" i="28"/>
  <c r="AQ887" i="28"/>
  <c r="AP887" i="28"/>
  <c r="AO887" i="28"/>
  <c r="AN887" i="28"/>
  <c r="AM887" i="28"/>
  <c r="AL887" i="28"/>
  <c r="AK887" i="28"/>
  <c r="AJ887" i="28"/>
  <c r="AI887" i="28"/>
  <c r="AH887" i="28"/>
  <c r="AG887" i="28"/>
  <c r="AF887" i="28"/>
  <c r="AE887" i="28"/>
  <c r="AD887" i="28"/>
  <c r="AC887" i="28"/>
  <c r="AB887" i="28"/>
  <c r="AA887" i="28"/>
  <c r="Z887" i="28"/>
  <c r="Y887" i="28"/>
  <c r="X887" i="28"/>
  <c r="W887" i="28"/>
  <c r="V887" i="28"/>
  <c r="U887" i="28"/>
  <c r="T887" i="28"/>
  <c r="AQ886" i="28"/>
  <c r="AP886" i="28"/>
  <c r="AO886" i="28"/>
  <c r="AN886" i="28"/>
  <c r="AM886" i="28"/>
  <c r="AL886" i="28"/>
  <c r="AK886" i="28"/>
  <c r="AJ886" i="28"/>
  <c r="AI886" i="28"/>
  <c r="AH886" i="28"/>
  <c r="AG886" i="28"/>
  <c r="AF886" i="28"/>
  <c r="AE886" i="28"/>
  <c r="AD886" i="28"/>
  <c r="AC886" i="28"/>
  <c r="AB886" i="28"/>
  <c r="AA886" i="28"/>
  <c r="Z886" i="28"/>
  <c r="Y886" i="28"/>
  <c r="X886" i="28"/>
  <c r="W886" i="28"/>
  <c r="V886" i="28"/>
  <c r="U886" i="28"/>
  <c r="T886" i="28"/>
  <c r="AQ885" i="28"/>
  <c r="AP885" i="28"/>
  <c r="AO885" i="28"/>
  <c r="AN885" i="28"/>
  <c r="AM885" i="28"/>
  <c r="AL885" i="28"/>
  <c r="AK885" i="28"/>
  <c r="AJ885" i="28"/>
  <c r="AI885" i="28"/>
  <c r="AH885" i="28"/>
  <c r="AG885" i="28"/>
  <c r="AF885" i="28"/>
  <c r="AE885" i="28"/>
  <c r="AD885" i="28"/>
  <c r="AC885" i="28"/>
  <c r="AB885" i="28"/>
  <c r="AA885" i="28"/>
  <c r="Z885" i="28"/>
  <c r="Y885" i="28"/>
  <c r="X885" i="28"/>
  <c r="W885" i="28"/>
  <c r="V885" i="28"/>
  <c r="U885" i="28"/>
  <c r="T885" i="28"/>
  <c r="AQ884" i="28"/>
  <c r="AP884" i="28"/>
  <c r="AO884" i="28"/>
  <c r="AN884" i="28"/>
  <c r="AM884" i="28"/>
  <c r="AL884" i="28"/>
  <c r="AK884" i="28"/>
  <c r="AJ884" i="28"/>
  <c r="AI884" i="28"/>
  <c r="AH884" i="28"/>
  <c r="AG884" i="28"/>
  <c r="AF884" i="28"/>
  <c r="AE884" i="28"/>
  <c r="AD884" i="28"/>
  <c r="AC884" i="28"/>
  <c r="AB884" i="28"/>
  <c r="AA884" i="28"/>
  <c r="Z884" i="28"/>
  <c r="Y884" i="28"/>
  <c r="X884" i="28"/>
  <c r="W884" i="28"/>
  <c r="V884" i="28"/>
  <c r="U884" i="28"/>
  <c r="T884" i="28"/>
  <c r="AQ883" i="28"/>
  <c r="AP883" i="28"/>
  <c r="AO883" i="28"/>
  <c r="AN883" i="28"/>
  <c r="AM883" i="28"/>
  <c r="AL883" i="28"/>
  <c r="AK883" i="28"/>
  <c r="AJ883" i="28"/>
  <c r="AI883" i="28"/>
  <c r="AH883" i="28"/>
  <c r="AG883" i="28"/>
  <c r="AF883" i="28"/>
  <c r="AE883" i="28"/>
  <c r="AD883" i="28"/>
  <c r="AC883" i="28"/>
  <c r="AB883" i="28"/>
  <c r="AA883" i="28"/>
  <c r="Z883" i="28"/>
  <c r="Y883" i="28"/>
  <c r="X883" i="28"/>
  <c r="W883" i="28"/>
  <c r="V883" i="28"/>
  <c r="U883" i="28"/>
  <c r="T883" i="28"/>
  <c r="AQ882" i="28"/>
  <c r="AP882" i="28"/>
  <c r="AO882" i="28"/>
  <c r="AN882" i="28"/>
  <c r="AM882" i="28"/>
  <c r="AL882" i="28"/>
  <c r="AK882" i="28"/>
  <c r="AJ882" i="28"/>
  <c r="AI882" i="28"/>
  <c r="AH882" i="28"/>
  <c r="AG882" i="28"/>
  <c r="AF882" i="28"/>
  <c r="AE882" i="28"/>
  <c r="AD882" i="28"/>
  <c r="AC882" i="28"/>
  <c r="AB882" i="28"/>
  <c r="AA882" i="28"/>
  <c r="Z882" i="28"/>
  <c r="Y882" i="28"/>
  <c r="X882" i="28"/>
  <c r="W882" i="28"/>
  <c r="V882" i="28"/>
  <c r="U882" i="28"/>
  <c r="T882" i="28"/>
  <c r="AQ881" i="28"/>
  <c r="AP881" i="28"/>
  <c r="AO881" i="28"/>
  <c r="AN881" i="28"/>
  <c r="AM881" i="28"/>
  <c r="AL881" i="28"/>
  <c r="AK881" i="28"/>
  <c r="AJ881" i="28"/>
  <c r="AI881" i="28"/>
  <c r="AH881" i="28"/>
  <c r="AG881" i="28"/>
  <c r="AF881" i="28"/>
  <c r="AE881" i="28"/>
  <c r="AD881" i="28"/>
  <c r="AC881" i="28"/>
  <c r="AB881" i="28"/>
  <c r="AA881" i="28"/>
  <c r="Z881" i="28"/>
  <c r="Y881" i="28"/>
  <c r="X881" i="28"/>
  <c r="W881" i="28"/>
  <c r="V881" i="28"/>
  <c r="U881" i="28"/>
  <c r="T881" i="28"/>
  <c r="AQ880" i="28"/>
  <c r="AP880" i="28"/>
  <c r="AO880" i="28"/>
  <c r="AN880" i="28"/>
  <c r="AM880" i="28"/>
  <c r="AL880" i="28"/>
  <c r="AK880" i="28"/>
  <c r="AJ880" i="28"/>
  <c r="AI880" i="28"/>
  <c r="AH880" i="28"/>
  <c r="AG880" i="28"/>
  <c r="AF880" i="28"/>
  <c r="AE880" i="28"/>
  <c r="AD880" i="28"/>
  <c r="AC880" i="28"/>
  <c r="AB880" i="28"/>
  <c r="AA880" i="28"/>
  <c r="Z880" i="28"/>
  <c r="Y880" i="28"/>
  <c r="X880" i="28"/>
  <c r="W880" i="28"/>
  <c r="V880" i="28"/>
  <c r="U880" i="28"/>
  <c r="T880" i="28"/>
  <c r="AQ879" i="28"/>
  <c r="AP879" i="28"/>
  <c r="AO879" i="28"/>
  <c r="AN879" i="28"/>
  <c r="AM879" i="28"/>
  <c r="AL879" i="28"/>
  <c r="AK879" i="28"/>
  <c r="AJ879" i="28"/>
  <c r="AI879" i="28"/>
  <c r="AH879" i="28"/>
  <c r="AG879" i="28"/>
  <c r="AF879" i="28"/>
  <c r="AE879" i="28"/>
  <c r="AD879" i="28"/>
  <c r="AC879" i="28"/>
  <c r="AB879" i="28"/>
  <c r="AA879" i="28"/>
  <c r="Z879" i="28"/>
  <c r="Y879" i="28"/>
  <c r="X879" i="28"/>
  <c r="W879" i="28"/>
  <c r="V879" i="28"/>
  <c r="U879" i="28"/>
  <c r="T879" i="28"/>
  <c r="AQ878" i="28"/>
  <c r="AP878" i="28"/>
  <c r="AO878" i="28"/>
  <c r="AN878" i="28"/>
  <c r="AM878" i="28"/>
  <c r="AL878" i="28"/>
  <c r="AK878" i="28"/>
  <c r="AJ878" i="28"/>
  <c r="AI878" i="28"/>
  <c r="AH878" i="28"/>
  <c r="AG878" i="28"/>
  <c r="AF878" i="28"/>
  <c r="AE878" i="28"/>
  <c r="AD878" i="28"/>
  <c r="AC878" i="28"/>
  <c r="AB878" i="28"/>
  <c r="AA878" i="28"/>
  <c r="Z878" i="28"/>
  <c r="Y878" i="28"/>
  <c r="X878" i="28"/>
  <c r="W878" i="28"/>
  <c r="V878" i="28"/>
  <c r="U878" i="28"/>
  <c r="T878" i="28"/>
  <c r="AQ877" i="28"/>
  <c r="AP877" i="28"/>
  <c r="AO877" i="28"/>
  <c r="AN877" i="28"/>
  <c r="AM877" i="28"/>
  <c r="AL877" i="28"/>
  <c r="AK877" i="28"/>
  <c r="AJ877" i="28"/>
  <c r="AI877" i="28"/>
  <c r="AH877" i="28"/>
  <c r="AG877" i="28"/>
  <c r="AF877" i="28"/>
  <c r="AE877" i="28"/>
  <c r="AD877" i="28"/>
  <c r="AC877" i="28"/>
  <c r="AB877" i="28"/>
  <c r="AA877" i="28"/>
  <c r="Z877" i="28"/>
  <c r="Y877" i="28"/>
  <c r="X877" i="28"/>
  <c r="W877" i="28"/>
  <c r="V877" i="28"/>
  <c r="U877" i="28"/>
  <c r="T877" i="28"/>
  <c r="AQ876" i="28"/>
  <c r="AP876" i="28"/>
  <c r="AO876" i="28"/>
  <c r="AN876" i="28"/>
  <c r="AM876" i="28"/>
  <c r="AL876" i="28"/>
  <c r="AK876" i="28"/>
  <c r="AJ876" i="28"/>
  <c r="AI876" i="28"/>
  <c r="AH876" i="28"/>
  <c r="AG876" i="28"/>
  <c r="AF876" i="28"/>
  <c r="AE876" i="28"/>
  <c r="AD876" i="28"/>
  <c r="AC876" i="28"/>
  <c r="AB876" i="28"/>
  <c r="AA876" i="28"/>
  <c r="Z876" i="28"/>
  <c r="Y876" i="28"/>
  <c r="X876" i="28"/>
  <c r="W876" i="28"/>
  <c r="V876" i="28"/>
  <c r="U876" i="28"/>
  <c r="T876" i="28"/>
  <c r="AQ875" i="28"/>
  <c r="AP875" i="28"/>
  <c r="AO875" i="28"/>
  <c r="AN875" i="28"/>
  <c r="AM875" i="28"/>
  <c r="AL875" i="28"/>
  <c r="AK875" i="28"/>
  <c r="AJ875" i="28"/>
  <c r="AI875" i="28"/>
  <c r="AH875" i="28"/>
  <c r="AG875" i="28"/>
  <c r="AF875" i="28"/>
  <c r="AE875" i="28"/>
  <c r="AD875" i="28"/>
  <c r="AC875" i="28"/>
  <c r="AB875" i="28"/>
  <c r="AA875" i="28"/>
  <c r="Z875" i="28"/>
  <c r="Y875" i="28"/>
  <c r="X875" i="28"/>
  <c r="W875" i="28"/>
  <c r="V875" i="28"/>
  <c r="U875" i="28"/>
  <c r="T875" i="28"/>
  <c r="AQ874" i="28"/>
  <c r="AP874" i="28"/>
  <c r="AO874" i="28"/>
  <c r="AN874" i="28"/>
  <c r="AM874" i="28"/>
  <c r="AL874" i="28"/>
  <c r="AK874" i="28"/>
  <c r="AJ874" i="28"/>
  <c r="AI874" i="28"/>
  <c r="AH874" i="28"/>
  <c r="AG874" i="28"/>
  <c r="AF874" i="28"/>
  <c r="AE874" i="28"/>
  <c r="AD874" i="28"/>
  <c r="AC874" i="28"/>
  <c r="AB874" i="28"/>
  <c r="AA874" i="28"/>
  <c r="Z874" i="28"/>
  <c r="Y874" i="28"/>
  <c r="X874" i="28"/>
  <c r="W874" i="28"/>
  <c r="V874" i="28"/>
  <c r="U874" i="28"/>
  <c r="T874" i="28"/>
  <c r="AQ873" i="28"/>
  <c r="AP873" i="28"/>
  <c r="AO873" i="28"/>
  <c r="AN873" i="28"/>
  <c r="AM873" i="28"/>
  <c r="AL873" i="28"/>
  <c r="AK873" i="28"/>
  <c r="AJ873" i="28"/>
  <c r="AI873" i="28"/>
  <c r="AH873" i="28"/>
  <c r="AG873" i="28"/>
  <c r="AF873" i="28"/>
  <c r="AE873" i="28"/>
  <c r="AD873" i="28"/>
  <c r="AC873" i="28"/>
  <c r="AB873" i="28"/>
  <c r="AA873" i="28"/>
  <c r="Z873" i="28"/>
  <c r="Y873" i="28"/>
  <c r="X873" i="28"/>
  <c r="W873" i="28"/>
  <c r="V873" i="28"/>
  <c r="U873" i="28"/>
  <c r="T873" i="28"/>
  <c r="AQ872" i="28"/>
  <c r="AP872" i="28"/>
  <c r="AO872" i="28"/>
  <c r="AN872" i="28"/>
  <c r="AM872" i="28"/>
  <c r="AL872" i="28"/>
  <c r="AK872" i="28"/>
  <c r="AJ872" i="28"/>
  <c r="AI872" i="28"/>
  <c r="AH872" i="28"/>
  <c r="AG872" i="28"/>
  <c r="AF872" i="28"/>
  <c r="AE872" i="28"/>
  <c r="AD872" i="28"/>
  <c r="AC872" i="28"/>
  <c r="AB872" i="28"/>
  <c r="AA872" i="28"/>
  <c r="Z872" i="28"/>
  <c r="Y872" i="28"/>
  <c r="X872" i="28"/>
  <c r="W872" i="28"/>
  <c r="V872" i="28"/>
  <c r="U872" i="28"/>
  <c r="T872" i="28"/>
  <c r="AQ871" i="28"/>
  <c r="AP871" i="28"/>
  <c r="AO871" i="28"/>
  <c r="AN871" i="28"/>
  <c r="AM871" i="28"/>
  <c r="AL871" i="28"/>
  <c r="AK871" i="28"/>
  <c r="AJ871" i="28"/>
  <c r="AI871" i="28"/>
  <c r="AH871" i="28"/>
  <c r="AG871" i="28"/>
  <c r="AF871" i="28"/>
  <c r="AE871" i="28"/>
  <c r="AD871" i="28"/>
  <c r="AC871" i="28"/>
  <c r="AB871" i="28"/>
  <c r="AA871" i="28"/>
  <c r="Z871" i="28"/>
  <c r="Y871" i="28"/>
  <c r="X871" i="28"/>
  <c r="W871" i="28"/>
  <c r="V871" i="28"/>
  <c r="U871" i="28"/>
  <c r="T871" i="28"/>
  <c r="AQ870" i="28"/>
  <c r="AP870" i="28"/>
  <c r="AO870" i="28"/>
  <c r="AN870" i="28"/>
  <c r="AM870" i="28"/>
  <c r="AL870" i="28"/>
  <c r="AK870" i="28"/>
  <c r="AJ870" i="28"/>
  <c r="AI870" i="28"/>
  <c r="AH870" i="28"/>
  <c r="AG870" i="28"/>
  <c r="AF870" i="28"/>
  <c r="AE870" i="28"/>
  <c r="AD870" i="28"/>
  <c r="AC870" i="28"/>
  <c r="AB870" i="28"/>
  <c r="AA870" i="28"/>
  <c r="Z870" i="28"/>
  <c r="Y870" i="28"/>
  <c r="X870" i="28"/>
  <c r="W870" i="28"/>
  <c r="V870" i="28"/>
  <c r="U870" i="28"/>
  <c r="T870" i="28"/>
  <c r="AQ869" i="28"/>
  <c r="AP869" i="28"/>
  <c r="AO869" i="28"/>
  <c r="AN869" i="28"/>
  <c r="AM869" i="28"/>
  <c r="AL869" i="28"/>
  <c r="AK869" i="28"/>
  <c r="AJ869" i="28"/>
  <c r="AI869" i="28"/>
  <c r="AH869" i="28"/>
  <c r="AG869" i="28"/>
  <c r="AF869" i="28"/>
  <c r="AE869" i="28"/>
  <c r="AD869" i="28"/>
  <c r="AC869" i="28"/>
  <c r="AB869" i="28"/>
  <c r="AA869" i="28"/>
  <c r="Z869" i="28"/>
  <c r="Y869" i="28"/>
  <c r="X869" i="28"/>
  <c r="W869" i="28"/>
  <c r="V869" i="28"/>
  <c r="U869" i="28"/>
  <c r="T869" i="28"/>
  <c r="AQ868" i="28"/>
  <c r="AP868" i="28"/>
  <c r="AO868" i="28"/>
  <c r="AN868" i="28"/>
  <c r="AM868" i="28"/>
  <c r="AL868" i="28"/>
  <c r="AK868" i="28"/>
  <c r="AJ868" i="28"/>
  <c r="AI868" i="28"/>
  <c r="AH868" i="28"/>
  <c r="AG868" i="28"/>
  <c r="AF868" i="28"/>
  <c r="AE868" i="28"/>
  <c r="AD868" i="28"/>
  <c r="AC868" i="28"/>
  <c r="AB868" i="28"/>
  <c r="AA868" i="28"/>
  <c r="Z868" i="28"/>
  <c r="Y868" i="28"/>
  <c r="X868" i="28"/>
  <c r="W868" i="28"/>
  <c r="V868" i="28"/>
  <c r="U868" i="28"/>
  <c r="T868" i="28"/>
  <c r="AQ867" i="28"/>
  <c r="AP867" i="28"/>
  <c r="AO867" i="28"/>
  <c r="AN867" i="28"/>
  <c r="AM867" i="28"/>
  <c r="AL867" i="28"/>
  <c r="AK867" i="28"/>
  <c r="AJ867" i="28"/>
  <c r="AI867" i="28"/>
  <c r="AH867" i="28"/>
  <c r="AG867" i="28"/>
  <c r="AF867" i="28"/>
  <c r="AE867" i="28"/>
  <c r="AD867" i="28"/>
  <c r="AC867" i="28"/>
  <c r="AB867" i="28"/>
  <c r="AA867" i="28"/>
  <c r="Z867" i="28"/>
  <c r="Y867" i="28"/>
  <c r="X867" i="28"/>
  <c r="W867" i="28"/>
  <c r="V867" i="28"/>
  <c r="U867" i="28"/>
  <c r="T867" i="28"/>
  <c r="AQ866" i="28"/>
  <c r="AP866" i="28"/>
  <c r="AO866" i="28"/>
  <c r="AN866" i="28"/>
  <c r="AM866" i="28"/>
  <c r="AL866" i="28"/>
  <c r="AK866" i="28"/>
  <c r="AJ866" i="28"/>
  <c r="AI866" i="28"/>
  <c r="AH866" i="28"/>
  <c r="AG866" i="28"/>
  <c r="AF866" i="28"/>
  <c r="AE866" i="28"/>
  <c r="AD866" i="28"/>
  <c r="AC866" i="28"/>
  <c r="AB866" i="28"/>
  <c r="AA866" i="28"/>
  <c r="Z866" i="28"/>
  <c r="Y866" i="28"/>
  <c r="X866" i="28"/>
  <c r="W866" i="28"/>
  <c r="V866" i="28"/>
  <c r="U866" i="28"/>
  <c r="T866" i="28"/>
  <c r="AQ865" i="28"/>
  <c r="AP865" i="28"/>
  <c r="AO865" i="28"/>
  <c r="AN865" i="28"/>
  <c r="AM865" i="28"/>
  <c r="AL865" i="28"/>
  <c r="AK865" i="28"/>
  <c r="AJ865" i="28"/>
  <c r="AI865" i="28"/>
  <c r="AH865" i="28"/>
  <c r="AG865" i="28"/>
  <c r="AF865" i="28"/>
  <c r="AE865" i="28"/>
  <c r="AD865" i="28"/>
  <c r="AC865" i="28"/>
  <c r="AB865" i="28"/>
  <c r="AA865" i="28"/>
  <c r="Z865" i="28"/>
  <c r="Y865" i="28"/>
  <c r="X865" i="28"/>
  <c r="W865" i="28"/>
  <c r="V865" i="28"/>
  <c r="U865" i="28"/>
  <c r="T865" i="28"/>
  <c r="AQ864" i="28"/>
  <c r="AP864" i="28"/>
  <c r="AO864" i="28"/>
  <c r="AN864" i="28"/>
  <c r="AM864" i="28"/>
  <c r="AL864" i="28"/>
  <c r="AK864" i="28"/>
  <c r="AJ864" i="28"/>
  <c r="AI864" i="28"/>
  <c r="AH864" i="28"/>
  <c r="AG864" i="28"/>
  <c r="AF864" i="28"/>
  <c r="AE864" i="28"/>
  <c r="AD864" i="28"/>
  <c r="AC864" i="28"/>
  <c r="AB864" i="28"/>
  <c r="AA864" i="28"/>
  <c r="Z864" i="28"/>
  <c r="Y864" i="28"/>
  <c r="X864" i="28"/>
  <c r="W864" i="28"/>
  <c r="V864" i="28"/>
  <c r="U864" i="28"/>
  <c r="T864" i="28"/>
  <c r="AQ863" i="28"/>
  <c r="AP863" i="28"/>
  <c r="AO863" i="28"/>
  <c r="AN863" i="28"/>
  <c r="AM863" i="28"/>
  <c r="AL863" i="28"/>
  <c r="AK863" i="28"/>
  <c r="AJ863" i="28"/>
  <c r="AI863" i="28"/>
  <c r="AH863" i="28"/>
  <c r="AG863" i="28"/>
  <c r="AF863" i="28"/>
  <c r="AE863" i="28"/>
  <c r="AD863" i="28"/>
  <c r="AC863" i="28"/>
  <c r="AB863" i="28"/>
  <c r="AA863" i="28"/>
  <c r="Z863" i="28"/>
  <c r="Y863" i="28"/>
  <c r="X863" i="28"/>
  <c r="W863" i="28"/>
  <c r="V863" i="28"/>
  <c r="U863" i="28"/>
  <c r="T863" i="28"/>
  <c r="AQ862" i="28"/>
  <c r="AP862" i="28"/>
  <c r="AO862" i="28"/>
  <c r="AN862" i="28"/>
  <c r="AM862" i="28"/>
  <c r="AL862" i="28"/>
  <c r="AK862" i="28"/>
  <c r="AJ862" i="28"/>
  <c r="AI862" i="28"/>
  <c r="AH862" i="28"/>
  <c r="AG862" i="28"/>
  <c r="AF862" i="28"/>
  <c r="AE862" i="28"/>
  <c r="AD862" i="28"/>
  <c r="AC862" i="28"/>
  <c r="AB862" i="28"/>
  <c r="AA862" i="28"/>
  <c r="Z862" i="28"/>
  <c r="Y862" i="28"/>
  <c r="X862" i="28"/>
  <c r="W862" i="28"/>
  <c r="V862" i="28"/>
  <c r="U862" i="28"/>
  <c r="T862" i="28"/>
  <c r="AQ861" i="28"/>
  <c r="AP861" i="28"/>
  <c r="AO861" i="28"/>
  <c r="AN861" i="28"/>
  <c r="AM861" i="28"/>
  <c r="AL861" i="28"/>
  <c r="AK861" i="28"/>
  <c r="AJ861" i="28"/>
  <c r="AI861" i="28"/>
  <c r="AH861" i="28"/>
  <c r="AG861" i="28"/>
  <c r="AF861" i="28"/>
  <c r="AE861" i="28"/>
  <c r="AD861" i="28"/>
  <c r="AC861" i="28"/>
  <c r="AB861" i="28"/>
  <c r="AA861" i="28"/>
  <c r="Z861" i="28"/>
  <c r="Y861" i="28"/>
  <c r="X861" i="28"/>
  <c r="W861" i="28"/>
  <c r="V861" i="28"/>
  <c r="U861" i="28"/>
  <c r="T861" i="28"/>
  <c r="AQ860" i="28"/>
  <c r="AP860" i="28"/>
  <c r="AO860" i="28"/>
  <c r="AN860" i="28"/>
  <c r="AM860" i="28"/>
  <c r="AL860" i="28"/>
  <c r="AK860" i="28"/>
  <c r="AJ860" i="28"/>
  <c r="AI860" i="28"/>
  <c r="AH860" i="28"/>
  <c r="AG860" i="28"/>
  <c r="AF860" i="28"/>
  <c r="AE860" i="28"/>
  <c r="AD860" i="28"/>
  <c r="AC860" i="28"/>
  <c r="AB860" i="28"/>
  <c r="AA860" i="28"/>
  <c r="Z860" i="28"/>
  <c r="Y860" i="28"/>
  <c r="X860" i="28"/>
  <c r="W860" i="28"/>
  <c r="V860" i="28"/>
  <c r="U860" i="28"/>
  <c r="T860" i="28"/>
  <c r="AQ859" i="28"/>
  <c r="AP859" i="28"/>
  <c r="AO859" i="28"/>
  <c r="AN859" i="28"/>
  <c r="AM859" i="28"/>
  <c r="AL859" i="28"/>
  <c r="AK859" i="28"/>
  <c r="AJ859" i="28"/>
  <c r="AI859" i="28"/>
  <c r="AH859" i="28"/>
  <c r="AG859" i="28"/>
  <c r="AF859" i="28"/>
  <c r="AE859" i="28"/>
  <c r="AD859" i="28"/>
  <c r="AC859" i="28"/>
  <c r="AB859" i="28"/>
  <c r="AA859" i="28"/>
  <c r="Z859" i="28"/>
  <c r="Y859" i="28"/>
  <c r="X859" i="28"/>
  <c r="W859" i="28"/>
  <c r="V859" i="28"/>
  <c r="U859" i="28"/>
  <c r="T859" i="28"/>
  <c r="AQ858" i="28"/>
  <c r="AP858" i="28"/>
  <c r="AO858" i="28"/>
  <c r="AN858" i="28"/>
  <c r="AM858" i="28"/>
  <c r="AL858" i="28"/>
  <c r="AK858" i="28"/>
  <c r="AJ858" i="28"/>
  <c r="AI858" i="28"/>
  <c r="AH858" i="28"/>
  <c r="AG858" i="28"/>
  <c r="AF858" i="28"/>
  <c r="AE858" i="28"/>
  <c r="AD858" i="28"/>
  <c r="AC858" i="28"/>
  <c r="AB858" i="28"/>
  <c r="AA858" i="28"/>
  <c r="Z858" i="28"/>
  <c r="Y858" i="28"/>
  <c r="X858" i="28"/>
  <c r="W858" i="28"/>
  <c r="V858" i="28"/>
  <c r="U858" i="28"/>
  <c r="T858" i="28"/>
  <c r="AQ857" i="28"/>
  <c r="AP857" i="28"/>
  <c r="AO857" i="28"/>
  <c r="AN857" i="28"/>
  <c r="AM857" i="28"/>
  <c r="AL857" i="28"/>
  <c r="AK857" i="28"/>
  <c r="AJ857" i="28"/>
  <c r="AI857" i="28"/>
  <c r="AH857" i="28"/>
  <c r="AG857" i="28"/>
  <c r="AF857" i="28"/>
  <c r="AE857" i="28"/>
  <c r="AD857" i="28"/>
  <c r="AC857" i="28"/>
  <c r="AB857" i="28"/>
  <c r="AA857" i="28"/>
  <c r="Z857" i="28"/>
  <c r="Y857" i="28"/>
  <c r="X857" i="28"/>
  <c r="W857" i="28"/>
  <c r="V857" i="28"/>
  <c r="U857" i="28"/>
  <c r="T857" i="28"/>
  <c r="AQ856" i="28"/>
  <c r="AP856" i="28"/>
  <c r="AO856" i="28"/>
  <c r="AN856" i="28"/>
  <c r="AM856" i="28"/>
  <c r="AL856" i="28"/>
  <c r="AK856" i="28"/>
  <c r="AJ856" i="28"/>
  <c r="AI856" i="28"/>
  <c r="AH856" i="28"/>
  <c r="AG856" i="28"/>
  <c r="AF856" i="28"/>
  <c r="AE856" i="28"/>
  <c r="AD856" i="28"/>
  <c r="AC856" i="28"/>
  <c r="AB856" i="28"/>
  <c r="AA856" i="28"/>
  <c r="Z856" i="28"/>
  <c r="Y856" i="28"/>
  <c r="X856" i="28"/>
  <c r="W856" i="28"/>
  <c r="V856" i="28"/>
  <c r="U856" i="28"/>
  <c r="T856" i="28"/>
  <c r="AQ855" i="28"/>
  <c r="AP855" i="28"/>
  <c r="AO855" i="28"/>
  <c r="AN855" i="28"/>
  <c r="AM855" i="28"/>
  <c r="AL855" i="28"/>
  <c r="AK855" i="28"/>
  <c r="AJ855" i="28"/>
  <c r="AI855" i="28"/>
  <c r="AH855" i="28"/>
  <c r="AG855" i="28"/>
  <c r="AF855" i="28"/>
  <c r="AE855" i="28"/>
  <c r="AD855" i="28"/>
  <c r="AC855" i="28"/>
  <c r="AB855" i="28"/>
  <c r="AA855" i="28"/>
  <c r="Z855" i="28"/>
  <c r="Y855" i="28"/>
  <c r="X855" i="28"/>
  <c r="W855" i="28"/>
  <c r="V855" i="28"/>
  <c r="U855" i="28"/>
  <c r="T855" i="28"/>
  <c r="AQ854" i="28"/>
  <c r="AP854" i="28"/>
  <c r="AO854" i="28"/>
  <c r="AN854" i="28"/>
  <c r="AM854" i="28"/>
  <c r="AL854" i="28"/>
  <c r="AK854" i="28"/>
  <c r="AJ854" i="28"/>
  <c r="AI854" i="28"/>
  <c r="AH854" i="28"/>
  <c r="AG854" i="28"/>
  <c r="AF854" i="28"/>
  <c r="AE854" i="28"/>
  <c r="AD854" i="28"/>
  <c r="AC854" i="28"/>
  <c r="AB854" i="28"/>
  <c r="AA854" i="28"/>
  <c r="Z854" i="28"/>
  <c r="Y854" i="28"/>
  <c r="X854" i="28"/>
  <c r="W854" i="28"/>
  <c r="V854" i="28"/>
  <c r="U854" i="28"/>
  <c r="T854" i="28"/>
  <c r="AQ853" i="28"/>
  <c r="AP853" i="28"/>
  <c r="AO853" i="28"/>
  <c r="AN853" i="28"/>
  <c r="AM853" i="28"/>
  <c r="AL853" i="28"/>
  <c r="AK853" i="28"/>
  <c r="AJ853" i="28"/>
  <c r="AI853" i="28"/>
  <c r="AH853" i="28"/>
  <c r="AG853" i="28"/>
  <c r="AF853" i="28"/>
  <c r="AE853" i="28"/>
  <c r="AD853" i="28"/>
  <c r="AC853" i="28"/>
  <c r="AB853" i="28"/>
  <c r="AA853" i="28"/>
  <c r="Z853" i="28"/>
  <c r="Y853" i="28"/>
  <c r="X853" i="28"/>
  <c r="W853" i="28"/>
  <c r="V853" i="28"/>
  <c r="U853" i="28"/>
  <c r="T853" i="28"/>
  <c r="AQ852" i="28"/>
  <c r="AP852" i="28"/>
  <c r="AO852" i="28"/>
  <c r="AN852" i="28"/>
  <c r="AM852" i="28"/>
  <c r="AL852" i="28"/>
  <c r="AK852" i="28"/>
  <c r="AJ852" i="28"/>
  <c r="AI852" i="28"/>
  <c r="AH852" i="28"/>
  <c r="AG852" i="28"/>
  <c r="AF852" i="28"/>
  <c r="AE852" i="28"/>
  <c r="AD852" i="28"/>
  <c r="AC852" i="28"/>
  <c r="AB852" i="28"/>
  <c r="AA852" i="28"/>
  <c r="Z852" i="28"/>
  <c r="Y852" i="28"/>
  <c r="X852" i="28"/>
  <c r="W852" i="28"/>
  <c r="V852" i="28"/>
  <c r="U852" i="28"/>
  <c r="T852" i="28"/>
  <c r="AQ851" i="28"/>
  <c r="AP851" i="28"/>
  <c r="AO851" i="28"/>
  <c r="AN851" i="28"/>
  <c r="AM851" i="28"/>
  <c r="AL851" i="28"/>
  <c r="AK851" i="28"/>
  <c r="AJ851" i="28"/>
  <c r="AI851" i="28"/>
  <c r="AH851" i="28"/>
  <c r="AG851" i="28"/>
  <c r="AF851" i="28"/>
  <c r="AE851" i="28"/>
  <c r="AD851" i="28"/>
  <c r="AC851" i="28"/>
  <c r="AB851" i="28"/>
  <c r="AA851" i="28"/>
  <c r="Z851" i="28"/>
  <c r="Y851" i="28"/>
  <c r="X851" i="28"/>
  <c r="W851" i="28"/>
  <c r="V851" i="28"/>
  <c r="U851" i="28"/>
  <c r="T851" i="28"/>
  <c r="AQ850" i="28"/>
  <c r="AP850" i="28"/>
  <c r="AO850" i="28"/>
  <c r="AN850" i="28"/>
  <c r="AM850" i="28"/>
  <c r="AL850" i="28"/>
  <c r="AK850" i="28"/>
  <c r="AJ850" i="28"/>
  <c r="AI850" i="28"/>
  <c r="AH850" i="28"/>
  <c r="AG850" i="28"/>
  <c r="AF850" i="28"/>
  <c r="AE850" i="28"/>
  <c r="AD850" i="28"/>
  <c r="AC850" i="28"/>
  <c r="AB850" i="28"/>
  <c r="AA850" i="28"/>
  <c r="Z850" i="28"/>
  <c r="Y850" i="28"/>
  <c r="X850" i="28"/>
  <c r="W850" i="28"/>
  <c r="V850" i="28"/>
  <c r="U850" i="28"/>
  <c r="T850" i="28"/>
  <c r="AQ849" i="28"/>
  <c r="AP849" i="28"/>
  <c r="AO849" i="28"/>
  <c r="AN849" i="28"/>
  <c r="AM849" i="28"/>
  <c r="AL849" i="28"/>
  <c r="AK849" i="28"/>
  <c r="AJ849" i="28"/>
  <c r="AI849" i="28"/>
  <c r="AH849" i="28"/>
  <c r="AG849" i="28"/>
  <c r="AF849" i="28"/>
  <c r="AE849" i="28"/>
  <c r="AD849" i="28"/>
  <c r="AC849" i="28"/>
  <c r="AB849" i="28"/>
  <c r="AA849" i="28"/>
  <c r="Z849" i="28"/>
  <c r="Y849" i="28"/>
  <c r="X849" i="28"/>
  <c r="W849" i="28"/>
  <c r="V849" i="28"/>
  <c r="U849" i="28"/>
  <c r="T849" i="28"/>
  <c r="AQ848" i="28"/>
  <c r="AP848" i="28"/>
  <c r="AO848" i="28"/>
  <c r="AN848" i="28"/>
  <c r="AM848" i="28"/>
  <c r="AL848" i="28"/>
  <c r="AK848" i="28"/>
  <c r="AJ848" i="28"/>
  <c r="AI848" i="28"/>
  <c r="AH848" i="28"/>
  <c r="AG848" i="28"/>
  <c r="AF848" i="28"/>
  <c r="AE848" i="28"/>
  <c r="AD848" i="28"/>
  <c r="AC848" i="28"/>
  <c r="AB848" i="28"/>
  <c r="AA848" i="28"/>
  <c r="Z848" i="28"/>
  <c r="Y848" i="28"/>
  <c r="X848" i="28"/>
  <c r="W848" i="28"/>
  <c r="V848" i="28"/>
  <c r="U848" i="28"/>
  <c r="T848" i="28"/>
  <c r="AQ847" i="28"/>
  <c r="AP847" i="28"/>
  <c r="AO847" i="28"/>
  <c r="AN847" i="28"/>
  <c r="AM847" i="28"/>
  <c r="AL847" i="28"/>
  <c r="AK847" i="28"/>
  <c r="AJ847" i="28"/>
  <c r="AI847" i="28"/>
  <c r="AH847" i="28"/>
  <c r="AG847" i="28"/>
  <c r="AF847" i="28"/>
  <c r="AE847" i="28"/>
  <c r="AD847" i="28"/>
  <c r="AC847" i="28"/>
  <c r="AB847" i="28"/>
  <c r="AA847" i="28"/>
  <c r="Z847" i="28"/>
  <c r="Y847" i="28"/>
  <c r="X847" i="28"/>
  <c r="W847" i="28"/>
  <c r="V847" i="28"/>
  <c r="U847" i="28"/>
  <c r="T847" i="28"/>
  <c r="AQ846" i="28"/>
  <c r="AP846" i="28"/>
  <c r="AO846" i="28"/>
  <c r="AN846" i="28"/>
  <c r="AM846" i="28"/>
  <c r="AL846" i="28"/>
  <c r="AK846" i="28"/>
  <c r="AJ846" i="28"/>
  <c r="AI846" i="28"/>
  <c r="AH846" i="28"/>
  <c r="AG846" i="28"/>
  <c r="AF846" i="28"/>
  <c r="AE846" i="28"/>
  <c r="AD846" i="28"/>
  <c r="AC846" i="28"/>
  <c r="AB846" i="28"/>
  <c r="AA846" i="28"/>
  <c r="Z846" i="28"/>
  <c r="Y846" i="28"/>
  <c r="X846" i="28"/>
  <c r="W846" i="28"/>
  <c r="V846" i="28"/>
  <c r="U846" i="28"/>
  <c r="T846" i="28"/>
  <c r="AQ845" i="28"/>
  <c r="AP845" i="28"/>
  <c r="AO845" i="28"/>
  <c r="AN845" i="28"/>
  <c r="AM845" i="28"/>
  <c r="AL845" i="28"/>
  <c r="AK845" i="28"/>
  <c r="AJ845" i="28"/>
  <c r="AI845" i="28"/>
  <c r="AH845" i="28"/>
  <c r="AG845" i="28"/>
  <c r="AF845" i="28"/>
  <c r="AE845" i="28"/>
  <c r="AD845" i="28"/>
  <c r="AC845" i="28"/>
  <c r="AB845" i="28"/>
  <c r="AA845" i="28"/>
  <c r="Z845" i="28"/>
  <c r="Y845" i="28"/>
  <c r="X845" i="28"/>
  <c r="W845" i="28"/>
  <c r="V845" i="28"/>
  <c r="U845" i="28"/>
  <c r="T845" i="28"/>
  <c r="AQ844" i="28"/>
  <c r="AP844" i="28"/>
  <c r="AO844" i="28"/>
  <c r="AN844" i="28"/>
  <c r="AM844" i="28"/>
  <c r="AL844" i="28"/>
  <c r="AK844" i="28"/>
  <c r="AJ844" i="28"/>
  <c r="AI844" i="28"/>
  <c r="AH844" i="28"/>
  <c r="AG844" i="28"/>
  <c r="AF844" i="28"/>
  <c r="AE844" i="28"/>
  <c r="AD844" i="28"/>
  <c r="AC844" i="28"/>
  <c r="AB844" i="28"/>
  <c r="AA844" i="28"/>
  <c r="Z844" i="28"/>
  <c r="Y844" i="28"/>
  <c r="X844" i="28"/>
  <c r="W844" i="28"/>
  <c r="V844" i="28"/>
  <c r="U844" i="28"/>
  <c r="T844" i="28"/>
  <c r="AQ843" i="28"/>
  <c r="AP843" i="28"/>
  <c r="AO843" i="28"/>
  <c r="AN843" i="28"/>
  <c r="AM843" i="28"/>
  <c r="AL843" i="28"/>
  <c r="AK843" i="28"/>
  <c r="AJ843" i="28"/>
  <c r="AI843" i="28"/>
  <c r="AH843" i="28"/>
  <c r="AG843" i="28"/>
  <c r="AF843" i="28"/>
  <c r="AE843" i="28"/>
  <c r="AD843" i="28"/>
  <c r="AC843" i="28"/>
  <c r="AB843" i="28"/>
  <c r="AA843" i="28"/>
  <c r="Z843" i="28"/>
  <c r="Y843" i="28"/>
  <c r="X843" i="28"/>
  <c r="W843" i="28"/>
  <c r="V843" i="28"/>
  <c r="U843" i="28"/>
  <c r="T843" i="28"/>
  <c r="AQ842" i="28"/>
  <c r="AP842" i="28"/>
  <c r="AO842" i="28"/>
  <c r="AN842" i="28"/>
  <c r="AM842" i="28"/>
  <c r="AL842" i="28"/>
  <c r="AK842" i="28"/>
  <c r="AJ842" i="28"/>
  <c r="AI842" i="28"/>
  <c r="AH842" i="28"/>
  <c r="AG842" i="28"/>
  <c r="AF842" i="28"/>
  <c r="AE842" i="28"/>
  <c r="AD842" i="28"/>
  <c r="AC842" i="28"/>
  <c r="AB842" i="28"/>
  <c r="AA842" i="28"/>
  <c r="Z842" i="28"/>
  <c r="Y842" i="28"/>
  <c r="X842" i="28"/>
  <c r="W842" i="28"/>
  <c r="V842" i="28"/>
  <c r="U842" i="28"/>
  <c r="T842" i="28"/>
  <c r="AQ841" i="28"/>
  <c r="AP841" i="28"/>
  <c r="AO841" i="28"/>
  <c r="AN841" i="28"/>
  <c r="AM841" i="28"/>
  <c r="AL841" i="28"/>
  <c r="AK841" i="28"/>
  <c r="AJ841" i="28"/>
  <c r="AI841" i="28"/>
  <c r="AH841" i="28"/>
  <c r="AG841" i="28"/>
  <c r="AF841" i="28"/>
  <c r="AE841" i="28"/>
  <c r="AD841" i="28"/>
  <c r="AC841" i="28"/>
  <c r="AB841" i="28"/>
  <c r="AA841" i="28"/>
  <c r="Z841" i="28"/>
  <c r="Y841" i="28"/>
  <c r="X841" i="28"/>
  <c r="W841" i="28"/>
  <c r="V841" i="28"/>
  <c r="U841" i="28"/>
  <c r="T841" i="28"/>
  <c r="AQ840" i="28"/>
  <c r="AP840" i="28"/>
  <c r="AO840" i="28"/>
  <c r="AN840" i="28"/>
  <c r="AM840" i="28"/>
  <c r="AL840" i="28"/>
  <c r="AK840" i="28"/>
  <c r="AJ840" i="28"/>
  <c r="AI840" i="28"/>
  <c r="AH840" i="28"/>
  <c r="AG840" i="28"/>
  <c r="AF840" i="28"/>
  <c r="AE840" i="28"/>
  <c r="AD840" i="28"/>
  <c r="AC840" i="28"/>
  <c r="AB840" i="28"/>
  <c r="AA840" i="28"/>
  <c r="Z840" i="28"/>
  <c r="Y840" i="28"/>
  <c r="X840" i="28"/>
  <c r="W840" i="28"/>
  <c r="V840" i="28"/>
  <c r="U840" i="28"/>
  <c r="T840" i="28"/>
  <c r="AQ839" i="28"/>
  <c r="AP839" i="28"/>
  <c r="AO839" i="28"/>
  <c r="AN839" i="28"/>
  <c r="AM839" i="28"/>
  <c r="AL839" i="28"/>
  <c r="AK839" i="28"/>
  <c r="AJ839" i="28"/>
  <c r="AI839" i="28"/>
  <c r="AH839" i="28"/>
  <c r="AG839" i="28"/>
  <c r="AF839" i="28"/>
  <c r="AE839" i="28"/>
  <c r="AD839" i="28"/>
  <c r="AC839" i="28"/>
  <c r="AB839" i="28"/>
  <c r="AA839" i="28"/>
  <c r="Z839" i="28"/>
  <c r="Y839" i="28"/>
  <c r="X839" i="28"/>
  <c r="W839" i="28"/>
  <c r="V839" i="28"/>
  <c r="U839" i="28"/>
  <c r="T839" i="28"/>
  <c r="AQ838" i="28"/>
  <c r="AP838" i="28"/>
  <c r="AO838" i="28"/>
  <c r="AN838" i="28"/>
  <c r="AM838" i="28"/>
  <c r="AL838" i="28"/>
  <c r="AK838" i="28"/>
  <c r="AJ838" i="28"/>
  <c r="AI838" i="28"/>
  <c r="AH838" i="28"/>
  <c r="AG838" i="28"/>
  <c r="AF838" i="28"/>
  <c r="AE838" i="28"/>
  <c r="AD838" i="28"/>
  <c r="AC838" i="28"/>
  <c r="AB838" i="28"/>
  <c r="AA838" i="28"/>
  <c r="Z838" i="28"/>
  <c r="Y838" i="28"/>
  <c r="X838" i="28"/>
  <c r="W838" i="28"/>
  <c r="V838" i="28"/>
  <c r="U838" i="28"/>
  <c r="T838" i="28"/>
  <c r="AQ837" i="28"/>
  <c r="AP837" i="28"/>
  <c r="AO837" i="28"/>
  <c r="AN837" i="28"/>
  <c r="AM837" i="28"/>
  <c r="AL837" i="28"/>
  <c r="AK837" i="28"/>
  <c r="AJ837" i="28"/>
  <c r="AI837" i="28"/>
  <c r="AH837" i="28"/>
  <c r="AG837" i="28"/>
  <c r="AF837" i="28"/>
  <c r="AE837" i="28"/>
  <c r="AD837" i="28"/>
  <c r="AC837" i="28"/>
  <c r="AB837" i="28"/>
  <c r="AA837" i="28"/>
  <c r="Z837" i="28"/>
  <c r="Y837" i="28"/>
  <c r="X837" i="28"/>
  <c r="W837" i="28"/>
  <c r="V837" i="28"/>
  <c r="U837" i="28"/>
  <c r="T837" i="28"/>
  <c r="AQ836" i="28"/>
  <c r="AP836" i="28"/>
  <c r="AO836" i="28"/>
  <c r="AN836" i="28"/>
  <c r="AM836" i="28"/>
  <c r="AL836" i="28"/>
  <c r="AK836" i="28"/>
  <c r="AJ836" i="28"/>
  <c r="AI836" i="28"/>
  <c r="AH836" i="28"/>
  <c r="AG836" i="28"/>
  <c r="AF836" i="28"/>
  <c r="AE836" i="28"/>
  <c r="AD836" i="28"/>
  <c r="AC836" i="28"/>
  <c r="AB836" i="28"/>
  <c r="AA836" i="28"/>
  <c r="Z836" i="28"/>
  <c r="Y836" i="28"/>
  <c r="X836" i="28"/>
  <c r="W836" i="28"/>
  <c r="V836" i="28"/>
  <c r="U836" i="28"/>
  <c r="T836" i="28"/>
  <c r="AQ835" i="28"/>
  <c r="AP835" i="28"/>
  <c r="AO835" i="28"/>
  <c r="AN835" i="28"/>
  <c r="AM835" i="28"/>
  <c r="AL835" i="28"/>
  <c r="AK835" i="28"/>
  <c r="AJ835" i="28"/>
  <c r="AI835" i="28"/>
  <c r="AH835" i="28"/>
  <c r="AG835" i="28"/>
  <c r="AF835" i="28"/>
  <c r="AE835" i="28"/>
  <c r="AD835" i="28"/>
  <c r="AC835" i="28"/>
  <c r="AB835" i="28"/>
  <c r="AA835" i="28"/>
  <c r="Z835" i="28"/>
  <c r="Y835" i="28"/>
  <c r="X835" i="28"/>
  <c r="W835" i="28"/>
  <c r="V835" i="28"/>
  <c r="U835" i="28"/>
  <c r="T835" i="28"/>
  <c r="AQ834" i="28"/>
  <c r="AP834" i="28"/>
  <c r="AO834" i="28"/>
  <c r="AN834" i="28"/>
  <c r="AM834" i="28"/>
  <c r="AL834" i="28"/>
  <c r="AK834" i="28"/>
  <c r="AJ834" i="28"/>
  <c r="AI834" i="28"/>
  <c r="AH834" i="28"/>
  <c r="AG834" i="28"/>
  <c r="AF834" i="28"/>
  <c r="AE834" i="28"/>
  <c r="AD834" i="28"/>
  <c r="AC834" i="28"/>
  <c r="AB834" i="28"/>
  <c r="AA834" i="28"/>
  <c r="Z834" i="28"/>
  <c r="Y834" i="28"/>
  <c r="X834" i="28"/>
  <c r="W834" i="28"/>
  <c r="V834" i="28"/>
  <c r="U834" i="28"/>
  <c r="T834" i="28"/>
  <c r="AQ833" i="28"/>
  <c r="AP833" i="28"/>
  <c r="AO833" i="28"/>
  <c r="AN833" i="28"/>
  <c r="AM833" i="28"/>
  <c r="AL833" i="28"/>
  <c r="AK833" i="28"/>
  <c r="AJ833" i="28"/>
  <c r="AI833" i="28"/>
  <c r="AH833" i="28"/>
  <c r="AG833" i="28"/>
  <c r="AF833" i="28"/>
  <c r="AE833" i="28"/>
  <c r="AD833" i="28"/>
  <c r="AC833" i="28"/>
  <c r="AB833" i="28"/>
  <c r="AA833" i="28"/>
  <c r="Z833" i="28"/>
  <c r="Y833" i="28"/>
  <c r="X833" i="28"/>
  <c r="W833" i="28"/>
  <c r="V833" i="28"/>
  <c r="U833" i="28"/>
  <c r="T833" i="28"/>
  <c r="AQ832" i="28"/>
  <c r="AP832" i="28"/>
  <c r="AO832" i="28"/>
  <c r="AN832" i="28"/>
  <c r="AM832" i="28"/>
  <c r="AL832" i="28"/>
  <c r="AK832" i="28"/>
  <c r="AJ832" i="28"/>
  <c r="AI832" i="28"/>
  <c r="AH832" i="28"/>
  <c r="AG832" i="28"/>
  <c r="AF832" i="28"/>
  <c r="AE832" i="28"/>
  <c r="AD832" i="28"/>
  <c r="AC832" i="28"/>
  <c r="AB832" i="28"/>
  <c r="AA832" i="28"/>
  <c r="Z832" i="28"/>
  <c r="Y832" i="28"/>
  <c r="X832" i="28"/>
  <c r="W832" i="28"/>
  <c r="V832" i="28"/>
  <c r="U832" i="28"/>
  <c r="T832" i="28"/>
  <c r="AQ831" i="28"/>
  <c r="AP831" i="28"/>
  <c r="AO831" i="28"/>
  <c r="AN831" i="28"/>
  <c r="AM831" i="28"/>
  <c r="AL831" i="28"/>
  <c r="AK831" i="28"/>
  <c r="AJ831" i="28"/>
  <c r="AI831" i="28"/>
  <c r="AH831" i="28"/>
  <c r="AG831" i="28"/>
  <c r="AF831" i="28"/>
  <c r="AE831" i="28"/>
  <c r="AD831" i="28"/>
  <c r="AC831" i="28"/>
  <c r="AB831" i="28"/>
  <c r="AA831" i="28"/>
  <c r="Z831" i="28"/>
  <c r="Y831" i="28"/>
  <c r="X831" i="28"/>
  <c r="W831" i="28"/>
  <c r="V831" i="28"/>
  <c r="U831" i="28"/>
  <c r="T831" i="28"/>
  <c r="AQ830" i="28"/>
  <c r="AP830" i="28"/>
  <c r="AO830" i="28"/>
  <c r="AN830" i="28"/>
  <c r="AM830" i="28"/>
  <c r="AL830" i="28"/>
  <c r="AK830" i="28"/>
  <c r="AJ830" i="28"/>
  <c r="AI830" i="28"/>
  <c r="AH830" i="28"/>
  <c r="AG830" i="28"/>
  <c r="AF830" i="28"/>
  <c r="AE830" i="28"/>
  <c r="AD830" i="28"/>
  <c r="AC830" i="28"/>
  <c r="AB830" i="28"/>
  <c r="AA830" i="28"/>
  <c r="Z830" i="28"/>
  <c r="Y830" i="28"/>
  <c r="X830" i="28"/>
  <c r="W830" i="28"/>
  <c r="V830" i="28"/>
  <c r="U830" i="28"/>
  <c r="T830" i="28"/>
  <c r="AQ829" i="28"/>
  <c r="AP829" i="28"/>
  <c r="AO829" i="28"/>
  <c r="AN829" i="28"/>
  <c r="AM829" i="28"/>
  <c r="AL829" i="28"/>
  <c r="AK829" i="28"/>
  <c r="AJ829" i="28"/>
  <c r="AI829" i="28"/>
  <c r="AH829" i="28"/>
  <c r="AG829" i="28"/>
  <c r="AF829" i="28"/>
  <c r="AE829" i="28"/>
  <c r="AD829" i="28"/>
  <c r="AC829" i="28"/>
  <c r="AB829" i="28"/>
  <c r="AA829" i="28"/>
  <c r="Z829" i="28"/>
  <c r="Y829" i="28"/>
  <c r="X829" i="28"/>
  <c r="W829" i="28"/>
  <c r="V829" i="28"/>
  <c r="U829" i="28"/>
  <c r="T829" i="28"/>
  <c r="AQ828" i="28"/>
  <c r="AP828" i="28"/>
  <c r="AO828" i="28"/>
  <c r="AN828" i="28"/>
  <c r="AM828" i="28"/>
  <c r="AL828" i="28"/>
  <c r="AK828" i="28"/>
  <c r="AJ828" i="28"/>
  <c r="AI828" i="28"/>
  <c r="AH828" i="28"/>
  <c r="AG828" i="28"/>
  <c r="AF828" i="28"/>
  <c r="AE828" i="28"/>
  <c r="AD828" i="28"/>
  <c r="AC828" i="28"/>
  <c r="AB828" i="28"/>
  <c r="AA828" i="28"/>
  <c r="Z828" i="28"/>
  <c r="Y828" i="28"/>
  <c r="X828" i="28"/>
  <c r="W828" i="28"/>
  <c r="V828" i="28"/>
  <c r="U828" i="28"/>
  <c r="T828" i="28"/>
  <c r="AQ827" i="28"/>
  <c r="AP827" i="28"/>
  <c r="AO827" i="28"/>
  <c r="AN827" i="28"/>
  <c r="AM827" i="28"/>
  <c r="AL827" i="28"/>
  <c r="AK827" i="28"/>
  <c r="AJ827" i="28"/>
  <c r="AI827" i="28"/>
  <c r="AH827" i="28"/>
  <c r="AG827" i="28"/>
  <c r="AF827" i="28"/>
  <c r="AE827" i="28"/>
  <c r="AD827" i="28"/>
  <c r="AC827" i="28"/>
  <c r="AB827" i="28"/>
  <c r="AA827" i="28"/>
  <c r="Z827" i="28"/>
  <c r="Y827" i="28"/>
  <c r="X827" i="28"/>
  <c r="W827" i="28"/>
  <c r="V827" i="28"/>
  <c r="U827" i="28"/>
  <c r="T827" i="28"/>
  <c r="AQ826" i="28"/>
  <c r="AP826" i="28"/>
  <c r="AO826" i="28"/>
  <c r="AN826" i="28"/>
  <c r="AM826" i="28"/>
  <c r="AL826" i="28"/>
  <c r="AK826" i="28"/>
  <c r="AJ826" i="28"/>
  <c r="AI826" i="28"/>
  <c r="AH826" i="28"/>
  <c r="AG826" i="28"/>
  <c r="AF826" i="28"/>
  <c r="AE826" i="28"/>
  <c r="AD826" i="28"/>
  <c r="AC826" i="28"/>
  <c r="AB826" i="28"/>
  <c r="AA826" i="28"/>
  <c r="Z826" i="28"/>
  <c r="Y826" i="28"/>
  <c r="X826" i="28"/>
  <c r="W826" i="28"/>
  <c r="V826" i="28"/>
  <c r="U826" i="28"/>
  <c r="T826" i="28"/>
  <c r="AQ825" i="28"/>
  <c r="AP825" i="28"/>
  <c r="AO825" i="28"/>
  <c r="AN825" i="28"/>
  <c r="AM825" i="28"/>
  <c r="AL825" i="28"/>
  <c r="AK825" i="28"/>
  <c r="AJ825" i="28"/>
  <c r="AI825" i="28"/>
  <c r="AH825" i="28"/>
  <c r="AG825" i="28"/>
  <c r="AF825" i="28"/>
  <c r="AE825" i="28"/>
  <c r="AD825" i="28"/>
  <c r="AC825" i="28"/>
  <c r="AB825" i="28"/>
  <c r="AA825" i="28"/>
  <c r="Z825" i="28"/>
  <c r="Y825" i="28"/>
  <c r="X825" i="28"/>
  <c r="W825" i="28"/>
  <c r="V825" i="28"/>
  <c r="U825" i="28"/>
  <c r="T825" i="28"/>
  <c r="AQ824" i="28"/>
  <c r="AP824" i="28"/>
  <c r="AO824" i="28"/>
  <c r="AN824" i="28"/>
  <c r="AM824" i="28"/>
  <c r="AL824" i="28"/>
  <c r="AK824" i="28"/>
  <c r="AJ824" i="28"/>
  <c r="AI824" i="28"/>
  <c r="AH824" i="28"/>
  <c r="AG824" i="28"/>
  <c r="AF824" i="28"/>
  <c r="AE824" i="28"/>
  <c r="AD824" i="28"/>
  <c r="AC824" i="28"/>
  <c r="AB824" i="28"/>
  <c r="AA824" i="28"/>
  <c r="Z824" i="28"/>
  <c r="Y824" i="28"/>
  <c r="X824" i="28"/>
  <c r="W824" i="28"/>
  <c r="V824" i="28"/>
  <c r="U824" i="28"/>
  <c r="T824" i="28"/>
  <c r="AQ823" i="28"/>
  <c r="AP823" i="28"/>
  <c r="AO823" i="28"/>
  <c r="AN823" i="28"/>
  <c r="AM823" i="28"/>
  <c r="AL823" i="28"/>
  <c r="AK823" i="28"/>
  <c r="AJ823" i="28"/>
  <c r="AI823" i="28"/>
  <c r="AH823" i="28"/>
  <c r="AG823" i="28"/>
  <c r="AF823" i="28"/>
  <c r="AE823" i="28"/>
  <c r="AD823" i="28"/>
  <c r="AC823" i="28"/>
  <c r="AB823" i="28"/>
  <c r="AA823" i="28"/>
  <c r="Z823" i="28"/>
  <c r="Y823" i="28"/>
  <c r="X823" i="28"/>
  <c r="W823" i="28"/>
  <c r="V823" i="28"/>
  <c r="U823" i="28"/>
  <c r="T823" i="28"/>
  <c r="AQ822" i="28"/>
  <c r="AP822" i="28"/>
  <c r="AO822" i="28"/>
  <c r="AN822" i="28"/>
  <c r="AM822" i="28"/>
  <c r="AL822" i="28"/>
  <c r="AK822" i="28"/>
  <c r="AJ822" i="28"/>
  <c r="AI822" i="28"/>
  <c r="AH822" i="28"/>
  <c r="AG822" i="28"/>
  <c r="AF822" i="28"/>
  <c r="AE822" i="28"/>
  <c r="AD822" i="28"/>
  <c r="AC822" i="28"/>
  <c r="AB822" i="28"/>
  <c r="AA822" i="28"/>
  <c r="Z822" i="28"/>
  <c r="Y822" i="28"/>
  <c r="X822" i="28"/>
  <c r="W822" i="28"/>
  <c r="V822" i="28"/>
  <c r="U822" i="28"/>
  <c r="T822" i="28"/>
  <c r="AQ821" i="28"/>
  <c r="AP821" i="28"/>
  <c r="AO821" i="28"/>
  <c r="AN821" i="28"/>
  <c r="AM821" i="28"/>
  <c r="AL821" i="28"/>
  <c r="AK821" i="28"/>
  <c r="AJ821" i="28"/>
  <c r="AI821" i="28"/>
  <c r="AH821" i="28"/>
  <c r="AG821" i="28"/>
  <c r="AF821" i="28"/>
  <c r="AE821" i="28"/>
  <c r="AD821" i="28"/>
  <c r="AC821" i="28"/>
  <c r="AB821" i="28"/>
  <c r="AA821" i="28"/>
  <c r="Z821" i="28"/>
  <c r="Y821" i="28"/>
  <c r="X821" i="28"/>
  <c r="W821" i="28"/>
  <c r="V821" i="28"/>
  <c r="U821" i="28"/>
  <c r="T821" i="28"/>
  <c r="AQ820" i="28"/>
  <c r="AP820" i="28"/>
  <c r="AO820" i="28"/>
  <c r="AN820" i="28"/>
  <c r="AM820" i="28"/>
  <c r="AL820" i="28"/>
  <c r="AK820" i="28"/>
  <c r="AJ820" i="28"/>
  <c r="AI820" i="28"/>
  <c r="AH820" i="28"/>
  <c r="AG820" i="28"/>
  <c r="AF820" i="28"/>
  <c r="AE820" i="28"/>
  <c r="AD820" i="28"/>
  <c r="AC820" i="28"/>
  <c r="AB820" i="28"/>
  <c r="AA820" i="28"/>
  <c r="Z820" i="28"/>
  <c r="Y820" i="28"/>
  <c r="X820" i="28"/>
  <c r="W820" i="28"/>
  <c r="V820" i="28"/>
  <c r="U820" i="28"/>
  <c r="T820" i="28"/>
  <c r="AQ819" i="28"/>
  <c r="AP819" i="28"/>
  <c r="AO819" i="28"/>
  <c r="AN819" i="28"/>
  <c r="AM819" i="28"/>
  <c r="AL819" i="28"/>
  <c r="AK819" i="28"/>
  <c r="AJ819" i="28"/>
  <c r="AI819" i="28"/>
  <c r="AH819" i="28"/>
  <c r="AG819" i="28"/>
  <c r="AF819" i="28"/>
  <c r="AE819" i="28"/>
  <c r="AD819" i="28"/>
  <c r="AC819" i="28"/>
  <c r="AB819" i="28"/>
  <c r="AA819" i="28"/>
  <c r="Z819" i="28"/>
  <c r="Y819" i="28"/>
  <c r="X819" i="28"/>
  <c r="W819" i="28"/>
  <c r="V819" i="28"/>
  <c r="U819" i="28"/>
  <c r="T819" i="28"/>
  <c r="AQ818" i="28"/>
  <c r="AP818" i="28"/>
  <c r="AO818" i="28"/>
  <c r="AN818" i="28"/>
  <c r="AM818" i="28"/>
  <c r="AL818" i="28"/>
  <c r="AK818" i="28"/>
  <c r="AJ818" i="28"/>
  <c r="AI818" i="28"/>
  <c r="AH818" i="28"/>
  <c r="AG818" i="28"/>
  <c r="AF818" i="28"/>
  <c r="AE818" i="28"/>
  <c r="AD818" i="28"/>
  <c r="AC818" i="28"/>
  <c r="AB818" i="28"/>
  <c r="AA818" i="28"/>
  <c r="Z818" i="28"/>
  <c r="Y818" i="28"/>
  <c r="X818" i="28"/>
  <c r="W818" i="28"/>
  <c r="V818" i="28"/>
  <c r="U818" i="28"/>
  <c r="T818" i="28"/>
  <c r="AQ817" i="28"/>
  <c r="AP817" i="28"/>
  <c r="AO817" i="28"/>
  <c r="AN817" i="28"/>
  <c r="AM817" i="28"/>
  <c r="AL817" i="28"/>
  <c r="AK817" i="28"/>
  <c r="AJ817" i="28"/>
  <c r="AI817" i="28"/>
  <c r="AH817" i="28"/>
  <c r="AG817" i="28"/>
  <c r="AF817" i="28"/>
  <c r="AE817" i="28"/>
  <c r="AD817" i="28"/>
  <c r="AC817" i="28"/>
  <c r="AB817" i="28"/>
  <c r="AA817" i="28"/>
  <c r="Z817" i="28"/>
  <c r="Y817" i="28"/>
  <c r="X817" i="28"/>
  <c r="W817" i="28"/>
  <c r="V817" i="28"/>
  <c r="U817" i="28"/>
  <c r="T817" i="28"/>
  <c r="AQ816" i="28"/>
  <c r="AP816" i="28"/>
  <c r="AO816" i="28"/>
  <c r="AN816" i="28"/>
  <c r="AM816" i="28"/>
  <c r="AL816" i="28"/>
  <c r="AK816" i="28"/>
  <c r="AJ816" i="28"/>
  <c r="AI816" i="28"/>
  <c r="AH816" i="28"/>
  <c r="AG816" i="28"/>
  <c r="AF816" i="28"/>
  <c r="AE816" i="28"/>
  <c r="AD816" i="28"/>
  <c r="AC816" i="28"/>
  <c r="AB816" i="28"/>
  <c r="AA816" i="28"/>
  <c r="Z816" i="28"/>
  <c r="Y816" i="28"/>
  <c r="X816" i="28"/>
  <c r="W816" i="28"/>
  <c r="V816" i="28"/>
  <c r="U816" i="28"/>
  <c r="T816" i="28"/>
  <c r="AQ815" i="28"/>
  <c r="AP815" i="28"/>
  <c r="AO815" i="28"/>
  <c r="AN815" i="28"/>
  <c r="AM815" i="28"/>
  <c r="AL815" i="28"/>
  <c r="AK815" i="28"/>
  <c r="AJ815" i="28"/>
  <c r="AI815" i="28"/>
  <c r="AH815" i="28"/>
  <c r="AG815" i="28"/>
  <c r="AF815" i="28"/>
  <c r="AE815" i="28"/>
  <c r="AD815" i="28"/>
  <c r="AC815" i="28"/>
  <c r="AB815" i="28"/>
  <c r="AA815" i="28"/>
  <c r="Z815" i="28"/>
  <c r="Y815" i="28"/>
  <c r="X815" i="28"/>
  <c r="W815" i="28"/>
  <c r="V815" i="28"/>
  <c r="U815" i="28"/>
  <c r="T815" i="28"/>
  <c r="AQ814" i="28"/>
  <c r="AP814" i="28"/>
  <c r="AO814" i="28"/>
  <c r="AN814" i="28"/>
  <c r="AM814" i="28"/>
  <c r="AL814" i="28"/>
  <c r="AK814" i="28"/>
  <c r="AJ814" i="28"/>
  <c r="AI814" i="28"/>
  <c r="AH814" i="28"/>
  <c r="AG814" i="28"/>
  <c r="AF814" i="28"/>
  <c r="AE814" i="28"/>
  <c r="AD814" i="28"/>
  <c r="AC814" i="28"/>
  <c r="AB814" i="28"/>
  <c r="AA814" i="28"/>
  <c r="Z814" i="28"/>
  <c r="Y814" i="28"/>
  <c r="X814" i="28"/>
  <c r="W814" i="28"/>
  <c r="V814" i="28"/>
  <c r="U814" i="28"/>
  <c r="T814" i="28"/>
  <c r="AQ813" i="28"/>
  <c r="AP813" i="28"/>
  <c r="AO813" i="28"/>
  <c r="AN813" i="28"/>
  <c r="AM813" i="28"/>
  <c r="AL813" i="28"/>
  <c r="AK813" i="28"/>
  <c r="AJ813" i="28"/>
  <c r="AI813" i="28"/>
  <c r="AH813" i="28"/>
  <c r="AG813" i="28"/>
  <c r="AF813" i="28"/>
  <c r="AE813" i="28"/>
  <c r="AD813" i="28"/>
  <c r="AC813" i="28"/>
  <c r="AB813" i="28"/>
  <c r="AA813" i="28"/>
  <c r="Z813" i="28"/>
  <c r="Y813" i="28"/>
  <c r="X813" i="28"/>
  <c r="W813" i="28"/>
  <c r="V813" i="28"/>
  <c r="U813" i="28"/>
  <c r="T813" i="28"/>
  <c r="AQ812" i="28"/>
  <c r="AP812" i="28"/>
  <c r="AO812" i="28"/>
  <c r="AN812" i="28"/>
  <c r="AM812" i="28"/>
  <c r="AL812" i="28"/>
  <c r="AK812" i="28"/>
  <c r="AJ812" i="28"/>
  <c r="AI812" i="28"/>
  <c r="AH812" i="28"/>
  <c r="AG812" i="28"/>
  <c r="AF812" i="28"/>
  <c r="AE812" i="28"/>
  <c r="AD812" i="28"/>
  <c r="AC812" i="28"/>
  <c r="AB812" i="28"/>
  <c r="AA812" i="28"/>
  <c r="Z812" i="28"/>
  <c r="Y812" i="28"/>
  <c r="X812" i="28"/>
  <c r="W812" i="28"/>
  <c r="V812" i="28"/>
  <c r="U812" i="28"/>
  <c r="T812" i="28"/>
  <c r="AQ811" i="28"/>
  <c r="AP811" i="28"/>
  <c r="AO811" i="28"/>
  <c r="AN811" i="28"/>
  <c r="AM811" i="28"/>
  <c r="AL811" i="28"/>
  <c r="AK811" i="28"/>
  <c r="AJ811" i="28"/>
  <c r="AI811" i="28"/>
  <c r="AH811" i="28"/>
  <c r="AG811" i="28"/>
  <c r="AF811" i="28"/>
  <c r="AE811" i="28"/>
  <c r="AD811" i="28"/>
  <c r="AC811" i="28"/>
  <c r="AB811" i="28"/>
  <c r="AA811" i="28"/>
  <c r="Z811" i="28"/>
  <c r="Y811" i="28"/>
  <c r="X811" i="28"/>
  <c r="W811" i="28"/>
  <c r="V811" i="28"/>
  <c r="U811" i="28"/>
  <c r="T811" i="28"/>
  <c r="AQ810" i="28"/>
  <c r="AP810" i="28"/>
  <c r="AO810" i="28"/>
  <c r="AN810" i="28"/>
  <c r="AM810" i="28"/>
  <c r="AL810" i="28"/>
  <c r="AK810" i="28"/>
  <c r="AJ810" i="28"/>
  <c r="AI810" i="28"/>
  <c r="AH810" i="28"/>
  <c r="AG810" i="28"/>
  <c r="AF810" i="28"/>
  <c r="AE810" i="28"/>
  <c r="AD810" i="28"/>
  <c r="AC810" i="28"/>
  <c r="AB810" i="28"/>
  <c r="AA810" i="28"/>
  <c r="Z810" i="28"/>
  <c r="Y810" i="28"/>
  <c r="X810" i="28"/>
  <c r="W810" i="28"/>
  <c r="V810" i="28"/>
  <c r="U810" i="28"/>
  <c r="T810" i="28"/>
  <c r="AQ809" i="28"/>
  <c r="AP809" i="28"/>
  <c r="AO809" i="28"/>
  <c r="AN809" i="28"/>
  <c r="AM809" i="28"/>
  <c r="AL809" i="28"/>
  <c r="AK809" i="28"/>
  <c r="AJ809" i="28"/>
  <c r="AI809" i="28"/>
  <c r="AH809" i="28"/>
  <c r="AG809" i="28"/>
  <c r="AF809" i="28"/>
  <c r="AE809" i="28"/>
  <c r="AD809" i="28"/>
  <c r="AC809" i="28"/>
  <c r="AB809" i="28"/>
  <c r="AA809" i="28"/>
  <c r="Z809" i="28"/>
  <c r="Y809" i="28"/>
  <c r="X809" i="28"/>
  <c r="W809" i="28"/>
  <c r="V809" i="28"/>
  <c r="U809" i="28"/>
  <c r="T809" i="28"/>
  <c r="AQ808" i="28"/>
  <c r="AP808" i="28"/>
  <c r="AO808" i="28"/>
  <c r="AN808" i="28"/>
  <c r="AM808" i="28"/>
  <c r="AL808" i="28"/>
  <c r="AK808" i="28"/>
  <c r="AJ808" i="28"/>
  <c r="AI808" i="28"/>
  <c r="AH808" i="28"/>
  <c r="AG808" i="28"/>
  <c r="AF808" i="28"/>
  <c r="AE808" i="28"/>
  <c r="AD808" i="28"/>
  <c r="AC808" i="28"/>
  <c r="AB808" i="28"/>
  <c r="AA808" i="28"/>
  <c r="Z808" i="28"/>
  <c r="Y808" i="28"/>
  <c r="X808" i="28"/>
  <c r="W808" i="28"/>
  <c r="V808" i="28"/>
  <c r="U808" i="28"/>
  <c r="T808" i="28"/>
  <c r="AQ807" i="28"/>
  <c r="AP807" i="28"/>
  <c r="AO807" i="28"/>
  <c r="AN807" i="28"/>
  <c r="AM807" i="28"/>
  <c r="AL807" i="28"/>
  <c r="AK807" i="28"/>
  <c r="AJ807" i="28"/>
  <c r="AI807" i="28"/>
  <c r="AH807" i="28"/>
  <c r="AG807" i="28"/>
  <c r="AF807" i="28"/>
  <c r="AE807" i="28"/>
  <c r="AD807" i="28"/>
  <c r="AC807" i="28"/>
  <c r="AB807" i="28"/>
  <c r="AA807" i="28"/>
  <c r="Z807" i="28"/>
  <c r="Y807" i="28"/>
  <c r="X807" i="28"/>
  <c r="W807" i="28"/>
  <c r="V807" i="28"/>
  <c r="U807" i="28"/>
  <c r="T807" i="28"/>
  <c r="AQ806" i="28"/>
  <c r="AP806" i="28"/>
  <c r="AO806" i="28"/>
  <c r="AN806" i="28"/>
  <c r="AM806" i="28"/>
  <c r="AL806" i="28"/>
  <c r="AK806" i="28"/>
  <c r="AJ806" i="28"/>
  <c r="AI806" i="28"/>
  <c r="AH806" i="28"/>
  <c r="AG806" i="28"/>
  <c r="AF806" i="28"/>
  <c r="AE806" i="28"/>
  <c r="AD806" i="28"/>
  <c r="AC806" i="28"/>
  <c r="AB806" i="28"/>
  <c r="AA806" i="28"/>
  <c r="Z806" i="28"/>
  <c r="Y806" i="28"/>
  <c r="X806" i="28"/>
  <c r="W806" i="28"/>
  <c r="V806" i="28"/>
  <c r="U806" i="28"/>
  <c r="T806" i="28"/>
  <c r="AQ805" i="28"/>
  <c r="AP805" i="28"/>
  <c r="AO805" i="28"/>
  <c r="AN805" i="28"/>
  <c r="AM805" i="28"/>
  <c r="AL805" i="28"/>
  <c r="AK805" i="28"/>
  <c r="AJ805" i="28"/>
  <c r="AI805" i="28"/>
  <c r="AH805" i="28"/>
  <c r="AG805" i="28"/>
  <c r="AF805" i="28"/>
  <c r="AE805" i="28"/>
  <c r="AD805" i="28"/>
  <c r="AC805" i="28"/>
  <c r="AB805" i="28"/>
  <c r="AA805" i="28"/>
  <c r="Z805" i="28"/>
  <c r="Y805" i="28"/>
  <c r="X805" i="28"/>
  <c r="W805" i="28"/>
  <c r="V805" i="28"/>
  <c r="U805" i="28"/>
  <c r="T805" i="28"/>
  <c r="AQ804" i="28"/>
  <c r="AP804" i="28"/>
  <c r="AO804" i="28"/>
  <c r="AN804" i="28"/>
  <c r="AM804" i="28"/>
  <c r="AL804" i="28"/>
  <c r="AK804" i="28"/>
  <c r="AJ804" i="28"/>
  <c r="AI804" i="28"/>
  <c r="AH804" i="28"/>
  <c r="AG804" i="28"/>
  <c r="AF804" i="28"/>
  <c r="AE804" i="28"/>
  <c r="AD804" i="28"/>
  <c r="AC804" i="28"/>
  <c r="AB804" i="28"/>
  <c r="AA804" i="28"/>
  <c r="Z804" i="28"/>
  <c r="Y804" i="28"/>
  <c r="X804" i="28"/>
  <c r="W804" i="28"/>
  <c r="V804" i="28"/>
  <c r="U804" i="28"/>
  <c r="T804" i="28"/>
  <c r="AQ803" i="28"/>
  <c r="AP803" i="28"/>
  <c r="AO803" i="28"/>
  <c r="AN803" i="28"/>
  <c r="AM803" i="28"/>
  <c r="AL803" i="28"/>
  <c r="AK803" i="28"/>
  <c r="AJ803" i="28"/>
  <c r="AI803" i="28"/>
  <c r="AH803" i="28"/>
  <c r="AG803" i="28"/>
  <c r="AF803" i="28"/>
  <c r="AE803" i="28"/>
  <c r="AD803" i="28"/>
  <c r="AC803" i="28"/>
  <c r="AB803" i="28"/>
  <c r="AA803" i="28"/>
  <c r="Z803" i="28"/>
  <c r="Y803" i="28"/>
  <c r="X803" i="28"/>
  <c r="W803" i="28"/>
  <c r="V803" i="28"/>
  <c r="U803" i="28"/>
  <c r="T803" i="28"/>
  <c r="AQ802" i="28"/>
  <c r="AP802" i="28"/>
  <c r="AO802" i="28"/>
  <c r="AN802" i="28"/>
  <c r="AM802" i="28"/>
  <c r="AL802" i="28"/>
  <c r="AK802" i="28"/>
  <c r="AJ802" i="28"/>
  <c r="AI802" i="28"/>
  <c r="AH802" i="28"/>
  <c r="AG802" i="28"/>
  <c r="AF802" i="28"/>
  <c r="AE802" i="28"/>
  <c r="AD802" i="28"/>
  <c r="AC802" i="28"/>
  <c r="AB802" i="28"/>
  <c r="AA802" i="28"/>
  <c r="Z802" i="28"/>
  <c r="Y802" i="28"/>
  <c r="X802" i="28"/>
  <c r="W802" i="28"/>
  <c r="V802" i="28"/>
  <c r="U802" i="28"/>
  <c r="T802" i="28"/>
  <c r="AQ801" i="28"/>
  <c r="AP801" i="28"/>
  <c r="AO801" i="28"/>
  <c r="AN801" i="28"/>
  <c r="AM801" i="28"/>
  <c r="AL801" i="28"/>
  <c r="AK801" i="28"/>
  <c r="AJ801" i="28"/>
  <c r="AI801" i="28"/>
  <c r="AH801" i="28"/>
  <c r="AG801" i="28"/>
  <c r="AF801" i="28"/>
  <c r="AE801" i="28"/>
  <c r="AD801" i="28"/>
  <c r="AC801" i="28"/>
  <c r="AB801" i="28"/>
  <c r="AA801" i="28"/>
  <c r="Z801" i="28"/>
  <c r="Y801" i="28"/>
  <c r="X801" i="28"/>
  <c r="W801" i="28"/>
  <c r="V801" i="28"/>
  <c r="U801" i="28"/>
  <c r="T801" i="28"/>
  <c r="AQ800" i="28"/>
  <c r="AP800" i="28"/>
  <c r="AO800" i="28"/>
  <c r="AN800" i="28"/>
  <c r="AM800" i="28"/>
  <c r="AL800" i="28"/>
  <c r="AK800" i="28"/>
  <c r="AJ800" i="28"/>
  <c r="AI800" i="28"/>
  <c r="AH800" i="28"/>
  <c r="AG800" i="28"/>
  <c r="AF800" i="28"/>
  <c r="AE800" i="28"/>
  <c r="AD800" i="28"/>
  <c r="AC800" i="28"/>
  <c r="AB800" i="28"/>
  <c r="AA800" i="28"/>
  <c r="Z800" i="28"/>
  <c r="Y800" i="28"/>
  <c r="X800" i="28"/>
  <c r="W800" i="28"/>
  <c r="V800" i="28"/>
  <c r="U800" i="28"/>
  <c r="T800" i="28"/>
  <c r="AQ799" i="28"/>
  <c r="AP799" i="28"/>
  <c r="AO799" i="28"/>
  <c r="AN799" i="28"/>
  <c r="AM799" i="28"/>
  <c r="AL799" i="28"/>
  <c r="AK799" i="28"/>
  <c r="AJ799" i="28"/>
  <c r="AI799" i="28"/>
  <c r="AH799" i="28"/>
  <c r="AG799" i="28"/>
  <c r="AF799" i="28"/>
  <c r="AE799" i="28"/>
  <c r="AD799" i="28"/>
  <c r="AC799" i="28"/>
  <c r="AB799" i="28"/>
  <c r="AA799" i="28"/>
  <c r="Z799" i="28"/>
  <c r="Y799" i="28"/>
  <c r="X799" i="28"/>
  <c r="W799" i="28"/>
  <c r="V799" i="28"/>
  <c r="U799" i="28"/>
  <c r="T799" i="28"/>
  <c r="AQ798" i="28"/>
  <c r="AP798" i="28"/>
  <c r="AO798" i="28"/>
  <c r="AN798" i="28"/>
  <c r="AM798" i="28"/>
  <c r="AL798" i="28"/>
  <c r="AK798" i="28"/>
  <c r="AJ798" i="28"/>
  <c r="AI798" i="28"/>
  <c r="AH798" i="28"/>
  <c r="AG798" i="28"/>
  <c r="AF798" i="28"/>
  <c r="AE798" i="28"/>
  <c r="AD798" i="28"/>
  <c r="AC798" i="28"/>
  <c r="AB798" i="28"/>
  <c r="AA798" i="28"/>
  <c r="Z798" i="28"/>
  <c r="Y798" i="28"/>
  <c r="X798" i="28"/>
  <c r="W798" i="28"/>
  <c r="V798" i="28"/>
  <c r="U798" i="28"/>
  <c r="T798" i="28"/>
  <c r="AQ797" i="28"/>
  <c r="AP797" i="28"/>
  <c r="AO797" i="28"/>
  <c r="AN797" i="28"/>
  <c r="AM797" i="28"/>
  <c r="AL797" i="28"/>
  <c r="AK797" i="28"/>
  <c r="AJ797" i="28"/>
  <c r="AI797" i="28"/>
  <c r="AH797" i="28"/>
  <c r="AG797" i="28"/>
  <c r="AF797" i="28"/>
  <c r="AE797" i="28"/>
  <c r="AD797" i="28"/>
  <c r="AC797" i="28"/>
  <c r="AB797" i="28"/>
  <c r="AA797" i="28"/>
  <c r="Z797" i="28"/>
  <c r="Y797" i="28"/>
  <c r="X797" i="28"/>
  <c r="W797" i="28"/>
  <c r="V797" i="28"/>
  <c r="U797" i="28"/>
  <c r="T797" i="28"/>
  <c r="AQ796" i="28"/>
  <c r="AP796" i="28"/>
  <c r="AO796" i="28"/>
  <c r="AN796" i="28"/>
  <c r="AM796" i="28"/>
  <c r="AL796" i="28"/>
  <c r="AK796" i="28"/>
  <c r="AJ796" i="28"/>
  <c r="AI796" i="28"/>
  <c r="AH796" i="28"/>
  <c r="AG796" i="28"/>
  <c r="AF796" i="28"/>
  <c r="AE796" i="28"/>
  <c r="AD796" i="28"/>
  <c r="AC796" i="28"/>
  <c r="AB796" i="28"/>
  <c r="AA796" i="28"/>
  <c r="Z796" i="28"/>
  <c r="Y796" i="28"/>
  <c r="X796" i="28"/>
  <c r="W796" i="28"/>
  <c r="V796" i="28"/>
  <c r="U796" i="28"/>
  <c r="T796" i="28"/>
  <c r="AQ795" i="28"/>
  <c r="AP795" i="28"/>
  <c r="AO795" i="28"/>
  <c r="AN795" i="28"/>
  <c r="AM795" i="28"/>
  <c r="AL795" i="28"/>
  <c r="AK795" i="28"/>
  <c r="AJ795" i="28"/>
  <c r="AI795" i="28"/>
  <c r="AH795" i="28"/>
  <c r="AG795" i="28"/>
  <c r="AF795" i="28"/>
  <c r="AE795" i="28"/>
  <c r="AD795" i="28"/>
  <c r="AC795" i="28"/>
  <c r="AB795" i="28"/>
  <c r="AA795" i="28"/>
  <c r="Z795" i="28"/>
  <c r="Y795" i="28"/>
  <c r="X795" i="28"/>
  <c r="W795" i="28"/>
  <c r="V795" i="28"/>
  <c r="U795" i="28"/>
  <c r="T795" i="28"/>
  <c r="AQ794" i="28"/>
  <c r="AP794" i="28"/>
  <c r="AO794" i="28"/>
  <c r="AN794" i="28"/>
  <c r="AM794" i="28"/>
  <c r="AL794" i="28"/>
  <c r="AK794" i="28"/>
  <c r="AJ794" i="28"/>
  <c r="AI794" i="28"/>
  <c r="AH794" i="28"/>
  <c r="AG794" i="28"/>
  <c r="AF794" i="28"/>
  <c r="AE794" i="28"/>
  <c r="AD794" i="28"/>
  <c r="AC794" i="28"/>
  <c r="AB794" i="28"/>
  <c r="AA794" i="28"/>
  <c r="Z794" i="28"/>
  <c r="Y794" i="28"/>
  <c r="X794" i="28"/>
  <c r="W794" i="28"/>
  <c r="V794" i="28"/>
  <c r="U794" i="28"/>
  <c r="T794" i="28"/>
  <c r="AQ793" i="28"/>
  <c r="AP793" i="28"/>
  <c r="AO793" i="28"/>
  <c r="AN793" i="28"/>
  <c r="AM793" i="28"/>
  <c r="AL793" i="28"/>
  <c r="AK793" i="28"/>
  <c r="AJ793" i="28"/>
  <c r="AI793" i="28"/>
  <c r="AH793" i="28"/>
  <c r="AG793" i="28"/>
  <c r="AF793" i="28"/>
  <c r="AE793" i="28"/>
  <c r="AD793" i="28"/>
  <c r="AC793" i="28"/>
  <c r="AB793" i="28"/>
  <c r="AA793" i="28"/>
  <c r="Z793" i="28"/>
  <c r="Y793" i="28"/>
  <c r="X793" i="28"/>
  <c r="W793" i="28"/>
  <c r="V793" i="28"/>
  <c r="U793" i="28"/>
  <c r="T793" i="28"/>
  <c r="AQ792" i="28"/>
  <c r="AP792" i="28"/>
  <c r="AO792" i="28"/>
  <c r="AN792" i="28"/>
  <c r="AM792" i="28"/>
  <c r="AL792" i="28"/>
  <c r="AK792" i="28"/>
  <c r="AJ792" i="28"/>
  <c r="AI792" i="28"/>
  <c r="AH792" i="28"/>
  <c r="AG792" i="28"/>
  <c r="AF792" i="28"/>
  <c r="AE792" i="28"/>
  <c r="AD792" i="28"/>
  <c r="AC792" i="28"/>
  <c r="AB792" i="28"/>
  <c r="AA792" i="28"/>
  <c r="Z792" i="28"/>
  <c r="Y792" i="28"/>
  <c r="X792" i="28"/>
  <c r="W792" i="28"/>
  <c r="V792" i="28"/>
  <c r="U792" i="28"/>
  <c r="T792" i="28"/>
  <c r="AQ791" i="28"/>
  <c r="AP791" i="28"/>
  <c r="AO791" i="28"/>
  <c r="AN791" i="28"/>
  <c r="AM791" i="28"/>
  <c r="AL791" i="28"/>
  <c r="AK791" i="28"/>
  <c r="AJ791" i="28"/>
  <c r="AI791" i="28"/>
  <c r="AH791" i="28"/>
  <c r="AG791" i="28"/>
  <c r="AF791" i="28"/>
  <c r="AE791" i="28"/>
  <c r="AD791" i="28"/>
  <c r="AC791" i="28"/>
  <c r="AB791" i="28"/>
  <c r="AA791" i="28"/>
  <c r="Z791" i="28"/>
  <c r="Y791" i="28"/>
  <c r="X791" i="28"/>
  <c r="W791" i="28"/>
  <c r="V791" i="28"/>
  <c r="U791" i="28"/>
  <c r="T791" i="28"/>
  <c r="AQ790" i="28"/>
  <c r="AP790" i="28"/>
  <c r="AO790" i="28"/>
  <c r="AN790" i="28"/>
  <c r="AM790" i="28"/>
  <c r="AL790" i="28"/>
  <c r="AK790" i="28"/>
  <c r="AJ790" i="28"/>
  <c r="AI790" i="28"/>
  <c r="AH790" i="28"/>
  <c r="AG790" i="28"/>
  <c r="AF790" i="28"/>
  <c r="AE790" i="28"/>
  <c r="AD790" i="28"/>
  <c r="AC790" i="28"/>
  <c r="AB790" i="28"/>
  <c r="AA790" i="28"/>
  <c r="Z790" i="28"/>
  <c r="Y790" i="28"/>
  <c r="X790" i="28"/>
  <c r="W790" i="28"/>
  <c r="V790" i="28"/>
  <c r="U790" i="28"/>
  <c r="T790" i="28"/>
  <c r="AQ789" i="28"/>
  <c r="AP789" i="28"/>
  <c r="AO789" i="28"/>
  <c r="AN789" i="28"/>
  <c r="AM789" i="28"/>
  <c r="AL789" i="28"/>
  <c r="AK789" i="28"/>
  <c r="AJ789" i="28"/>
  <c r="AI789" i="28"/>
  <c r="AH789" i="28"/>
  <c r="AG789" i="28"/>
  <c r="AF789" i="28"/>
  <c r="AE789" i="28"/>
  <c r="AD789" i="28"/>
  <c r="AC789" i="28"/>
  <c r="AB789" i="28"/>
  <c r="AA789" i="28"/>
  <c r="Z789" i="28"/>
  <c r="Y789" i="28"/>
  <c r="X789" i="28"/>
  <c r="W789" i="28"/>
  <c r="V789" i="28"/>
  <c r="U789" i="28"/>
  <c r="T789" i="28"/>
  <c r="AQ788" i="28"/>
  <c r="AP788" i="28"/>
  <c r="AO788" i="28"/>
  <c r="AN788" i="28"/>
  <c r="AM788" i="28"/>
  <c r="AL788" i="28"/>
  <c r="AK788" i="28"/>
  <c r="AJ788" i="28"/>
  <c r="AI788" i="28"/>
  <c r="AH788" i="28"/>
  <c r="AG788" i="28"/>
  <c r="AF788" i="28"/>
  <c r="AE788" i="28"/>
  <c r="AD788" i="28"/>
  <c r="AC788" i="28"/>
  <c r="AB788" i="28"/>
  <c r="AA788" i="28"/>
  <c r="Z788" i="28"/>
  <c r="Y788" i="28"/>
  <c r="X788" i="28"/>
  <c r="W788" i="28"/>
  <c r="V788" i="28"/>
  <c r="U788" i="28"/>
  <c r="T788" i="28"/>
  <c r="AQ787" i="28"/>
  <c r="AP787" i="28"/>
  <c r="AO787" i="28"/>
  <c r="AN787" i="28"/>
  <c r="AM787" i="28"/>
  <c r="AL787" i="28"/>
  <c r="AK787" i="28"/>
  <c r="AJ787" i="28"/>
  <c r="AI787" i="28"/>
  <c r="AH787" i="28"/>
  <c r="AG787" i="28"/>
  <c r="AF787" i="28"/>
  <c r="AE787" i="28"/>
  <c r="AD787" i="28"/>
  <c r="AC787" i="28"/>
  <c r="AB787" i="28"/>
  <c r="AA787" i="28"/>
  <c r="Z787" i="28"/>
  <c r="Y787" i="28"/>
  <c r="X787" i="28"/>
  <c r="W787" i="28"/>
  <c r="V787" i="28"/>
  <c r="U787" i="28"/>
  <c r="T787" i="28"/>
  <c r="AQ786" i="28"/>
  <c r="AP786" i="28"/>
  <c r="AO786" i="28"/>
  <c r="AN786" i="28"/>
  <c r="AM786" i="28"/>
  <c r="AL786" i="28"/>
  <c r="AK786" i="28"/>
  <c r="AJ786" i="28"/>
  <c r="AI786" i="28"/>
  <c r="AH786" i="28"/>
  <c r="AG786" i="28"/>
  <c r="AF786" i="28"/>
  <c r="AE786" i="28"/>
  <c r="AD786" i="28"/>
  <c r="AC786" i="28"/>
  <c r="AB786" i="28"/>
  <c r="AA786" i="28"/>
  <c r="Z786" i="28"/>
  <c r="Y786" i="28"/>
  <c r="X786" i="28"/>
  <c r="W786" i="28"/>
  <c r="V786" i="28"/>
  <c r="U786" i="28"/>
  <c r="T786" i="28"/>
  <c r="AQ785" i="28"/>
  <c r="AP785" i="28"/>
  <c r="AO785" i="28"/>
  <c r="AN785" i="28"/>
  <c r="AM785" i="28"/>
  <c r="AL785" i="28"/>
  <c r="AK785" i="28"/>
  <c r="AJ785" i="28"/>
  <c r="AI785" i="28"/>
  <c r="AH785" i="28"/>
  <c r="AG785" i="28"/>
  <c r="AF785" i="28"/>
  <c r="AE785" i="28"/>
  <c r="AD785" i="28"/>
  <c r="AC785" i="28"/>
  <c r="AB785" i="28"/>
  <c r="AA785" i="28"/>
  <c r="Z785" i="28"/>
  <c r="Y785" i="28"/>
  <c r="X785" i="28"/>
  <c r="W785" i="28"/>
  <c r="V785" i="28"/>
  <c r="U785" i="28"/>
  <c r="T785" i="28"/>
  <c r="AQ784" i="28"/>
  <c r="AP784" i="28"/>
  <c r="AO784" i="28"/>
  <c r="AN784" i="28"/>
  <c r="AM784" i="28"/>
  <c r="AL784" i="28"/>
  <c r="AK784" i="28"/>
  <c r="AJ784" i="28"/>
  <c r="AI784" i="28"/>
  <c r="AH784" i="28"/>
  <c r="AG784" i="28"/>
  <c r="AF784" i="28"/>
  <c r="AE784" i="28"/>
  <c r="AD784" i="28"/>
  <c r="AC784" i="28"/>
  <c r="AB784" i="28"/>
  <c r="AA784" i="28"/>
  <c r="Z784" i="28"/>
  <c r="Y784" i="28"/>
  <c r="X784" i="28"/>
  <c r="W784" i="28"/>
  <c r="V784" i="28"/>
  <c r="U784" i="28"/>
  <c r="T784" i="28"/>
  <c r="AQ783" i="28"/>
  <c r="AP783" i="28"/>
  <c r="AO783" i="28"/>
  <c r="AN783" i="28"/>
  <c r="AM783" i="28"/>
  <c r="AL783" i="28"/>
  <c r="AK783" i="28"/>
  <c r="AJ783" i="28"/>
  <c r="AI783" i="28"/>
  <c r="AH783" i="28"/>
  <c r="AG783" i="28"/>
  <c r="AF783" i="28"/>
  <c r="AE783" i="28"/>
  <c r="AD783" i="28"/>
  <c r="AC783" i="28"/>
  <c r="AB783" i="28"/>
  <c r="AA783" i="28"/>
  <c r="Z783" i="28"/>
  <c r="Y783" i="28"/>
  <c r="X783" i="28"/>
  <c r="W783" i="28"/>
  <c r="V783" i="28"/>
  <c r="U783" i="28"/>
  <c r="T783" i="28"/>
  <c r="AQ782" i="28"/>
  <c r="AP782" i="28"/>
  <c r="AO782" i="28"/>
  <c r="AN782" i="28"/>
  <c r="AM782" i="28"/>
  <c r="AL782" i="28"/>
  <c r="AK782" i="28"/>
  <c r="AJ782" i="28"/>
  <c r="AI782" i="28"/>
  <c r="AH782" i="28"/>
  <c r="AG782" i="28"/>
  <c r="AF782" i="28"/>
  <c r="AE782" i="28"/>
  <c r="AD782" i="28"/>
  <c r="AC782" i="28"/>
  <c r="AB782" i="28"/>
  <c r="AA782" i="28"/>
  <c r="Z782" i="28"/>
  <c r="Y782" i="28"/>
  <c r="X782" i="28"/>
  <c r="W782" i="28"/>
  <c r="V782" i="28"/>
  <c r="U782" i="28"/>
  <c r="T782" i="28"/>
  <c r="AQ781" i="28"/>
  <c r="AP781" i="28"/>
  <c r="AO781" i="28"/>
  <c r="AN781" i="28"/>
  <c r="AM781" i="28"/>
  <c r="AL781" i="28"/>
  <c r="AK781" i="28"/>
  <c r="AJ781" i="28"/>
  <c r="AI781" i="28"/>
  <c r="AH781" i="28"/>
  <c r="AG781" i="28"/>
  <c r="AF781" i="28"/>
  <c r="AE781" i="28"/>
  <c r="AD781" i="28"/>
  <c r="AC781" i="28"/>
  <c r="AB781" i="28"/>
  <c r="AA781" i="28"/>
  <c r="Z781" i="28"/>
  <c r="Y781" i="28"/>
  <c r="X781" i="28"/>
  <c r="W781" i="28"/>
  <c r="V781" i="28"/>
  <c r="U781" i="28"/>
  <c r="T781" i="28"/>
  <c r="AQ780" i="28"/>
  <c r="AP780" i="28"/>
  <c r="AO780" i="28"/>
  <c r="AN780" i="28"/>
  <c r="AM780" i="28"/>
  <c r="AL780" i="28"/>
  <c r="AK780" i="28"/>
  <c r="AJ780" i="28"/>
  <c r="AI780" i="28"/>
  <c r="AH780" i="28"/>
  <c r="AG780" i="28"/>
  <c r="AF780" i="28"/>
  <c r="AE780" i="28"/>
  <c r="AD780" i="28"/>
  <c r="AC780" i="28"/>
  <c r="AB780" i="28"/>
  <c r="AA780" i="28"/>
  <c r="Z780" i="28"/>
  <c r="Y780" i="28"/>
  <c r="X780" i="28"/>
  <c r="W780" i="28"/>
  <c r="V780" i="28"/>
  <c r="U780" i="28"/>
  <c r="T780" i="28"/>
  <c r="AQ779" i="28"/>
  <c r="AP779" i="28"/>
  <c r="AO779" i="28"/>
  <c r="AN779" i="28"/>
  <c r="AM779" i="28"/>
  <c r="AL779" i="28"/>
  <c r="AK779" i="28"/>
  <c r="AJ779" i="28"/>
  <c r="AI779" i="28"/>
  <c r="AH779" i="28"/>
  <c r="AG779" i="28"/>
  <c r="AF779" i="28"/>
  <c r="AE779" i="28"/>
  <c r="AD779" i="28"/>
  <c r="AC779" i="28"/>
  <c r="AB779" i="28"/>
  <c r="AA779" i="28"/>
  <c r="Z779" i="28"/>
  <c r="Y779" i="28"/>
  <c r="X779" i="28"/>
  <c r="W779" i="28"/>
  <c r="V779" i="28"/>
  <c r="U779" i="28"/>
  <c r="T779" i="28"/>
  <c r="AQ778" i="28"/>
  <c r="AP778" i="28"/>
  <c r="AO778" i="28"/>
  <c r="AN778" i="28"/>
  <c r="AM778" i="28"/>
  <c r="AL778" i="28"/>
  <c r="AK778" i="28"/>
  <c r="AJ778" i="28"/>
  <c r="AI778" i="28"/>
  <c r="AH778" i="28"/>
  <c r="AG778" i="28"/>
  <c r="AF778" i="28"/>
  <c r="AE778" i="28"/>
  <c r="AD778" i="28"/>
  <c r="AC778" i="28"/>
  <c r="AB778" i="28"/>
  <c r="AA778" i="28"/>
  <c r="Z778" i="28"/>
  <c r="Y778" i="28"/>
  <c r="X778" i="28"/>
  <c r="W778" i="28"/>
  <c r="V778" i="28"/>
  <c r="U778" i="28"/>
  <c r="T778" i="28"/>
  <c r="AQ777" i="28"/>
  <c r="AP777" i="28"/>
  <c r="AO777" i="28"/>
  <c r="AN777" i="28"/>
  <c r="AM777" i="28"/>
  <c r="AL777" i="28"/>
  <c r="AK777" i="28"/>
  <c r="AJ777" i="28"/>
  <c r="AI777" i="28"/>
  <c r="AH777" i="28"/>
  <c r="AG777" i="28"/>
  <c r="AF777" i="28"/>
  <c r="AE777" i="28"/>
  <c r="AD777" i="28"/>
  <c r="AC777" i="28"/>
  <c r="AB777" i="28"/>
  <c r="AA777" i="28"/>
  <c r="Z777" i="28"/>
  <c r="Y777" i="28"/>
  <c r="X777" i="28"/>
  <c r="W777" i="28"/>
  <c r="V777" i="28"/>
  <c r="U777" i="28"/>
  <c r="T777" i="28"/>
  <c r="AQ776" i="28"/>
  <c r="AP776" i="28"/>
  <c r="AO776" i="28"/>
  <c r="AN776" i="28"/>
  <c r="AM776" i="28"/>
  <c r="AL776" i="28"/>
  <c r="AK776" i="28"/>
  <c r="AJ776" i="28"/>
  <c r="AI776" i="28"/>
  <c r="AH776" i="28"/>
  <c r="AG776" i="28"/>
  <c r="AF776" i="28"/>
  <c r="AE776" i="28"/>
  <c r="AD776" i="28"/>
  <c r="AC776" i="28"/>
  <c r="AB776" i="28"/>
  <c r="AA776" i="28"/>
  <c r="Z776" i="28"/>
  <c r="Y776" i="28"/>
  <c r="X776" i="28"/>
  <c r="W776" i="28"/>
  <c r="V776" i="28"/>
  <c r="U776" i="28"/>
  <c r="T776" i="28"/>
  <c r="AQ775" i="28"/>
  <c r="AP775" i="28"/>
  <c r="AO775" i="28"/>
  <c r="AN775" i="28"/>
  <c r="AM775" i="28"/>
  <c r="AL775" i="28"/>
  <c r="AK775" i="28"/>
  <c r="AJ775" i="28"/>
  <c r="AI775" i="28"/>
  <c r="AH775" i="28"/>
  <c r="AG775" i="28"/>
  <c r="AF775" i="28"/>
  <c r="AE775" i="28"/>
  <c r="AD775" i="28"/>
  <c r="AC775" i="28"/>
  <c r="AB775" i="28"/>
  <c r="AA775" i="28"/>
  <c r="Z775" i="28"/>
  <c r="Y775" i="28"/>
  <c r="X775" i="28"/>
  <c r="W775" i="28"/>
  <c r="V775" i="28"/>
  <c r="U775" i="28"/>
  <c r="T775" i="28"/>
  <c r="AQ774" i="28"/>
  <c r="AP774" i="28"/>
  <c r="AO774" i="28"/>
  <c r="AN774" i="28"/>
  <c r="AM774" i="28"/>
  <c r="AL774" i="28"/>
  <c r="AK774" i="28"/>
  <c r="AJ774" i="28"/>
  <c r="AI774" i="28"/>
  <c r="AH774" i="28"/>
  <c r="AG774" i="28"/>
  <c r="AF774" i="28"/>
  <c r="AE774" i="28"/>
  <c r="AD774" i="28"/>
  <c r="AC774" i="28"/>
  <c r="AB774" i="28"/>
  <c r="AA774" i="28"/>
  <c r="Z774" i="28"/>
  <c r="Y774" i="28"/>
  <c r="X774" i="28"/>
  <c r="W774" i="28"/>
  <c r="V774" i="28"/>
  <c r="U774" i="28"/>
  <c r="T774" i="28"/>
  <c r="AQ773" i="28"/>
  <c r="AP773" i="28"/>
  <c r="AO773" i="28"/>
  <c r="AN773" i="28"/>
  <c r="AM773" i="28"/>
  <c r="AL773" i="28"/>
  <c r="AK773" i="28"/>
  <c r="AJ773" i="28"/>
  <c r="AI773" i="28"/>
  <c r="AH773" i="28"/>
  <c r="AG773" i="28"/>
  <c r="AF773" i="28"/>
  <c r="AE773" i="28"/>
  <c r="AD773" i="28"/>
  <c r="AC773" i="28"/>
  <c r="AB773" i="28"/>
  <c r="AA773" i="28"/>
  <c r="Z773" i="28"/>
  <c r="Y773" i="28"/>
  <c r="X773" i="28"/>
  <c r="W773" i="28"/>
  <c r="V773" i="28"/>
  <c r="U773" i="28"/>
  <c r="T773" i="28"/>
  <c r="AQ772" i="28"/>
  <c r="AP772" i="28"/>
  <c r="AO772" i="28"/>
  <c r="AN772" i="28"/>
  <c r="AM772" i="28"/>
  <c r="AL772" i="28"/>
  <c r="AK772" i="28"/>
  <c r="AJ772" i="28"/>
  <c r="AI772" i="28"/>
  <c r="AH772" i="28"/>
  <c r="AG772" i="28"/>
  <c r="AF772" i="28"/>
  <c r="AE772" i="28"/>
  <c r="AD772" i="28"/>
  <c r="AC772" i="28"/>
  <c r="AB772" i="28"/>
  <c r="AA772" i="28"/>
  <c r="Z772" i="28"/>
  <c r="Y772" i="28"/>
  <c r="X772" i="28"/>
  <c r="W772" i="28"/>
  <c r="V772" i="28"/>
  <c r="U772" i="28"/>
  <c r="T772" i="28"/>
  <c r="AQ771" i="28"/>
  <c r="AP771" i="28"/>
  <c r="AO771" i="28"/>
  <c r="AN771" i="28"/>
  <c r="AM771" i="28"/>
  <c r="AL771" i="28"/>
  <c r="AK771" i="28"/>
  <c r="AJ771" i="28"/>
  <c r="AI771" i="28"/>
  <c r="AH771" i="28"/>
  <c r="AG771" i="28"/>
  <c r="AF771" i="28"/>
  <c r="AE771" i="28"/>
  <c r="AD771" i="28"/>
  <c r="AC771" i="28"/>
  <c r="AB771" i="28"/>
  <c r="AA771" i="28"/>
  <c r="Z771" i="28"/>
  <c r="Y771" i="28"/>
  <c r="X771" i="28"/>
  <c r="W771" i="28"/>
  <c r="V771" i="28"/>
  <c r="U771" i="28"/>
  <c r="T771" i="28"/>
  <c r="AQ770" i="28"/>
  <c r="AP770" i="28"/>
  <c r="AO770" i="28"/>
  <c r="AN770" i="28"/>
  <c r="AM770" i="28"/>
  <c r="AL770" i="28"/>
  <c r="AK770" i="28"/>
  <c r="AJ770" i="28"/>
  <c r="AI770" i="28"/>
  <c r="AH770" i="28"/>
  <c r="AG770" i="28"/>
  <c r="AF770" i="28"/>
  <c r="AE770" i="28"/>
  <c r="AD770" i="28"/>
  <c r="AC770" i="28"/>
  <c r="AB770" i="28"/>
  <c r="AA770" i="28"/>
  <c r="Z770" i="28"/>
  <c r="Y770" i="28"/>
  <c r="X770" i="28"/>
  <c r="W770" i="28"/>
  <c r="V770" i="28"/>
  <c r="U770" i="28"/>
  <c r="T770" i="28"/>
  <c r="AQ769" i="28"/>
  <c r="AP769" i="28"/>
  <c r="AO769" i="28"/>
  <c r="AN769" i="28"/>
  <c r="AM769" i="28"/>
  <c r="AL769" i="28"/>
  <c r="AK769" i="28"/>
  <c r="AJ769" i="28"/>
  <c r="AI769" i="28"/>
  <c r="AH769" i="28"/>
  <c r="AG769" i="28"/>
  <c r="AF769" i="28"/>
  <c r="AE769" i="28"/>
  <c r="AD769" i="28"/>
  <c r="AC769" i="28"/>
  <c r="AB769" i="28"/>
  <c r="AA769" i="28"/>
  <c r="Z769" i="28"/>
  <c r="Y769" i="28"/>
  <c r="X769" i="28"/>
  <c r="W769" i="28"/>
  <c r="V769" i="28"/>
  <c r="U769" i="28"/>
  <c r="T769" i="28"/>
  <c r="AQ768" i="28"/>
  <c r="AP768" i="28"/>
  <c r="AO768" i="28"/>
  <c r="AN768" i="28"/>
  <c r="AM768" i="28"/>
  <c r="AL768" i="28"/>
  <c r="AK768" i="28"/>
  <c r="AJ768" i="28"/>
  <c r="AI768" i="28"/>
  <c r="AH768" i="28"/>
  <c r="AG768" i="28"/>
  <c r="AF768" i="28"/>
  <c r="AE768" i="28"/>
  <c r="AD768" i="28"/>
  <c r="AC768" i="28"/>
  <c r="AB768" i="28"/>
  <c r="AA768" i="28"/>
  <c r="Z768" i="28"/>
  <c r="Y768" i="28"/>
  <c r="X768" i="28"/>
  <c r="W768" i="28"/>
  <c r="V768" i="28"/>
  <c r="U768" i="28"/>
  <c r="T768" i="28"/>
  <c r="AQ767" i="28"/>
  <c r="AP767" i="28"/>
  <c r="AO767" i="28"/>
  <c r="AN767" i="28"/>
  <c r="AM767" i="28"/>
  <c r="AL767" i="28"/>
  <c r="AK767" i="28"/>
  <c r="AJ767" i="28"/>
  <c r="AI767" i="28"/>
  <c r="AH767" i="28"/>
  <c r="AG767" i="28"/>
  <c r="AF767" i="28"/>
  <c r="AE767" i="28"/>
  <c r="AD767" i="28"/>
  <c r="AC767" i="28"/>
  <c r="AB767" i="28"/>
  <c r="AA767" i="28"/>
  <c r="Z767" i="28"/>
  <c r="Y767" i="28"/>
  <c r="X767" i="28"/>
  <c r="W767" i="28"/>
  <c r="V767" i="28"/>
  <c r="U767" i="28"/>
  <c r="T767" i="28"/>
  <c r="AQ766" i="28"/>
  <c r="AP766" i="28"/>
  <c r="AO766" i="28"/>
  <c r="AN766" i="28"/>
  <c r="AM766" i="28"/>
  <c r="AL766" i="28"/>
  <c r="AK766" i="28"/>
  <c r="AJ766" i="28"/>
  <c r="AI766" i="28"/>
  <c r="AH766" i="28"/>
  <c r="AG766" i="28"/>
  <c r="AF766" i="28"/>
  <c r="AE766" i="28"/>
  <c r="AD766" i="28"/>
  <c r="AC766" i="28"/>
  <c r="AB766" i="28"/>
  <c r="AA766" i="28"/>
  <c r="Z766" i="28"/>
  <c r="Y766" i="28"/>
  <c r="X766" i="28"/>
  <c r="W766" i="28"/>
  <c r="V766" i="28"/>
  <c r="U766" i="28"/>
  <c r="T766" i="28"/>
  <c r="AQ765" i="28"/>
  <c r="AP765" i="28"/>
  <c r="AO765" i="28"/>
  <c r="AN765" i="28"/>
  <c r="AM765" i="28"/>
  <c r="AL765" i="28"/>
  <c r="AK765" i="28"/>
  <c r="AJ765" i="28"/>
  <c r="AI765" i="28"/>
  <c r="AH765" i="28"/>
  <c r="AG765" i="28"/>
  <c r="AF765" i="28"/>
  <c r="AE765" i="28"/>
  <c r="AD765" i="28"/>
  <c r="AC765" i="28"/>
  <c r="AB765" i="28"/>
  <c r="AA765" i="28"/>
  <c r="Z765" i="28"/>
  <c r="Y765" i="28"/>
  <c r="X765" i="28"/>
  <c r="W765" i="28"/>
  <c r="V765" i="28"/>
  <c r="U765" i="28"/>
  <c r="T765" i="28"/>
  <c r="AQ764" i="28"/>
  <c r="AP764" i="28"/>
  <c r="AO764" i="28"/>
  <c r="AN764" i="28"/>
  <c r="AM764" i="28"/>
  <c r="AL764" i="28"/>
  <c r="AK764" i="28"/>
  <c r="AJ764" i="28"/>
  <c r="AI764" i="28"/>
  <c r="AH764" i="28"/>
  <c r="AG764" i="28"/>
  <c r="AF764" i="28"/>
  <c r="AE764" i="28"/>
  <c r="AD764" i="28"/>
  <c r="AC764" i="28"/>
  <c r="AB764" i="28"/>
  <c r="AA764" i="28"/>
  <c r="Z764" i="28"/>
  <c r="Y764" i="28"/>
  <c r="X764" i="28"/>
  <c r="W764" i="28"/>
  <c r="V764" i="28"/>
  <c r="U764" i="28"/>
  <c r="T764" i="28"/>
  <c r="AQ763" i="28"/>
  <c r="AP763" i="28"/>
  <c r="AO763" i="28"/>
  <c r="AN763" i="28"/>
  <c r="AM763" i="28"/>
  <c r="AL763" i="28"/>
  <c r="AK763" i="28"/>
  <c r="AJ763" i="28"/>
  <c r="AI763" i="28"/>
  <c r="AH763" i="28"/>
  <c r="AG763" i="28"/>
  <c r="AF763" i="28"/>
  <c r="AE763" i="28"/>
  <c r="AD763" i="28"/>
  <c r="AC763" i="28"/>
  <c r="AB763" i="28"/>
  <c r="AA763" i="28"/>
  <c r="Z763" i="28"/>
  <c r="Y763" i="28"/>
  <c r="X763" i="28"/>
  <c r="W763" i="28"/>
  <c r="V763" i="28"/>
  <c r="U763" i="28"/>
  <c r="T763" i="28"/>
  <c r="AQ762" i="28"/>
  <c r="AP762" i="28"/>
  <c r="AO762" i="28"/>
  <c r="AN762" i="28"/>
  <c r="AM762" i="28"/>
  <c r="AL762" i="28"/>
  <c r="AK762" i="28"/>
  <c r="AJ762" i="28"/>
  <c r="AI762" i="28"/>
  <c r="AH762" i="28"/>
  <c r="AG762" i="28"/>
  <c r="AF762" i="28"/>
  <c r="AE762" i="28"/>
  <c r="AD762" i="28"/>
  <c r="AC762" i="28"/>
  <c r="AB762" i="28"/>
  <c r="AA762" i="28"/>
  <c r="Z762" i="28"/>
  <c r="Y762" i="28"/>
  <c r="X762" i="28"/>
  <c r="W762" i="28"/>
  <c r="V762" i="28"/>
  <c r="U762" i="28"/>
  <c r="T762" i="28"/>
  <c r="AQ761" i="28"/>
  <c r="AP761" i="28"/>
  <c r="AO761" i="28"/>
  <c r="AN761" i="28"/>
  <c r="AM761" i="28"/>
  <c r="AL761" i="28"/>
  <c r="AK761" i="28"/>
  <c r="AJ761" i="28"/>
  <c r="AI761" i="28"/>
  <c r="AH761" i="28"/>
  <c r="AG761" i="28"/>
  <c r="AF761" i="28"/>
  <c r="AE761" i="28"/>
  <c r="AD761" i="28"/>
  <c r="AC761" i="28"/>
  <c r="AB761" i="28"/>
  <c r="AA761" i="28"/>
  <c r="Z761" i="28"/>
  <c r="Y761" i="28"/>
  <c r="X761" i="28"/>
  <c r="W761" i="28"/>
  <c r="V761" i="28"/>
  <c r="U761" i="28"/>
  <c r="T761" i="28"/>
  <c r="AQ760" i="28"/>
  <c r="AP760" i="28"/>
  <c r="AO760" i="28"/>
  <c r="AN760" i="28"/>
  <c r="AM760" i="28"/>
  <c r="AL760" i="28"/>
  <c r="AK760" i="28"/>
  <c r="AJ760" i="28"/>
  <c r="AI760" i="28"/>
  <c r="AH760" i="28"/>
  <c r="AG760" i="28"/>
  <c r="AF760" i="28"/>
  <c r="AE760" i="28"/>
  <c r="AD760" i="28"/>
  <c r="AC760" i="28"/>
  <c r="AB760" i="28"/>
  <c r="AA760" i="28"/>
  <c r="Z760" i="28"/>
  <c r="Y760" i="28"/>
  <c r="X760" i="28"/>
  <c r="W760" i="28"/>
  <c r="V760" i="28"/>
  <c r="U760" i="28"/>
  <c r="T760" i="28"/>
  <c r="AQ759" i="28"/>
  <c r="AP759" i="28"/>
  <c r="AO759" i="28"/>
  <c r="AN759" i="28"/>
  <c r="AM759" i="28"/>
  <c r="AL759" i="28"/>
  <c r="AK759" i="28"/>
  <c r="AJ759" i="28"/>
  <c r="AI759" i="28"/>
  <c r="AH759" i="28"/>
  <c r="AG759" i="28"/>
  <c r="AF759" i="28"/>
  <c r="AE759" i="28"/>
  <c r="AD759" i="28"/>
  <c r="AC759" i="28"/>
  <c r="AB759" i="28"/>
  <c r="AA759" i="28"/>
  <c r="Z759" i="28"/>
  <c r="Y759" i="28"/>
  <c r="X759" i="28"/>
  <c r="W759" i="28"/>
  <c r="V759" i="28"/>
  <c r="U759" i="28"/>
  <c r="T759" i="28"/>
  <c r="AQ758" i="28"/>
  <c r="AP758" i="28"/>
  <c r="AO758" i="28"/>
  <c r="AN758" i="28"/>
  <c r="AM758" i="28"/>
  <c r="AL758" i="28"/>
  <c r="AK758" i="28"/>
  <c r="AJ758" i="28"/>
  <c r="AI758" i="28"/>
  <c r="AH758" i="28"/>
  <c r="AG758" i="28"/>
  <c r="AF758" i="28"/>
  <c r="AE758" i="28"/>
  <c r="AD758" i="28"/>
  <c r="AC758" i="28"/>
  <c r="AB758" i="28"/>
  <c r="AA758" i="28"/>
  <c r="Z758" i="28"/>
  <c r="Y758" i="28"/>
  <c r="X758" i="28"/>
  <c r="W758" i="28"/>
  <c r="V758" i="28"/>
  <c r="U758" i="28"/>
  <c r="T758" i="28"/>
  <c r="AQ757" i="28"/>
  <c r="AP757" i="28"/>
  <c r="AO757" i="28"/>
  <c r="AN757" i="28"/>
  <c r="AM757" i="28"/>
  <c r="AL757" i="28"/>
  <c r="AK757" i="28"/>
  <c r="AJ757" i="28"/>
  <c r="AI757" i="28"/>
  <c r="AH757" i="28"/>
  <c r="AG757" i="28"/>
  <c r="AF757" i="28"/>
  <c r="AE757" i="28"/>
  <c r="AD757" i="28"/>
  <c r="AC757" i="28"/>
  <c r="AB757" i="28"/>
  <c r="AA757" i="28"/>
  <c r="Z757" i="28"/>
  <c r="Y757" i="28"/>
  <c r="X757" i="28"/>
  <c r="W757" i="28"/>
  <c r="V757" i="28"/>
  <c r="U757" i="28"/>
  <c r="T757" i="28"/>
  <c r="AQ756" i="28"/>
  <c r="AP756" i="28"/>
  <c r="AO756" i="28"/>
  <c r="AN756" i="28"/>
  <c r="AM756" i="28"/>
  <c r="AL756" i="28"/>
  <c r="AK756" i="28"/>
  <c r="AJ756" i="28"/>
  <c r="AI756" i="28"/>
  <c r="AH756" i="28"/>
  <c r="AG756" i="28"/>
  <c r="AF756" i="28"/>
  <c r="AE756" i="28"/>
  <c r="AD756" i="28"/>
  <c r="AC756" i="28"/>
  <c r="AB756" i="28"/>
  <c r="AA756" i="28"/>
  <c r="Z756" i="28"/>
  <c r="Y756" i="28"/>
  <c r="X756" i="28"/>
  <c r="W756" i="28"/>
  <c r="V756" i="28"/>
  <c r="U756" i="28"/>
  <c r="T756" i="28"/>
  <c r="AQ755" i="28"/>
  <c r="AP755" i="28"/>
  <c r="AO755" i="28"/>
  <c r="AN755" i="28"/>
  <c r="AM755" i="28"/>
  <c r="AL755" i="28"/>
  <c r="AK755" i="28"/>
  <c r="AJ755" i="28"/>
  <c r="AI755" i="28"/>
  <c r="AH755" i="28"/>
  <c r="AG755" i="28"/>
  <c r="AF755" i="28"/>
  <c r="AE755" i="28"/>
  <c r="AD755" i="28"/>
  <c r="AC755" i="28"/>
  <c r="AB755" i="28"/>
  <c r="AA755" i="28"/>
  <c r="Z755" i="28"/>
  <c r="Y755" i="28"/>
  <c r="X755" i="28"/>
  <c r="W755" i="28"/>
  <c r="V755" i="28"/>
  <c r="U755" i="28"/>
  <c r="T755" i="28"/>
  <c r="AQ754" i="28"/>
  <c r="AP754" i="28"/>
  <c r="AO754" i="28"/>
  <c r="AN754" i="28"/>
  <c r="AM754" i="28"/>
  <c r="AL754" i="28"/>
  <c r="AK754" i="28"/>
  <c r="AJ754" i="28"/>
  <c r="AI754" i="28"/>
  <c r="AH754" i="28"/>
  <c r="AG754" i="28"/>
  <c r="AF754" i="28"/>
  <c r="AE754" i="28"/>
  <c r="AD754" i="28"/>
  <c r="AC754" i="28"/>
  <c r="AB754" i="28"/>
  <c r="AA754" i="28"/>
  <c r="Z754" i="28"/>
  <c r="Y754" i="28"/>
  <c r="X754" i="28"/>
  <c r="W754" i="28"/>
  <c r="V754" i="28"/>
  <c r="U754" i="28"/>
  <c r="T754" i="28"/>
  <c r="AQ753" i="28"/>
  <c r="AP753" i="28"/>
  <c r="AO753" i="28"/>
  <c r="AN753" i="28"/>
  <c r="AM753" i="28"/>
  <c r="AL753" i="28"/>
  <c r="AK753" i="28"/>
  <c r="AJ753" i="28"/>
  <c r="AI753" i="28"/>
  <c r="AH753" i="28"/>
  <c r="AG753" i="28"/>
  <c r="AF753" i="28"/>
  <c r="AE753" i="28"/>
  <c r="AD753" i="28"/>
  <c r="AC753" i="28"/>
  <c r="AB753" i="28"/>
  <c r="AA753" i="28"/>
  <c r="Z753" i="28"/>
  <c r="Y753" i="28"/>
  <c r="X753" i="28"/>
  <c r="W753" i="28"/>
  <c r="V753" i="28"/>
  <c r="U753" i="28"/>
  <c r="T753" i="28"/>
  <c r="AQ752" i="28"/>
  <c r="AP752" i="28"/>
  <c r="AO752" i="28"/>
  <c r="AN752" i="28"/>
  <c r="AM752" i="28"/>
  <c r="AL752" i="28"/>
  <c r="AK752" i="28"/>
  <c r="AJ752" i="28"/>
  <c r="AI752" i="28"/>
  <c r="AH752" i="28"/>
  <c r="AG752" i="28"/>
  <c r="AF752" i="28"/>
  <c r="AE752" i="28"/>
  <c r="AD752" i="28"/>
  <c r="AC752" i="28"/>
  <c r="AB752" i="28"/>
  <c r="AA752" i="28"/>
  <c r="Z752" i="28"/>
  <c r="Y752" i="28"/>
  <c r="X752" i="28"/>
  <c r="W752" i="28"/>
  <c r="V752" i="28"/>
  <c r="U752" i="28"/>
  <c r="T752" i="28"/>
  <c r="AQ751" i="28"/>
  <c r="AP751" i="28"/>
  <c r="AO751" i="28"/>
  <c r="AN751" i="28"/>
  <c r="AM751" i="28"/>
  <c r="AL751" i="28"/>
  <c r="AK751" i="28"/>
  <c r="AJ751" i="28"/>
  <c r="AI751" i="28"/>
  <c r="AH751" i="28"/>
  <c r="AG751" i="28"/>
  <c r="AF751" i="28"/>
  <c r="AE751" i="28"/>
  <c r="AD751" i="28"/>
  <c r="AC751" i="28"/>
  <c r="AB751" i="28"/>
  <c r="AA751" i="28"/>
  <c r="Z751" i="28"/>
  <c r="Y751" i="28"/>
  <c r="X751" i="28"/>
  <c r="W751" i="28"/>
  <c r="V751" i="28"/>
  <c r="U751" i="28"/>
  <c r="T751" i="28"/>
  <c r="AQ750" i="28"/>
  <c r="AP750" i="28"/>
  <c r="AO750" i="28"/>
  <c r="AN750" i="28"/>
  <c r="AM750" i="28"/>
  <c r="AL750" i="28"/>
  <c r="AK750" i="28"/>
  <c r="AJ750" i="28"/>
  <c r="AI750" i="28"/>
  <c r="AH750" i="28"/>
  <c r="AG750" i="28"/>
  <c r="AF750" i="28"/>
  <c r="AE750" i="28"/>
  <c r="AD750" i="28"/>
  <c r="AC750" i="28"/>
  <c r="AB750" i="28"/>
  <c r="AA750" i="28"/>
  <c r="Z750" i="28"/>
  <c r="Y750" i="28"/>
  <c r="X750" i="28"/>
  <c r="W750" i="28"/>
  <c r="V750" i="28"/>
  <c r="U750" i="28"/>
  <c r="T750" i="28"/>
  <c r="AQ749" i="28"/>
  <c r="AP749" i="28"/>
  <c r="AO749" i="28"/>
  <c r="AN749" i="28"/>
  <c r="AM749" i="28"/>
  <c r="AL749" i="28"/>
  <c r="AK749" i="28"/>
  <c r="AJ749" i="28"/>
  <c r="AI749" i="28"/>
  <c r="AH749" i="28"/>
  <c r="AG749" i="28"/>
  <c r="AF749" i="28"/>
  <c r="AE749" i="28"/>
  <c r="AD749" i="28"/>
  <c r="AC749" i="28"/>
  <c r="AB749" i="28"/>
  <c r="AA749" i="28"/>
  <c r="Z749" i="28"/>
  <c r="Y749" i="28"/>
  <c r="X749" i="28"/>
  <c r="W749" i="28"/>
  <c r="V749" i="28"/>
  <c r="U749" i="28"/>
  <c r="T749" i="28"/>
  <c r="AQ748" i="28"/>
  <c r="AP748" i="28"/>
  <c r="AO748" i="28"/>
  <c r="AN748" i="28"/>
  <c r="AM748" i="28"/>
  <c r="AL748" i="28"/>
  <c r="AK748" i="28"/>
  <c r="AJ748" i="28"/>
  <c r="AI748" i="28"/>
  <c r="AH748" i="28"/>
  <c r="AG748" i="28"/>
  <c r="AF748" i="28"/>
  <c r="AE748" i="28"/>
  <c r="AD748" i="28"/>
  <c r="AC748" i="28"/>
  <c r="AB748" i="28"/>
  <c r="AA748" i="28"/>
  <c r="Z748" i="28"/>
  <c r="Y748" i="28"/>
  <c r="X748" i="28"/>
  <c r="W748" i="28"/>
  <c r="V748" i="28"/>
  <c r="U748" i="28"/>
  <c r="T748" i="28"/>
  <c r="AQ747" i="28"/>
  <c r="AP747" i="28"/>
  <c r="AO747" i="28"/>
  <c r="AN747" i="28"/>
  <c r="AM747" i="28"/>
  <c r="AL747" i="28"/>
  <c r="AK747" i="28"/>
  <c r="AJ747" i="28"/>
  <c r="AI747" i="28"/>
  <c r="AH747" i="28"/>
  <c r="AG747" i="28"/>
  <c r="AF747" i="28"/>
  <c r="AE747" i="28"/>
  <c r="AD747" i="28"/>
  <c r="AC747" i="28"/>
  <c r="AB747" i="28"/>
  <c r="AA747" i="28"/>
  <c r="Z747" i="28"/>
  <c r="Y747" i="28"/>
  <c r="X747" i="28"/>
  <c r="W747" i="28"/>
  <c r="V747" i="28"/>
  <c r="U747" i="28"/>
  <c r="T747" i="28"/>
  <c r="AQ746" i="28"/>
  <c r="AP746" i="28"/>
  <c r="AO746" i="28"/>
  <c r="AN746" i="28"/>
  <c r="AM746" i="28"/>
  <c r="AL746" i="28"/>
  <c r="AK746" i="28"/>
  <c r="AJ746" i="28"/>
  <c r="AI746" i="28"/>
  <c r="AH746" i="28"/>
  <c r="AG746" i="28"/>
  <c r="AF746" i="28"/>
  <c r="AE746" i="28"/>
  <c r="AD746" i="28"/>
  <c r="AC746" i="28"/>
  <c r="AB746" i="28"/>
  <c r="AA746" i="28"/>
  <c r="Z746" i="28"/>
  <c r="Y746" i="28"/>
  <c r="X746" i="28"/>
  <c r="W746" i="28"/>
  <c r="V746" i="28"/>
  <c r="U746" i="28"/>
  <c r="T746" i="28"/>
  <c r="AQ745" i="28"/>
  <c r="AP745" i="28"/>
  <c r="AO745" i="28"/>
  <c r="AN745" i="28"/>
  <c r="AM745" i="28"/>
  <c r="AL745" i="28"/>
  <c r="AK745" i="28"/>
  <c r="AJ745" i="28"/>
  <c r="AI745" i="28"/>
  <c r="AH745" i="28"/>
  <c r="AG745" i="28"/>
  <c r="AF745" i="28"/>
  <c r="AE745" i="28"/>
  <c r="AD745" i="28"/>
  <c r="AC745" i="28"/>
  <c r="AB745" i="28"/>
  <c r="AA745" i="28"/>
  <c r="Z745" i="28"/>
  <c r="Y745" i="28"/>
  <c r="X745" i="28"/>
  <c r="W745" i="28"/>
  <c r="V745" i="28"/>
  <c r="U745" i="28"/>
  <c r="T745" i="28"/>
  <c r="AQ744" i="28"/>
  <c r="AP744" i="28"/>
  <c r="AO744" i="28"/>
  <c r="AN744" i="28"/>
  <c r="AM744" i="28"/>
  <c r="AL744" i="28"/>
  <c r="AK744" i="28"/>
  <c r="AJ744" i="28"/>
  <c r="AI744" i="28"/>
  <c r="AH744" i="28"/>
  <c r="AG744" i="28"/>
  <c r="AF744" i="28"/>
  <c r="AE744" i="28"/>
  <c r="AD744" i="28"/>
  <c r="AC744" i="28"/>
  <c r="AB744" i="28"/>
  <c r="AA744" i="28"/>
  <c r="Z744" i="28"/>
  <c r="Y744" i="28"/>
  <c r="X744" i="28"/>
  <c r="W744" i="28"/>
  <c r="V744" i="28"/>
  <c r="U744" i="28"/>
  <c r="T744" i="28"/>
  <c r="AQ743" i="28"/>
  <c r="AP743" i="28"/>
  <c r="AO743" i="28"/>
  <c r="AN743" i="28"/>
  <c r="AM743" i="28"/>
  <c r="AL743" i="28"/>
  <c r="AK743" i="28"/>
  <c r="AJ743" i="28"/>
  <c r="AI743" i="28"/>
  <c r="AH743" i="28"/>
  <c r="AG743" i="28"/>
  <c r="AF743" i="28"/>
  <c r="AE743" i="28"/>
  <c r="AD743" i="28"/>
  <c r="AC743" i="28"/>
  <c r="AB743" i="28"/>
  <c r="AA743" i="28"/>
  <c r="Z743" i="28"/>
  <c r="Y743" i="28"/>
  <c r="X743" i="28"/>
  <c r="W743" i="28"/>
  <c r="V743" i="28"/>
  <c r="U743" i="28"/>
  <c r="T743" i="28"/>
  <c r="AQ742" i="28"/>
  <c r="AP742" i="28"/>
  <c r="AO742" i="28"/>
  <c r="AN742" i="28"/>
  <c r="AM742" i="28"/>
  <c r="AL742" i="28"/>
  <c r="AK742" i="28"/>
  <c r="AJ742" i="28"/>
  <c r="AI742" i="28"/>
  <c r="AH742" i="28"/>
  <c r="AG742" i="28"/>
  <c r="AF742" i="28"/>
  <c r="AE742" i="28"/>
  <c r="AD742" i="28"/>
  <c r="AC742" i="28"/>
  <c r="AB742" i="28"/>
  <c r="AA742" i="28"/>
  <c r="Z742" i="28"/>
  <c r="Y742" i="28"/>
  <c r="X742" i="28"/>
  <c r="W742" i="28"/>
  <c r="V742" i="28"/>
  <c r="U742" i="28"/>
  <c r="T742" i="28"/>
  <c r="AQ741" i="28"/>
  <c r="AP741" i="28"/>
  <c r="AO741" i="28"/>
  <c r="AN741" i="28"/>
  <c r="AM741" i="28"/>
  <c r="AL741" i="28"/>
  <c r="AK741" i="28"/>
  <c r="AJ741" i="28"/>
  <c r="AI741" i="28"/>
  <c r="AH741" i="28"/>
  <c r="AG741" i="28"/>
  <c r="AF741" i="28"/>
  <c r="AE741" i="28"/>
  <c r="AD741" i="28"/>
  <c r="AC741" i="28"/>
  <c r="AB741" i="28"/>
  <c r="AA741" i="28"/>
  <c r="Z741" i="28"/>
  <c r="Y741" i="28"/>
  <c r="X741" i="28"/>
  <c r="W741" i="28"/>
  <c r="V741" i="28"/>
  <c r="U741" i="28"/>
  <c r="T741" i="28"/>
  <c r="AQ740" i="28"/>
  <c r="AP740" i="28"/>
  <c r="AO740" i="28"/>
  <c r="AN740" i="28"/>
  <c r="AM740" i="28"/>
  <c r="AL740" i="28"/>
  <c r="AK740" i="28"/>
  <c r="AJ740" i="28"/>
  <c r="AI740" i="28"/>
  <c r="AH740" i="28"/>
  <c r="AG740" i="28"/>
  <c r="AF740" i="28"/>
  <c r="AE740" i="28"/>
  <c r="AD740" i="28"/>
  <c r="AC740" i="28"/>
  <c r="AB740" i="28"/>
  <c r="AA740" i="28"/>
  <c r="Z740" i="28"/>
  <c r="Y740" i="28"/>
  <c r="X740" i="28"/>
  <c r="W740" i="28"/>
  <c r="V740" i="28"/>
  <c r="U740" i="28"/>
  <c r="T740" i="28"/>
  <c r="AQ739" i="28"/>
  <c r="AP739" i="28"/>
  <c r="AO739" i="28"/>
  <c r="AN739" i="28"/>
  <c r="AM739" i="28"/>
  <c r="AL739" i="28"/>
  <c r="AK739" i="28"/>
  <c r="AJ739" i="28"/>
  <c r="AI739" i="28"/>
  <c r="AH739" i="28"/>
  <c r="AG739" i="28"/>
  <c r="AF739" i="28"/>
  <c r="AE739" i="28"/>
  <c r="AD739" i="28"/>
  <c r="AC739" i="28"/>
  <c r="AB739" i="28"/>
  <c r="AA739" i="28"/>
  <c r="Z739" i="28"/>
  <c r="Y739" i="28"/>
  <c r="X739" i="28"/>
  <c r="W739" i="28"/>
  <c r="V739" i="28"/>
  <c r="U739" i="28"/>
  <c r="T739" i="28"/>
  <c r="AQ738" i="28"/>
  <c r="AP738" i="28"/>
  <c r="AO738" i="28"/>
  <c r="AN738" i="28"/>
  <c r="AM738" i="28"/>
  <c r="AL738" i="28"/>
  <c r="AK738" i="28"/>
  <c r="AJ738" i="28"/>
  <c r="AI738" i="28"/>
  <c r="AH738" i="28"/>
  <c r="AG738" i="28"/>
  <c r="AF738" i="28"/>
  <c r="AE738" i="28"/>
  <c r="AD738" i="28"/>
  <c r="AC738" i="28"/>
  <c r="AB738" i="28"/>
  <c r="AA738" i="28"/>
  <c r="Z738" i="28"/>
  <c r="Y738" i="28"/>
  <c r="X738" i="28"/>
  <c r="W738" i="28"/>
  <c r="V738" i="28"/>
  <c r="U738" i="28"/>
  <c r="T738" i="28"/>
  <c r="AQ737" i="28"/>
  <c r="AP737" i="28"/>
  <c r="AO737" i="28"/>
  <c r="AN737" i="28"/>
  <c r="AM737" i="28"/>
  <c r="AL737" i="28"/>
  <c r="AK737" i="28"/>
  <c r="AJ737" i="28"/>
  <c r="AI737" i="28"/>
  <c r="AH737" i="28"/>
  <c r="AG737" i="28"/>
  <c r="AF737" i="28"/>
  <c r="AE737" i="28"/>
  <c r="AD737" i="28"/>
  <c r="AC737" i="28"/>
  <c r="AB737" i="28"/>
  <c r="AA737" i="28"/>
  <c r="Z737" i="28"/>
  <c r="Y737" i="28"/>
  <c r="X737" i="28"/>
  <c r="W737" i="28"/>
  <c r="V737" i="28"/>
  <c r="U737" i="28"/>
  <c r="T737" i="28"/>
  <c r="AQ736" i="28"/>
  <c r="AP736" i="28"/>
  <c r="AO736" i="28"/>
  <c r="AN736" i="28"/>
  <c r="AM736" i="28"/>
  <c r="AL736" i="28"/>
  <c r="AK736" i="28"/>
  <c r="AJ736" i="28"/>
  <c r="AI736" i="28"/>
  <c r="AH736" i="28"/>
  <c r="AG736" i="28"/>
  <c r="AF736" i="28"/>
  <c r="AE736" i="28"/>
  <c r="AD736" i="28"/>
  <c r="AC736" i="28"/>
  <c r="AB736" i="28"/>
  <c r="AA736" i="28"/>
  <c r="Z736" i="28"/>
  <c r="Y736" i="28"/>
  <c r="X736" i="28"/>
  <c r="W736" i="28"/>
  <c r="V736" i="28"/>
  <c r="U736" i="28"/>
  <c r="T736" i="28"/>
  <c r="AQ735" i="28"/>
  <c r="AP735" i="28"/>
  <c r="AO735" i="28"/>
  <c r="AN735" i="28"/>
  <c r="AM735" i="28"/>
  <c r="AL735" i="28"/>
  <c r="AK735" i="28"/>
  <c r="AJ735" i="28"/>
  <c r="AI735" i="28"/>
  <c r="AH735" i="28"/>
  <c r="AG735" i="28"/>
  <c r="AF735" i="28"/>
  <c r="AE735" i="28"/>
  <c r="AD735" i="28"/>
  <c r="AC735" i="28"/>
  <c r="AB735" i="28"/>
  <c r="AA735" i="28"/>
  <c r="Z735" i="28"/>
  <c r="Y735" i="28"/>
  <c r="X735" i="28"/>
  <c r="W735" i="28"/>
  <c r="V735" i="28"/>
  <c r="U735" i="28"/>
  <c r="T735" i="28"/>
  <c r="AQ734" i="28"/>
  <c r="AP734" i="28"/>
  <c r="AO734" i="28"/>
  <c r="AN734" i="28"/>
  <c r="AM734" i="28"/>
  <c r="AL734" i="28"/>
  <c r="AK734" i="28"/>
  <c r="AJ734" i="28"/>
  <c r="AI734" i="28"/>
  <c r="AH734" i="28"/>
  <c r="AG734" i="28"/>
  <c r="AF734" i="28"/>
  <c r="AE734" i="28"/>
  <c r="AD734" i="28"/>
  <c r="AC734" i="28"/>
  <c r="AB734" i="28"/>
  <c r="AA734" i="28"/>
  <c r="Z734" i="28"/>
  <c r="Y734" i="28"/>
  <c r="X734" i="28"/>
  <c r="W734" i="28"/>
  <c r="V734" i="28"/>
  <c r="U734" i="28"/>
  <c r="T734" i="28"/>
  <c r="AQ733" i="28"/>
  <c r="AP733" i="28"/>
  <c r="AO733" i="28"/>
  <c r="AN733" i="28"/>
  <c r="AM733" i="28"/>
  <c r="AL733" i="28"/>
  <c r="AK733" i="28"/>
  <c r="AJ733" i="28"/>
  <c r="AI733" i="28"/>
  <c r="AH733" i="28"/>
  <c r="AG733" i="28"/>
  <c r="AF733" i="28"/>
  <c r="AE733" i="28"/>
  <c r="AD733" i="28"/>
  <c r="AC733" i="28"/>
  <c r="AB733" i="28"/>
  <c r="AA733" i="28"/>
  <c r="Z733" i="28"/>
  <c r="Y733" i="28"/>
  <c r="X733" i="28"/>
  <c r="W733" i="28"/>
  <c r="V733" i="28"/>
  <c r="U733" i="28"/>
  <c r="T733" i="28"/>
  <c r="AQ732" i="28"/>
  <c r="AP732" i="28"/>
  <c r="AO732" i="28"/>
  <c r="AN732" i="28"/>
  <c r="AM732" i="28"/>
  <c r="AL732" i="28"/>
  <c r="AK732" i="28"/>
  <c r="AJ732" i="28"/>
  <c r="AI732" i="28"/>
  <c r="AH732" i="28"/>
  <c r="AG732" i="28"/>
  <c r="AF732" i="28"/>
  <c r="AE732" i="28"/>
  <c r="AD732" i="28"/>
  <c r="AC732" i="28"/>
  <c r="AB732" i="28"/>
  <c r="AA732" i="28"/>
  <c r="Z732" i="28"/>
  <c r="Y732" i="28"/>
  <c r="X732" i="28"/>
  <c r="W732" i="28"/>
  <c r="V732" i="28"/>
  <c r="U732" i="28"/>
  <c r="T732" i="28"/>
  <c r="AQ731" i="28"/>
  <c r="AP731" i="28"/>
  <c r="AO731" i="28"/>
  <c r="AN731" i="28"/>
  <c r="AM731" i="28"/>
  <c r="AL731" i="28"/>
  <c r="AK731" i="28"/>
  <c r="AJ731" i="28"/>
  <c r="AI731" i="28"/>
  <c r="AH731" i="28"/>
  <c r="AG731" i="28"/>
  <c r="AF731" i="28"/>
  <c r="AE731" i="28"/>
  <c r="AD731" i="28"/>
  <c r="AC731" i="28"/>
  <c r="AB731" i="28"/>
  <c r="AA731" i="28"/>
  <c r="Z731" i="28"/>
  <c r="Y731" i="28"/>
  <c r="X731" i="28"/>
  <c r="W731" i="28"/>
  <c r="V731" i="28"/>
  <c r="U731" i="28"/>
  <c r="T731" i="28"/>
  <c r="AQ730" i="28"/>
  <c r="AP730" i="28"/>
  <c r="AO730" i="28"/>
  <c r="AN730" i="28"/>
  <c r="AM730" i="28"/>
  <c r="AL730" i="28"/>
  <c r="AK730" i="28"/>
  <c r="AJ730" i="28"/>
  <c r="AI730" i="28"/>
  <c r="AH730" i="28"/>
  <c r="AG730" i="28"/>
  <c r="AF730" i="28"/>
  <c r="AE730" i="28"/>
  <c r="AD730" i="28"/>
  <c r="AC730" i="28"/>
  <c r="AB730" i="28"/>
  <c r="AA730" i="28"/>
  <c r="Z730" i="28"/>
  <c r="Y730" i="28"/>
  <c r="X730" i="28"/>
  <c r="W730" i="28"/>
  <c r="V730" i="28"/>
  <c r="U730" i="28"/>
  <c r="T730" i="28"/>
  <c r="AQ729" i="28"/>
  <c r="AP729" i="28"/>
  <c r="AO729" i="28"/>
  <c r="AN729" i="28"/>
  <c r="AM729" i="28"/>
  <c r="AL729" i="28"/>
  <c r="AK729" i="28"/>
  <c r="AJ729" i="28"/>
  <c r="AI729" i="28"/>
  <c r="AH729" i="28"/>
  <c r="AG729" i="28"/>
  <c r="AF729" i="28"/>
  <c r="AE729" i="28"/>
  <c r="AD729" i="28"/>
  <c r="AC729" i="28"/>
  <c r="AB729" i="28"/>
  <c r="AA729" i="28"/>
  <c r="Z729" i="28"/>
  <c r="Y729" i="28"/>
  <c r="X729" i="28"/>
  <c r="W729" i="28"/>
  <c r="V729" i="28"/>
  <c r="U729" i="28"/>
  <c r="T729" i="28"/>
  <c r="AQ728" i="28"/>
  <c r="AP728" i="28"/>
  <c r="AO728" i="28"/>
  <c r="AN728" i="28"/>
  <c r="AM728" i="28"/>
  <c r="AL728" i="28"/>
  <c r="AK728" i="28"/>
  <c r="AJ728" i="28"/>
  <c r="AI728" i="28"/>
  <c r="AH728" i="28"/>
  <c r="AG728" i="28"/>
  <c r="AF728" i="28"/>
  <c r="AE728" i="28"/>
  <c r="AD728" i="28"/>
  <c r="AC728" i="28"/>
  <c r="AB728" i="28"/>
  <c r="AA728" i="28"/>
  <c r="Z728" i="28"/>
  <c r="Y728" i="28"/>
  <c r="X728" i="28"/>
  <c r="W728" i="28"/>
  <c r="V728" i="28"/>
  <c r="U728" i="28"/>
  <c r="T728" i="28"/>
  <c r="AQ727" i="28"/>
  <c r="AP727" i="28"/>
  <c r="AO727" i="28"/>
  <c r="AN727" i="28"/>
  <c r="AM727" i="28"/>
  <c r="AL727" i="28"/>
  <c r="AK727" i="28"/>
  <c r="AJ727" i="28"/>
  <c r="AI727" i="28"/>
  <c r="AH727" i="28"/>
  <c r="AG727" i="28"/>
  <c r="AF727" i="28"/>
  <c r="AE727" i="28"/>
  <c r="AD727" i="28"/>
  <c r="AC727" i="28"/>
  <c r="AB727" i="28"/>
  <c r="AA727" i="28"/>
  <c r="Z727" i="28"/>
  <c r="Y727" i="28"/>
  <c r="X727" i="28"/>
  <c r="W727" i="28"/>
  <c r="V727" i="28"/>
  <c r="U727" i="28"/>
  <c r="T727" i="28"/>
  <c r="AQ726" i="28"/>
  <c r="AP726" i="28"/>
  <c r="AO726" i="28"/>
  <c r="AN726" i="28"/>
  <c r="AM726" i="28"/>
  <c r="AL726" i="28"/>
  <c r="AK726" i="28"/>
  <c r="AJ726" i="28"/>
  <c r="AI726" i="28"/>
  <c r="AH726" i="28"/>
  <c r="AG726" i="28"/>
  <c r="AF726" i="28"/>
  <c r="AE726" i="28"/>
  <c r="AD726" i="28"/>
  <c r="AC726" i="28"/>
  <c r="AB726" i="28"/>
  <c r="AA726" i="28"/>
  <c r="Z726" i="28"/>
  <c r="Y726" i="28"/>
  <c r="X726" i="28"/>
  <c r="W726" i="28"/>
  <c r="V726" i="28"/>
  <c r="U726" i="28"/>
  <c r="T726" i="28"/>
  <c r="AQ725" i="28"/>
  <c r="AP725" i="28"/>
  <c r="AO725" i="28"/>
  <c r="AN725" i="28"/>
  <c r="AM725" i="28"/>
  <c r="AL725" i="28"/>
  <c r="AK725" i="28"/>
  <c r="AJ725" i="28"/>
  <c r="AI725" i="28"/>
  <c r="AH725" i="28"/>
  <c r="AG725" i="28"/>
  <c r="AF725" i="28"/>
  <c r="AE725" i="28"/>
  <c r="AD725" i="28"/>
  <c r="AC725" i="28"/>
  <c r="AB725" i="28"/>
  <c r="AA725" i="28"/>
  <c r="Z725" i="28"/>
  <c r="Y725" i="28"/>
  <c r="X725" i="28"/>
  <c r="W725" i="28"/>
  <c r="V725" i="28"/>
  <c r="U725" i="28"/>
  <c r="T725" i="28"/>
  <c r="AQ724" i="28"/>
  <c r="AP724" i="28"/>
  <c r="AO724" i="28"/>
  <c r="AN724" i="28"/>
  <c r="AM724" i="28"/>
  <c r="AL724" i="28"/>
  <c r="AK724" i="28"/>
  <c r="AJ724" i="28"/>
  <c r="AI724" i="28"/>
  <c r="AH724" i="28"/>
  <c r="AG724" i="28"/>
  <c r="AF724" i="28"/>
  <c r="AE724" i="28"/>
  <c r="AD724" i="28"/>
  <c r="AC724" i="28"/>
  <c r="AB724" i="28"/>
  <c r="AA724" i="28"/>
  <c r="Z724" i="28"/>
  <c r="Y724" i="28"/>
  <c r="X724" i="28"/>
  <c r="W724" i="28"/>
  <c r="V724" i="28"/>
  <c r="U724" i="28"/>
  <c r="T724" i="28"/>
  <c r="AQ723" i="28"/>
  <c r="AP723" i="28"/>
  <c r="AO723" i="28"/>
  <c r="AN723" i="28"/>
  <c r="AM723" i="28"/>
  <c r="AL723" i="28"/>
  <c r="AK723" i="28"/>
  <c r="AJ723" i="28"/>
  <c r="AI723" i="28"/>
  <c r="AH723" i="28"/>
  <c r="AG723" i="28"/>
  <c r="AF723" i="28"/>
  <c r="AE723" i="28"/>
  <c r="AD723" i="28"/>
  <c r="AC723" i="28"/>
  <c r="AB723" i="28"/>
  <c r="AA723" i="28"/>
  <c r="Z723" i="28"/>
  <c r="Y723" i="28"/>
  <c r="X723" i="28"/>
  <c r="W723" i="28"/>
  <c r="V723" i="28"/>
  <c r="U723" i="28"/>
  <c r="T723" i="28"/>
  <c r="AQ722" i="28"/>
  <c r="AP722" i="28"/>
  <c r="AO722" i="28"/>
  <c r="AN722" i="28"/>
  <c r="AM722" i="28"/>
  <c r="AL722" i="28"/>
  <c r="AK722" i="28"/>
  <c r="AJ722" i="28"/>
  <c r="AI722" i="28"/>
  <c r="AH722" i="28"/>
  <c r="AG722" i="28"/>
  <c r="AF722" i="28"/>
  <c r="AE722" i="28"/>
  <c r="AD722" i="28"/>
  <c r="AC722" i="28"/>
  <c r="AB722" i="28"/>
  <c r="AA722" i="28"/>
  <c r="Z722" i="28"/>
  <c r="Y722" i="28"/>
  <c r="X722" i="28"/>
  <c r="W722" i="28"/>
  <c r="V722" i="28"/>
  <c r="U722" i="28"/>
  <c r="T722" i="28"/>
  <c r="AQ721" i="28"/>
  <c r="AP721" i="28"/>
  <c r="AO721" i="28"/>
  <c r="AN721" i="28"/>
  <c r="AM721" i="28"/>
  <c r="AL721" i="28"/>
  <c r="AK721" i="28"/>
  <c r="AJ721" i="28"/>
  <c r="AI721" i="28"/>
  <c r="AH721" i="28"/>
  <c r="AG721" i="28"/>
  <c r="AF721" i="28"/>
  <c r="AE721" i="28"/>
  <c r="AD721" i="28"/>
  <c r="AC721" i="28"/>
  <c r="AB721" i="28"/>
  <c r="AA721" i="28"/>
  <c r="Z721" i="28"/>
  <c r="Y721" i="28"/>
  <c r="X721" i="28"/>
  <c r="W721" i="28"/>
  <c r="V721" i="28"/>
  <c r="U721" i="28"/>
  <c r="T721" i="28"/>
  <c r="AQ720" i="28"/>
  <c r="AP720" i="28"/>
  <c r="AO720" i="28"/>
  <c r="AN720" i="28"/>
  <c r="AM720" i="28"/>
  <c r="AL720" i="28"/>
  <c r="AK720" i="28"/>
  <c r="AJ720" i="28"/>
  <c r="AI720" i="28"/>
  <c r="AH720" i="28"/>
  <c r="AG720" i="28"/>
  <c r="AF720" i="28"/>
  <c r="AE720" i="28"/>
  <c r="AD720" i="28"/>
  <c r="AC720" i="28"/>
  <c r="AB720" i="28"/>
  <c r="AA720" i="28"/>
  <c r="Z720" i="28"/>
  <c r="Y720" i="28"/>
  <c r="X720" i="28"/>
  <c r="W720" i="28"/>
  <c r="V720" i="28"/>
  <c r="U720" i="28"/>
  <c r="T720" i="28"/>
  <c r="AQ719" i="28"/>
  <c r="AP719" i="28"/>
  <c r="AO719" i="28"/>
  <c r="AN719" i="28"/>
  <c r="AM719" i="28"/>
  <c r="AL719" i="28"/>
  <c r="AK719" i="28"/>
  <c r="AJ719" i="28"/>
  <c r="AI719" i="28"/>
  <c r="AH719" i="28"/>
  <c r="AG719" i="28"/>
  <c r="AF719" i="28"/>
  <c r="AE719" i="28"/>
  <c r="AD719" i="28"/>
  <c r="AC719" i="28"/>
  <c r="AB719" i="28"/>
  <c r="AA719" i="28"/>
  <c r="Z719" i="28"/>
  <c r="Y719" i="28"/>
  <c r="X719" i="28"/>
  <c r="W719" i="28"/>
  <c r="V719" i="28"/>
  <c r="U719" i="28"/>
  <c r="T719" i="28"/>
  <c r="AQ718" i="28"/>
  <c r="AP718" i="28"/>
  <c r="AO718" i="28"/>
  <c r="AN718" i="28"/>
  <c r="AM718" i="28"/>
  <c r="AL718" i="28"/>
  <c r="AK718" i="28"/>
  <c r="AJ718" i="28"/>
  <c r="AI718" i="28"/>
  <c r="AH718" i="28"/>
  <c r="AG718" i="28"/>
  <c r="AF718" i="28"/>
  <c r="AE718" i="28"/>
  <c r="AD718" i="28"/>
  <c r="AC718" i="28"/>
  <c r="AB718" i="28"/>
  <c r="AA718" i="28"/>
  <c r="Z718" i="28"/>
  <c r="Y718" i="28"/>
  <c r="X718" i="28"/>
  <c r="W718" i="28"/>
  <c r="V718" i="28"/>
  <c r="U718" i="28"/>
  <c r="T718" i="28"/>
  <c r="AQ717" i="28"/>
  <c r="AP717" i="28"/>
  <c r="AO717" i="28"/>
  <c r="AN717" i="28"/>
  <c r="AM717" i="28"/>
  <c r="AL717" i="28"/>
  <c r="AK717" i="28"/>
  <c r="AJ717" i="28"/>
  <c r="AI717" i="28"/>
  <c r="AH717" i="28"/>
  <c r="AG717" i="28"/>
  <c r="AF717" i="28"/>
  <c r="AE717" i="28"/>
  <c r="AD717" i="28"/>
  <c r="AC717" i="28"/>
  <c r="AB717" i="28"/>
  <c r="AA717" i="28"/>
  <c r="Z717" i="28"/>
  <c r="Y717" i="28"/>
  <c r="X717" i="28"/>
  <c r="W717" i="28"/>
  <c r="V717" i="28"/>
  <c r="U717" i="28"/>
  <c r="T717" i="28"/>
  <c r="AQ716" i="28"/>
  <c r="AP716" i="28"/>
  <c r="AO716" i="28"/>
  <c r="AN716" i="28"/>
  <c r="AM716" i="28"/>
  <c r="AL716" i="28"/>
  <c r="AK716" i="28"/>
  <c r="AJ716" i="28"/>
  <c r="AI716" i="28"/>
  <c r="AH716" i="28"/>
  <c r="AG716" i="28"/>
  <c r="AF716" i="28"/>
  <c r="AE716" i="28"/>
  <c r="AD716" i="28"/>
  <c r="AC716" i="28"/>
  <c r="AB716" i="28"/>
  <c r="AA716" i="28"/>
  <c r="Z716" i="28"/>
  <c r="Y716" i="28"/>
  <c r="X716" i="28"/>
  <c r="W716" i="28"/>
  <c r="V716" i="28"/>
  <c r="U716" i="28"/>
  <c r="T716" i="28"/>
  <c r="AQ715" i="28"/>
  <c r="AP715" i="28"/>
  <c r="AO715" i="28"/>
  <c r="AN715" i="28"/>
  <c r="AM715" i="28"/>
  <c r="AL715" i="28"/>
  <c r="AK715" i="28"/>
  <c r="AJ715" i="28"/>
  <c r="AI715" i="28"/>
  <c r="AH715" i="28"/>
  <c r="AG715" i="28"/>
  <c r="AF715" i="28"/>
  <c r="AE715" i="28"/>
  <c r="AD715" i="28"/>
  <c r="AC715" i="28"/>
  <c r="AB715" i="28"/>
  <c r="AA715" i="28"/>
  <c r="Z715" i="28"/>
  <c r="Y715" i="28"/>
  <c r="X715" i="28"/>
  <c r="W715" i="28"/>
  <c r="V715" i="28"/>
  <c r="U715" i="28"/>
  <c r="T715" i="28"/>
  <c r="AQ714" i="28"/>
  <c r="AP714" i="28"/>
  <c r="AO714" i="28"/>
  <c r="AN714" i="28"/>
  <c r="AM714" i="28"/>
  <c r="AL714" i="28"/>
  <c r="AK714" i="28"/>
  <c r="AJ714" i="28"/>
  <c r="AI714" i="28"/>
  <c r="AH714" i="28"/>
  <c r="AG714" i="28"/>
  <c r="AF714" i="28"/>
  <c r="AE714" i="28"/>
  <c r="AD714" i="28"/>
  <c r="AC714" i="28"/>
  <c r="AB714" i="28"/>
  <c r="AA714" i="28"/>
  <c r="Z714" i="28"/>
  <c r="Y714" i="28"/>
  <c r="X714" i="28"/>
  <c r="W714" i="28"/>
  <c r="V714" i="28"/>
  <c r="U714" i="28"/>
  <c r="T714" i="28"/>
  <c r="AQ713" i="28"/>
  <c r="AP713" i="28"/>
  <c r="AO713" i="28"/>
  <c r="AN713" i="28"/>
  <c r="AM713" i="28"/>
  <c r="AL713" i="28"/>
  <c r="AK713" i="28"/>
  <c r="AJ713" i="28"/>
  <c r="AI713" i="28"/>
  <c r="AH713" i="28"/>
  <c r="AG713" i="28"/>
  <c r="AF713" i="28"/>
  <c r="AE713" i="28"/>
  <c r="AD713" i="28"/>
  <c r="AC713" i="28"/>
  <c r="AB713" i="28"/>
  <c r="AA713" i="28"/>
  <c r="Z713" i="28"/>
  <c r="Y713" i="28"/>
  <c r="X713" i="28"/>
  <c r="W713" i="28"/>
  <c r="V713" i="28"/>
  <c r="U713" i="28"/>
  <c r="T713" i="28"/>
  <c r="AQ712" i="28"/>
  <c r="AP712" i="28"/>
  <c r="AO712" i="28"/>
  <c r="AN712" i="28"/>
  <c r="AM712" i="28"/>
  <c r="AL712" i="28"/>
  <c r="AK712" i="28"/>
  <c r="AJ712" i="28"/>
  <c r="AI712" i="28"/>
  <c r="AH712" i="28"/>
  <c r="AG712" i="28"/>
  <c r="AF712" i="28"/>
  <c r="AE712" i="28"/>
  <c r="AD712" i="28"/>
  <c r="AC712" i="28"/>
  <c r="AB712" i="28"/>
  <c r="AA712" i="28"/>
  <c r="Z712" i="28"/>
  <c r="Y712" i="28"/>
  <c r="X712" i="28"/>
  <c r="W712" i="28"/>
  <c r="V712" i="28"/>
  <c r="U712" i="28"/>
  <c r="T712" i="28"/>
  <c r="AQ711" i="28"/>
  <c r="AP711" i="28"/>
  <c r="AO711" i="28"/>
  <c r="AN711" i="28"/>
  <c r="AM711" i="28"/>
  <c r="AL711" i="28"/>
  <c r="AK711" i="28"/>
  <c r="AJ711" i="28"/>
  <c r="AI711" i="28"/>
  <c r="AH711" i="28"/>
  <c r="AG711" i="28"/>
  <c r="AF711" i="28"/>
  <c r="AE711" i="28"/>
  <c r="AD711" i="28"/>
  <c r="AC711" i="28"/>
  <c r="AB711" i="28"/>
  <c r="AA711" i="28"/>
  <c r="Z711" i="28"/>
  <c r="Y711" i="28"/>
  <c r="X711" i="28"/>
  <c r="W711" i="28"/>
  <c r="V711" i="28"/>
  <c r="U711" i="28"/>
  <c r="T711" i="28"/>
  <c r="AQ710" i="28"/>
  <c r="AP710" i="28"/>
  <c r="AO710" i="28"/>
  <c r="AN710" i="28"/>
  <c r="AM710" i="28"/>
  <c r="AL710" i="28"/>
  <c r="AK710" i="28"/>
  <c r="AJ710" i="28"/>
  <c r="AI710" i="28"/>
  <c r="AH710" i="28"/>
  <c r="AG710" i="28"/>
  <c r="AF710" i="28"/>
  <c r="AE710" i="28"/>
  <c r="AD710" i="28"/>
  <c r="AC710" i="28"/>
  <c r="AB710" i="28"/>
  <c r="AA710" i="28"/>
  <c r="Z710" i="28"/>
  <c r="Y710" i="28"/>
  <c r="X710" i="28"/>
  <c r="W710" i="28"/>
  <c r="V710" i="28"/>
  <c r="U710" i="28"/>
  <c r="T710" i="28"/>
  <c r="AQ709" i="28"/>
  <c r="AP709" i="28"/>
  <c r="AO709" i="28"/>
  <c r="AN709" i="28"/>
  <c r="AM709" i="28"/>
  <c r="AL709" i="28"/>
  <c r="AK709" i="28"/>
  <c r="AJ709" i="28"/>
  <c r="AI709" i="28"/>
  <c r="AH709" i="28"/>
  <c r="AG709" i="28"/>
  <c r="AF709" i="28"/>
  <c r="AE709" i="28"/>
  <c r="AD709" i="28"/>
  <c r="AC709" i="28"/>
  <c r="AB709" i="28"/>
  <c r="AA709" i="28"/>
  <c r="Z709" i="28"/>
  <c r="Y709" i="28"/>
  <c r="X709" i="28"/>
  <c r="W709" i="28"/>
  <c r="V709" i="28"/>
  <c r="U709" i="28"/>
  <c r="T709" i="28"/>
  <c r="AQ708" i="28"/>
  <c r="AP708" i="28"/>
  <c r="AO708" i="28"/>
  <c r="AN708" i="28"/>
  <c r="AM708" i="28"/>
  <c r="AL708" i="28"/>
  <c r="AK708" i="28"/>
  <c r="AJ708" i="28"/>
  <c r="AI708" i="28"/>
  <c r="AH708" i="28"/>
  <c r="AG708" i="28"/>
  <c r="AF708" i="28"/>
  <c r="AE708" i="28"/>
  <c r="AD708" i="28"/>
  <c r="AC708" i="28"/>
  <c r="AB708" i="28"/>
  <c r="AA708" i="28"/>
  <c r="Z708" i="28"/>
  <c r="Y708" i="28"/>
  <c r="X708" i="28"/>
  <c r="W708" i="28"/>
  <c r="V708" i="28"/>
  <c r="U708" i="28"/>
  <c r="T708" i="28"/>
  <c r="AQ707" i="28"/>
  <c r="AP707" i="28"/>
  <c r="AO707" i="28"/>
  <c r="AN707" i="28"/>
  <c r="AM707" i="28"/>
  <c r="AL707" i="28"/>
  <c r="AK707" i="28"/>
  <c r="AJ707" i="28"/>
  <c r="AI707" i="28"/>
  <c r="AH707" i="28"/>
  <c r="AG707" i="28"/>
  <c r="AF707" i="28"/>
  <c r="AE707" i="28"/>
  <c r="AD707" i="28"/>
  <c r="AC707" i="28"/>
  <c r="AB707" i="28"/>
  <c r="AA707" i="28"/>
  <c r="Z707" i="28"/>
  <c r="Y707" i="28"/>
  <c r="X707" i="28"/>
  <c r="W707" i="28"/>
  <c r="V707" i="28"/>
  <c r="U707" i="28"/>
  <c r="T707" i="28"/>
  <c r="AQ706" i="28"/>
  <c r="AP706" i="28"/>
  <c r="AO706" i="28"/>
  <c r="AN706" i="28"/>
  <c r="AM706" i="28"/>
  <c r="AL706" i="28"/>
  <c r="AK706" i="28"/>
  <c r="AJ706" i="28"/>
  <c r="AI706" i="28"/>
  <c r="AH706" i="28"/>
  <c r="AG706" i="28"/>
  <c r="AF706" i="28"/>
  <c r="AE706" i="28"/>
  <c r="AD706" i="28"/>
  <c r="AC706" i="28"/>
  <c r="AB706" i="28"/>
  <c r="AA706" i="28"/>
  <c r="Z706" i="28"/>
  <c r="Y706" i="28"/>
  <c r="X706" i="28"/>
  <c r="W706" i="28"/>
  <c r="V706" i="28"/>
  <c r="U706" i="28"/>
  <c r="T706" i="28"/>
  <c r="AQ705" i="28"/>
  <c r="AP705" i="28"/>
  <c r="AO705" i="28"/>
  <c r="AN705" i="28"/>
  <c r="AM705" i="28"/>
  <c r="AL705" i="28"/>
  <c r="AK705" i="28"/>
  <c r="AJ705" i="28"/>
  <c r="AI705" i="28"/>
  <c r="AH705" i="28"/>
  <c r="AG705" i="28"/>
  <c r="AF705" i="28"/>
  <c r="AE705" i="28"/>
  <c r="AD705" i="28"/>
  <c r="AC705" i="28"/>
  <c r="AB705" i="28"/>
  <c r="AA705" i="28"/>
  <c r="Z705" i="28"/>
  <c r="Y705" i="28"/>
  <c r="X705" i="28"/>
  <c r="W705" i="28"/>
  <c r="V705" i="28"/>
  <c r="U705" i="28"/>
  <c r="T705" i="28"/>
  <c r="AQ704" i="28"/>
  <c r="AP704" i="28"/>
  <c r="AO704" i="28"/>
  <c r="AN704" i="28"/>
  <c r="AM704" i="28"/>
  <c r="AL704" i="28"/>
  <c r="AK704" i="28"/>
  <c r="AJ704" i="28"/>
  <c r="AI704" i="28"/>
  <c r="AH704" i="28"/>
  <c r="AG704" i="28"/>
  <c r="AF704" i="28"/>
  <c r="AE704" i="28"/>
  <c r="AD704" i="28"/>
  <c r="AC704" i="28"/>
  <c r="AB704" i="28"/>
  <c r="AA704" i="28"/>
  <c r="Z704" i="28"/>
  <c r="Y704" i="28"/>
  <c r="X704" i="28"/>
  <c r="W704" i="28"/>
  <c r="V704" i="28"/>
  <c r="U704" i="28"/>
  <c r="T704" i="28"/>
  <c r="AQ703" i="28"/>
  <c r="AP703" i="28"/>
  <c r="AO703" i="28"/>
  <c r="AN703" i="28"/>
  <c r="AM703" i="28"/>
  <c r="AL703" i="28"/>
  <c r="AK703" i="28"/>
  <c r="AJ703" i="28"/>
  <c r="AI703" i="28"/>
  <c r="AH703" i="28"/>
  <c r="AG703" i="28"/>
  <c r="AF703" i="28"/>
  <c r="AE703" i="28"/>
  <c r="AD703" i="28"/>
  <c r="AC703" i="28"/>
  <c r="AB703" i="28"/>
  <c r="AA703" i="28"/>
  <c r="Z703" i="28"/>
  <c r="Y703" i="28"/>
  <c r="X703" i="28"/>
  <c r="W703" i="28"/>
  <c r="V703" i="28"/>
  <c r="U703" i="28"/>
  <c r="T703" i="28"/>
  <c r="AQ702" i="28"/>
  <c r="AP702" i="28"/>
  <c r="AO702" i="28"/>
  <c r="AN702" i="28"/>
  <c r="AM702" i="28"/>
  <c r="AL702" i="28"/>
  <c r="AK702" i="28"/>
  <c r="AJ702" i="28"/>
  <c r="AI702" i="28"/>
  <c r="AH702" i="28"/>
  <c r="AG702" i="28"/>
  <c r="AF702" i="28"/>
  <c r="AE702" i="28"/>
  <c r="AD702" i="28"/>
  <c r="AC702" i="28"/>
  <c r="AB702" i="28"/>
  <c r="AA702" i="28"/>
  <c r="Z702" i="28"/>
  <c r="Y702" i="28"/>
  <c r="X702" i="28"/>
  <c r="W702" i="28"/>
  <c r="V702" i="28"/>
  <c r="U702" i="28"/>
  <c r="T702" i="28"/>
  <c r="AQ701" i="28"/>
  <c r="AP701" i="28"/>
  <c r="AO701" i="28"/>
  <c r="AN701" i="28"/>
  <c r="AM701" i="28"/>
  <c r="AL701" i="28"/>
  <c r="AK701" i="28"/>
  <c r="AJ701" i="28"/>
  <c r="AI701" i="28"/>
  <c r="AH701" i="28"/>
  <c r="AG701" i="28"/>
  <c r="AF701" i="28"/>
  <c r="AE701" i="28"/>
  <c r="AD701" i="28"/>
  <c r="AC701" i="28"/>
  <c r="AB701" i="28"/>
  <c r="AA701" i="28"/>
  <c r="Z701" i="28"/>
  <c r="Y701" i="28"/>
  <c r="X701" i="28"/>
  <c r="W701" i="28"/>
  <c r="V701" i="28"/>
  <c r="U701" i="28"/>
  <c r="T701" i="28"/>
  <c r="AQ700" i="28"/>
  <c r="AP700" i="28"/>
  <c r="AO700" i="28"/>
  <c r="AN700" i="28"/>
  <c r="AM700" i="28"/>
  <c r="AL700" i="28"/>
  <c r="AK700" i="28"/>
  <c r="AJ700" i="28"/>
  <c r="AI700" i="28"/>
  <c r="AH700" i="28"/>
  <c r="AG700" i="28"/>
  <c r="AF700" i="28"/>
  <c r="AE700" i="28"/>
  <c r="AD700" i="28"/>
  <c r="AC700" i="28"/>
  <c r="AB700" i="28"/>
  <c r="AA700" i="28"/>
  <c r="Z700" i="28"/>
  <c r="Y700" i="28"/>
  <c r="X700" i="28"/>
  <c r="W700" i="28"/>
  <c r="V700" i="28"/>
  <c r="U700" i="28"/>
  <c r="T700" i="28"/>
  <c r="AQ699" i="28"/>
  <c r="AP699" i="28"/>
  <c r="AO699" i="28"/>
  <c r="AN699" i="28"/>
  <c r="AM699" i="28"/>
  <c r="AL699" i="28"/>
  <c r="AK699" i="28"/>
  <c r="AJ699" i="28"/>
  <c r="AI699" i="28"/>
  <c r="AH699" i="28"/>
  <c r="AG699" i="28"/>
  <c r="AF699" i="28"/>
  <c r="AE699" i="28"/>
  <c r="AD699" i="28"/>
  <c r="AC699" i="28"/>
  <c r="AB699" i="28"/>
  <c r="AA699" i="28"/>
  <c r="Z699" i="28"/>
  <c r="Y699" i="28"/>
  <c r="X699" i="28"/>
  <c r="W699" i="28"/>
  <c r="V699" i="28"/>
  <c r="U699" i="28"/>
  <c r="T699" i="28"/>
  <c r="AQ698" i="28"/>
  <c r="AP698" i="28"/>
  <c r="AO698" i="28"/>
  <c r="AN698" i="28"/>
  <c r="AM698" i="28"/>
  <c r="AL698" i="28"/>
  <c r="AK698" i="28"/>
  <c r="AJ698" i="28"/>
  <c r="AI698" i="28"/>
  <c r="AH698" i="28"/>
  <c r="AG698" i="28"/>
  <c r="AF698" i="28"/>
  <c r="AE698" i="28"/>
  <c r="AD698" i="28"/>
  <c r="AC698" i="28"/>
  <c r="AB698" i="28"/>
  <c r="AA698" i="28"/>
  <c r="Z698" i="28"/>
  <c r="Y698" i="28"/>
  <c r="X698" i="28"/>
  <c r="W698" i="28"/>
  <c r="V698" i="28"/>
  <c r="U698" i="28"/>
  <c r="T698" i="28"/>
  <c r="AQ697" i="28"/>
  <c r="AP697" i="28"/>
  <c r="AO697" i="28"/>
  <c r="AN697" i="28"/>
  <c r="AM697" i="28"/>
  <c r="AL697" i="28"/>
  <c r="AK697" i="28"/>
  <c r="AJ697" i="28"/>
  <c r="AI697" i="28"/>
  <c r="AH697" i="28"/>
  <c r="AG697" i="28"/>
  <c r="AF697" i="28"/>
  <c r="AE697" i="28"/>
  <c r="AD697" i="28"/>
  <c r="AC697" i="28"/>
  <c r="AB697" i="28"/>
  <c r="AA697" i="28"/>
  <c r="Z697" i="28"/>
  <c r="Y697" i="28"/>
  <c r="X697" i="28"/>
  <c r="W697" i="28"/>
  <c r="V697" i="28"/>
  <c r="U697" i="28"/>
  <c r="T697" i="28"/>
  <c r="AQ696" i="28"/>
  <c r="AP696" i="28"/>
  <c r="AO696" i="28"/>
  <c r="AN696" i="28"/>
  <c r="AM696" i="28"/>
  <c r="AL696" i="28"/>
  <c r="AK696" i="28"/>
  <c r="AJ696" i="28"/>
  <c r="AI696" i="28"/>
  <c r="AH696" i="28"/>
  <c r="AG696" i="28"/>
  <c r="AF696" i="28"/>
  <c r="AE696" i="28"/>
  <c r="AD696" i="28"/>
  <c r="AC696" i="28"/>
  <c r="AB696" i="28"/>
  <c r="AA696" i="28"/>
  <c r="Z696" i="28"/>
  <c r="Y696" i="28"/>
  <c r="X696" i="28"/>
  <c r="W696" i="28"/>
  <c r="V696" i="28"/>
  <c r="U696" i="28"/>
  <c r="T696" i="28"/>
  <c r="AQ695" i="28"/>
  <c r="AP695" i="28"/>
  <c r="AO695" i="28"/>
  <c r="AN695" i="28"/>
  <c r="AM695" i="28"/>
  <c r="AL695" i="28"/>
  <c r="AK695" i="28"/>
  <c r="AJ695" i="28"/>
  <c r="AI695" i="28"/>
  <c r="AH695" i="28"/>
  <c r="AG695" i="28"/>
  <c r="AF695" i="28"/>
  <c r="AE695" i="28"/>
  <c r="AD695" i="28"/>
  <c r="AC695" i="28"/>
  <c r="AB695" i="28"/>
  <c r="AA695" i="28"/>
  <c r="Z695" i="28"/>
  <c r="Y695" i="28"/>
  <c r="X695" i="28"/>
  <c r="W695" i="28"/>
  <c r="V695" i="28"/>
  <c r="U695" i="28"/>
  <c r="T695" i="28"/>
  <c r="AQ694" i="28"/>
  <c r="AP694" i="28"/>
  <c r="AO694" i="28"/>
  <c r="AN694" i="28"/>
  <c r="AM694" i="28"/>
  <c r="AL694" i="28"/>
  <c r="AK694" i="28"/>
  <c r="AJ694" i="28"/>
  <c r="AI694" i="28"/>
  <c r="AH694" i="28"/>
  <c r="AG694" i="28"/>
  <c r="AF694" i="28"/>
  <c r="AE694" i="28"/>
  <c r="AD694" i="28"/>
  <c r="AC694" i="28"/>
  <c r="AB694" i="28"/>
  <c r="AA694" i="28"/>
  <c r="Z694" i="28"/>
  <c r="Y694" i="28"/>
  <c r="X694" i="28"/>
  <c r="W694" i="28"/>
  <c r="V694" i="28"/>
  <c r="U694" i="28"/>
  <c r="T694" i="28"/>
  <c r="AQ693" i="28"/>
  <c r="AP693" i="28"/>
  <c r="AO693" i="28"/>
  <c r="AN693" i="28"/>
  <c r="AM693" i="28"/>
  <c r="AL693" i="28"/>
  <c r="AK693" i="28"/>
  <c r="AJ693" i="28"/>
  <c r="AI693" i="28"/>
  <c r="AH693" i="28"/>
  <c r="AG693" i="28"/>
  <c r="AF693" i="28"/>
  <c r="AE693" i="28"/>
  <c r="AD693" i="28"/>
  <c r="AC693" i="28"/>
  <c r="AB693" i="28"/>
  <c r="AA693" i="28"/>
  <c r="Z693" i="28"/>
  <c r="Y693" i="28"/>
  <c r="X693" i="28"/>
  <c r="W693" i="28"/>
  <c r="V693" i="28"/>
  <c r="U693" i="28"/>
  <c r="T693" i="28"/>
  <c r="AQ692" i="28"/>
  <c r="AP692" i="28"/>
  <c r="AO692" i="28"/>
  <c r="AN692" i="28"/>
  <c r="AM692" i="28"/>
  <c r="AL692" i="28"/>
  <c r="AK692" i="28"/>
  <c r="AJ692" i="28"/>
  <c r="AI692" i="28"/>
  <c r="AH692" i="28"/>
  <c r="AG692" i="28"/>
  <c r="AF692" i="28"/>
  <c r="AE692" i="28"/>
  <c r="AD692" i="28"/>
  <c r="AC692" i="28"/>
  <c r="AB692" i="28"/>
  <c r="AA692" i="28"/>
  <c r="Z692" i="28"/>
  <c r="Y692" i="28"/>
  <c r="X692" i="28"/>
  <c r="W692" i="28"/>
  <c r="V692" i="28"/>
  <c r="U692" i="28"/>
  <c r="T692" i="28"/>
  <c r="AQ691" i="28"/>
  <c r="AP691" i="28"/>
  <c r="AO691" i="28"/>
  <c r="AN691" i="28"/>
  <c r="AM691" i="28"/>
  <c r="AL691" i="28"/>
  <c r="AK691" i="28"/>
  <c r="AJ691" i="28"/>
  <c r="AI691" i="28"/>
  <c r="AH691" i="28"/>
  <c r="AG691" i="28"/>
  <c r="AF691" i="28"/>
  <c r="AE691" i="28"/>
  <c r="AD691" i="28"/>
  <c r="AC691" i="28"/>
  <c r="AB691" i="28"/>
  <c r="AA691" i="28"/>
  <c r="Z691" i="28"/>
  <c r="Y691" i="28"/>
  <c r="X691" i="28"/>
  <c r="W691" i="28"/>
  <c r="V691" i="28"/>
  <c r="U691" i="28"/>
  <c r="T691" i="28"/>
  <c r="AQ690" i="28"/>
  <c r="AP690" i="28"/>
  <c r="AO690" i="28"/>
  <c r="AN690" i="28"/>
  <c r="AM690" i="28"/>
  <c r="AL690" i="28"/>
  <c r="AK690" i="28"/>
  <c r="AJ690" i="28"/>
  <c r="AI690" i="28"/>
  <c r="AH690" i="28"/>
  <c r="AG690" i="28"/>
  <c r="AF690" i="28"/>
  <c r="AE690" i="28"/>
  <c r="AD690" i="28"/>
  <c r="AC690" i="28"/>
  <c r="AB690" i="28"/>
  <c r="AA690" i="28"/>
  <c r="Z690" i="28"/>
  <c r="Y690" i="28"/>
  <c r="X690" i="28"/>
  <c r="W690" i="28"/>
  <c r="V690" i="28"/>
  <c r="U690" i="28"/>
  <c r="T690" i="28"/>
  <c r="AQ689" i="28"/>
  <c r="AP689" i="28"/>
  <c r="AO689" i="28"/>
  <c r="AN689" i="28"/>
  <c r="AM689" i="28"/>
  <c r="AL689" i="28"/>
  <c r="AK689" i="28"/>
  <c r="AJ689" i="28"/>
  <c r="AI689" i="28"/>
  <c r="AH689" i="28"/>
  <c r="AG689" i="28"/>
  <c r="AF689" i="28"/>
  <c r="AE689" i="28"/>
  <c r="AD689" i="28"/>
  <c r="AC689" i="28"/>
  <c r="AB689" i="28"/>
  <c r="AA689" i="28"/>
  <c r="Z689" i="28"/>
  <c r="Y689" i="28"/>
  <c r="X689" i="28"/>
  <c r="W689" i="28"/>
  <c r="V689" i="28"/>
  <c r="U689" i="28"/>
  <c r="T689" i="28"/>
  <c r="AQ688" i="28"/>
  <c r="AP688" i="28"/>
  <c r="AO688" i="28"/>
  <c r="AN688" i="28"/>
  <c r="AM688" i="28"/>
  <c r="AL688" i="28"/>
  <c r="AK688" i="28"/>
  <c r="AJ688" i="28"/>
  <c r="AI688" i="28"/>
  <c r="AH688" i="28"/>
  <c r="AG688" i="28"/>
  <c r="AF688" i="28"/>
  <c r="AE688" i="28"/>
  <c r="AD688" i="28"/>
  <c r="AC688" i="28"/>
  <c r="AB688" i="28"/>
  <c r="AA688" i="28"/>
  <c r="Z688" i="28"/>
  <c r="Y688" i="28"/>
  <c r="X688" i="28"/>
  <c r="W688" i="28"/>
  <c r="V688" i="28"/>
  <c r="U688" i="28"/>
  <c r="T688" i="28"/>
  <c r="AQ687" i="28"/>
  <c r="AP687" i="28"/>
  <c r="AO687" i="28"/>
  <c r="AN687" i="28"/>
  <c r="AM687" i="28"/>
  <c r="AL687" i="28"/>
  <c r="AK687" i="28"/>
  <c r="AJ687" i="28"/>
  <c r="AI687" i="28"/>
  <c r="AH687" i="28"/>
  <c r="AG687" i="28"/>
  <c r="AF687" i="28"/>
  <c r="AE687" i="28"/>
  <c r="AD687" i="28"/>
  <c r="AC687" i="28"/>
  <c r="AB687" i="28"/>
  <c r="AA687" i="28"/>
  <c r="Z687" i="28"/>
  <c r="Y687" i="28"/>
  <c r="X687" i="28"/>
  <c r="W687" i="28"/>
  <c r="V687" i="28"/>
  <c r="U687" i="28"/>
  <c r="T687" i="28"/>
  <c r="AQ686" i="28"/>
  <c r="AP686" i="28"/>
  <c r="AO686" i="28"/>
  <c r="AN686" i="28"/>
  <c r="AM686" i="28"/>
  <c r="AL686" i="28"/>
  <c r="AK686" i="28"/>
  <c r="AJ686" i="28"/>
  <c r="AI686" i="28"/>
  <c r="AH686" i="28"/>
  <c r="AG686" i="28"/>
  <c r="AF686" i="28"/>
  <c r="AE686" i="28"/>
  <c r="AD686" i="28"/>
  <c r="AC686" i="28"/>
  <c r="AB686" i="28"/>
  <c r="AA686" i="28"/>
  <c r="Z686" i="28"/>
  <c r="Y686" i="28"/>
  <c r="X686" i="28"/>
  <c r="W686" i="28"/>
  <c r="V686" i="28"/>
  <c r="U686" i="28"/>
  <c r="T686" i="28"/>
  <c r="AQ685" i="28"/>
  <c r="AP685" i="28"/>
  <c r="AO685" i="28"/>
  <c r="AN685" i="28"/>
  <c r="AM685" i="28"/>
  <c r="AL685" i="28"/>
  <c r="AK685" i="28"/>
  <c r="AJ685" i="28"/>
  <c r="AI685" i="28"/>
  <c r="AH685" i="28"/>
  <c r="AG685" i="28"/>
  <c r="AF685" i="28"/>
  <c r="AE685" i="28"/>
  <c r="AD685" i="28"/>
  <c r="AC685" i="28"/>
  <c r="AB685" i="28"/>
  <c r="AA685" i="28"/>
  <c r="Z685" i="28"/>
  <c r="Y685" i="28"/>
  <c r="X685" i="28"/>
  <c r="W685" i="28"/>
  <c r="V685" i="28"/>
  <c r="U685" i="28"/>
  <c r="T685" i="28"/>
  <c r="AQ684" i="28"/>
  <c r="AP684" i="28"/>
  <c r="AO684" i="28"/>
  <c r="AN684" i="28"/>
  <c r="AM684" i="28"/>
  <c r="AL684" i="28"/>
  <c r="AK684" i="28"/>
  <c r="AJ684" i="28"/>
  <c r="AI684" i="28"/>
  <c r="AH684" i="28"/>
  <c r="AG684" i="28"/>
  <c r="AF684" i="28"/>
  <c r="AE684" i="28"/>
  <c r="AD684" i="28"/>
  <c r="AC684" i="28"/>
  <c r="AB684" i="28"/>
  <c r="AA684" i="28"/>
  <c r="Z684" i="28"/>
  <c r="Y684" i="28"/>
  <c r="X684" i="28"/>
  <c r="W684" i="28"/>
  <c r="V684" i="28"/>
  <c r="U684" i="28"/>
  <c r="T684" i="28"/>
  <c r="AQ683" i="28"/>
  <c r="AP683" i="28"/>
  <c r="AO683" i="28"/>
  <c r="AN683" i="28"/>
  <c r="AM683" i="28"/>
  <c r="AL683" i="28"/>
  <c r="AK683" i="28"/>
  <c r="AJ683" i="28"/>
  <c r="AI683" i="28"/>
  <c r="AH683" i="28"/>
  <c r="AG683" i="28"/>
  <c r="AF683" i="28"/>
  <c r="AE683" i="28"/>
  <c r="AD683" i="28"/>
  <c r="AC683" i="28"/>
  <c r="AB683" i="28"/>
  <c r="AA683" i="28"/>
  <c r="Z683" i="28"/>
  <c r="Y683" i="28"/>
  <c r="X683" i="28"/>
  <c r="W683" i="28"/>
  <c r="V683" i="28"/>
  <c r="U683" i="28"/>
  <c r="T683" i="28"/>
  <c r="AQ682" i="28"/>
  <c r="AP682" i="28"/>
  <c r="AO682" i="28"/>
  <c r="AN682" i="28"/>
  <c r="AM682" i="28"/>
  <c r="AL682" i="28"/>
  <c r="AK682" i="28"/>
  <c r="AJ682" i="28"/>
  <c r="AI682" i="28"/>
  <c r="AH682" i="28"/>
  <c r="AG682" i="28"/>
  <c r="AF682" i="28"/>
  <c r="AE682" i="28"/>
  <c r="AD682" i="28"/>
  <c r="AC682" i="28"/>
  <c r="AB682" i="28"/>
  <c r="AA682" i="28"/>
  <c r="Z682" i="28"/>
  <c r="Y682" i="28"/>
  <c r="X682" i="28"/>
  <c r="W682" i="28"/>
  <c r="V682" i="28"/>
  <c r="U682" i="28"/>
  <c r="T682" i="28"/>
  <c r="AQ681" i="28"/>
  <c r="AP681" i="28"/>
  <c r="AO681" i="28"/>
  <c r="AN681" i="28"/>
  <c r="AM681" i="28"/>
  <c r="AL681" i="28"/>
  <c r="AK681" i="28"/>
  <c r="AJ681" i="28"/>
  <c r="AI681" i="28"/>
  <c r="AH681" i="28"/>
  <c r="AG681" i="28"/>
  <c r="AF681" i="28"/>
  <c r="AE681" i="28"/>
  <c r="AD681" i="28"/>
  <c r="AC681" i="28"/>
  <c r="AB681" i="28"/>
  <c r="AA681" i="28"/>
  <c r="Z681" i="28"/>
  <c r="Y681" i="28"/>
  <c r="X681" i="28"/>
  <c r="W681" i="28"/>
  <c r="V681" i="28"/>
  <c r="U681" i="28"/>
  <c r="T681" i="28"/>
  <c r="AQ680" i="28"/>
  <c r="AP680" i="28"/>
  <c r="AO680" i="28"/>
  <c r="AN680" i="28"/>
  <c r="AM680" i="28"/>
  <c r="AL680" i="28"/>
  <c r="AK680" i="28"/>
  <c r="AJ680" i="28"/>
  <c r="AI680" i="28"/>
  <c r="AH680" i="28"/>
  <c r="AG680" i="28"/>
  <c r="AF680" i="28"/>
  <c r="AE680" i="28"/>
  <c r="AD680" i="28"/>
  <c r="AC680" i="28"/>
  <c r="AB680" i="28"/>
  <c r="AA680" i="28"/>
  <c r="Z680" i="28"/>
  <c r="Y680" i="28"/>
  <c r="X680" i="28"/>
  <c r="W680" i="28"/>
  <c r="V680" i="28"/>
  <c r="U680" i="28"/>
  <c r="T680" i="28"/>
  <c r="AQ679" i="28"/>
  <c r="AP679" i="28"/>
  <c r="AO679" i="28"/>
  <c r="AN679" i="28"/>
  <c r="AM679" i="28"/>
  <c r="AL679" i="28"/>
  <c r="AK679" i="28"/>
  <c r="AJ679" i="28"/>
  <c r="AI679" i="28"/>
  <c r="AH679" i="28"/>
  <c r="AG679" i="28"/>
  <c r="AF679" i="28"/>
  <c r="AE679" i="28"/>
  <c r="AD679" i="28"/>
  <c r="AC679" i="28"/>
  <c r="AB679" i="28"/>
  <c r="AA679" i="28"/>
  <c r="Z679" i="28"/>
  <c r="Y679" i="28"/>
  <c r="X679" i="28"/>
  <c r="W679" i="28"/>
  <c r="V679" i="28"/>
  <c r="U679" i="28"/>
  <c r="T679" i="28"/>
  <c r="AQ678" i="28"/>
  <c r="AP678" i="28"/>
  <c r="AO678" i="28"/>
  <c r="AN678" i="28"/>
  <c r="AM678" i="28"/>
  <c r="AL678" i="28"/>
  <c r="AK678" i="28"/>
  <c r="AJ678" i="28"/>
  <c r="AI678" i="28"/>
  <c r="AH678" i="28"/>
  <c r="AG678" i="28"/>
  <c r="AF678" i="28"/>
  <c r="AE678" i="28"/>
  <c r="AD678" i="28"/>
  <c r="AC678" i="28"/>
  <c r="AB678" i="28"/>
  <c r="AA678" i="28"/>
  <c r="Z678" i="28"/>
  <c r="Y678" i="28"/>
  <c r="X678" i="28"/>
  <c r="W678" i="28"/>
  <c r="V678" i="28"/>
  <c r="U678" i="28"/>
  <c r="T678" i="28"/>
  <c r="AQ677" i="28"/>
  <c r="AP677" i="28"/>
  <c r="AO677" i="28"/>
  <c r="AN677" i="28"/>
  <c r="AM677" i="28"/>
  <c r="AL677" i="28"/>
  <c r="AK677" i="28"/>
  <c r="AJ677" i="28"/>
  <c r="AI677" i="28"/>
  <c r="AH677" i="28"/>
  <c r="AG677" i="28"/>
  <c r="AF677" i="28"/>
  <c r="AE677" i="28"/>
  <c r="AD677" i="28"/>
  <c r="AC677" i="28"/>
  <c r="AB677" i="28"/>
  <c r="AA677" i="28"/>
  <c r="Z677" i="28"/>
  <c r="Y677" i="28"/>
  <c r="X677" i="28"/>
  <c r="W677" i="28"/>
  <c r="V677" i="28"/>
  <c r="U677" i="28"/>
  <c r="T677" i="28"/>
  <c r="AQ676" i="28"/>
  <c r="AP676" i="28"/>
  <c r="AO676" i="28"/>
  <c r="AN676" i="28"/>
  <c r="AM676" i="28"/>
  <c r="AL676" i="28"/>
  <c r="AK676" i="28"/>
  <c r="AJ676" i="28"/>
  <c r="AI676" i="28"/>
  <c r="AH676" i="28"/>
  <c r="AG676" i="28"/>
  <c r="AF676" i="28"/>
  <c r="AE676" i="28"/>
  <c r="AD676" i="28"/>
  <c r="AC676" i="28"/>
  <c r="AB676" i="28"/>
  <c r="AA676" i="28"/>
  <c r="Z676" i="28"/>
  <c r="Y676" i="28"/>
  <c r="X676" i="28"/>
  <c r="W676" i="28"/>
  <c r="V676" i="28"/>
  <c r="U676" i="28"/>
  <c r="T676" i="28"/>
  <c r="AQ675" i="28"/>
  <c r="AP675" i="28"/>
  <c r="AO675" i="28"/>
  <c r="AN675" i="28"/>
  <c r="AM675" i="28"/>
  <c r="AL675" i="28"/>
  <c r="AK675" i="28"/>
  <c r="AJ675" i="28"/>
  <c r="AI675" i="28"/>
  <c r="AH675" i="28"/>
  <c r="AG675" i="28"/>
  <c r="AF675" i="28"/>
  <c r="AE675" i="28"/>
  <c r="AD675" i="28"/>
  <c r="AC675" i="28"/>
  <c r="AB675" i="28"/>
  <c r="AA675" i="28"/>
  <c r="Z675" i="28"/>
  <c r="Y675" i="28"/>
  <c r="X675" i="28"/>
  <c r="W675" i="28"/>
  <c r="V675" i="28"/>
  <c r="U675" i="28"/>
  <c r="T675" i="28"/>
  <c r="AQ674" i="28"/>
  <c r="AP674" i="28"/>
  <c r="AO674" i="28"/>
  <c r="AN674" i="28"/>
  <c r="AM674" i="28"/>
  <c r="AL674" i="28"/>
  <c r="AK674" i="28"/>
  <c r="AJ674" i="28"/>
  <c r="AI674" i="28"/>
  <c r="AH674" i="28"/>
  <c r="AG674" i="28"/>
  <c r="AF674" i="28"/>
  <c r="AE674" i="28"/>
  <c r="AD674" i="28"/>
  <c r="AC674" i="28"/>
  <c r="AB674" i="28"/>
  <c r="AA674" i="28"/>
  <c r="Z674" i="28"/>
  <c r="Y674" i="28"/>
  <c r="X674" i="28"/>
  <c r="W674" i="28"/>
  <c r="V674" i="28"/>
  <c r="U674" i="28"/>
  <c r="T674" i="28"/>
  <c r="AQ673" i="28"/>
  <c r="AP673" i="28"/>
  <c r="AO673" i="28"/>
  <c r="AN673" i="28"/>
  <c r="AM673" i="28"/>
  <c r="AL673" i="28"/>
  <c r="AK673" i="28"/>
  <c r="AJ673" i="28"/>
  <c r="AI673" i="28"/>
  <c r="AH673" i="28"/>
  <c r="AG673" i="28"/>
  <c r="AF673" i="28"/>
  <c r="AE673" i="28"/>
  <c r="AD673" i="28"/>
  <c r="AC673" i="28"/>
  <c r="AB673" i="28"/>
  <c r="AA673" i="28"/>
  <c r="Z673" i="28"/>
  <c r="Y673" i="28"/>
  <c r="X673" i="28"/>
  <c r="W673" i="28"/>
  <c r="V673" i="28"/>
  <c r="U673" i="28"/>
  <c r="T673" i="28"/>
  <c r="AQ672" i="28"/>
  <c r="AP672" i="28"/>
  <c r="AO672" i="28"/>
  <c r="AN672" i="28"/>
  <c r="AM672" i="28"/>
  <c r="AL672" i="28"/>
  <c r="AK672" i="28"/>
  <c r="AJ672" i="28"/>
  <c r="AI672" i="28"/>
  <c r="AH672" i="28"/>
  <c r="AG672" i="28"/>
  <c r="AF672" i="28"/>
  <c r="AE672" i="28"/>
  <c r="AD672" i="28"/>
  <c r="AC672" i="28"/>
  <c r="AB672" i="28"/>
  <c r="AA672" i="28"/>
  <c r="Z672" i="28"/>
  <c r="Y672" i="28"/>
  <c r="X672" i="28"/>
  <c r="W672" i="28"/>
  <c r="V672" i="28"/>
  <c r="U672" i="28"/>
  <c r="T672" i="28"/>
  <c r="AQ671" i="28"/>
  <c r="AP671" i="28"/>
  <c r="AO671" i="28"/>
  <c r="AN671" i="28"/>
  <c r="AM671" i="28"/>
  <c r="AL671" i="28"/>
  <c r="AK671" i="28"/>
  <c r="AJ671" i="28"/>
  <c r="AI671" i="28"/>
  <c r="AH671" i="28"/>
  <c r="AG671" i="28"/>
  <c r="AF671" i="28"/>
  <c r="AE671" i="28"/>
  <c r="AD671" i="28"/>
  <c r="AC671" i="28"/>
  <c r="AB671" i="28"/>
  <c r="AA671" i="28"/>
  <c r="Z671" i="28"/>
  <c r="Y671" i="28"/>
  <c r="X671" i="28"/>
  <c r="W671" i="28"/>
  <c r="V671" i="28"/>
  <c r="U671" i="28"/>
  <c r="T671" i="28"/>
  <c r="AQ670" i="28"/>
  <c r="AP670" i="28"/>
  <c r="AO670" i="28"/>
  <c r="AN670" i="28"/>
  <c r="AM670" i="28"/>
  <c r="AL670" i="28"/>
  <c r="AK670" i="28"/>
  <c r="AJ670" i="28"/>
  <c r="AI670" i="28"/>
  <c r="AH670" i="28"/>
  <c r="AG670" i="28"/>
  <c r="AF670" i="28"/>
  <c r="AE670" i="28"/>
  <c r="AD670" i="28"/>
  <c r="AC670" i="28"/>
  <c r="AB670" i="28"/>
  <c r="AA670" i="28"/>
  <c r="Z670" i="28"/>
  <c r="Y670" i="28"/>
  <c r="X670" i="28"/>
  <c r="W670" i="28"/>
  <c r="V670" i="28"/>
  <c r="U670" i="28"/>
  <c r="T670" i="28"/>
  <c r="AQ669" i="28"/>
  <c r="AP669" i="28"/>
  <c r="AO669" i="28"/>
  <c r="AN669" i="28"/>
  <c r="AM669" i="28"/>
  <c r="AL669" i="28"/>
  <c r="AK669" i="28"/>
  <c r="AJ669" i="28"/>
  <c r="AI669" i="28"/>
  <c r="AH669" i="28"/>
  <c r="AG669" i="28"/>
  <c r="AF669" i="28"/>
  <c r="AE669" i="28"/>
  <c r="AD669" i="28"/>
  <c r="AC669" i="28"/>
  <c r="AB669" i="28"/>
  <c r="AA669" i="28"/>
  <c r="Z669" i="28"/>
  <c r="Y669" i="28"/>
  <c r="X669" i="28"/>
  <c r="W669" i="28"/>
  <c r="V669" i="28"/>
  <c r="U669" i="28"/>
  <c r="T669" i="28"/>
  <c r="AQ668" i="28"/>
  <c r="AP668" i="28"/>
  <c r="AO668" i="28"/>
  <c r="AN668" i="28"/>
  <c r="AM668" i="28"/>
  <c r="AL668" i="28"/>
  <c r="AK668" i="28"/>
  <c r="AJ668" i="28"/>
  <c r="AI668" i="28"/>
  <c r="AH668" i="28"/>
  <c r="AG668" i="28"/>
  <c r="AF668" i="28"/>
  <c r="AE668" i="28"/>
  <c r="AD668" i="28"/>
  <c r="AC668" i="28"/>
  <c r="AB668" i="28"/>
  <c r="AA668" i="28"/>
  <c r="Z668" i="28"/>
  <c r="Y668" i="28"/>
  <c r="X668" i="28"/>
  <c r="W668" i="28"/>
  <c r="V668" i="28"/>
  <c r="U668" i="28"/>
  <c r="T668" i="28"/>
  <c r="AQ667" i="28"/>
  <c r="AP667" i="28"/>
  <c r="AO667" i="28"/>
  <c r="AN667" i="28"/>
  <c r="AM667" i="28"/>
  <c r="AL667" i="28"/>
  <c r="AK667" i="28"/>
  <c r="AJ667" i="28"/>
  <c r="AI667" i="28"/>
  <c r="AH667" i="28"/>
  <c r="AG667" i="28"/>
  <c r="AF667" i="28"/>
  <c r="AE667" i="28"/>
  <c r="AD667" i="28"/>
  <c r="AC667" i="28"/>
  <c r="AB667" i="28"/>
  <c r="AA667" i="28"/>
  <c r="Z667" i="28"/>
  <c r="Y667" i="28"/>
  <c r="X667" i="28"/>
  <c r="W667" i="28"/>
  <c r="V667" i="28"/>
  <c r="U667" i="28"/>
  <c r="T667" i="28"/>
  <c r="AQ666" i="28"/>
  <c r="AP666" i="28"/>
  <c r="AO666" i="28"/>
  <c r="AN666" i="28"/>
  <c r="AM666" i="28"/>
  <c r="AL666" i="28"/>
  <c r="AK666" i="28"/>
  <c r="AJ666" i="28"/>
  <c r="AI666" i="28"/>
  <c r="AH666" i="28"/>
  <c r="AG666" i="28"/>
  <c r="AF666" i="28"/>
  <c r="AE666" i="28"/>
  <c r="AD666" i="28"/>
  <c r="AC666" i="28"/>
  <c r="AB666" i="28"/>
  <c r="AA666" i="28"/>
  <c r="Z666" i="28"/>
  <c r="Y666" i="28"/>
  <c r="X666" i="28"/>
  <c r="W666" i="28"/>
  <c r="V666" i="28"/>
  <c r="U666" i="28"/>
  <c r="T666" i="28"/>
  <c r="AQ665" i="28"/>
  <c r="AP665" i="28"/>
  <c r="AO665" i="28"/>
  <c r="AN665" i="28"/>
  <c r="AM665" i="28"/>
  <c r="AL665" i="28"/>
  <c r="AK665" i="28"/>
  <c r="AJ665" i="28"/>
  <c r="AI665" i="28"/>
  <c r="AH665" i="28"/>
  <c r="AG665" i="28"/>
  <c r="AF665" i="28"/>
  <c r="AE665" i="28"/>
  <c r="AD665" i="28"/>
  <c r="AC665" i="28"/>
  <c r="AB665" i="28"/>
  <c r="AA665" i="28"/>
  <c r="Z665" i="28"/>
  <c r="Y665" i="28"/>
  <c r="X665" i="28"/>
  <c r="W665" i="28"/>
  <c r="V665" i="28"/>
  <c r="U665" i="28"/>
  <c r="T665" i="28"/>
  <c r="AQ664" i="28"/>
  <c r="AP664" i="28"/>
  <c r="AO664" i="28"/>
  <c r="AN664" i="28"/>
  <c r="AM664" i="28"/>
  <c r="AL664" i="28"/>
  <c r="AK664" i="28"/>
  <c r="AJ664" i="28"/>
  <c r="AI664" i="28"/>
  <c r="AH664" i="28"/>
  <c r="AG664" i="28"/>
  <c r="AF664" i="28"/>
  <c r="AE664" i="28"/>
  <c r="AD664" i="28"/>
  <c r="AC664" i="28"/>
  <c r="AB664" i="28"/>
  <c r="AA664" i="28"/>
  <c r="Z664" i="28"/>
  <c r="Y664" i="28"/>
  <c r="X664" i="28"/>
  <c r="W664" i="28"/>
  <c r="V664" i="28"/>
  <c r="U664" i="28"/>
  <c r="T664" i="28"/>
  <c r="AQ663" i="28"/>
  <c r="AP663" i="28"/>
  <c r="AO663" i="28"/>
  <c r="AN663" i="28"/>
  <c r="AM663" i="28"/>
  <c r="AL663" i="28"/>
  <c r="AK663" i="28"/>
  <c r="AJ663" i="28"/>
  <c r="AI663" i="28"/>
  <c r="AH663" i="28"/>
  <c r="AG663" i="28"/>
  <c r="AF663" i="28"/>
  <c r="AE663" i="28"/>
  <c r="AD663" i="28"/>
  <c r="AC663" i="28"/>
  <c r="AB663" i="28"/>
  <c r="AA663" i="28"/>
  <c r="Z663" i="28"/>
  <c r="Y663" i="28"/>
  <c r="X663" i="28"/>
  <c r="W663" i="28"/>
  <c r="V663" i="28"/>
  <c r="U663" i="28"/>
  <c r="T663" i="28"/>
  <c r="AQ662" i="28"/>
  <c r="AP662" i="28"/>
  <c r="AO662" i="28"/>
  <c r="AN662" i="28"/>
  <c r="AM662" i="28"/>
  <c r="AL662" i="28"/>
  <c r="AK662" i="28"/>
  <c r="AJ662" i="28"/>
  <c r="AI662" i="28"/>
  <c r="AH662" i="28"/>
  <c r="AG662" i="28"/>
  <c r="AF662" i="28"/>
  <c r="AE662" i="28"/>
  <c r="AD662" i="28"/>
  <c r="AC662" i="28"/>
  <c r="AB662" i="28"/>
  <c r="AA662" i="28"/>
  <c r="Z662" i="28"/>
  <c r="Y662" i="28"/>
  <c r="X662" i="28"/>
  <c r="W662" i="28"/>
  <c r="V662" i="28"/>
  <c r="U662" i="28"/>
  <c r="T662" i="28"/>
  <c r="AQ661" i="28"/>
  <c r="AP661" i="28"/>
  <c r="AO661" i="28"/>
  <c r="AN661" i="28"/>
  <c r="AM661" i="28"/>
  <c r="AL661" i="28"/>
  <c r="AK661" i="28"/>
  <c r="AJ661" i="28"/>
  <c r="AI661" i="28"/>
  <c r="AH661" i="28"/>
  <c r="AG661" i="28"/>
  <c r="AF661" i="28"/>
  <c r="AE661" i="28"/>
  <c r="AD661" i="28"/>
  <c r="AC661" i="28"/>
  <c r="AB661" i="28"/>
  <c r="AA661" i="28"/>
  <c r="Z661" i="28"/>
  <c r="Y661" i="28"/>
  <c r="X661" i="28"/>
  <c r="W661" i="28"/>
  <c r="V661" i="28"/>
  <c r="U661" i="28"/>
  <c r="T661" i="28"/>
  <c r="AQ660" i="28"/>
  <c r="AP660" i="28"/>
  <c r="AO660" i="28"/>
  <c r="AN660" i="28"/>
  <c r="AM660" i="28"/>
  <c r="AL660" i="28"/>
  <c r="AK660" i="28"/>
  <c r="AJ660" i="28"/>
  <c r="AI660" i="28"/>
  <c r="AH660" i="28"/>
  <c r="AG660" i="28"/>
  <c r="AF660" i="28"/>
  <c r="AE660" i="28"/>
  <c r="AD660" i="28"/>
  <c r="AC660" i="28"/>
  <c r="AB660" i="28"/>
  <c r="AA660" i="28"/>
  <c r="Z660" i="28"/>
  <c r="Y660" i="28"/>
  <c r="X660" i="28"/>
  <c r="W660" i="28"/>
  <c r="V660" i="28"/>
  <c r="U660" i="28"/>
  <c r="T660" i="28"/>
  <c r="AQ659" i="28"/>
  <c r="AP659" i="28"/>
  <c r="AO659" i="28"/>
  <c r="AN659" i="28"/>
  <c r="AM659" i="28"/>
  <c r="AL659" i="28"/>
  <c r="AK659" i="28"/>
  <c r="AJ659" i="28"/>
  <c r="AI659" i="28"/>
  <c r="AH659" i="28"/>
  <c r="AG659" i="28"/>
  <c r="AF659" i="28"/>
  <c r="AE659" i="28"/>
  <c r="AD659" i="28"/>
  <c r="AC659" i="28"/>
  <c r="AB659" i="28"/>
  <c r="AA659" i="28"/>
  <c r="Z659" i="28"/>
  <c r="Y659" i="28"/>
  <c r="X659" i="28"/>
  <c r="W659" i="28"/>
  <c r="V659" i="28"/>
  <c r="U659" i="28"/>
  <c r="T659" i="28"/>
  <c r="AQ658" i="28"/>
  <c r="AP658" i="28"/>
  <c r="AO658" i="28"/>
  <c r="AN658" i="28"/>
  <c r="AM658" i="28"/>
  <c r="AL658" i="28"/>
  <c r="AK658" i="28"/>
  <c r="AJ658" i="28"/>
  <c r="AI658" i="28"/>
  <c r="AH658" i="28"/>
  <c r="AG658" i="28"/>
  <c r="AF658" i="28"/>
  <c r="AE658" i="28"/>
  <c r="AD658" i="28"/>
  <c r="AC658" i="28"/>
  <c r="AB658" i="28"/>
  <c r="AA658" i="28"/>
  <c r="Z658" i="28"/>
  <c r="Y658" i="28"/>
  <c r="X658" i="28"/>
  <c r="W658" i="28"/>
  <c r="V658" i="28"/>
  <c r="U658" i="28"/>
  <c r="T658" i="28"/>
  <c r="AQ657" i="28"/>
  <c r="AP657" i="28"/>
  <c r="AO657" i="28"/>
  <c r="AN657" i="28"/>
  <c r="AM657" i="28"/>
  <c r="AL657" i="28"/>
  <c r="AK657" i="28"/>
  <c r="AJ657" i="28"/>
  <c r="AI657" i="28"/>
  <c r="AH657" i="28"/>
  <c r="AG657" i="28"/>
  <c r="AF657" i="28"/>
  <c r="AE657" i="28"/>
  <c r="AD657" i="28"/>
  <c r="AC657" i="28"/>
  <c r="AB657" i="28"/>
  <c r="AA657" i="28"/>
  <c r="Z657" i="28"/>
  <c r="Y657" i="28"/>
  <c r="X657" i="28"/>
  <c r="W657" i="28"/>
  <c r="V657" i="28"/>
  <c r="U657" i="28"/>
  <c r="T657" i="28"/>
  <c r="AQ656" i="28"/>
  <c r="AP656" i="28"/>
  <c r="AO656" i="28"/>
  <c r="AN656" i="28"/>
  <c r="AM656" i="28"/>
  <c r="AL656" i="28"/>
  <c r="AK656" i="28"/>
  <c r="AJ656" i="28"/>
  <c r="AI656" i="28"/>
  <c r="AH656" i="28"/>
  <c r="AG656" i="28"/>
  <c r="AF656" i="28"/>
  <c r="AE656" i="28"/>
  <c r="AD656" i="28"/>
  <c r="AC656" i="28"/>
  <c r="AB656" i="28"/>
  <c r="AA656" i="28"/>
  <c r="Z656" i="28"/>
  <c r="Y656" i="28"/>
  <c r="X656" i="28"/>
  <c r="W656" i="28"/>
  <c r="V656" i="28"/>
  <c r="U656" i="28"/>
  <c r="T656" i="28"/>
  <c r="AQ655" i="28"/>
  <c r="AP655" i="28"/>
  <c r="AO655" i="28"/>
  <c r="AN655" i="28"/>
  <c r="AM655" i="28"/>
  <c r="AL655" i="28"/>
  <c r="AK655" i="28"/>
  <c r="AJ655" i="28"/>
  <c r="AI655" i="28"/>
  <c r="AH655" i="28"/>
  <c r="AG655" i="28"/>
  <c r="AF655" i="28"/>
  <c r="AE655" i="28"/>
  <c r="AD655" i="28"/>
  <c r="AC655" i="28"/>
  <c r="AB655" i="28"/>
  <c r="AA655" i="28"/>
  <c r="Z655" i="28"/>
  <c r="Y655" i="28"/>
  <c r="X655" i="28"/>
  <c r="W655" i="28"/>
  <c r="V655" i="28"/>
  <c r="U655" i="28"/>
  <c r="T655" i="28"/>
  <c r="AQ654" i="28"/>
  <c r="AP654" i="28"/>
  <c r="AO654" i="28"/>
  <c r="AN654" i="28"/>
  <c r="AM654" i="28"/>
  <c r="AL654" i="28"/>
  <c r="AK654" i="28"/>
  <c r="AJ654" i="28"/>
  <c r="AI654" i="28"/>
  <c r="AH654" i="28"/>
  <c r="AG654" i="28"/>
  <c r="AF654" i="28"/>
  <c r="AE654" i="28"/>
  <c r="AD654" i="28"/>
  <c r="AC654" i="28"/>
  <c r="AB654" i="28"/>
  <c r="AA654" i="28"/>
  <c r="Z654" i="28"/>
  <c r="Y654" i="28"/>
  <c r="X654" i="28"/>
  <c r="W654" i="28"/>
  <c r="V654" i="28"/>
  <c r="U654" i="28"/>
  <c r="T654" i="28"/>
  <c r="AQ653" i="28"/>
  <c r="AP653" i="28"/>
  <c r="AO653" i="28"/>
  <c r="AN653" i="28"/>
  <c r="AM653" i="28"/>
  <c r="AL653" i="28"/>
  <c r="AK653" i="28"/>
  <c r="AJ653" i="28"/>
  <c r="AI653" i="28"/>
  <c r="AH653" i="28"/>
  <c r="AG653" i="28"/>
  <c r="AF653" i="28"/>
  <c r="AE653" i="28"/>
  <c r="AD653" i="28"/>
  <c r="AC653" i="28"/>
  <c r="AB653" i="28"/>
  <c r="AA653" i="28"/>
  <c r="Z653" i="28"/>
  <c r="Y653" i="28"/>
  <c r="X653" i="28"/>
  <c r="W653" i="28"/>
  <c r="V653" i="28"/>
  <c r="U653" i="28"/>
  <c r="T653" i="28"/>
  <c r="AQ652" i="28"/>
  <c r="AP652" i="28"/>
  <c r="AO652" i="28"/>
  <c r="AN652" i="28"/>
  <c r="AM652" i="28"/>
  <c r="AL652" i="28"/>
  <c r="AK652" i="28"/>
  <c r="AJ652" i="28"/>
  <c r="AI652" i="28"/>
  <c r="AH652" i="28"/>
  <c r="AG652" i="28"/>
  <c r="AF652" i="28"/>
  <c r="AE652" i="28"/>
  <c r="AD652" i="28"/>
  <c r="AC652" i="28"/>
  <c r="AB652" i="28"/>
  <c r="AA652" i="28"/>
  <c r="Z652" i="28"/>
  <c r="Y652" i="28"/>
  <c r="X652" i="28"/>
  <c r="W652" i="28"/>
  <c r="V652" i="28"/>
  <c r="U652" i="28"/>
  <c r="T652" i="28"/>
  <c r="AQ651" i="28"/>
  <c r="AP651" i="28"/>
  <c r="AO651" i="28"/>
  <c r="AN651" i="28"/>
  <c r="AM651" i="28"/>
  <c r="AL651" i="28"/>
  <c r="AK651" i="28"/>
  <c r="AJ651" i="28"/>
  <c r="AI651" i="28"/>
  <c r="AH651" i="28"/>
  <c r="AG651" i="28"/>
  <c r="AF651" i="28"/>
  <c r="AE651" i="28"/>
  <c r="AD651" i="28"/>
  <c r="AC651" i="28"/>
  <c r="AB651" i="28"/>
  <c r="AA651" i="28"/>
  <c r="Z651" i="28"/>
  <c r="Y651" i="28"/>
  <c r="X651" i="28"/>
  <c r="W651" i="28"/>
  <c r="V651" i="28"/>
  <c r="U651" i="28"/>
  <c r="T651" i="28"/>
  <c r="AQ650" i="28"/>
  <c r="AP650" i="28"/>
  <c r="AO650" i="28"/>
  <c r="AN650" i="28"/>
  <c r="AM650" i="28"/>
  <c r="AL650" i="28"/>
  <c r="AK650" i="28"/>
  <c r="AJ650" i="28"/>
  <c r="AI650" i="28"/>
  <c r="AH650" i="28"/>
  <c r="AG650" i="28"/>
  <c r="AF650" i="28"/>
  <c r="AE650" i="28"/>
  <c r="AD650" i="28"/>
  <c r="AC650" i="28"/>
  <c r="AB650" i="28"/>
  <c r="AA650" i="28"/>
  <c r="Z650" i="28"/>
  <c r="Y650" i="28"/>
  <c r="X650" i="28"/>
  <c r="W650" i="28"/>
  <c r="V650" i="28"/>
  <c r="U650" i="28"/>
  <c r="T650" i="28"/>
  <c r="AQ649" i="28"/>
  <c r="AP649" i="28"/>
  <c r="AO649" i="28"/>
  <c r="AN649" i="28"/>
  <c r="AM649" i="28"/>
  <c r="AL649" i="28"/>
  <c r="AK649" i="28"/>
  <c r="AJ649" i="28"/>
  <c r="AI649" i="28"/>
  <c r="AH649" i="28"/>
  <c r="AG649" i="28"/>
  <c r="AF649" i="28"/>
  <c r="AE649" i="28"/>
  <c r="AD649" i="28"/>
  <c r="AC649" i="28"/>
  <c r="AB649" i="28"/>
  <c r="AA649" i="28"/>
  <c r="Z649" i="28"/>
  <c r="Y649" i="28"/>
  <c r="X649" i="28"/>
  <c r="W649" i="28"/>
  <c r="V649" i="28"/>
  <c r="U649" i="28"/>
  <c r="T649" i="28"/>
  <c r="AQ648" i="28"/>
  <c r="AP648" i="28"/>
  <c r="AO648" i="28"/>
  <c r="AN648" i="28"/>
  <c r="AM648" i="28"/>
  <c r="AL648" i="28"/>
  <c r="AK648" i="28"/>
  <c r="AJ648" i="28"/>
  <c r="AI648" i="28"/>
  <c r="AH648" i="28"/>
  <c r="AG648" i="28"/>
  <c r="AF648" i="28"/>
  <c r="AE648" i="28"/>
  <c r="AD648" i="28"/>
  <c r="AC648" i="28"/>
  <c r="AB648" i="28"/>
  <c r="AA648" i="28"/>
  <c r="Z648" i="28"/>
  <c r="Y648" i="28"/>
  <c r="X648" i="28"/>
  <c r="W648" i="28"/>
  <c r="V648" i="28"/>
  <c r="U648" i="28"/>
  <c r="T648" i="28"/>
  <c r="AQ647" i="28"/>
  <c r="AP647" i="28"/>
  <c r="AO647" i="28"/>
  <c r="AN647" i="28"/>
  <c r="AM647" i="28"/>
  <c r="AL647" i="28"/>
  <c r="AK647" i="28"/>
  <c r="AJ647" i="28"/>
  <c r="AI647" i="28"/>
  <c r="AH647" i="28"/>
  <c r="AG647" i="28"/>
  <c r="AF647" i="28"/>
  <c r="AE647" i="28"/>
  <c r="AD647" i="28"/>
  <c r="AC647" i="28"/>
  <c r="AB647" i="28"/>
  <c r="AA647" i="28"/>
  <c r="Z647" i="28"/>
  <c r="Y647" i="28"/>
  <c r="X647" i="28"/>
  <c r="W647" i="28"/>
  <c r="V647" i="28"/>
  <c r="U647" i="28"/>
  <c r="T647" i="28"/>
  <c r="AQ646" i="28"/>
  <c r="AP646" i="28"/>
  <c r="AO646" i="28"/>
  <c r="AN646" i="28"/>
  <c r="AM646" i="28"/>
  <c r="AL646" i="28"/>
  <c r="AK646" i="28"/>
  <c r="AJ646" i="28"/>
  <c r="AI646" i="28"/>
  <c r="AH646" i="28"/>
  <c r="AG646" i="28"/>
  <c r="AF646" i="28"/>
  <c r="AE646" i="28"/>
  <c r="AD646" i="28"/>
  <c r="AC646" i="28"/>
  <c r="AB646" i="28"/>
  <c r="AA646" i="28"/>
  <c r="Z646" i="28"/>
  <c r="Y646" i="28"/>
  <c r="X646" i="28"/>
  <c r="W646" i="28"/>
  <c r="V646" i="28"/>
  <c r="U646" i="28"/>
  <c r="T646" i="28"/>
  <c r="AQ645" i="28"/>
  <c r="AP645" i="28"/>
  <c r="AO645" i="28"/>
  <c r="AN645" i="28"/>
  <c r="AM645" i="28"/>
  <c r="AL645" i="28"/>
  <c r="AK645" i="28"/>
  <c r="AJ645" i="28"/>
  <c r="AI645" i="28"/>
  <c r="AH645" i="28"/>
  <c r="AG645" i="28"/>
  <c r="AF645" i="28"/>
  <c r="AE645" i="28"/>
  <c r="AD645" i="28"/>
  <c r="AC645" i="28"/>
  <c r="AB645" i="28"/>
  <c r="AA645" i="28"/>
  <c r="Z645" i="28"/>
  <c r="Y645" i="28"/>
  <c r="X645" i="28"/>
  <c r="W645" i="28"/>
  <c r="V645" i="28"/>
  <c r="U645" i="28"/>
  <c r="T645" i="28"/>
  <c r="AQ644" i="28"/>
  <c r="AP644" i="28"/>
  <c r="AO644" i="28"/>
  <c r="AN644" i="28"/>
  <c r="AM644" i="28"/>
  <c r="AL644" i="28"/>
  <c r="AK644" i="28"/>
  <c r="AJ644" i="28"/>
  <c r="AI644" i="28"/>
  <c r="AH644" i="28"/>
  <c r="AG644" i="28"/>
  <c r="AF644" i="28"/>
  <c r="AE644" i="28"/>
  <c r="AD644" i="28"/>
  <c r="AC644" i="28"/>
  <c r="AB644" i="28"/>
  <c r="AA644" i="28"/>
  <c r="Z644" i="28"/>
  <c r="Y644" i="28"/>
  <c r="X644" i="28"/>
  <c r="W644" i="28"/>
  <c r="V644" i="28"/>
  <c r="U644" i="28"/>
  <c r="T644" i="28"/>
  <c r="AQ643" i="28"/>
  <c r="AP643" i="28"/>
  <c r="AO643" i="28"/>
  <c r="AN643" i="28"/>
  <c r="AM643" i="28"/>
  <c r="AL643" i="28"/>
  <c r="AK643" i="28"/>
  <c r="AJ643" i="28"/>
  <c r="AI643" i="28"/>
  <c r="AH643" i="28"/>
  <c r="AG643" i="28"/>
  <c r="AF643" i="28"/>
  <c r="AE643" i="28"/>
  <c r="AD643" i="28"/>
  <c r="AC643" i="28"/>
  <c r="AB643" i="28"/>
  <c r="AA643" i="28"/>
  <c r="Z643" i="28"/>
  <c r="Y643" i="28"/>
  <c r="X643" i="28"/>
  <c r="W643" i="28"/>
  <c r="V643" i="28"/>
  <c r="U643" i="28"/>
  <c r="T643" i="28"/>
  <c r="AQ642" i="28"/>
  <c r="AP642" i="28"/>
  <c r="AO642" i="28"/>
  <c r="AN642" i="28"/>
  <c r="AM642" i="28"/>
  <c r="AL642" i="28"/>
  <c r="AK642" i="28"/>
  <c r="AJ642" i="28"/>
  <c r="AI642" i="28"/>
  <c r="AH642" i="28"/>
  <c r="AG642" i="28"/>
  <c r="AF642" i="28"/>
  <c r="AE642" i="28"/>
  <c r="AD642" i="28"/>
  <c r="AC642" i="28"/>
  <c r="AB642" i="28"/>
  <c r="AA642" i="28"/>
  <c r="Z642" i="28"/>
  <c r="Y642" i="28"/>
  <c r="X642" i="28"/>
  <c r="W642" i="28"/>
  <c r="V642" i="28"/>
  <c r="U642" i="28"/>
  <c r="T642" i="28"/>
  <c r="AQ641" i="28"/>
  <c r="AP641" i="28"/>
  <c r="AO641" i="28"/>
  <c r="AN641" i="28"/>
  <c r="AM641" i="28"/>
  <c r="AL641" i="28"/>
  <c r="AK641" i="28"/>
  <c r="AJ641" i="28"/>
  <c r="AI641" i="28"/>
  <c r="AH641" i="28"/>
  <c r="AG641" i="28"/>
  <c r="AF641" i="28"/>
  <c r="AE641" i="28"/>
  <c r="AD641" i="28"/>
  <c r="AC641" i="28"/>
  <c r="AB641" i="28"/>
  <c r="AA641" i="28"/>
  <c r="Z641" i="28"/>
  <c r="Y641" i="28"/>
  <c r="X641" i="28"/>
  <c r="W641" i="28"/>
  <c r="V641" i="28"/>
  <c r="U641" i="28"/>
  <c r="T641" i="28"/>
  <c r="AQ640" i="28"/>
  <c r="AP640" i="28"/>
  <c r="AO640" i="28"/>
  <c r="AN640" i="28"/>
  <c r="AM640" i="28"/>
  <c r="AL640" i="28"/>
  <c r="AK640" i="28"/>
  <c r="AJ640" i="28"/>
  <c r="AI640" i="28"/>
  <c r="AH640" i="28"/>
  <c r="AG640" i="28"/>
  <c r="AF640" i="28"/>
  <c r="AE640" i="28"/>
  <c r="AD640" i="28"/>
  <c r="AC640" i="28"/>
  <c r="AB640" i="28"/>
  <c r="AA640" i="28"/>
  <c r="Z640" i="28"/>
  <c r="Y640" i="28"/>
  <c r="X640" i="28"/>
  <c r="W640" i="28"/>
  <c r="V640" i="28"/>
  <c r="U640" i="28"/>
  <c r="T640" i="28"/>
  <c r="AQ639" i="28"/>
  <c r="AP639" i="28"/>
  <c r="AO639" i="28"/>
  <c r="AN639" i="28"/>
  <c r="AM639" i="28"/>
  <c r="AL639" i="28"/>
  <c r="AK639" i="28"/>
  <c r="AJ639" i="28"/>
  <c r="AI639" i="28"/>
  <c r="AH639" i="28"/>
  <c r="AG639" i="28"/>
  <c r="AF639" i="28"/>
  <c r="AE639" i="28"/>
  <c r="AD639" i="28"/>
  <c r="AC639" i="28"/>
  <c r="AB639" i="28"/>
  <c r="AA639" i="28"/>
  <c r="Z639" i="28"/>
  <c r="Y639" i="28"/>
  <c r="X639" i="28"/>
  <c r="W639" i="28"/>
  <c r="V639" i="28"/>
  <c r="U639" i="28"/>
  <c r="T639" i="28"/>
  <c r="AQ638" i="28"/>
  <c r="AP638" i="28"/>
  <c r="AO638" i="28"/>
  <c r="AN638" i="28"/>
  <c r="AM638" i="28"/>
  <c r="AL638" i="28"/>
  <c r="AK638" i="28"/>
  <c r="AJ638" i="28"/>
  <c r="AI638" i="28"/>
  <c r="AH638" i="28"/>
  <c r="AG638" i="28"/>
  <c r="AF638" i="28"/>
  <c r="AE638" i="28"/>
  <c r="AD638" i="28"/>
  <c r="AC638" i="28"/>
  <c r="AB638" i="28"/>
  <c r="AA638" i="28"/>
  <c r="Z638" i="28"/>
  <c r="Y638" i="28"/>
  <c r="X638" i="28"/>
  <c r="W638" i="28"/>
  <c r="V638" i="28"/>
  <c r="U638" i="28"/>
  <c r="T638" i="28"/>
  <c r="AQ637" i="28"/>
  <c r="AP637" i="28"/>
  <c r="AO637" i="28"/>
  <c r="AN637" i="28"/>
  <c r="AM637" i="28"/>
  <c r="AL637" i="28"/>
  <c r="AK637" i="28"/>
  <c r="AJ637" i="28"/>
  <c r="AI637" i="28"/>
  <c r="AH637" i="28"/>
  <c r="AG637" i="28"/>
  <c r="AF637" i="28"/>
  <c r="AE637" i="28"/>
  <c r="AD637" i="28"/>
  <c r="AC637" i="28"/>
  <c r="AB637" i="28"/>
  <c r="AA637" i="28"/>
  <c r="Z637" i="28"/>
  <c r="Y637" i="28"/>
  <c r="X637" i="28"/>
  <c r="W637" i="28"/>
  <c r="V637" i="28"/>
  <c r="U637" i="28"/>
  <c r="T637" i="28"/>
  <c r="AQ636" i="28"/>
  <c r="AP636" i="28"/>
  <c r="AO636" i="28"/>
  <c r="AN636" i="28"/>
  <c r="AM636" i="28"/>
  <c r="AL636" i="28"/>
  <c r="AK636" i="28"/>
  <c r="AJ636" i="28"/>
  <c r="AI636" i="28"/>
  <c r="AH636" i="28"/>
  <c r="AG636" i="28"/>
  <c r="AF636" i="28"/>
  <c r="AE636" i="28"/>
  <c r="AD636" i="28"/>
  <c r="AC636" i="28"/>
  <c r="AB636" i="28"/>
  <c r="AA636" i="28"/>
  <c r="Z636" i="28"/>
  <c r="Y636" i="28"/>
  <c r="X636" i="28"/>
  <c r="W636" i="28"/>
  <c r="V636" i="28"/>
  <c r="U636" i="28"/>
  <c r="T636" i="28"/>
  <c r="AQ635" i="28"/>
  <c r="AP635" i="28"/>
  <c r="AO635" i="28"/>
  <c r="AN635" i="28"/>
  <c r="AM635" i="28"/>
  <c r="AL635" i="28"/>
  <c r="AK635" i="28"/>
  <c r="AJ635" i="28"/>
  <c r="AI635" i="28"/>
  <c r="AH635" i="28"/>
  <c r="AG635" i="28"/>
  <c r="AF635" i="28"/>
  <c r="AE635" i="28"/>
  <c r="AD635" i="28"/>
  <c r="AC635" i="28"/>
  <c r="AB635" i="28"/>
  <c r="AA635" i="28"/>
  <c r="Z635" i="28"/>
  <c r="Y635" i="28"/>
  <c r="X635" i="28"/>
  <c r="W635" i="28"/>
  <c r="V635" i="28"/>
  <c r="U635" i="28"/>
  <c r="T635" i="28"/>
  <c r="AQ634" i="28"/>
  <c r="AP634" i="28"/>
  <c r="AO634" i="28"/>
  <c r="AN634" i="28"/>
  <c r="AM634" i="28"/>
  <c r="AL634" i="28"/>
  <c r="AK634" i="28"/>
  <c r="AJ634" i="28"/>
  <c r="AI634" i="28"/>
  <c r="AH634" i="28"/>
  <c r="AG634" i="28"/>
  <c r="AF634" i="28"/>
  <c r="AE634" i="28"/>
  <c r="AD634" i="28"/>
  <c r="AC634" i="28"/>
  <c r="AB634" i="28"/>
  <c r="AA634" i="28"/>
  <c r="Z634" i="28"/>
  <c r="Y634" i="28"/>
  <c r="X634" i="28"/>
  <c r="W634" i="28"/>
  <c r="V634" i="28"/>
  <c r="U634" i="28"/>
  <c r="T634" i="28"/>
  <c r="AQ633" i="28"/>
  <c r="AP633" i="28"/>
  <c r="AO633" i="28"/>
  <c r="AN633" i="28"/>
  <c r="AM633" i="28"/>
  <c r="AL633" i="28"/>
  <c r="AK633" i="28"/>
  <c r="AJ633" i="28"/>
  <c r="AI633" i="28"/>
  <c r="AH633" i="28"/>
  <c r="AG633" i="28"/>
  <c r="AF633" i="28"/>
  <c r="AE633" i="28"/>
  <c r="AD633" i="28"/>
  <c r="AC633" i="28"/>
  <c r="AB633" i="28"/>
  <c r="AA633" i="28"/>
  <c r="Z633" i="28"/>
  <c r="Y633" i="28"/>
  <c r="X633" i="28"/>
  <c r="W633" i="28"/>
  <c r="V633" i="28"/>
  <c r="U633" i="28"/>
  <c r="T633" i="28"/>
  <c r="AQ632" i="28"/>
  <c r="AP632" i="28"/>
  <c r="AO632" i="28"/>
  <c r="AN632" i="28"/>
  <c r="AM632" i="28"/>
  <c r="AL632" i="28"/>
  <c r="AK632" i="28"/>
  <c r="AJ632" i="28"/>
  <c r="AI632" i="28"/>
  <c r="AH632" i="28"/>
  <c r="AG632" i="28"/>
  <c r="AF632" i="28"/>
  <c r="AE632" i="28"/>
  <c r="AD632" i="28"/>
  <c r="AC632" i="28"/>
  <c r="AB632" i="28"/>
  <c r="AA632" i="28"/>
  <c r="Z632" i="28"/>
  <c r="Y632" i="28"/>
  <c r="X632" i="28"/>
  <c r="W632" i="28"/>
  <c r="V632" i="28"/>
  <c r="U632" i="28"/>
  <c r="T632" i="28"/>
  <c r="AQ631" i="28"/>
  <c r="AP631" i="28"/>
  <c r="AO631" i="28"/>
  <c r="AN631" i="28"/>
  <c r="AM631" i="28"/>
  <c r="AL631" i="28"/>
  <c r="AK631" i="28"/>
  <c r="AJ631" i="28"/>
  <c r="AI631" i="28"/>
  <c r="AH631" i="28"/>
  <c r="AG631" i="28"/>
  <c r="AF631" i="28"/>
  <c r="AE631" i="28"/>
  <c r="AD631" i="28"/>
  <c r="AC631" i="28"/>
  <c r="AB631" i="28"/>
  <c r="AA631" i="28"/>
  <c r="Z631" i="28"/>
  <c r="Y631" i="28"/>
  <c r="X631" i="28"/>
  <c r="W631" i="28"/>
  <c r="V631" i="28"/>
  <c r="U631" i="28"/>
  <c r="T631" i="28"/>
  <c r="AQ630" i="28"/>
  <c r="AP630" i="28"/>
  <c r="AO630" i="28"/>
  <c r="AN630" i="28"/>
  <c r="AM630" i="28"/>
  <c r="AL630" i="28"/>
  <c r="AK630" i="28"/>
  <c r="AJ630" i="28"/>
  <c r="AI630" i="28"/>
  <c r="AH630" i="28"/>
  <c r="AG630" i="28"/>
  <c r="AF630" i="28"/>
  <c r="AE630" i="28"/>
  <c r="AD630" i="28"/>
  <c r="AC630" i="28"/>
  <c r="AB630" i="28"/>
  <c r="AA630" i="28"/>
  <c r="Z630" i="28"/>
  <c r="Y630" i="28"/>
  <c r="X630" i="28"/>
  <c r="W630" i="28"/>
  <c r="V630" i="28"/>
  <c r="U630" i="28"/>
  <c r="T630" i="28"/>
  <c r="AQ629" i="28"/>
  <c r="AP629" i="28"/>
  <c r="AO629" i="28"/>
  <c r="AN629" i="28"/>
  <c r="AM629" i="28"/>
  <c r="AL629" i="28"/>
  <c r="AK629" i="28"/>
  <c r="AJ629" i="28"/>
  <c r="AI629" i="28"/>
  <c r="AH629" i="28"/>
  <c r="AG629" i="28"/>
  <c r="AF629" i="28"/>
  <c r="AE629" i="28"/>
  <c r="AD629" i="28"/>
  <c r="AC629" i="28"/>
  <c r="AB629" i="28"/>
  <c r="AA629" i="28"/>
  <c r="Z629" i="28"/>
  <c r="Y629" i="28"/>
  <c r="X629" i="28"/>
  <c r="W629" i="28"/>
  <c r="V629" i="28"/>
  <c r="U629" i="28"/>
  <c r="T629" i="28"/>
  <c r="AQ628" i="28"/>
  <c r="AP628" i="28"/>
  <c r="AO628" i="28"/>
  <c r="AN628" i="28"/>
  <c r="AM628" i="28"/>
  <c r="AL628" i="28"/>
  <c r="AK628" i="28"/>
  <c r="AJ628" i="28"/>
  <c r="AI628" i="28"/>
  <c r="AH628" i="28"/>
  <c r="AG628" i="28"/>
  <c r="AF628" i="28"/>
  <c r="AE628" i="28"/>
  <c r="AD628" i="28"/>
  <c r="AC628" i="28"/>
  <c r="AB628" i="28"/>
  <c r="AA628" i="28"/>
  <c r="Z628" i="28"/>
  <c r="Y628" i="28"/>
  <c r="X628" i="28"/>
  <c r="W628" i="28"/>
  <c r="V628" i="28"/>
  <c r="U628" i="28"/>
  <c r="T628" i="28"/>
  <c r="AQ627" i="28"/>
  <c r="AP627" i="28"/>
  <c r="AO627" i="28"/>
  <c r="AN627" i="28"/>
  <c r="AM627" i="28"/>
  <c r="AL627" i="28"/>
  <c r="AK627" i="28"/>
  <c r="AJ627" i="28"/>
  <c r="AI627" i="28"/>
  <c r="AH627" i="28"/>
  <c r="AG627" i="28"/>
  <c r="AF627" i="28"/>
  <c r="AE627" i="28"/>
  <c r="AD627" i="28"/>
  <c r="AC627" i="28"/>
  <c r="AB627" i="28"/>
  <c r="AA627" i="28"/>
  <c r="Z627" i="28"/>
  <c r="Y627" i="28"/>
  <c r="X627" i="28"/>
  <c r="W627" i="28"/>
  <c r="V627" i="28"/>
  <c r="U627" i="28"/>
  <c r="T627" i="28"/>
  <c r="AQ626" i="28"/>
  <c r="AP626" i="28"/>
  <c r="AO626" i="28"/>
  <c r="AN626" i="28"/>
  <c r="AM626" i="28"/>
  <c r="AL626" i="28"/>
  <c r="AK626" i="28"/>
  <c r="AJ626" i="28"/>
  <c r="AI626" i="28"/>
  <c r="AH626" i="28"/>
  <c r="AG626" i="28"/>
  <c r="AF626" i="28"/>
  <c r="AE626" i="28"/>
  <c r="AD626" i="28"/>
  <c r="AC626" i="28"/>
  <c r="AB626" i="28"/>
  <c r="AA626" i="28"/>
  <c r="Z626" i="28"/>
  <c r="Y626" i="28"/>
  <c r="X626" i="28"/>
  <c r="W626" i="28"/>
  <c r="V626" i="28"/>
  <c r="U626" i="28"/>
  <c r="T626" i="28"/>
  <c r="AQ625" i="28"/>
  <c r="AP625" i="28"/>
  <c r="AO625" i="28"/>
  <c r="AN625" i="28"/>
  <c r="AM625" i="28"/>
  <c r="AL625" i="28"/>
  <c r="AK625" i="28"/>
  <c r="AJ625" i="28"/>
  <c r="AI625" i="28"/>
  <c r="AH625" i="28"/>
  <c r="AG625" i="28"/>
  <c r="AF625" i="28"/>
  <c r="AE625" i="28"/>
  <c r="AD625" i="28"/>
  <c r="AC625" i="28"/>
  <c r="AB625" i="28"/>
  <c r="AA625" i="28"/>
  <c r="Z625" i="28"/>
  <c r="Y625" i="28"/>
  <c r="X625" i="28"/>
  <c r="W625" i="28"/>
  <c r="V625" i="28"/>
  <c r="U625" i="28"/>
  <c r="T625" i="28"/>
  <c r="AQ624" i="28"/>
  <c r="AP624" i="28"/>
  <c r="AO624" i="28"/>
  <c r="AN624" i="28"/>
  <c r="AM624" i="28"/>
  <c r="AL624" i="28"/>
  <c r="AK624" i="28"/>
  <c r="AJ624" i="28"/>
  <c r="AI624" i="28"/>
  <c r="AH624" i="28"/>
  <c r="AG624" i="28"/>
  <c r="AF624" i="28"/>
  <c r="AE624" i="28"/>
  <c r="AD624" i="28"/>
  <c r="AC624" i="28"/>
  <c r="AB624" i="28"/>
  <c r="AA624" i="28"/>
  <c r="Z624" i="28"/>
  <c r="Y624" i="28"/>
  <c r="X624" i="28"/>
  <c r="W624" i="28"/>
  <c r="V624" i="28"/>
  <c r="U624" i="28"/>
  <c r="T624" i="28"/>
  <c r="AQ623" i="28"/>
  <c r="AP623" i="28"/>
  <c r="AO623" i="28"/>
  <c r="AN623" i="28"/>
  <c r="AM623" i="28"/>
  <c r="AL623" i="28"/>
  <c r="AK623" i="28"/>
  <c r="AJ623" i="28"/>
  <c r="AI623" i="28"/>
  <c r="AH623" i="28"/>
  <c r="AG623" i="28"/>
  <c r="AF623" i="28"/>
  <c r="AE623" i="28"/>
  <c r="AD623" i="28"/>
  <c r="AC623" i="28"/>
  <c r="AB623" i="28"/>
  <c r="AA623" i="28"/>
  <c r="Z623" i="28"/>
  <c r="Y623" i="28"/>
  <c r="X623" i="28"/>
  <c r="W623" i="28"/>
  <c r="V623" i="28"/>
  <c r="U623" i="28"/>
  <c r="T623" i="28"/>
  <c r="AQ622" i="28"/>
  <c r="AP622" i="28"/>
  <c r="AO622" i="28"/>
  <c r="AN622" i="28"/>
  <c r="AM622" i="28"/>
  <c r="AL622" i="28"/>
  <c r="AK622" i="28"/>
  <c r="AJ622" i="28"/>
  <c r="AI622" i="28"/>
  <c r="AH622" i="28"/>
  <c r="AG622" i="28"/>
  <c r="AF622" i="28"/>
  <c r="AE622" i="28"/>
  <c r="AD622" i="28"/>
  <c r="AC622" i="28"/>
  <c r="AB622" i="28"/>
  <c r="AA622" i="28"/>
  <c r="Z622" i="28"/>
  <c r="Y622" i="28"/>
  <c r="X622" i="28"/>
  <c r="W622" i="28"/>
  <c r="V622" i="28"/>
  <c r="U622" i="28"/>
  <c r="T622" i="28"/>
  <c r="AQ621" i="28"/>
  <c r="AP621" i="28"/>
  <c r="AO621" i="28"/>
  <c r="AN621" i="28"/>
  <c r="AM621" i="28"/>
  <c r="AL621" i="28"/>
  <c r="AK621" i="28"/>
  <c r="AJ621" i="28"/>
  <c r="AI621" i="28"/>
  <c r="AH621" i="28"/>
  <c r="AG621" i="28"/>
  <c r="AF621" i="28"/>
  <c r="AE621" i="28"/>
  <c r="AD621" i="28"/>
  <c r="AC621" i="28"/>
  <c r="AB621" i="28"/>
  <c r="AA621" i="28"/>
  <c r="Z621" i="28"/>
  <c r="Y621" i="28"/>
  <c r="X621" i="28"/>
  <c r="W621" i="28"/>
  <c r="V621" i="28"/>
  <c r="U621" i="28"/>
  <c r="T621" i="28"/>
  <c r="AQ620" i="28"/>
  <c r="AP620" i="28"/>
  <c r="AO620" i="28"/>
  <c r="AN620" i="28"/>
  <c r="AM620" i="28"/>
  <c r="AL620" i="28"/>
  <c r="AK620" i="28"/>
  <c r="AJ620" i="28"/>
  <c r="AI620" i="28"/>
  <c r="AH620" i="28"/>
  <c r="AG620" i="28"/>
  <c r="AF620" i="28"/>
  <c r="AE620" i="28"/>
  <c r="AD620" i="28"/>
  <c r="AC620" i="28"/>
  <c r="AB620" i="28"/>
  <c r="AA620" i="28"/>
  <c r="Z620" i="28"/>
  <c r="Y620" i="28"/>
  <c r="X620" i="28"/>
  <c r="W620" i="28"/>
  <c r="V620" i="28"/>
  <c r="U620" i="28"/>
  <c r="T620" i="28"/>
  <c r="AQ619" i="28"/>
  <c r="AP619" i="28"/>
  <c r="AO619" i="28"/>
  <c r="AN619" i="28"/>
  <c r="AM619" i="28"/>
  <c r="AL619" i="28"/>
  <c r="AK619" i="28"/>
  <c r="AJ619" i="28"/>
  <c r="AI619" i="28"/>
  <c r="AH619" i="28"/>
  <c r="AG619" i="28"/>
  <c r="AF619" i="28"/>
  <c r="AE619" i="28"/>
  <c r="AD619" i="28"/>
  <c r="AC619" i="28"/>
  <c r="AB619" i="28"/>
  <c r="AA619" i="28"/>
  <c r="Z619" i="28"/>
  <c r="Y619" i="28"/>
  <c r="X619" i="28"/>
  <c r="W619" i="28"/>
  <c r="V619" i="28"/>
  <c r="U619" i="28"/>
  <c r="T619" i="28"/>
  <c r="AQ618" i="28"/>
  <c r="AP618" i="28"/>
  <c r="AO618" i="28"/>
  <c r="AN618" i="28"/>
  <c r="AM618" i="28"/>
  <c r="AL618" i="28"/>
  <c r="AK618" i="28"/>
  <c r="AJ618" i="28"/>
  <c r="AI618" i="28"/>
  <c r="AH618" i="28"/>
  <c r="AG618" i="28"/>
  <c r="AF618" i="28"/>
  <c r="AE618" i="28"/>
  <c r="AD618" i="28"/>
  <c r="AC618" i="28"/>
  <c r="AB618" i="28"/>
  <c r="AA618" i="28"/>
  <c r="Z618" i="28"/>
  <c r="Y618" i="28"/>
  <c r="X618" i="28"/>
  <c r="W618" i="28"/>
  <c r="V618" i="28"/>
  <c r="U618" i="28"/>
  <c r="T618" i="28"/>
  <c r="AQ617" i="28"/>
  <c r="AP617" i="28"/>
  <c r="AO617" i="28"/>
  <c r="AN617" i="28"/>
  <c r="AM617" i="28"/>
  <c r="AL617" i="28"/>
  <c r="AK617" i="28"/>
  <c r="AJ617" i="28"/>
  <c r="AI617" i="28"/>
  <c r="AH617" i="28"/>
  <c r="AG617" i="28"/>
  <c r="AF617" i="28"/>
  <c r="AE617" i="28"/>
  <c r="AD617" i="28"/>
  <c r="AC617" i="28"/>
  <c r="AB617" i="28"/>
  <c r="AA617" i="28"/>
  <c r="Z617" i="28"/>
  <c r="Y617" i="28"/>
  <c r="X617" i="28"/>
  <c r="W617" i="28"/>
  <c r="V617" i="28"/>
  <c r="U617" i="28"/>
  <c r="T617" i="28"/>
  <c r="AQ616" i="28"/>
  <c r="AP616" i="28"/>
  <c r="AO616" i="28"/>
  <c r="AN616" i="28"/>
  <c r="AM616" i="28"/>
  <c r="AL616" i="28"/>
  <c r="AK616" i="28"/>
  <c r="AJ616" i="28"/>
  <c r="AI616" i="28"/>
  <c r="AH616" i="28"/>
  <c r="AG616" i="28"/>
  <c r="AF616" i="28"/>
  <c r="AE616" i="28"/>
  <c r="AD616" i="28"/>
  <c r="AC616" i="28"/>
  <c r="AB616" i="28"/>
  <c r="AA616" i="28"/>
  <c r="Z616" i="28"/>
  <c r="Y616" i="28"/>
  <c r="X616" i="28"/>
  <c r="W616" i="28"/>
  <c r="V616" i="28"/>
  <c r="U616" i="28"/>
  <c r="T616" i="28"/>
  <c r="AQ615" i="28"/>
  <c r="AP615" i="28"/>
  <c r="AO615" i="28"/>
  <c r="AN615" i="28"/>
  <c r="AM615" i="28"/>
  <c r="AL615" i="28"/>
  <c r="AK615" i="28"/>
  <c r="AJ615" i="28"/>
  <c r="AI615" i="28"/>
  <c r="AH615" i="28"/>
  <c r="AG615" i="28"/>
  <c r="AF615" i="28"/>
  <c r="AE615" i="28"/>
  <c r="AD615" i="28"/>
  <c r="AC615" i="28"/>
  <c r="AB615" i="28"/>
  <c r="AA615" i="28"/>
  <c r="Z615" i="28"/>
  <c r="Y615" i="28"/>
  <c r="X615" i="28"/>
  <c r="W615" i="28"/>
  <c r="V615" i="28"/>
  <c r="U615" i="28"/>
  <c r="T615" i="28"/>
  <c r="AQ614" i="28"/>
  <c r="AP614" i="28"/>
  <c r="AO614" i="28"/>
  <c r="AN614" i="28"/>
  <c r="AM614" i="28"/>
  <c r="AL614" i="28"/>
  <c r="AK614" i="28"/>
  <c r="AJ614" i="28"/>
  <c r="AI614" i="28"/>
  <c r="AH614" i="28"/>
  <c r="AG614" i="28"/>
  <c r="AF614" i="28"/>
  <c r="AE614" i="28"/>
  <c r="AD614" i="28"/>
  <c r="AC614" i="28"/>
  <c r="AB614" i="28"/>
  <c r="AA614" i="28"/>
  <c r="Z614" i="28"/>
  <c r="Y614" i="28"/>
  <c r="X614" i="28"/>
  <c r="W614" i="28"/>
  <c r="V614" i="28"/>
  <c r="U614" i="28"/>
  <c r="T614" i="28"/>
  <c r="AQ613" i="28"/>
  <c r="AP613" i="28"/>
  <c r="AO613" i="28"/>
  <c r="AN613" i="28"/>
  <c r="AM613" i="28"/>
  <c r="AL613" i="28"/>
  <c r="AK613" i="28"/>
  <c r="AJ613" i="28"/>
  <c r="AI613" i="28"/>
  <c r="AH613" i="28"/>
  <c r="AG613" i="28"/>
  <c r="AF613" i="28"/>
  <c r="AE613" i="28"/>
  <c r="AD613" i="28"/>
  <c r="AC613" i="28"/>
  <c r="AB613" i="28"/>
  <c r="AA613" i="28"/>
  <c r="Z613" i="28"/>
  <c r="Y613" i="28"/>
  <c r="X613" i="28"/>
  <c r="W613" i="28"/>
  <c r="V613" i="28"/>
  <c r="U613" i="28"/>
  <c r="T613" i="28"/>
  <c r="AQ612" i="28"/>
  <c r="AP612" i="28"/>
  <c r="AO612" i="28"/>
  <c r="AN612" i="28"/>
  <c r="AM612" i="28"/>
  <c r="AL612" i="28"/>
  <c r="AK612" i="28"/>
  <c r="AJ612" i="28"/>
  <c r="AI612" i="28"/>
  <c r="AH612" i="28"/>
  <c r="AG612" i="28"/>
  <c r="AF612" i="28"/>
  <c r="AE612" i="28"/>
  <c r="AD612" i="28"/>
  <c r="AC612" i="28"/>
  <c r="AB612" i="28"/>
  <c r="AA612" i="28"/>
  <c r="Z612" i="28"/>
  <c r="Y612" i="28"/>
  <c r="X612" i="28"/>
  <c r="W612" i="28"/>
  <c r="V612" i="28"/>
  <c r="U612" i="28"/>
  <c r="T612" i="28"/>
  <c r="AQ611" i="28"/>
  <c r="AP611" i="28"/>
  <c r="AO611" i="28"/>
  <c r="AN611" i="28"/>
  <c r="AM611" i="28"/>
  <c r="AL611" i="28"/>
  <c r="AK611" i="28"/>
  <c r="AJ611" i="28"/>
  <c r="AI611" i="28"/>
  <c r="AH611" i="28"/>
  <c r="AG611" i="28"/>
  <c r="AF611" i="28"/>
  <c r="AE611" i="28"/>
  <c r="AD611" i="28"/>
  <c r="AC611" i="28"/>
  <c r="AB611" i="28"/>
  <c r="AA611" i="28"/>
  <c r="Z611" i="28"/>
  <c r="Y611" i="28"/>
  <c r="X611" i="28"/>
  <c r="W611" i="28"/>
  <c r="V611" i="28"/>
  <c r="U611" i="28"/>
  <c r="T611" i="28"/>
  <c r="AQ610" i="28"/>
  <c r="AP610" i="28"/>
  <c r="AO610" i="28"/>
  <c r="AN610" i="28"/>
  <c r="AM610" i="28"/>
  <c r="AL610" i="28"/>
  <c r="AK610" i="28"/>
  <c r="AJ610" i="28"/>
  <c r="AI610" i="28"/>
  <c r="AH610" i="28"/>
  <c r="AG610" i="28"/>
  <c r="AF610" i="28"/>
  <c r="AE610" i="28"/>
  <c r="AD610" i="28"/>
  <c r="AC610" i="28"/>
  <c r="AB610" i="28"/>
  <c r="AA610" i="28"/>
  <c r="Z610" i="28"/>
  <c r="Y610" i="28"/>
  <c r="X610" i="28"/>
  <c r="W610" i="28"/>
  <c r="V610" i="28"/>
  <c r="U610" i="28"/>
  <c r="T610" i="28"/>
  <c r="AQ609" i="28"/>
  <c r="AP609" i="28"/>
  <c r="AO609" i="28"/>
  <c r="AN609" i="28"/>
  <c r="AM609" i="28"/>
  <c r="AL609" i="28"/>
  <c r="AK609" i="28"/>
  <c r="AJ609" i="28"/>
  <c r="AI609" i="28"/>
  <c r="AH609" i="28"/>
  <c r="AG609" i="28"/>
  <c r="AF609" i="28"/>
  <c r="AE609" i="28"/>
  <c r="AD609" i="28"/>
  <c r="AC609" i="28"/>
  <c r="AB609" i="28"/>
  <c r="AA609" i="28"/>
  <c r="Z609" i="28"/>
  <c r="Y609" i="28"/>
  <c r="X609" i="28"/>
  <c r="W609" i="28"/>
  <c r="V609" i="28"/>
  <c r="U609" i="28"/>
  <c r="T609" i="28"/>
  <c r="AQ608" i="28"/>
  <c r="AP608" i="28"/>
  <c r="AO608" i="28"/>
  <c r="AN608" i="28"/>
  <c r="AM608" i="28"/>
  <c r="AL608" i="28"/>
  <c r="AK608" i="28"/>
  <c r="AJ608" i="28"/>
  <c r="AI608" i="28"/>
  <c r="AH608" i="28"/>
  <c r="AG608" i="28"/>
  <c r="AF608" i="28"/>
  <c r="AE608" i="28"/>
  <c r="AD608" i="28"/>
  <c r="AC608" i="28"/>
  <c r="AB608" i="28"/>
  <c r="AA608" i="28"/>
  <c r="Z608" i="28"/>
  <c r="Y608" i="28"/>
  <c r="X608" i="28"/>
  <c r="W608" i="28"/>
  <c r="V608" i="28"/>
  <c r="U608" i="28"/>
  <c r="T608" i="28"/>
  <c r="AQ607" i="28"/>
  <c r="AP607" i="28"/>
  <c r="AO607" i="28"/>
  <c r="AN607" i="28"/>
  <c r="AM607" i="28"/>
  <c r="AL607" i="28"/>
  <c r="AK607" i="28"/>
  <c r="AJ607" i="28"/>
  <c r="AI607" i="28"/>
  <c r="AH607" i="28"/>
  <c r="AG607" i="28"/>
  <c r="AF607" i="28"/>
  <c r="AE607" i="28"/>
  <c r="AD607" i="28"/>
  <c r="AC607" i="28"/>
  <c r="AB607" i="28"/>
  <c r="AA607" i="28"/>
  <c r="Z607" i="28"/>
  <c r="Y607" i="28"/>
  <c r="X607" i="28"/>
  <c r="W607" i="28"/>
  <c r="V607" i="28"/>
  <c r="U607" i="28"/>
  <c r="T607" i="28"/>
  <c r="AQ606" i="28"/>
  <c r="AP606" i="28"/>
  <c r="AO606" i="28"/>
  <c r="AN606" i="28"/>
  <c r="AM606" i="28"/>
  <c r="AL606" i="28"/>
  <c r="AK606" i="28"/>
  <c r="AJ606" i="28"/>
  <c r="AI606" i="28"/>
  <c r="AH606" i="28"/>
  <c r="AG606" i="28"/>
  <c r="AF606" i="28"/>
  <c r="AE606" i="28"/>
  <c r="AD606" i="28"/>
  <c r="AC606" i="28"/>
  <c r="AB606" i="28"/>
  <c r="AA606" i="28"/>
  <c r="Z606" i="28"/>
  <c r="Y606" i="28"/>
  <c r="X606" i="28"/>
  <c r="W606" i="28"/>
  <c r="V606" i="28"/>
  <c r="U606" i="28"/>
  <c r="T606" i="28"/>
  <c r="AQ605" i="28"/>
  <c r="AP605" i="28"/>
  <c r="AO605" i="28"/>
  <c r="AN605" i="28"/>
  <c r="AM605" i="28"/>
  <c r="AL605" i="28"/>
  <c r="AK605" i="28"/>
  <c r="AJ605" i="28"/>
  <c r="AI605" i="28"/>
  <c r="AH605" i="28"/>
  <c r="AG605" i="28"/>
  <c r="AF605" i="28"/>
  <c r="AE605" i="28"/>
  <c r="AD605" i="28"/>
  <c r="AC605" i="28"/>
  <c r="AB605" i="28"/>
  <c r="AA605" i="28"/>
  <c r="Z605" i="28"/>
  <c r="Y605" i="28"/>
  <c r="X605" i="28"/>
  <c r="W605" i="28"/>
  <c r="V605" i="28"/>
  <c r="U605" i="28"/>
  <c r="T605" i="28"/>
  <c r="AQ604" i="28"/>
  <c r="AP604" i="28"/>
  <c r="AO604" i="28"/>
  <c r="AN604" i="28"/>
  <c r="AM604" i="28"/>
  <c r="AL604" i="28"/>
  <c r="AK604" i="28"/>
  <c r="AJ604" i="28"/>
  <c r="AI604" i="28"/>
  <c r="AH604" i="28"/>
  <c r="AG604" i="28"/>
  <c r="AF604" i="28"/>
  <c r="AE604" i="28"/>
  <c r="AD604" i="28"/>
  <c r="AC604" i="28"/>
  <c r="AB604" i="28"/>
  <c r="AA604" i="28"/>
  <c r="Z604" i="28"/>
  <c r="Y604" i="28"/>
  <c r="X604" i="28"/>
  <c r="W604" i="28"/>
  <c r="V604" i="28"/>
  <c r="U604" i="28"/>
  <c r="T604" i="28"/>
  <c r="AQ603" i="28"/>
  <c r="AP603" i="28"/>
  <c r="AO603" i="28"/>
  <c r="AN603" i="28"/>
  <c r="AM603" i="28"/>
  <c r="AL603" i="28"/>
  <c r="AK603" i="28"/>
  <c r="AJ603" i="28"/>
  <c r="AI603" i="28"/>
  <c r="AH603" i="28"/>
  <c r="AG603" i="28"/>
  <c r="AF603" i="28"/>
  <c r="AE603" i="28"/>
  <c r="AD603" i="28"/>
  <c r="AC603" i="28"/>
  <c r="AB603" i="28"/>
  <c r="AA603" i="28"/>
  <c r="Z603" i="28"/>
  <c r="Y603" i="28"/>
  <c r="X603" i="28"/>
  <c r="W603" i="28"/>
  <c r="V603" i="28"/>
  <c r="U603" i="28"/>
  <c r="T603" i="28"/>
  <c r="AQ602" i="28"/>
  <c r="AP602" i="28"/>
  <c r="AO602" i="28"/>
  <c r="AN602" i="28"/>
  <c r="AM602" i="28"/>
  <c r="AL602" i="28"/>
  <c r="AK602" i="28"/>
  <c r="AJ602" i="28"/>
  <c r="AI602" i="28"/>
  <c r="AH602" i="28"/>
  <c r="AG602" i="28"/>
  <c r="AF602" i="28"/>
  <c r="AE602" i="28"/>
  <c r="AD602" i="28"/>
  <c r="AC602" i="28"/>
  <c r="AB602" i="28"/>
  <c r="AA602" i="28"/>
  <c r="Z602" i="28"/>
  <c r="Y602" i="28"/>
  <c r="X602" i="28"/>
  <c r="W602" i="28"/>
  <c r="V602" i="28"/>
  <c r="U602" i="28"/>
  <c r="T602" i="28"/>
  <c r="AQ601" i="28"/>
  <c r="AP601" i="28"/>
  <c r="AO601" i="28"/>
  <c r="AN601" i="28"/>
  <c r="AM601" i="28"/>
  <c r="AL601" i="28"/>
  <c r="AK601" i="28"/>
  <c r="AJ601" i="28"/>
  <c r="AI601" i="28"/>
  <c r="AH601" i="28"/>
  <c r="AG601" i="28"/>
  <c r="AF601" i="28"/>
  <c r="AE601" i="28"/>
  <c r="AD601" i="28"/>
  <c r="AC601" i="28"/>
  <c r="AB601" i="28"/>
  <c r="AA601" i="28"/>
  <c r="Z601" i="28"/>
  <c r="Y601" i="28"/>
  <c r="X601" i="28"/>
  <c r="W601" i="28"/>
  <c r="V601" i="28"/>
  <c r="U601" i="28"/>
  <c r="T601" i="28"/>
  <c r="AQ600" i="28"/>
  <c r="AP600" i="28"/>
  <c r="AO600" i="28"/>
  <c r="AN600" i="28"/>
  <c r="AM600" i="28"/>
  <c r="AL600" i="28"/>
  <c r="AK600" i="28"/>
  <c r="AJ600" i="28"/>
  <c r="AI600" i="28"/>
  <c r="AH600" i="28"/>
  <c r="AG600" i="28"/>
  <c r="AF600" i="28"/>
  <c r="AE600" i="28"/>
  <c r="AD600" i="28"/>
  <c r="AC600" i="28"/>
  <c r="AB600" i="28"/>
  <c r="AA600" i="28"/>
  <c r="Z600" i="28"/>
  <c r="Y600" i="28"/>
  <c r="X600" i="28"/>
  <c r="W600" i="28"/>
  <c r="V600" i="28"/>
  <c r="U600" i="28"/>
  <c r="T600" i="28"/>
  <c r="AQ599" i="28"/>
  <c r="AP599" i="28"/>
  <c r="AO599" i="28"/>
  <c r="AN599" i="28"/>
  <c r="AM599" i="28"/>
  <c r="AL599" i="28"/>
  <c r="AK599" i="28"/>
  <c r="AJ599" i="28"/>
  <c r="AI599" i="28"/>
  <c r="AH599" i="28"/>
  <c r="AG599" i="28"/>
  <c r="AF599" i="28"/>
  <c r="AE599" i="28"/>
  <c r="AD599" i="28"/>
  <c r="AC599" i="28"/>
  <c r="AB599" i="28"/>
  <c r="AA599" i="28"/>
  <c r="Z599" i="28"/>
  <c r="Y599" i="28"/>
  <c r="X599" i="28"/>
  <c r="W599" i="28"/>
  <c r="V599" i="28"/>
  <c r="U599" i="28"/>
  <c r="T599" i="28"/>
  <c r="AQ598" i="28"/>
  <c r="AP598" i="28"/>
  <c r="AO598" i="28"/>
  <c r="AN598" i="28"/>
  <c r="AM598" i="28"/>
  <c r="AL598" i="28"/>
  <c r="AK598" i="28"/>
  <c r="AJ598" i="28"/>
  <c r="AI598" i="28"/>
  <c r="AH598" i="28"/>
  <c r="AG598" i="28"/>
  <c r="AF598" i="28"/>
  <c r="AE598" i="28"/>
  <c r="AD598" i="28"/>
  <c r="AC598" i="28"/>
  <c r="AB598" i="28"/>
  <c r="AA598" i="28"/>
  <c r="Z598" i="28"/>
  <c r="Y598" i="28"/>
  <c r="X598" i="28"/>
  <c r="W598" i="28"/>
  <c r="V598" i="28"/>
  <c r="U598" i="28"/>
  <c r="T598" i="28"/>
  <c r="AQ597" i="28"/>
  <c r="AP597" i="28"/>
  <c r="AO597" i="28"/>
  <c r="AN597" i="28"/>
  <c r="AM597" i="28"/>
  <c r="AL597" i="28"/>
  <c r="AK597" i="28"/>
  <c r="AJ597" i="28"/>
  <c r="AI597" i="28"/>
  <c r="AH597" i="28"/>
  <c r="AG597" i="28"/>
  <c r="AF597" i="28"/>
  <c r="AE597" i="28"/>
  <c r="AD597" i="28"/>
  <c r="AC597" i="28"/>
  <c r="AB597" i="28"/>
  <c r="AA597" i="28"/>
  <c r="Z597" i="28"/>
  <c r="Y597" i="28"/>
  <c r="X597" i="28"/>
  <c r="W597" i="28"/>
  <c r="V597" i="28"/>
  <c r="U597" i="28"/>
  <c r="T597" i="28"/>
  <c r="AQ596" i="28"/>
  <c r="AP596" i="28"/>
  <c r="AO596" i="28"/>
  <c r="AN596" i="28"/>
  <c r="AM596" i="28"/>
  <c r="AL596" i="28"/>
  <c r="AK596" i="28"/>
  <c r="AJ596" i="28"/>
  <c r="AI596" i="28"/>
  <c r="AH596" i="28"/>
  <c r="AG596" i="28"/>
  <c r="AF596" i="28"/>
  <c r="AE596" i="28"/>
  <c r="AD596" i="28"/>
  <c r="AC596" i="28"/>
  <c r="AB596" i="28"/>
  <c r="AA596" i="28"/>
  <c r="Z596" i="28"/>
  <c r="Y596" i="28"/>
  <c r="X596" i="28"/>
  <c r="W596" i="28"/>
  <c r="V596" i="28"/>
  <c r="U596" i="28"/>
  <c r="T596" i="28"/>
  <c r="AQ595" i="28"/>
  <c r="AP595" i="28"/>
  <c r="AO595" i="28"/>
  <c r="AN595" i="28"/>
  <c r="AM595" i="28"/>
  <c r="AL595" i="28"/>
  <c r="AK595" i="28"/>
  <c r="AJ595" i="28"/>
  <c r="AI595" i="28"/>
  <c r="AH595" i="28"/>
  <c r="AG595" i="28"/>
  <c r="AF595" i="28"/>
  <c r="AE595" i="28"/>
  <c r="AD595" i="28"/>
  <c r="AC595" i="28"/>
  <c r="AB595" i="28"/>
  <c r="AA595" i="28"/>
  <c r="Z595" i="28"/>
  <c r="Y595" i="28"/>
  <c r="X595" i="28"/>
  <c r="W595" i="28"/>
  <c r="V595" i="28"/>
  <c r="U595" i="28"/>
  <c r="T595" i="28"/>
  <c r="AQ594" i="28"/>
  <c r="AP594" i="28"/>
  <c r="AO594" i="28"/>
  <c r="AN594" i="28"/>
  <c r="AM594" i="28"/>
  <c r="AL594" i="28"/>
  <c r="AK594" i="28"/>
  <c r="AJ594" i="28"/>
  <c r="AI594" i="28"/>
  <c r="AH594" i="28"/>
  <c r="AG594" i="28"/>
  <c r="AF594" i="28"/>
  <c r="AE594" i="28"/>
  <c r="AD594" i="28"/>
  <c r="AC594" i="28"/>
  <c r="AB594" i="28"/>
  <c r="AA594" i="28"/>
  <c r="Z594" i="28"/>
  <c r="Y594" i="28"/>
  <c r="X594" i="28"/>
  <c r="W594" i="28"/>
  <c r="V594" i="28"/>
  <c r="U594" i="28"/>
  <c r="T594" i="28"/>
  <c r="AQ593" i="28"/>
  <c r="AP593" i="28"/>
  <c r="AO593" i="28"/>
  <c r="AN593" i="28"/>
  <c r="AM593" i="28"/>
  <c r="AL593" i="28"/>
  <c r="AK593" i="28"/>
  <c r="AJ593" i="28"/>
  <c r="AI593" i="28"/>
  <c r="AH593" i="28"/>
  <c r="AG593" i="28"/>
  <c r="AF593" i="28"/>
  <c r="AE593" i="28"/>
  <c r="AD593" i="28"/>
  <c r="AC593" i="28"/>
  <c r="AB593" i="28"/>
  <c r="AA593" i="28"/>
  <c r="Z593" i="28"/>
  <c r="Y593" i="28"/>
  <c r="X593" i="28"/>
  <c r="W593" i="28"/>
  <c r="V593" i="28"/>
  <c r="U593" i="28"/>
  <c r="T593" i="28"/>
  <c r="AQ592" i="28"/>
  <c r="AP592" i="28"/>
  <c r="AO592" i="28"/>
  <c r="AN592" i="28"/>
  <c r="AM592" i="28"/>
  <c r="AL592" i="28"/>
  <c r="AK592" i="28"/>
  <c r="AJ592" i="28"/>
  <c r="AI592" i="28"/>
  <c r="AH592" i="28"/>
  <c r="AG592" i="28"/>
  <c r="AF592" i="28"/>
  <c r="AE592" i="28"/>
  <c r="AD592" i="28"/>
  <c r="AC592" i="28"/>
  <c r="AB592" i="28"/>
  <c r="AA592" i="28"/>
  <c r="Z592" i="28"/>
  <c r="Y592" i="28"/>
  <c r="X592" i="28"/>
  <c r="W592" i="28"/>
  <c r="V592" i="28"/>
  <c r="U592" i="28"/>
  <c r="T592" i="28"/>
  <c r="AQ591" i="28"/>
  <c r="AP591" i="28"/>
  <c r="AO591" i="28"/>
  <c r="AN591" i="28"/>
  <c r="AM591" i="28"/>
  <c r="AL591" i="28"/>
  <c r="AK591" i="28"/>
  <c r="AJ591" i="28"/>
  <c r="AI591" i="28"/>
  <c r="AH591" i="28"/>
  <c r="AG591" i="28"/>
  <c r="AF591" i="28"/>
  <c r="AE591" i="28"/>
  <c r="AD591" i="28"/>
  <c r="AC591" i="28"/>
  <c r="AB591" i="28"/>
  <c r="AA591" i="28"/>
  <c r="Z591" i="28"/>
  <c r="Y591" i="28"/>
  <c r="X591" i="28"/>
  <c r="W591" i="28"/>
  <c r="V591" i="28"/>
  <c r="U591" i="28"/>
  <c r="T591" i="28"/>
  <c r="AQ590" i="28"/>
  <c r="AP590" i="28"/>
  <c r="AO590" i="28"/>
  <c r="AN590" i="28"/>
  <c r="AM590" i="28"/>
  <c r="AL590" i="28"/>
  <c r="AK590" i="28"/>
  <c r="AJ590" i="28"/>
  <c r="AI590" i="28"/>
  <c r="AH590" i="28"/>
  <c r="AG590" i="28"/>
  <c r="AF590" i="28"/>
  <c r="AE590" i="28"/>
  <c r="AD590" i="28"/>
  <c r="AC590" i="28"/>
  <c r="AB590" i="28"/>
  <c r="AA590" i="28"/>
  <c r="Z590" i="28"/>
  <c r="Y590" i="28"/>
  <c r="X590" i="28"/>
  <c r="W590" i="28"/>
  <c r="V590" i="28"/>
  <c r="U590" i="28"/>
  <c r="T590" i="28"/>
  <c r="AQ589" i="28"/>
  <c r="AP589" i="28"/>
  <c r="AO589" i="28"/>
  <c r="AN589" i="28"/>
  <c r="AM589" i="28"/>
  <c r="AL589" i="28"/>
  <c r="AK589" i="28"/>
  <c r="AJ589" i="28"/>
  <c r="AI589" i="28"/>
  <c r="AH589" i="28"/>
  <c r="AG589" i="28"/>
  <c r="AF589" i="28"/>
  <c r="AE589" i="28"/>
  <c r="AD589" i="28"/>
  <c r="AC589" i="28"/>
  <c r="AB589" i="28"/>
  <c r="AA589" i="28"/>
  <c r="Z589" i="28"/>
  <c r="Y589" i="28"/>
  <c r="X589" i="28"/>
  <c r="W589" i="28"/>
  <c r="V589" i="28"/>
  <c r="U589" i="28"/>
  <c r="T589" i="28"/>
  <c r="AQ588" i="28"/>
  <c r="AP588" i="28"/>
  <c r="AO588" i="28"/>
  <c r="AN588" i="28"/>
  <c r="AM588" i="28"/>
  <c r="AL588" i="28"/>
  <c r="AK588" i="28"/>
  <c r="AJ588" i="28"/>
  <c r="AI588" i="28"/>
  <c r="AH588" i="28"/>
  <c r="AG588" i="28"/>
  <c r="AF588" i="28"/>
  <c r="AE588" i="28"/>
  <c r="AD588" i="28"/>
  <c r="AC588" i="28"/>
  <c r="AB588" i="28"/>
  <c r="AA588" i="28"/>
  <c r="Z588" i="28"/>
  <c r="Y588" i="28"/>
  <c r="X588" i="28"/>
  <c r="W588" i="28"/>
  <c r="V588" i="28"/>
  <c r="U588" i="28"/>
  <c r="T588" i="28"/>
  <c r="AQ587" i="28"/>
  <c r="AP587" i="28"/>
  <c r="AO587" i="28"/>
  <c r="AN587" i="28"/>
  <c r="AM587" i="28"/>
  <c r="AL587" i="28"/>
  <c r="AK587" i="28"/>
  <c r="AJ587" i="28"/>
  <c r="AI587" i="28"/>
  <c r="AH587" i="28"/>
  <c r="AG587" i="28"/>
  <c r="AF587" i="28"/>
  <c r="AE587" i="28"/>
  <c r="AD587" i="28"/>
  <c r="AC587" i="28"/>
  <c r="AB587" i="28"/>
  <c r="AA587" i="28"/>
  <c r="Z587" i="28"/>
  <c r="Y587" i="28"/>
  <c r="X587" i="28"/>
  <c r="W587" i="28"/>
  <c r="V587" i="28"/>
  <c r="U587" i="28"/>
  <c r="T587" i="28"/>
  <c r="AQ586" i="28"/>
  <c r="AP586" i="28"/>
  <c r="AO586" i="28"/>
  <c r="AN586" i="28"/>
  <c r="AM586" i="28"/>
  <c r="AL586" i="28"/>
  <c r="AK586" i="28"/>
  <c r="AJ586" i="28"/>
  <c r="AI586" i="28"/>
  <c r="AH586" i="28"/>
  <c r="AG586" i="28"/>
  <c r="AF586" i="28"/>
  <c r="AE586" i="28"/>
  <c r="AD586" i="28"/>
  <c r="AC586" i="28"/>
  <c r="AB586" i="28"/>
  <c r="AA586" i="28"/>
  <c r="Z586" i="28"/>
  <c r="Y586" i="28"/>
  <c r="X586" i="28"/>
  <c r="W586" i="28"/>
  <c r="V586" i="28"/>
  <c r="U586" i="28"/>
  <c r="T586" i="28"/>
  <c r="AQ585" i="28"/>
  <c r="AP585" i="28"/>
  <c r="AO585" i="28"/>
  <c r="AN585" i="28"/>
  <c r="AM585" i="28"/>
  <c r="AL585" i="28"/>
  <c r="AK585" i="28"/>
  <c r="AJ585" i="28"/>
  <c r="AI585" i="28"/>
  <c r="AH585" i="28"/>
  <c r="AG585" i="28"/>
  <c r="AF585" i="28"/>
  <c r="AE585" i="28"/>
  <c r="AD585" i="28"/>
  <c r="AC585" i="28"/>
  <c r="AB585" i="28"/>
  <c r="AA585" i="28"/>
  <c r="Z585" i="28"/>
  <c r="Y585" i="28"/>
  <c r="X585" i="28"/>
  <c r="W585" i="28"/>
  <c r="V585" i="28"/>
  <c r="U585" i="28"/>
  <c r="T585" i="28"/>
  <c r="AQ584" i="28"/>
  <c r="AP584" i="28"/>
  <c r="AO584" i="28"/>
  <c r="AN584" i="28"/>
  <c r="AM584" i="28"/>
  <c r="AL584" i="28"/>
  <c r="AK584" i="28"/>
  <c r="AJ584" i="28"/>
  <c r="AI584" i="28"/>
  <c r="AH584" i="28"/>
  <c r="AG584" i="28"/>
  <c r="AF584" i="28"/>
  <c r="AE584" i="28"/>
  <c r="AD584" i="28"/>
  <c r="AC584" i="28"/>
  <c r="AB584" i="28"/>
  <c r="AA584" i="28"/>
  <c r="Z584" i="28"/>
  <c r="Y584" i="28"/>
  <c r="X584" i="28"/>
  <c r="W584" i="28"/>
  <c r="V584" i="28"/>
  <c r="U584" i="28"/>
  <c r="T584" i="28"/>
  <c r="AQ583" i="28"/>
  <c r="AP583" i="28"/>
  <c r="AO583" i="28"/>
  <c r="AN583" i="28"/>
  <c r="AM583" i="28"/>
  <c r="AL583" i="28"/>
  <c r="AK583" i="28"/>
  <c r="AJ583" i="28"/>
  <c r="AI583" i="28"/>
  <c r="AH583" i="28"/>
  <c r="AG583" i="28"/>
  <c r="AF583" i="28"/>
  <c r="AE583" i="28"/>
  <c r="AD583" i="28"/>
  <c r="AC583" i="28"/>
  <c r="AB583" i="28"/>
  <c r="AA583" i="28"/>
  <c r="Z583" i="28"/>
  <c r="Y583" i="28"/>
  <c r="X583" i="28"/>
  <c r="W583" i="28"/>
  <c r="V583" i="28"/>
  <c r="U583" i="28"/>
  <c r="T583" i="28"/>
  <c r="AQ582" i="28"/>
  <c r="AP582" i="28"/>
  <c r="AO582" i="28"/>
  <c r="AN582" i="28"/>
  <c r="AM582" i="28"/>
  <c r="AL582" i="28"/>
  <c r="AK582" i="28"/>
  <c r="AJ582" i="28"/>
  <c r="AI582" i="28"/>
  <c r="AH582" i="28"/>
  <c r="AG582" i="28"/>
  <c r="AF582" i="28"/>
  <c r="AE582" i="28"/>
  <c r="AD582" i="28"/>
  <c r="AC582" i="28"/>
  <c r="AB582" i="28"/>
  <c r="AA582" i="28"/>
  <c r="Z582" i="28"/>
  <c r="Y582" i="28"/>
  <c r="X582" i="28"/>
  <c r="W582" i="28"/>
  <c r="V582" i="28"/>
  <c r="U582" i="28"/>
  <c r="T582" i="28"/>
  <c r="AQ581" i="28"/>
  <c r="AP581" i="28"/>
  <c r="AO581" i="28"/>
  <c r="AN581" i="28"/>
  <c r="AM581" i="28"/>
  <c r="AL581" i="28"/>
  <c r="AK581" i="28"/>
  <c r="AJ581" i="28"/>
  <c r="AI581" i="28"/>
  <c r="AH581" i="28"/>
  <c r="AG581" i="28"/>
  <c r="AF581" i="28"/>
  <c r="AE581" i="28"/>
  <c r="AD581" i="28"/>
  <c r="AC581" i="28"/>
  <c r="AB581" i="28"/>
  <c r="AA581" i="28"/>
  <c r="Z581" i="28"/>
  <c r="Y581" i="28"/>
  <c r="X581" i="28"/>
  <c r="W581" i="28"/>
  <c r="V581" i="28"/>
  <c r="U581" i="28"/>
  <c r="T581" i="28"/>
  <c r="AQ580" i="28"/>
  <c r="AP580" i="28"/>
  <c r="AO580" i="28"/>
  <c r="AN580" i="28"/>
  <c r="AM580" i="28"/>
  <c r="AL580" i="28"/>
  <c r="AK580" i="28"/>
  <c r="AJ580" i="28"/>
  <c r="AI580" i="28"/>
  <c r="AH580" i="28"/>
  <c r="AG580" i="28"/>
  <c r="AF580" i="28"/>
  <c r="AE580" i="28"/>
  <c r="AD580" i="28"/>
  <c r="AC580" i="28"/>
  <c r="AB580" i="28"/>
  <c r="AA580" i="28"/>
  <c r="Z580" i="28"/>
  <c r="Y580" i="28"/>
  <c r="X580" i="28"/>
  <c r="W580" i="28"/>
  <c r="V580" i="28"/>
  <c r="U580" i="28"/>
  <c r="T580" i="28"/>
  <c r="AQ579" i="28"/>
  <c r="AP579" i="28"/>
  <c r="AO579" i="28"/>
  <c r="AN579" i="28"/>
  <c r="AM579" i="28"/>
  <c r="AL579" i="28"/>
  <c r="AK579" i="28"/>
  <c r="AJ579" i="28"/>
  <c r="AI579" i="28"/>
  <c r="AH579" i="28"/>
  <c r="AG579" i="28"/>
  <c r="AF579" i="28"/>
  <c r="AE579" i="28"/>
  <c r="AD579" i="28"/>
  <c r="AC579" i="28"/>
  <c r="AB579" i="28"/>
  <c r="AA579" i="28"/>
  <c r="Z579" i="28"/>
  <c r="Y579" i="28"/>
  <c r="X579" i="28"/>
  <c r="W579" i="28"/>
  <c r="V579" i="28"/>
  <c r="U579" i="28"/>
  <c r="T579" i="28"/>
  <c r="AQ578" i="28"/>
  <c r="AP578" i="28"/>
  <c r="AO578" i="28"/>
  <c r="AN578" i="28"/>
  <c r="AM578" i="28"/>
  <c r="AL578" i="28"/>
  <c r="AK578" i="28"/>
  <c r="AJ578" i="28"/>
  <c r="AI578" i="28"/>
  <c r="AH578" i="28"/>
  <c r="AG578" i="28"/>
  <c r="AF578" i="28"/>
  <c r="AE578" i="28"/>
  <c r="AD578" i="28"/>
  <c r="AC578" i="28"/>
  <c r="AB578" i="28"/>
  <c r="AA578" i="28"/>
  <c r="Z578" i="28"/>
  <c r="Y578" i="28"/>
  <c r="X578" i="28"/>
  <c r="W578" i="28"/>
  <c r="V578" i="28"/>
  <c r="U578" i="28"/>
  <c r="T578" i="28"/>
  <c r="AQ577" i="28"/>
  <c r="AP577" i="28"/>
  <c r="AO577" i="28"/>
  <c r="AN577" i="28"/>
  <c r="AM577" i="28"/>
  <c r="AL577" i="28"/>
  <c r="AK577" i="28"/>
  <c r="AJ577" i="28"/>
  <c r="AI577" i="28"/>
  <c r="AH577" i="28"/>
  <c r="AG577" i="28"/>
  <c r="AF577" i="28"/>
  <c r="AE577" i="28"/>
  <c r="AD577" i="28"/>
  <c r="AC577" i="28"/>
  <c r="AB577" i="28"/>
  <c r="AA577" i="28"/>
  <c r="Z577" i="28"/>
  <c r="Y577" i="28"/>
  <c r="X577" i="28"/>
  <c r="W577" i="28"/>
  <c r="V577" i="28"/>
  <c r="U577" i="28"/>
  <c r="T577" i="28"/>
  <c r="AQ576" i="28"/>
  <c r="AP576" i="28"/>
  <c r="AO576" i="28"/>
  <c r="AN576" i="28"/>
  <c r="AM576" i="28"/>
  <c r="AL576" i="28"/>
  <c r="AK576" i="28"/>
  <c r="AJ576" i="28"/>
  <c r="AI576" i="28"/>
  <c r="AH576" i="28"/>
  <c r="AG576" i="28"/>
  <c r="AF576" i="28"/>
  <c r="AE576" i="28"/>
  <c r="AD576" i="28"/>
  <c r="AC576" i="28"/>
  <c r="AB576" i="28"/>
  <c r="AA576" i="28"/>
  <c r="Z576" i="28"/>
  <c r="Y576" i="28"/>
  <c r="X576" i="28"/>
  <c r="W576" i="28"/>
  <c r="V576" i="28"/>
  <c r="U576" i="28"/>
  <c r="T576" i="28"/>
  <c r="AQ575" i="28"/>
  <c r="AP575" i="28"/>
  <c r="AO575" i="28"/>
  <c r="AN575" i="28"/>
  <c r="AM575" i="28"/>
  <c r="AL575" i="28"/>
  <c r="AK575" i="28"/>
  <c r="AJ575" i="28"/>
  <c r="AI575" i="28"/>
  <c r="AH575" i="28"/>
  <c r="AG575" i="28"/>
  <c r="AF575" i="28"/>
  <c r="AE575" i="28"/>
  <c r="AD575" i="28"/>
  <c r="AC575" i="28"/>
  <c r="AB575" i="28"/>
  <c r="AA575" i="28"/>
  <c r="Z575" i="28"/>
  <c r="Y575" i="28"/>
  <c r="X575" i="28"/>
  <c r="W575" i="28"/>
  <c r="V575" i="28"/>
  <c r="U575" i="28"/>
  <c r="T575" i="28"/>
  <c r="AQ574" i="28"/>
  <c r="AP574" i="28"/>
  <c r="AO574" i="28"/>
  <c r="AN574" i="28"/>
  <c r="AM574" i="28"/>
  <c r="AL574" i="28"/>
  <c r="AK574" i="28"/>
  <c r="AJ574" i="28"/>
  <c r="AI574" i="28"/>
  <c r="AH574" i="28"/>
  <c r="AG574" i="28"/>
  <c r="AF574" i="28"/>
  <c r="AE574" i="28"/>
  <c r="AD574" i="28"/>
  <c r="AC574" i="28"/>
  <c r="AB574" i="28"/>
  <c r="AA574" i="28"/>
  <c r="Z574" i="28"/>
  <c r="Y574" i="28"/>
  <c r="X574" i="28"/>
  <c r="W574" i="28"/>
  <c r="V574" i="28"/>
  <c r="U574" i="28"/>
  <c r="T574" i="28"/>
  <c r="AQ573" i="28"/>
  <c r="AP573" i="28"/>
  <c r="AO573" i="28"/>
  <c r="AN573" i="28"/>
  <c r="AM573" i="28"/>
  <c r="AL573" i="28"/>
  <c r="AK573" i="28"/>
  <c r="AJ573" i="28"/>
  <c r="AI573" i="28"/>
  <c r="AH573" i="28"/>
  <c r="AG573" i="28"/>
  <c r="AF573" i="28"/>
  <c r="AE573" i="28"/>
  <c r="AD573" i="28"/>
  <c r="AC573" i="28"/>
  <c r="AB573" i="28"/>
  <c r="AA573" i="28"/>
  <c r="Z573" i="28"/>
  <c r="Y573" i="28"/>
  <c r="X573" i="28"/>
  <c r="W573" i="28"/>
  <c r="V573" i="28"/>
  <c r="U573" i="28"/>
  <c r="T573" i="28"/>
  <c r="AQ572" i="28"/>
  <c r="AP572" i="28"/>
  <c r="AO572" i="28"/>
  <c r="AN572" i="28"/>
  <c r="AM572" i="28"/>
  <c r="AL572" i="28"/>
  <c r="AK572" i="28"/>
  <c r="AJ572" i="28"/>
  <c r="AI572" i="28"/>
  <c r="AH572" i="28"/>
  <c r="AG572" i="28"/>
  <c r="AF572" i="28"/>
  <c r="AE572" i="28"/>
  <c r="AD572" i="28"/>
  <c r="AC572" i="28"/>
  <c r="AB572" i="28"/>
  <c r="AA572" i="28"/>
  <c r="Z572" i="28"/>
  <c r="Y572" i="28"/>
  <c r="X572" i="28"/>
  <c r="W572" i="28"/>
  <c r="V572" i="28"/>
  <c r="U572" i="28"/>
  <c r="T572" i="28"/>
  <c r="AQ571" i="28"/>
  <c r="AP571" i="28"/>
  <c r="AO571" i="28"/>
  <c r="AN571" i="28"/>
  <c r="AM571" i="28"/>
  <c r="AL571" i="28"/>
  <c r="AK571" i="28"/>
  <c r="AJ571" i="28"/>
  <c r="AI571" i="28"/>
  <c r="AH571" i="28"/>
  <c r="AG571" i="28"/>
  <c r="AF571" i="28"/>
  <c r="AE571" i="28"/>
  <c r="AD571" i="28"/>
  <c r="AC571" i="28"/>
  <c r="AB571" i="28"/>
  <c r="AA571" i="28"/>
  <c r="Z571" i="28"/>
  <c r="Y571" i="28"/>
  <c r="X571" i="28"/>
  <c r="W571" i="28"/>
  <c r="V571" i="28"/>
  <c r="U571" i="28"/>
  <c r="T571" i="28"/>
  <c r="AQ570" i="28"/>
  <c r="AP570" i="28"/>
  <c r="AO570" i="28"/>
  <c r="AN570" i="28"/>
  <c r="AM570" i="28"/>
  <c r="AL570" i="28"/>
  <c r="AK570" i="28"/>
  <c r="AJ570" i="28"/>
  <c r="AI570" i="28"/>
  <c r="AH570" i="28"/>
  <c r="AG570" i="28"/>
  <c r="AF570" i="28"/>
  <c r="AE570" i="28"/>
  <c r="AD570" i="28"/>
  <c r="AC570" i="28"/>
  <c r="AB570" i="28"/>
  <c r="AA570" i="28"/>
  <c r="Z570" i="28"/>
  <c r="Y570" i="28"/>
  <c r="X570" i="28"/>
  <c r="W570" i="28"/>
  <c r="V570" i="28"/>
  <c r="U570" i="28"/>
  <c r="T570" i="28"/>
  <c r="AQ569" i="28"/>
  <c r="AP569" i="28"/>
  <c r="AO569" i="28"/>
  <c r="AN569" i="28"/>
  <c r="AM569" i="28"/>
  <c r="AL569" i="28"/>
  <c r="AK569" i="28"/>
  <c r="AJ569" i="28"/>
  <c r="AI569" i="28"/>
  <c r="AH569" i="28"/>
  <c r="AG569" i="28"/>
  <c r="AF569" i="28"/>
  <c r="AE569" i="28"/>
  <c r="AD569" i="28"/>
  <c r="AC569" i="28"/>
  <c r="AB569" i="28"/>
  <c r="AA569" i="28"/>
  <c r="Z569" i="28"/>
  <c r="Y569" i="28"/>
  <c r="X569" i="28"/>
  <c r="W569" i="28"/>
  <c r="V569" i="28"/>
  <c r="U569" i="28"/>
  <c r="T569" i="28"/>
  <c r="AQ568" i="28"/>
  <c r="AP568" i="28"/>
  <c r="AO568" i="28"/>
  <c r="AN568" i="28"/>
  <c r="AM568" i="28"/>
  <c r="AL568" i="28"/>
  <c r="AK568" i="28"/>
  <c r="AJ568" i="28"/>
  <c r="AI568" i="28"/>
  <c r="AH568" i="28"/>
  <c r="AG568" i="28"/>
  <c r="AF568" i="28"/>
  <c r="AE568" i="28"/>
  <c r="AD568" i="28"/>
  <c r="AC568" i="28"/>
  <c r="AB568" i="28"/>
  <c r="AA568" i="28"/>
  <c r="Z568" i="28"/>
  <c r="Y568" i="28"/>
  <c r="X568" i="28"/>
  <c r="W568" i="28"/>
  <c r="V568" i="28"/>
  <c r="U568" i="28"/>
  <c r="T568" i="28"/>
  <c r="AQ567" i="28"/>
  <c r="AP567" i="28"/>
  <c r="AO567" i="28"/>
  <c r="AN567" i="28"/>
  <c r="AM567" i="28"/>
  <c r="AL567" i="28"/>
  <c r="AK567" i="28"/>
  <c r="AJ567" i="28"/>
  <c r="AI567" i="28"/>
  <c r="AH567" i="28"/>
  <c r="AG567" i="28"/>
  <c r="AF567" i="28"/>
  <c r="AE567" i="28"/>
  <c r="AD567" i="28"/>
  <c r="AC567" i="28"/>
  <c r="AB567" i="28"/>
  <c r="AA567" i="28"/>
  <c r="Z567" i="28"/>
  <c r="Y567" i="28"/>
  <c r="X567" i="28"/>
  <c r="W567" i="28"/>
  <c r="V567" i="28"/>
  <c r="U567" i="28"/>
  <c r="T567" i="28"/>
  <c r="AQ566" i="28"/>
  <c r="AP566" i="28"/>
  <c r="AO566" i="28"/>
  <c r="AN566" i="28"/>
  <c r="AM566" i="28"/>
  <c r="AL566" i="28"/>
  <c r="AK566" i="28"/>
  <c r="AJ566" i="28"/>
  <c r="AI566" i="28"/>
  <c r="AH566" i="28"/>
  <c r="AG566" i="28"/>
  <c r="AF566" i="28"/>
  <c r="AE566" i="28"/>
  <c r="AD566" i="28"/>
  <c r="AC566" i="28"/>
  <c r="AB566" i="28"/>
  <c r="AA566" i="28"/>
  <c r="Z566" i="28"/>
  <c r="Y566" i="28"/>
  <c r="X566" i="28"/>
  <c r="W566" i="28"/>
  <c r="V566" i="28"/>
  <c r="U566" i="28"/>
  <c r="T566" i="28"/>
  <c r="AQ565" i="28"/>
  <c r="AP565" i="28"/>
  <c r="AO565" i="28"/>
  <c r="AN565" i="28"/>
  <c r="AM565" i="28"/>
  <c r="AL565" i="28"/>
  <c r="AK565" i="28"/>
  <c r="AJ565" i="28"/>
  <c r="AI565" i="28"/>
  <c r="AH565" i="28"/>
  <c r="AG565" i="28"/>
  <c r="AF565" i="28"/>
  <c r="AE565" i="28"/>
  <c r="AD565" i="28"/>
  <c r="AC565" i="28"/>
  <c r="AB565" i="28"/>
  <c r="AA565" i="28"/>
  <c r="Z565" i="28"/>
  <c r="Y565" i="28"/>
  <c r="X565" i="28"/>
  <c r="W565" i="28"/>
  <c r="V565" i="28"/>
  <c r="U565" i="28"/>
  <c r="T565" i="28"/>
  <c r="AQ564" i="28"/>
  <c r="AP564" i="28"/>
  <c r="AO564" i="28"/>
  <c r="AN564" i="28"/>
  <c r="AM564" i="28"/>
  <c r="AL564" i="28"/>
  <c r="AK564" i="28"/>
  <c r="AJ564" i="28"/>
  <c r="AI564" i="28"/>
  <c r="AH564" i="28"/>
  <c r="AG564" i="28"/>
  <c r="AF564" i="28"/>
  <c r="AE564" i="28"/>
  <c r="AD564" i="28"/>
  <c r="AC564" i="28"/>
  <c r="AB564" i="28"/>
  <c r="AA564" i="28"/>
  <c r="Z564" i="28"/>
  <c r="Y564" i="28"/>
  <c r="X564" i="28"/>
  <c r="W564" i="28"/>
  <c r="V564" i="28"/>
  <c r="U564" i="28"/>
  <c r="T564" i="28"/>
  <c r="AQ563" i="28"/>
  <c r="AP563" i="28"/>
  <c r="AO563" i="28"/>
  <c r="AN563" i="28"/>
  <c r="AM563" i="28"/>
  <c r="AL563" i="28"/>
  <c r="AK563" i="28"/>
  <c r="AJ563" i="28"/>
  <c r="AI563" i="28"/>
  <c r="AH563" i="28"/>
  <c r="AG563" i="28"/>
  <c r="AF563" i="28"/>
  <c r="AE563" i="28"/>
  <c r="AD563" i="28"/>
  <c r="AC563" i="28"/>
  <c r="AB563" i="28"/>
  <c r="AA563" i="28"/>
  <c r="Z563" i="28"/>
  <c r="Y563" i="28"/>
  <c r="X563" i="28"/>
  <c r="W563" i="28"/>
  <c r="V563" i="28"/>
  <c r="U563" i="28"/>
  <c r="T563" i="28"/>
  <c r="AQ562" i="28"/>
  <c r="AP562" i="28"/>
  <c r="AO562" i="28"/>
  <c r="AN562" i="28"/>
  <c r="AM562" i="28"/>
  <c r="AL562" i="28"/>
  <c r="AK562" i="28"/>
  <c r="AJ562" i="28"/>
  <c r="AI562" i="28"/>
  <c r="AH562" i="28"/>
  <c r="AG562" i="28"/>
  <c r="AF562" i="28"/>
  <c r="AE562" i="28"/>
  <c r="AD562" i="28"/>
  <c r="AC562" i="28"/>
  <c r="AB562" i="28"/>
  <c r="AA562" i="28"/>
  <c r="Z562" i="28"/>
  <c r="Y562" i="28"/>
  <c r="X562" i="28"/>
  <c r="W562" i="28"/>
  <c r="V562" i="28"/>
  <c r="U562" i="28"/>
  <c r="T562" i="28"/>
  <c r="AQ561" i="28"/>
  <c r="AP561" i="28"/>
  <c r="AO561" i="28"/>
  <c r="AN561" i="28"/>
  <c r="AM561" i="28"/>
  <c r="AL561" i="28"/>
  <c r="AK561" i="28"/>
  <c r="AJ561" i="28"/>
  <c r="AI561" i="28"/>
  <c r="AH561" i="28"/>
  <c r="AG561" i="28"/>
  <c r="AF561" i="28"/>
  <c r="AE561" i="28"/>
  <c r="AD561" i="28"/>
  <c r="AC561" i="28"/>
  <c r="AB561" i="28"/>
  <c r="AA561" i="28"/>
  <c r="Z561" i="28"/>
  <c r="Y561" i="28"/>
  <c r="X561" i="28"/>
  <c r="W561" i="28"/>
  <c r="V561" i="28"/>
  <c r="U561" i="28"/>
  <c r="T561" i="28"/>
  <c r="AQ560" i="28"/>
  <c r="AP560" i="28"/>
  <c r="AO560" i="28"/>
  <c r="AN560" i="28"/>
  <c r="AM560" i="28"/>
  <c r="AL560" i="28"/>
  <c r="AK560" i="28"/>
  <c r="AJ560" i="28"/>
  <c r="AI560" i="28"/>
  <c r="AH560" i="28"/>
  <c r="AG560" i="28"/>
  <c r="AF560" i="28"/>
  <c r="AE560" i="28"/>
  <c r="AD560" i="28"/>
  <c r="AC560" i="28"/>
  <c r="AB560" i="28"/>
  <c r="AA560" i="28"/>
  <c r="Z560" i="28"/>
  <c r="Y560" i="28"/>
  <c r="X560" i="28"/>
  <c r="W560" i="28"/>
  <c r="V560" i="28"/>
  <c r="U560" i="28"/>
  <c r="T560" i="28"/>
  <c r="AQ559" i="28"/>
  <c r="AP559" i="28"/>
  <c r="AO559" i="28"/>
  <c r="AN559" i="28"/>
  <c r="AM559" i="28"/>
  <c r="AL559" i="28"/>
  <c r="AK559" i="28"/>
  <c r="AJ559" i="28"/>
  <c r="AI559" i="28"/>
  <c r="AH559" i="28"/>
  <c r="AG559" i="28"/>
  <c r="AF559" i="28"/>
  <c r="AE559" i="28"/>
  <c r="AD559" i="28"/>
  <c r="AC559" i="28"/>
  <c r="AB559" i="28"/>
  <c r="AA559" i="28"/>
  <c r="Z559" i="28"/>
  <c r="Y559" i="28"/>
  <c r="X559" i="28"/>
  <c r="W559" i="28"/>
  <c r="V559" i="28"/>
  <c r="U559" i="28"/>
  <c r="T559" i="28"/>
  <c r="AQ558" i="28"/>
  <c r="AP558" i="28"/>
  <c r="AO558" i="28"/>
  <c r="AN558" i="28"/>
  <c r="AM558" i="28"/>
  <c r="AL558" i="28"/>
  <c r="AK558" i="28"/>
  <c r="AJ558" i="28"/>
  <c r="AI558" i="28"/>
  <c r="AH558" i="28"/>
  <c r="AG558" i="28"/>
  <c r="AF558" i="28"/>
  <c r="AE558" i="28"/>
  <c r="AD558" i="28"/>
  <c r="AC558" i="28"/>
  <c r="AB558" i="28"/>
  <c r="AA558" i="28"/>
  <c r="Z558" i="28"/>
  <c r="Y558" i="28"/>
  <c r="X558" i="28"/>
  <c r="W558" i="28"/>
  <c r="V558" i="28"/>
  <c r="U558" i="28"/>
  <c r="T558" i="28"/>
  <c r="AQ557" i="28"/>
  <c r="AP557" i="28"/>
  <c r="AO557" i="28"/>
  <c r="AN557" i="28"/>
  <c r="AM557" i="28"/>
  <c r="AL557" i="28"/>
  <c r="AK557" i="28"/>
  <c r="AJ557" i="28"/>
  <c r="AI557" i="28"/>
  <c r="AH557" i="28"/>
  <c r="AG557" i="28"/>
  <c r="AF557" i="28"/>
  <c r="AE557" i="28"/>
  <c r="AD557" i="28"/>
  <c r="AC557" i="28"/>
  <c r="AB557" i="28"/>
  <c r="AA557" i="28"/>
  <c r="Z557" i="28"/>
  <c r="Y557" i="28"/>
  <c r="X557" i="28"/>
  <c r="W557" i="28"/>
  <c r="V557" i="28"/>
  <c r="U557" i="28"/>
  <c r="T557" i="28"/>
  <c r="AQ556" i="28"/>
  <c r="AP556" i="28"/>
  <c r="AO556" i="28"/>
  <c r="AN556" i="28"/>
  <c r="AM556" i="28"/>
  <c r="AL556" i="28"/>
  <c r="AK556" i="28"/>
  <c r="AJ556" i="28"/>
  <c r="AI556" i="28"/>
  <c r="AH556" i="28"/>
  <c r="AG556" i="28"/>
  <c r="AF556" i="28"/>
  <c r="AE556" i="28"/>
  <c r="AD556" i="28"/>
  <c r="AC556" i="28"/>
  <c r="AB556" i="28"/>
  <c r="AA556" i="28"/>
  <c r="Z556" i="28"/>
  <c r="Y556" i="28"/>
  <c r="X556" i="28"/>
  <c r="W556" i="28"/>
  <c r="V556" i="28"/>
  <c r="U556" i="28"/>
  <c r="T556" i="28"/>
  <c r="AQ555" i="28"/>
  <c r="AP555" i="28"/>
  <c r="AO555" i="28"/>
  <c r="AN555" i="28"/>
  <c r="AM555" i="28"/>
  <c r="AL555" i="28"/>
  <c r="AK555" i="28"/>
  <c r="AJ555" i="28"/>
  <c r="AI555" i="28"/>
  <c r="AH555" i="28"/>
  <c r="AG555" i="28"/>
  <c r="AF555" i="28"/>
  <c r="AE555" i="28"/>
  <c r="AD555" i="28"/>
  <c r="AC555" i="28"/>
  <c r="AB555" i="28"/>
  <c r="AA555" i="28"/>
  <c r="Z555" i="28"/>
  <c r="Y555" i="28"/>
  <c r="X555" i="28"/>
  <c r="W555" i="28"/>
  <c r="V555" i="28"/>
  <c r="U555" i="28"/>
  <c r="T555" i="28"/>
  <c r="AQ554" i="28"/>
  <c r="AP554" i="28"/>
  <c r="AO554" i="28"/>
  <c r="AN554" i="28"/>
  <c r="AM554" i="28"/>
  <c r="AL554" i="28"/>
  <c r="AK554" i="28"/>
  <c r="AJ554" i="28"/>
  <c r="AI554" i="28"/>
  <c r="AH554" i="28"/>
  <c r="AG554" i="28"/>
  <c r="AF554" i="28"/>
  <c r="AE554" i="28"/>
  <c r="AD554" i="28"/>
  <c r="AC554" i="28"/>
  <c r="AB554" i="28"/>
  <c r="AA554" i="28"/>
  <c r="Z554" i="28"/>
  <c r="Y554" i="28"/>
  <c r="X554" i="28"/>
  <c r="W554" i="28"/>
  <c r="V554" i="28"/>
  <c r="U554" i="28"/>
  <c r="T554" i="28"/>
  <c r="AQ553" i="28"/>
  <c r="AP553" i="28"/>
  <c r="AO553" i="28"/>
  <c r="AN553" i="28"/>
  <c r="AM553" i="28"/>
  <c r="AL553" i="28"/>
  <c r="AK553" i="28"/>
  <c r="AJ553" i="28"/>
  <c r="AI553" i="28"/>
  <c r="AH553" i="28"/>
  <c r="AG553" i="28"/>
  <c r="AF553" i="28"/>
  <c r="AE553" i="28"/>
  <c r="AD553" i="28"/>
  <c r="AC553" i="28"/>
  <c r="AB553" i="28"/>
  <c r="AA553" i="28"/>
  <c r="Z553" i="28"/>
  <c r="Y553" i="28"/>
  <c r="X553" i="28"/>
  <c r="W553" i="28"/>
  <c r="V553" i="28"/>
  <c r="U553" i="28"/>
  <c r="T553" i="28"/>
  <c r="AQ552" i="28"/>
  <c r="AP552" i="28"/>
  <c r="AO552" i="28"/>
  <c r="AN552" i="28"/>
  <c r="AM552" i="28"/>
  <c r="AL552" i="28"/>
  <c r="AK552" i="28"/>
  <c r="AJ552" i="28"/>
  <c r="AI552" i="28"/>
  <c r="AH552" i="28"/>
  <c r="AG552" i="28"/>
  <c r="AF552" i="28"/>
  <c r="AE552" i="28"/>
  <c r="AD552" i="28"/>
  <c r="AC552" i="28"/>
  <c r="AB552" i="28"/>
  <c r="AA552" i="28"/>
  <c r="Z552" i="28"/>
  <c r="Y552" i="28"/>
  <c r="X552" i="28"/>
  <c r="W552" i="28"/>
  <c r="V552" i="28"/>
  <c r="U552" i="28"/>
  <c r="T552" i="28"/>
  <c r="AQ551" i="28"/>
  <c r="AP551" i="28"/>
  <c r="AO551" i="28"/>
  <c r="AN551" i="28"/>
  <c r="AM551" i="28"/>
  <c r="AL551" i="28"/>
  <c r="AK551" i="28"/>
  <c r="AJ551" i="28"/>
  <c r="AI551" i="28"/>
  <c r="AH551" i="28"/>
  <c r="AG551" i="28"/>
  <c r="AF551" i="28"/>
  <c r="AE551" i="28"/>
  <c r="AD551" i="28"/>
  <c r="AC551" i="28"/>
  <c r="AB551" i="28"/>
  <c r="AA551" i="28"/>
  <c r="Z551" i="28"/>
  <c r="Y551" i="28"/>
  <c r="X551" i="28"/>
  <c r="W551" i="28"/>
  <c r="V551" i="28"/>
  <c r="U551" i="28"/>
  <c r="T551" i="28"/>
  <c r="AQ550" i="28"/>
  <c r="AP550" i="28"/>
  <c r="AO550" i="28"/>
  <c r="AN550" i="28"/>
  <c r="AM550" i="28"/>
  <c r="AL550" i="28"/>
  <c r="AK550" i="28"/>
  <c r="AJ550" i="28"/>
  <c r="AI550" i="28"/>
  <c r="AH550" i="28"/>
  <c r="AG550" i="28"/>
  <c r="AF550" i="28"/>
  <c r="AE550" i="28"/>
  <c r="AD550" i="28"/>
  <c r="AC550" i="28"/>
  <c r="AB550" i="28"/>
  <c r="AA550" i="28"/>
  <c r="Z550" i="28"/>
  <c r="Y550" i="28"/>
  <c r="X550" i="28"/>
  <c r="W550" i="28"/>
  <c r="V550" i="28"/>
  <c r="U550" i="28"/>
  <c r="T550" i="28"/>
  <c r="AQ549" i="28"/>
  <c r="AP549" i="28"/>
  <c r="AO549" i="28"/>
  <c r="AN549" i="28"/>
  <c r="AM549" i="28"/>
  <c r="AL549" i="28"/>
  <c r="AK549" i="28"/>
  <c r="AJ549" i="28"/>
  <c r="AI549" i="28"/>
  <c r="AH549" i="28"/>
  <c r="AG549" i="28"/>
  <c r="AF549" i="28"/>
  <c r="AE549" i="28"/>
  <c r="AD549" i="28"/>
  <c r="AC549" i="28"/>
  <c r="AB549" i="28"/>
  <c r="AA549" i="28"/>
  <c r="Z549" i="28"/>
  <c r="Y549" i="28"/>
  <c r="X549" i="28"/>
  <c r="W549" i="28"/>
  <c r="V549" i="28"/>
  <c r="U549" i="28"/>
  <c r="T549" i="28"/>
  <c r="AQ548" i="28"/>
  <c r="AP548" i="28"/>
  <c r="AO548" i="28"/>
  <c r="AN548" i="28"/>
  <c r="AM548" i="28"/>
  <c r="AL548" i="28"/>
  <c r="AK548" i="28"/>
  <c r="AJ548" i="28"/>
  <c r="AI548" i="28"/>
  <c r="AH548" i="28"/>
  <c r="AG548" i="28"/>
  <c r="AF548" i="28"/>
  <c r="AE548" i="28"/>
  <c r="AD548" i="28"/>
  <c r="AC548" i="28"/>
  <c r="AB548" i="28"/>
  <c r="AA548" i="28"/>
  <c r="Z548" i="28"/>
  <c r="Y548" i="28"/>
  <c r="X548" i="28"/>
  <c r="W548" i="28"/>
  <c r="V548" i="28"/>
  <c r="U548" i="28"/>
  <c r="T548" i="28"/>
  <c r="AQ547" i="28"/>
  <c r="AP547" i="28"/>
  <c r="AO547" i="28"/>
  <c r="AN547" i="28"/>
  <c r="AM547" i="28"/>
  <c r="AL547" i="28"/>
  <c r="AK547" i="28"/>
  <c r="AJ547" i="28"/>
  <c r="AI547" i="28"/>
  <c r="AH547" i="28"/>
  <c r="AG547" i="28"/>
  <c r="AF547" i="28"/>
  <c r="AE547" i="28"/>
  <c r="AD547" i="28"/>
  <c r="AC547" i="28"/>
  <c r="AB547" i="28"/>
  <c r="AA547" i="28"/>
  <c r="Z547" i="28"/>
  <c r="Y547" i="28"/>
  <c r="X547" i="28"/>
  <c r="W547" i="28"/>
  <c r="V547" i="28"/>
  <c r="U547" i="28"/>
  <c r="T547" i="28"/>
  <c r="AQ546" i="28"/>
  <c r="AP546" i="28"/>
  <c r="AO546" i="28"/>
  <c r="AN546" i="28"/>
  <c r="AM546" i="28"/>
  <c r="AL546" i="28"/>
  <c r="AK546" i="28"/>
  <c r="AJ546" i="28"/>
  <c r="AI546" i="28"/>
  <c r="AH546" i="28"/>
  <c r="AG546" i="28"/>
  <c r="AF546" i="28"/>
  <c r="AE546" i="28"/>
  <c r="AD546" i="28"/>
  <c r="AC546" i="28"/>
  <c r="AB546" i="28"/>
  <c r="AA546" i="28"/>
  <c r="Z546" i="28"/>
  <c r="Y546" i="28"/>
  <c r="X546" i="28"/>
  <c r="W546" i="28"/>
  <c r="V546" i="28"/>
  <c r="U546" i="28"/>
  <c r="T546" i="28"/>
  <c r="AQ545" i="28"/>
  <c r="AP545" i="28"/>
  <c r="AO545" i="28"/>
  <c r="AN545" i="28"/>
  <c r="AM545" i="28"/>
  <c r="AL545" i="28"/>
  <c r="AK545" i="28"/>
  <c r="AJ545" i="28"/>
  <c r="AI545" i="28"/>
  <c r="AH545" i="28"/>
  <c r="AG545" i="28"/>
  <c r="AF545" i="28"/>
  <c r="AE545" i="28"/>
  <c r="AD545" i="28"/>
  <c r="AC545" i="28"/>
  <c r="AB545" i="28"/>
  <c r="AA545" i="28"/>
  <c r="Z545" i="28"/>
  <c r="Y545" i="28"/>
  <c r="X545" i="28"/>
  <c r="W545" i="28"/>
  <c r="V545" i="28"/>
  <c r="U545" i="28"/>
  <c r="T545" i="28"/>
  <c r="AQ544" i="28"/>
  <c r="AP544" i="28"/>
  <c r="AO544" i="28"/>
  <c r="AN544" i="28"/>
  <c r="AM544" i="28"/>
  <c r="AL544" i="28"/>
  <c r="AK544" i="28"/>
  <c r="AJ544" i="28"/>
  <c r="AI544" i="28"/>
  <c r="AH544" i="28"/>
  <c r="AG544" i="28"/>
  <c r="AF544" i="28"/>
  <c r="AE544" i="28"/>
  <c r="AD544" i="28"/>
  <c r="AC544" i="28"/>
  <c r="AB544" i="28"/>
  <c r="AA544" i="28"/>
  <c r="Z544" i="28"/>
  <c r="Y544" i="28"/>
  <c r="X544" i="28"/>
  <c r="W544" i="28"/>
  <c r="V544" i="28"/>
  <c r="U544" i="28"/>
  <c r="T544" i="28"/>
  <c r="AQ543" i="28"/>
  <c r="AP543" i="28"/>
  <c r="AO543" i="28"/>
  <c r="AN543" i="28"/>
  <c r="AM543" i="28"/>
  <c r="AL543" i="28"/>
  <c r="AK543" i="28"/>
  <c r="AJ543" i="28"/>
  <c r="AI543" i="28"/>
  <c r="AH543" i="28"/>
  <c r="AG543" i="28"/>
  <c r="AF543" i="28"/>
  <c r="AE543" i="28"/>
  <c r="AD543" i="28"/>
  <c r="AC543" i="28"/>
  <c r="AB543" i="28"/>
  <c r="AA543" i="28"/>
  <c r="Z543" i="28"/>
  <c r="Y543" i="28"/>
  <c r="X543" i="28"/>
  <c r="W543" i="28"/>
  <c r="V543" i="28"/>
  <c r="U543" i="28"/>
  <c r="T543" i="28"/>
  <c r="AQ542" i="28"/>
  <c r="AP542" i="28"/>
  <c r="AO542" i="28"/>
  <c r="AN542" i="28"/>
  <c r="AM542" i="28"/>
  <c r="AL542" i="28"/>
  <c r="AK542" i="28"/>
  <c r="AJ542" i="28"/>
  <c r="AI542" i="28"/>
  <c r="AH542" i="28"/>
  <c r="AG542" i="28"/>
  <c r="AF542" i="28"/>
  <c r="AE542" i="28"/>
  <c r="AD542" i="28"/>
  <c r="AC542" i="28"/>
  <c r="AB542" i="28"/>
  <c r="AA542" i="28"/>
  <c r="Z542" i="28"/>
  <c r="Y542" i="28"/>
  <c r="X542" i="28"/>
  <c r="W542" i="28"/>
  <c r="V542" i="28"/>
  <c r="U542" i="28"/>
  <c r="T542" i="28"/>
  <c r="AQ541" i="28"/>
  <c r="AP541" i="28"/>
  <c r="AO541" i="28"/>
  <c r="AN541" i="28"/>
  <c r="AM541" i="28"/>
  <c r="AL541" i="28"/>
  <c r="AK541" i="28"/>
  <c r="AJ541" i="28"/>
  <c r="AI541" i="28"/>
  <c r="AH541" i="28"/>
  <c r="AG541" i="28"/>
  <c r="AF541" i="28"/>
  <c r="AE541" i="28"/>
  <c r="AD541" i="28"/>
  <c r="AC541" i="28"/>
  <c r="AB541" i="28"/>
  <c r="AA541" i="28"/>
  <c r="Z541" i="28"/>
  <c r="Y541" i="28"/>
  <c r="X541" i="28"/>
  <c r="W541" i="28"/>
  <c r="V541" i="28"/>
  <c r="U541" i="28"/>
  <c r="T541" i="28"/>
  <c r="AQ540" i="28"/>
  <c r="AP540" i="28"/>
  <c r="AO540" i="28"/>
  <c r="AN540" i="28"/>
  <c r="AM540" i="28"/>
  <c r="AL540" i="28"/>
  <c r="AK540" i="28"/>
  <c r="AJ540" i="28"/>
  <c r="AI540" i="28"/>
  <c r="AH540" i="28"/>
  <c r="AG540" i="28"/>
  <c r="AF540" i="28"/>
  <c r="AE540" i="28"/>
  <c r="AD540" i="28"/>
  <c r="AC540" i="28"/>
  <c r="AB540" i="28"/>
  <c r="AA540" i="28"/>
  <c r="Z540" i="28"/>
  <c r="Y540" i="28"/>
  <c r="X540" i="28"/>
  <c r="W540" i="28"/>
  <c r="V540" i="28"/>
  <c r="U540" i="28"/>
  <c r="T540" i="28"/>
  <c r="AQ539" i="28"/>
  <c r="AP539" i="28"/>
  <c r="AO539" i="28"/>
  <c r="AN539" i="28"/>
  <c r="AM539" i="28"/>
  <c r="AL539" i="28"/>
  <c r="AK539" i="28"/>
  <c r="AJ539" i="28"/>
  <c r="AI539" i="28"/>
  <c r="AH539" i="28"/>
  <c r="AG539" i="28"/>
  <c r="AF539" i="28"/>
  <c r="AE539" i="28"/>
  <c r="AD539" i="28"/>
  <c r="AC539" i="28"/>
  <c r="AB539" i="28"/>
  <c r="AA539" i="28"/>
  <c r="Z539" i="28"/>
  <c r="Y539" i="28"/>
  <c r="X539" i="28"/>
  <c r="W539" i="28"/>
  <c r="V539" i="28"/>
  <c r="U539" i="28"/>
  <c r="T539" i="28"/>
  <c r="AQ538" i="28"/>
  <c r="AP538" i="28"/>
  <c r="AO538" i="28"/>
  <c r="AN538" i="28"/>
  <c r="AM538" i="28"/>
  <c r="AL538" i="28"/>
  <c r="AK538" i="28"/>
  <c r="AJ538" i="28"/>
  <c r="AI538" i="28"/>
  <c r="AH538" i="28"/>
  <c r="AG538" i="28"/>
  <c r="AF538" i="28"/>
  <c r="AE538" i="28"/>
  <c r="AD538" i="28"/>
  <c r="AC538" i="28"/>
  <c r="AB538" i="28"/>
  <c r="AA538" i="28"/>
  <c r="Z538" i="28"/>
  <c r="Y538" i="28"/>
  <c r="X538" i="28"/>
  <c r="W538" i="28"/>
  <c r="V538" i="28"/>
  <c r="U538" i="28"/>
  <c r="T538" i="28"/>
  <c r="AQ537" i="28"/>
  <c r="AP537" i="28"/>
  <c r="AO537" i="28"/>
  <c r="AN537" i="28"/>
  <c r="AM537" i="28"/>
  <c r="AL537" i="28"/>
  <c r="AK537" i="28"/>
  <c r="AJ537" i="28"/>
  <c r="AI537" i="28"/>
  <c r="AH537" i="28"/>
  <c r="AG537" i="28"/>
  <c r="AF537" i="28"/>
  <c r="AE537" i="28"/>
  <c r="AD537" i="28"/>
  <c r="AC537" i="28"/>
  <c r="AB537" i="28"/>
  <c r="AA537" i="28"/>
  <c r="Z537" i="28"/>
  <c r="Y537" i="28"/>
  <c r="X537" i="28"/>
  <c r="W537" i="28"/>
  <c r="V537" i="28"/>
  <c r="U537" i="28"/>
  <c r="T537" i="28"/>
  <c r="AQ536" i="28"/>
  <c r="AP536" i="28"/>
  <c r="AO536" i="28"/>
  <c r="AN536" i="28"/>
  <c r="AM536" i="28"/>
  <c r="AL536" i="28"/>
  <c r="AK536" i="28"/>
  <c r="AJ536" i="28"/>
  <c r="AI536" i="28"/>
  <c r="AH536" i="28"/>
  <c r="AG536" i="28"/>
  <c r="AF536" i="28"/>
  <c r="AE536" i="28"/>
  <c r="AD536" i="28"/>
  <c r="AC536" i="28"/>
  <c r="AB536" i="28"/>
  <c r="AA536" i="28"/>
  <c r="Z536" i="28"/>
  <c r="Y536" i="28"/>
  <c r="X536" i="28"/>
  <c r="W536" i="28"/>
  <c r="V536" i="28"/>
  <c r="U536" i="28"/>
  <c r="T536" i="28"/>
  <c r="AQ535" i="28"/>
  <c r="AP535" i="28"/>
  <c r="AO535" i="28"/>
  <c r="AN535" i="28"/>
  <c r="AM535" i="28"/>
  <c r="AL535" i="28"/>
  <c r="AK535" i="28"/>
  <c r="AJ535" i="28"/>
  <c r="AI535" i="28"/>
  <c r="AH535" i="28"/>
  <c r="AG535" i="28"/>
  <c r="AF535" i="28"/>
  <c r="AE535" i="28"/>
  <c r="AD535" i="28"/>
  <c r="AC535" i="28"/>
  <c r="AB535" i="28"/>
  <c r="AA535" i="28"/>
  <c r="Z535" i="28"/>
  <c r="Y535" i="28"/>
  <c r="X535" i="28"/>
  <c r="W535" i="28"/>
  <c r="V535" i="28"/>
  <c r="U535" i="28"/>
  <c r="T535" i="28"/>
  <c r="AQ534" i="28"/>
  <c r="AP534" i="28"/>
  <c r="AO534" i="28"/>
  <c r="AN534" i="28"/>
  <c r="AM534" i="28"/>
  <c r="AL534" i="28"/>
  <c r="AK534" i="28"/>
  <c r="AJ534" i="28"/>
  <c r="AI534" i="28"/>
  <c r="AH534" i="28"/>
  <c r="AG534" i="28"/>
  <c r="AF534" i="28"/>
  <c r="AE534" i="28"/>
  <c r="AD534" i="28"/>
  <c r="AC534" i="28"/>
  <c r="AB534" i="28"/>
  <c r="AA534" i="28"/>
  <c r="Z534" i="28"/>
  <c r="Y534" i="28"/>
  <c r="X534" i="28"/>
  <c r="W534" i="28"/>
  <c r="V534" i="28"/>
  <c r="U534" i="28"/>
  <c r="T534" i="28"/>
  <c r="AQ533" i="28"/>
  <c r="AP533" i="28"/>
  <c r="AO533" i="28"/>
  <c r="AN533" i="28"/>
  <c r="AM533" i="28"/>
  <c r="AL533" i="28"/>
  <c r="AK533" i="28"/>
  <c r="AJ533" i="28"/>
  <c r="AI533" i="28"/>
  <c r="AH533" i="28"/>
  <c r="AG533" i="28"/>
  <c r="AF533" i="28"/>
  <c r="AE533" i="28"/>
  <c r="AD533" i="28"/>
  <c r="AC533" i="28"/>
  <c r="AB533" i="28"/>
  <c r="AA533" i="28"/>
  <c r="Z533" i="28"/>
  <c r="Y533" i="28"/>
  <c r="X533" i="28"/>
  <c r="W533" i="28"/>
  <c r="V533" i="28"/>
  <c r="U533" i="28"/>
  <c r="T533" i="28"/>
  <c r="AQ532" i="28"/>
  <c r="AP532" i="28"/>
  <c r="AO532" i="28"/>
  <c r="AN532" i="28"/>
  <c r="AM532" i="28"/>
  <c r="AL532" i="28"/>
  <c r="AK532" i="28"/>
  <c r="AJ532" i="28"/>
  <c r="AI532" i="28"/>
  <c r="AH532" i="28"/>
  <c r="AG532" i="28"/>
  <c r="AF532" i="28"/>
  <c r="AE532" i="28"/>
  <c r="AD532" i="28"/>
  <c r="AC532" i="28"/>
  <c r="AB532" i="28"/>
  <c r="AA532" i="28"/>
  <c r="Z532" i="28"/>
  <c r="Y532" i="28"/>
  <c r="X532" i="28"/>
  <c r="W532" i="28"/>
  <c r="V532" i="28"/>
  <c r="U532" i="28"/>
  <c r="T532" i="28"/>
  <c r="AQ531" i="28"/>
  <c r="AP531" i="28"/>
  <c r="AO531" i="28"/>
  <c r="AN531" i="28"/>
  <c r="AM531" i="28"/>
  <c r="AL531" i="28"/>
  <c r="AK531" i="28"/>
  <c r="AJ531" i="28"/>
  <c r="AI531" i="28"/>
  <c r="AH531" i="28"/>
  <c r="AG531" i="28"/>
  <c r="AF531" i="28"/>
  <c r="AE531" i="28"/>
  <c r="AD531" i="28"/>
  <c r="AC531" i="28"/>
  <c r="AB531" i="28"/>
  <c r="AA531" i="28"/>
  <c r="Z531" i="28"/>
  <c r="Y531" i="28"/>
  <c r="X531" i="28"/>
  <c r="W531" i="28"/>
  <c r="V531" i="28"/>
  <c r="U531" i="28"/>
  <c r="T531" i="28"/>
  <c r="AQ530" i="28"/>
  <c r="AP530" i="28"/>
  <c r="AO530" i="28"/>
  <c r="AN530" i="28"/>
  <c r="AM530" i="28"/>
  <c r="AL530" i="28"/>
  <c r="AK530" i="28"/>
  <c r="AJ530" i="28"/>
  <c r="AI530" i="28"/>
  <c r="AH530" i="28"/>
  <c r="AG530" i="28"/>
  <c r="AF530" i="28"/>
  <c r="AE530" i="28"/>
  <c r="AD530" i="28"/>
  <c r="AC530" i="28"/>
  <c r="AB530" i="28"/>
  <c r="AA530" i="28"/>
  <c r="Z530" i="28"/>
  <c r="Y530" i="28"/>
  <c r="X530" i="28"/>
  <c r="W530" i="28"/>
  <c r="V530" i="28"/>
  <c r="U530" i="28"/>
  <c r="T530" i="28"/>
  <c r="AQ529" i="28"/>
  <c r="AP529" i="28"/>
  <c r="AO529" i="28"/>
  <c r="AN529" i="28"/>
  <c r="AM529" i="28"/>
  <c r="AL529" i="28"/>
  <c r="AK529" i="28"/>
  <c r="AJ529" i="28"/>
  <c r="AI529" i="28"/>
  <c r="AH529" i="28"/>
  <c r="AG529" i="28"/>
  <c r="AF529" i="28"/>
  <c r="AE529" i="28"/>
  <c r="AD529" i="28"/>
  <c r="AC529" i="28"/>
  <c r="AB529" i="28"/>
  <c r="AA529" i="28"/>
  <c r="Z529" i="28"/>
  <c r="Y529" i="28"/>
  <c r="X529" i="28"/>
  <c r="W529" i="28"/>
  <c r="V529" i="28"/>
  <c r="U529" i="28"/>
  <c r="T529" i="28"/>
  <c r="AQ528" i="28"/>
  <c r="AP528" i="28"/>
  <c r="AO528" i="28"/>
  <c r="AN528" i="28"/>
  <c r="AM528" i="28"/>
  <c r="AL528" i="28"/>
  <c r="AK528" i="28"/>
  <c r="AJ528" i="28"/>
  <c r="AI528" i="28"/>
  <c r="AH528" i="28"/>
  <c r="AG528" i="28"/>
  <c r="AF528" i="28"/>
  <c r="AE528" i="28"/>
  <c r="AD528" i="28"/>
  <c r="AC528" i="28"/>
  <c r="AB528" i="28"/>
  <c r="AA528" i="28"/>
  <c r="Z528" i="28"/>
  <c r="Y528" i="28"/>
  <c r="X528" i="28"/>
  <c r="W528" i="28"/>
  <c r="V528" i="28"/>
  <c r="U528" i="28"/>
  <c r="T528" i="28"/>
  <c r="AQ527" i="28"/>
  <c r="AP527" i="28"/>
  <c r="AO527" i="28"/>
  <c r="AN527" i="28"/>
  <c r="AM527" i="28"/>
  <c r="AL527" i="28"/>
  <c r="AK527" i="28"/>
  <c r="AJ527" i="28"/>
  <c r="AI527" i="28"/>
  <c r="AH527" i="28"/>
  <c r="AG527" i="28"/>
  <c r="AF527" i="28"/>
  <c r="AE527" i="28"/>
  <c r="AD527" i="28"/>
  <c r="AC527" i="28"/>
  <c r="AB527" i="28"/>
  <c r="AA527" i="28"/>
  <c r="Z527" i="28"/>
  <c r="Y527" i="28"/>
  <c r="X527" i="28"/>
  <c r="W527" i="28"/>
  <c r="V527" i="28"/>
  <c r="U527" i="28"/>
  <c r="T527" i="28"/>
  <c r="AQ526" i="28"/>
  <c r="AP526" i="28"/>
  <c r="AO526" i="28"/>
  <c r="AN526" i="28"/>
  <c r="AM526" i="28"/>
  <c r="AL526" i="28"/>
  <c r="AK526" i="28"/>
  <c r="AJ526" i="28"/>
  <c r="AI526" i="28"/>
  <c r="AH526" i="28"/>
  <c r="AG526" i="28"/>
  <c r="AF526" i="28"/>
  <c r="AE526" i="28"/>
  <c r="AD526" i="28"/>
  <c r="AC526" i="28"/>
  <c r="AB526" i="28"/>
  <c r="AA526" i="28"/>
  <c r="Z526" i="28"/>
  <c r="Y526" i="28"/>
  <c r="X526" i="28"/>
  <c r="W526" i="28"/>
  <c r="V526" i="28"/>
  <c r="U526" i="28"/>
  <c r="T526" i="28"/>
  <c r="AQ525" i="28"/>
  <c r="AP525" i="28"/>
  <c r="AO525" i="28"/>
  <c r="AN525" i="28"/>
  <c r="AM525" i="28"/>
  <c r="AL525" i="28"/>
  <c r="AK525" i="28"/>
  <c r="AJ525" i="28"/>
  <c r="AI525" i="28"/>
  <c r="AH525" i="28"/>
  <c r="AG525" i="28"/>
  <c r="AF525" i="28"/>
  <c r="AE525" i="28"/>
  <c r="AD525" i="28"/>
  <c r="AC525" i="28"/>
  <c r="AB525" i="28"/>
  <c r="AA525" i="28"/>
  <c r="Z525" i="28"/>
  <c r="Y525" i="28"/>
  <c r="X525" i="28"/>
  <c r="W525" i="28"/>
  <c r="V525" i="28"/>
  <c r="U525" i="28"/>
  <c r="T525" i="28"/>
  <c r="AQ524" i="28"/>
  <c r="AP524" i="28"/>
  <c r="AO524" i="28"/>
  <c r="AN524" i="28"/>
  <c r="AM524" i="28"/>
  <c r="AL524" i="28"/>
  <c r="AK524" i="28"/>
  <c r="AJ524" i="28"/>
  <c r="AI524" i="28"/>
  <c r="AH524" i="28"/>
  <c r="AG524" i="28"/>
  <c r="AF524" i="28"/>
  <c r="AE524" i="28"/>
  <c r="AD524" i="28"/>
  <c r="AC524" i="28"/>
  <c r="AB524" i="28"/>
  <c r="AA524" i="28"/>
  <c r="Z524" i="28"/>
  <c r="Y524" i="28"/>
  <c r="X524" i="28"/>
  <c r="W524" i="28"/>
  <c r="V524" i="28"/>
  <c r="U524" i="28"/>
  <c r="T524" i="28"/>
  <c r="AQ523" i="28"/>
  <c r="AP523" i="28"/>
  <c r="AO523" i="28"/>
  <c r="AN523" i="28"/>
  <c r="AM523" i="28"/>
  <c r="AL523" i="28"/>
  <c r="AK523" i="28"/>
  <c r="AJ523" i="28"/>
  <c r="AI523" i="28"/>
  <c r="AH523" i="28"/>
  <c r="AG523" i="28"/>
  <c r="AF523" i="28"/>
  <c r="AE523" i="28"/>
  <c r="AD523" i="28"/>
  <c r="AC523" i="28"/>
  <c r="AB523" i="28"/>
  <c r="AA523" i="28"/>
  <c r="Z523" i="28"/>
  <c r="Y523" i="28"/>
  <c r="X523" i="28"/>
  <c r="W523" i="28"/>
  <c r="V523" i="28"/>
  <c r="U523" i="28"/>
  <c r="T523" i="28"/>
  <c r="AQ522" i="28"/>
  <c r="AP522" i="28"/>
  <c r="AO522" i="28"/>
  <c r="AN522" i="28"/>
  <c r="AM522" i="28"/>
  <c r="AL522" i="28"/>
  <c r="AK522" i="28"/>
  <c r="AJ522" i="28"/>
  <c r="AI522" i="28"/>
  <c r="AH522" i="28"/>
  <c r="AG522" i="28"/>
  <c r="AF522" i="28"/>
  <c r="AE522" i="28"/>
  <c r="AD522" i="28"/>
  <c r="AC522" i="28"/>
  <c r="AB522" i="28"/>
  <c r="AA522" i="28"/>
  <c r="Z522" i="28"/>
  <c r="Y522" i="28"/>
  <c r="X522" i="28"/>
  <c r="W522" i="28"/>
  <c r="V522" i="28"/>
  <c r="U522" i="28"/>
  <c r="T522" i="28"/>
  <c r="AQ521" i="28"/>
  <c r="AP521" i="28"/>
  <c r="AO521" i="28"/>
  <c r="AN521" i="28"/>
  <c r="AM521" i="28"/>
  <c r="AL521" i="28"/>
  <c r="AK521" i="28"/>
  <c r="AJ521" i="28"/>
  <c r="AI521" i="28"/>
  <c r="AH521" i="28"/>
  <c r="AG521" i="28"/>
  <c r="AF521" i="28"/>
  <c r="AE521" i="28"/>
  <c r="AD521" i="28"/>
  <c r="AC521" i="28"/>
  <c r="AB521" i="28"/>
  <c r="AA521" i="28"/>
  <c r="Z521" i="28"/>
  <c r="Y521" i="28"/>
  <c r="X521" i="28"/>
  <c r="W521" i="28"/>
  <c r="V521" i="28"/>
  <c r="U521" i="28"/>
  <c r="T521" i="28"/>
  <c r="AQ520" i="28"/>
  <c r="AP520" i="28"/>
  <c r="AO520" i="28"/>
  <c r="AN520" i="28"/>
  <c r="AM520" i="28"/>
  <c r="AL520" i="28"/>
  <c r="AK520" i="28"/>
  <c r="AJ520" i="28"/>
  <c r="AI520" i="28"/>
  <c r="AH520" i="28"/>
  <c r="AG520" i="28"/>
  <c r="AF520" i="28"/>
  <c r="AE520" i="28"/>
  <c r="AD520" i="28"/>
  <c r="AC520" i="28"/>
  <c r="AB520" i="28"/>
  <c r="AA520" i="28"/>
  <c r="Z520" i="28"/>
  <c r="Y520" i="28"/>
  <c r="X520" i="28"/>
  <c r="W520" i="28"/>
  <c r="V520" i="28"/>
  <c r="U520" i="28"/>
  <c r="T520" i="28"/>
  <c r="AQ519" i="28"/>
  <c r="AP519" i="28"/>
  <c r="AO519" i="28"/>
  <c r="AN519" i="28"/>
  <c r="AM519" i="28"/>
  <c r="AL519" i="28"/>
  <c r="AK519" i="28"/>
  <c r="AJ519" i="28"/>
  <c r="AI519" i="28"/>
  <c r="AH519" i="28"/>
  <c r="AG519" i="28"/>
  <c r="AF519" i="28"/>
  <c r="AE519" i="28"/>
  <c r="AD519" i="28"/>
  <c r="AC519" i="28"/>
  <c r="AB519" i="28"/>
  <c r="AA519" i="28"/>
  <c r="Z519" i="28"/>
  <c r="Y519" i="28"/>
  <c r="X519" i="28"/>
  <c r="W519" i="28"/>
  <c r="V519" i="28"/>
  <c r="U519" i="28"/>
  <c r="T519" i="28"/>
  <c r="AQ518" i="28"/>
  <c r="AP518" i="28"/>
  <c r="AO518" i="28"/>
  <c r="AN518" i="28"/>
  <c r="AM518" i="28"/>
  <c r="AL518" i="28"/>
  <c r="AK518" i="28"/>
  <c r="AJ518" i="28"/>
  <c r="AI518" i="28"/>
  <c r="AH518" i="28"/>
  <c r="AG518" i="28"/>
  <c r="AF518" i="28"/>
  <c r="AE518" i="28"/>
  <c r="AD518" i="28"/>
  <c r="AC518" i="28"/>
  <c r="AB518" i="28"/>
  <c r="AA518" i="28"/>
  <c r="Z518" i="28"/>
  <c r="Y518" i="28"/>
  <c r="X518" i="28"/>
  <c r="W518" i="28"/>
  <c r="V518" i="28"/>
  <c r="U518" i="28"/>
  <c r="T518" i="28"/>
  <c r="AQ517" i="28"/>
  <c r="AP517" i="28"/>
  <c r="AO517" i="28"/>
  <c r="AN517" i="28"/>
  <c r="AM517" i="28"/>
  <c r="AL517" i="28"/>
  <c r="AK517" i="28"/>
  <c r="AJ517" i="28"/>
  <c r="AI517" i="28"/>
  <c r="AH517" i="28"/>
  <c r="AG517" i="28"/>
  <c r="AF517" i="28"/>
  <c r="AE517" i="28"/>
  <c r="AD517" i="28"/>
  <c r="AC517" i="28"/>
  <c r="AB517" i="28"/>
  <c r="AA517" i="28"/>
  <c r="Z517" i="28"/>
  <c r="Y517" i="28"/>
  <c r="X517" i="28"/>
  <c r="W517" i="28"/>
  <c r="V517" i="28"/>
  <c r="U517" i="28"/>
  <c r="T517" i="28"/>
  <c r="AQ516" i="28"/>
  <c r="AP516" i="28"/>
  <c r="AO516" i="28"/>
  <c r="AN516" i="28"/>
  <c r="AM516" i="28"/>
  <c r="AL516" i="28"/>
  <c r="AK516" i="28"/>
  <c r="AJ516" i="28"/>
  <c r="AI516" i="28"/>
  <c r="AH516" i="28"/>
  <c r="AG516" i="28"/>
  <c r="AF516" i="28"/>
  <c r="AE516" i="28"/>
  <c r="AD516" i="28"/>
  <c r="AC516" i="28"/>
  <c r="AB516" i="28"/>
  <c r="AA516" i="28"/>
  <c r="Z516" i="28"/>
  <c r="Y516" i="28"/>
  <c r="X516" i="28"/>
  <c r="W516" i="28"/>
  <c r="V516" i="28"/>
  <c r="U516" i="28"/>
  <c r="T516" i="28"/>
  <c r="AQ515" i="28"/>
  <c r="AP515" i="28"/>
  <c r="AO515" i="28"/>
  <c r="AN515" i="28"/>
  <c r="AM515" i="28"/>
  <c r="AL515" i="28"/>
  <c r="AK515" i="28"/>
  <c r="AJ515" i="28"/>
  <c r="AI515" i="28"/>
  <c r="AH515" i="28"/>
  <c r="AG515" i="28"/>
  <c r="AF515" i="28"/>
  <c r="AE515" i="28"/>
  <c r="AD515" i="28"/>
  <c r="AC515" i="28"/>
  <c r="AB515" i="28"/>
  <c r="AA515" i="28"/>
  <c r="Z515" i="28"/>
  <c r="Y515" i="28"/>
  <c r="X515" i="28"/>
  <c r="W515" i="28"/>
  <c r="V515" i="28"/>
  <c r="U515" i="28"/>
  <c r="T515" i="28"/>
  <c r="AQ514" i="28"/>
  <c r="AP514" i="28"/>
  <c r="AO514" i="28"/>
  <c r="AN514" i="28"/>
  <c r="AM514" i="28"/>
  <c r="AL514" i="28"/>
  <c r="AK514" i="28"/>
  <c r="AJ514" i="28"/>
  <c r="AI514" i="28"/>
  <c r="AH514" i="28"/>
  <c r="AG514" i="28"/>
  <c r="AF514" i="28"/>
  <c r="AE514" i="28"/>
  <c r="AD514" i="28"/>
  <c r="AC514" i="28"/>
  <c r="AB514" i="28"/>
  <c r="AA514" i="28"/>
  <c r="Z514" i="28"/>
  <c r="Y514" i="28"/>
  <c r="X514" i="28"/>
  <c r="W514" i="28"/>
  <c r="V514" i="28"/>
  <c r="U514" i="28"/>
  <c r="T514" i="28"/>
  <c r="AQ513" i="28"/>
  <c r="AP513" i="28"/>
  <c r="AO513" i="28"/>
  <c r="AN513" i="28"/>
  <c r="AM513" i="28"/>
  <c r="AL513" i="28"/>
  <c r="AK513" i="28"/>
  <c r="AJ513" i="28"/>
  <c r="AI513" i="28"/>
  <c r="AH513" i="28"/>
  <c r="AG513" i="28"/>
  <c r="AF513" i="28"/>
  <c r="AE513" i="28"/>
  <c r="AD513" i="28"/>
  <c r="AC513" i="28"/>
  <c r="AB513" i="28"/>
  <c r="AA513" i="28"/>
  <c r="Z513" i="28"/>
  <c r="Y513" i="28"/>
  <c r="X513" i="28"/>
  <c r="W513" i="28"/>
  <c r="V513" i="28"/>
  <c r="U513" i="28"/>
  <c r="T513" i="28"/>
  <c r="AQ512" i="28"/>
  <c r="AP512" i="28"/>
  <c r="AO512" i="28"/>
  <c r="AN512" i="28"/>
  <c r="AM512" i="28"/>
  <c r="AL512" i="28"/>
  <c r="AK512" i="28"/>
  <c r="AJ512" i="28"/>
  <c r="AI512" i="28"/>
  <c r="AH512" i="28"/>
  <c r="AG512" i="28"/>
  <c r="AF512" i="28"/>
  <c r="AE512" i="28"/>
  <c r="AD512" i="28"/>
  <c r="AC512" i="28"/>
  <c r="AB512" i="28"/>
  <c r="AA512" i="28"/>
  <c r="Z512" i="28"/>
  <c r="Y512" i="28"/>
  <c r="X512" i="28"/>
  <c r="W512" i="28"/>
  <c r="V512" i="28"/>
  <c r="U512" i="28"/>
  <c r="T512" i="28"/>
  <c r="AQ511" i="28"/>
  <c r="AP511" i="28"/>
  <c r="AO511" i="28"/>
  <c r="AN511" i="28"/>
  <c r="AM511" i="28"/>
  <c r="AL511" i="28"/>
  <c r="AK511" i="28"/>
  <c r="AJ511" i="28"/>
  <c r="AI511" i="28"/>
  <c r="AH511" i="28"/>
  <c r="AG511" i="28"/>
  <c r="AF511" i="28"/>
  <c r="AE511" i="28"/>
  <c r="AD511" i="28"/>
  <c r="AC511" i="28"/>
  <c r="AB511" i="28"/>
  <c r="AA511" i="28"/>
  <c r="Z511" i="28"/>
  <c r="Y511" i="28"/>
  <c r="X511" i="28"/>
  <c r="W511" i="28"/>
  <c r="V511" i="28"/>
  <c r="U511" i="28"/>
  <c r="T511" i="28"/>
  <c r="AQ510" i="28"/>
  <c r="AP510" i="28"/>
  <c r="AO510" i="28"/>
  <c r="AN510" i="28"/>
  <c r="AM510" i="28"/>
  <c r="AL510" i="28"/>
  <c r="AK510" i="28"/>
  <c r="AJ510" i="28"/>
  <c r="AI510" i="28"/>
  <c r="AH510" i="28"/>
  <c r="AG510" i="28"/>
  <c r="AF510" i="28"/>
  <c r="AE510" i="28"/>
  <c r="AD510" i="28"/>
  <c r="AC510" i="28"/>
  <c r="AB510" i="28"/>
  <c r="AA510" i="28"/>
  <c r="Z510" i="28"/>
  <c r="Y510" i="28"/>
  <c r="X510" i="28"/>
  <c r="W510" i="28"/>
  <c r="V510" i="28"/>
  <c r="U510" i="28"/>
  <c r="T510" i="28"/>
  <c r="AQ509" i="28"/>
  <c r="AP509" i="28"/>
  <c r="AO509" i="28"/>
  <c r="AN509" i="28"/>
  <c r="AM509" i="28"/>
  <c r="AL509" i="28"/>
  <c r="AK509" i="28"/>
  <c r="AJ509" i="28"/>
  <c r="AI509" i="28"/>
  <c r="AH509" i="28"/>
  <c r="AG509" i="28"/>
  <c r="AF509" i="28"/>
  <c r="AE509" i="28"/>
  <c r="AD509" i="28"/>
  <c r="AC509" i="28"/>
  <c r="AB509" i="28"/>
  <c r="AA509" i="28"/>
  <c r="Z509" i="28"/>
  <c r="Y509" i="28"/>
  <c r="X509" i="28"/>
  <c r="W509" i="28"/>
  <c r="V509" i="28"/>
  <c r="U509" i="28"/>
  <c r="T509" i="28"/>
  <c r="AQ508" i="28"/>
  <c r="AP508" i="28"/>
  <c r="AO508" i="28"/>
  <c r="AN508" i="28"/>
  <c r="AM508" i="28"/>
  <c r="AL508" i="28"/>
  <c r="AK508" i="28"/>
  <c r="AJ508" i="28"/>
  <c r="AI508" i="28"/>
  <c r="AH508" i="28"/>
  <c r="AG508" i="28"/>
  <c r="AF508" i="28"/>
  <c r="AE508" i="28"/>
  <c r="AD508" i="28"/>
  <c r="AC508" i="28"/>
  <c r="AB508" i="28"/>
  <c r="AA508" i="28"/>
  <c r="Z508" i="28"/>
  <c r="Y508" i="28"/>
  <c r="X508" i="28"/>
  <c r="W508" i="28"/>
  <c r="V508" i="28"/>
  <c r="U508" i="28"/>
  <c r="T508" i="28"/>
  <c r="AQ507" i="28"/>
  <c r="AP507" i="28"/>
  <c r="AO507" i="28"/>
  <c r="AN507" i="28"/>
  <c r="AM507" i="28"/>
  <c r="AL507" i="28"/>
  <c r="AK507" i="28"/>
  <c r="AJ507" i="28"/>
  <c r="AI507" i="28"/>
  <c r="AH507" i="28"/>
  <c r="AG507" i="28"/>
  <c r="AF507" i="28"/>
  <c r="AE507" i="28"/>
  <c r="AD507" i="28"/>
  <c r="AC507" i="28"/>
  <c r="AB507" i="28"/>
  <c r="AA507" i="28"/>
  <c r="Z507" i="28"/>
  <c r="Y507" i="28"/>
  <c r="X507" i="28"/>
  <c r="W507" i="28"/>
  <c r="V507" i="28"/>
  <c r="U507" i="28"/>
  <c r="T507" i="28"/>
  <c r="AQ506" i="28"/>
  <c r="AP506" i="28"/>
  <c r="AO506" i="28"/>
  <c r="AN506" i="28"/>
  <c r="AM506" i="28"/>
  <c r="AL506" i="28"/>
  <c r="AK506" i="28"/>
  <c r="AJ506" i="28"/>
  <c r="AI506" i="28"/>
  <c r="AH506" i="28"/>
  <c r="AG506" i="28"/>
  <c r="AF506" i="28"/>
  <c r="AE506" i="28"/>
  <c r="AD506" i="28"/>
  <c r="AC506" i="28"/>
  <c r="AB506" i="28"/>
  <c r="AA506" i="28"/>
  <c r="Z506" i="28"/>
  <c r="Y506" i="28"/>
  <c r="X506" i="28"/>
  <c r="W506" i="28"/>
  <c r="V506" i="28"/>
  <c r="U506" i="28"/>
  <c r="T506" i="28"/>
  <c r="AQ505" i="28"/>
  <c r="AP505" i="28"/>
  <c r="AO505" i="28"/>
  <c r="AN505" i="28"/>
  <c r="AM505" i="28"/>
  <c r="AL505" i="28"/>
  <c r="AK505" i="28"/>
  <c r="AJ505" i="28"/>
  <c r="AI505" i="28"/>
  <c r="AH505" i="28"/>
  <c r="AG505" i="28"/>
  <c r="AF505" i="28"/>
  <c r="AE505" i="28"/>
  <c r="AD505" i="28"/>
  <c r="AC505" i="28"/>
  <c r="AB505" i="28"/>
  <c r="AA505" i="28"/>
  <c r="Z505" i="28"/>
  <c r="Y505" i="28"/>
  <c r="X505" i="28"/>
  <c r="W505" i="28"/>
  <c r="V505" i="28"/>
  <c r="U505" i="28"/>
  <c r="T505" i="28"/>
  <c r="AQ504" i="28"/>
  <c r="AP504" i="28"/>
  <c r="AO504" i="28"/>
  <c r="AN504" i="28"/>
  <c r="AM504" i="28"/>
  <c r="AL504" i="28"/>
  <c r="AK504" i="28"/>
  <c r="AJ504" i="28"/>
  <c r="AI504" i="28"/>
  <c r="AH504" i="28"/>
  <c r="AG504" i="28"/>
  <c r="AF504" i="28"/>
  <c r="AE504" i="28"/>
  <c r="AD504" i="28"/>
  <c r="AC504" i="28"/>
  <c r="AB504" i="28"/>
  <c r="AA504" i="28"/>
  <c r="Z504" i="28"/>
  <c r="Y504" i="28"/>
  <c r="X504" i="28"/>
  <c r="W504" i="28"/>
  <c r="V504" i="28"/>
  <c r="U504" i="28"/>
  <c r="T504" i="28"/>
  <c r="AQ503" i="28"/>
  <c r="AP503" i="28"/>
  <c r="AO503" i="28"/>
  <c r="AN503" i="28"/>
  <c r="AM503" i="28"/>
  <c r="AL503" i="28"/>
  <c r="AK503" i="28"/>
  <c r="AJ503" i="28"/>
  <c r="AI503" i="28"/>
  <c r="AH503" i="28"/>
  <c r="AG503" i="28"/>
  <c r="AF503" i="28"/>
  <c r="AE503" i="28"/>
  <c r="AD503" i="28"/>
  <c r="AC503" i="28"/>
  <c r="AB503" i="28"/>
  <c r="AA503" i="28"/>
  <c r="Z503" i="28"/>
  <c r="Y503" i="28"/>
  <c r="X503" i="28"/>
  <c r="W503" i="28"/>
  <c r="V503" i="28"/>
  <c r="U503" i="28"/>
  <c r="T503" i="28"/>
  <c r="AQ502" i="28"/>
  <c r="AP502" i="28"/>
  <c r="AO502" i="28"/>
  <c r="AN502" i="28"/>
  <c r="AM502" i="28"/>
  <c r="AL502" i="28"/>
  <c r="AK502" i="28"/>
  <c r="AJ502" i="28"/>
  <c r="AI502" i="28"/>
  <c r="AH502" i="28"/>
  <c r="AG502" i="28"/>
  <c r="AF502" i="28"/>
  <c r="AE502" i="28"/>
  <c r="AD502" i="28"/>
  <c r="AC502" i="28"/>
  <c r="AB502" i="28"/>
  <c r="AA502" i="28"/>
  <c r="Z502" i="28"/>
  <c r="Y502" i="28"/>
  <c r="X502" i="28"/>
  <c r="W502" i="28"/>
  <c r="V502" i="28"/>
  <c r="U502" i="28"/>
  <c r="T502" i="28"/>
  <c r="AQ501" i="28"/>
  <c r="AP501" i="28"/>
  <c r="AO501" i="28"/>
  <c r="AN501" i="28"/>
  <c r="AM501" i="28"/>
  <c r="AL501" i="28"/>
  <c r="AK501" i="28"/>
  <c r="AJ501" i="28"/>
  <c r="AI501" i="28"/>
  <c r="AH501" i="28"/>
  <c r="AG501" i="28"/>
  <c r="AF501" i="28"/>
  <c r="AE501" i="28"/>
  <c r="AD501" i="28"/>
  <c r="AC501" i="28"/>
  <c r="AB501" i="28"/>
  <c r="AA501" i="28"/>
  <c r="Z501" i="28"/>
  <c r="Y501" i="28"/>
  <c r="X501" i="28"/>
  <c r="W501" i="28"/>
  <c r="V501" i="28"/>
  <c r="U501" i="28"/>
  <c r="T501" i="28"/>
  <c r="AQ500" i="28"/>
  <c r="AP500" i="28"/>
  <c r="AO500" i="28"/>
  <c r="AN500" i="28"/>
  <c r="AM500" i="28"/>
  <c r="AL500" i="28"/>
  <c r="AK500" i="28"/>
  <c r="AJ500" i="28"/>
  <c r="AI500" i="28"/>
  <c r="AH500" i="28"/>
  <c r="AG500" i="28"/>
  <c r="AF500" i="28"/>
  <c r="AE500" i="28"/>
  <c r="AD500" i="28"/>
  <c r="AC500" i="28"/>
  <c r="AB500" i="28"/>
  <c r="AA500" i="28"/>
  <c r="Z500" i="28"/>
  <c r="Y500" i="28"/>
  <c r="X500" i="28"/>
  <c r="W500" i="28"/>
  <c r="V500" i="28"/>
  <c r="U500" i="28"/>
  <c r="T500" i="28"/>
  <c r="AQ499" i="28"/>
  <c r="AP499" i="28"/>
  <c r="AO499" i="28"/>
  <c r="AN499" i="28"/>
  <c r="AM499" i="28"/>
  <c r="AL499" i="28"/>
  <c r="AK499" i="28"/>
  <c r="AJ499" i="28"/>
  <c r="AI499" i="28"/>
  <c r="AH499" i="28"/>
  <c r="AG499" i="28"/>
  <c r="AF499" i="28"/>
  <c r="AE499" i="28"/>
  <c r="AD499" i="28"/>
  <c r="AC499" i="28"/>
  <c r="AB499" i="28"/>
  <c r="AA499" i="28"/>
  <c r="Z499" i="28"/>
  <c r="Y499" i="28"/>
  <c r="X499" i="28"/>
  <c r="W499" i="28"/>
  <c r="V499" i="28"/>
  <c r="U499" i="28"/>
  <c r="T499" i="28"/>
  <c r="AQ498" i="28"/>
  <c r="AP498" i="28"/>
  <c r="AO498" i="28"/>
  <c r="AN498" i="28"/>
  <c r="AM498" i="28"/>
  <c r="AL498" i="28"/>
  <c r="AK498" i="28"/>
  <c r="AJ498" i="28"/>
  <c r="AI498" i="28"/>
  <c r="AH498" i="28"/>
  <c r="AG498" i="28"/>
  <c r="AF498" i="28"/>
  <c r="AE498" i="28"/>
  <c r="AD498" i="28"/>
  <c r="AC498" i="28"/>
  <c r="AB498" i="28"/>
  <c r="AA498" i="28"/>
  <c r="Z498" i="28"/>
  <c r="Y498" i="28"/>
  <c r="X498" i="28"/>
  <c r="W498" i="28"/>
  <c r="V498" i="28"/>
  <c r="U498" i="28"/>
  <c r="T498" i="28"/>
  <c r="AQ497" i="28"/>
  <c r="AP497" i="28"/>
  <c r="AO497" i="28"/>
  <c r="AN497" i="28"/>
  <c r="AM497" i="28"/>
  <c r="AL497" i="28"/>
  <c r="AK497" i="28"/>
  <c r="AJ497" i="28"/>
  <c r="AI497" i="28"/>
  <c r="AH497" i="28"/>
  <c r="AG497" i="28"/>
  <c r="AF497" i="28"/>
  <c r="AE497" i="28"/>
  <c r="AD497" i="28"/>
  <c r="AC497" i="28"/>
  <c r="AB497" i="28"/>
  <c r="AA497" i="28"/>
  <c r="Z497" i="28"/>
  <c r="Y497" i="28"/>
  <c r="X497" i="28"/>
  <c r="W497" i="28"/>
  <c r="V497" i="28"/>
  <c r="U497" i="28"/>
  <c r="T497" i="28"/>
  <c r="AQ496" i="28"/>
  <c r="AP496" i="28"/>
  <c r="AO496" i="28"/>
  <c r="AN496" i="28"/>
  <c r="AM496" i="28"/>
  <c r="AL496" i="28"/>
  <c r="AK496" i="28"/>
  <c r="AJ496" i="28"/>
  <c r="AI496" i="28"/>
  <c r="AH496" i="28"/>
  <c r="AG496" i="28"/>
  <c r="AF496" i="28"/>
  <c r="AE496" i="28"/>
  <c r="AD496" i="28"/>
  <c r="AC496" i="28"/>
  <c r="AB496" i="28"/>
  <c r="AA496" i="28"/>
  <c r="Z496" i="28"/>
  <c r="Y496" i="28"/>
  <c r="X496" i="28"/>
  <c r="W496" i="28"/>
  <c r="V496" i="28"/>
  <c r="U496" i="28"/>
  <c r="T496" i="28"/>
  <c r="AQ495" i="28"/>
  <c r="AP495" i="28"/>
  <c r="AO495" i="28"/>
  <c r="AN495" i="28"/>
  <c r="AM495" i="28"/>
  <c r="AL495" i="28"/>
  <c r="AK495" i="28"/>
  <c r="AJ495" i="28"/>
  <c r="AI495" i="28"/>
  <c r="AH495" i="28"/>
  <c r="AG495" i="28"/>
  <c r="AF495" i="28"/>
  <c r="AE495" i="28"/>
  <c r="AD495" i="28"/>
  <c r="AC495" i="28"/>
  <c r="AB495" i="28"/>
  <c r="AA495" i="28"/>
  <c r="Z495" i="28"/>
  <c r="Y495" i="28"/>
  <c r="X495" i="28"/>
  <c r="W495" i="28"/>
  <c r="V495" i="28"/>
  <c r="U495" i="28"/>
  <c r="T495" i="28"/>
  <c r="AQ494" i="28"/>
  <c r="AP494" i="28"/>
  <c r="AO494" i="28"/>
  <c r="AN494" i="28"/>
  <c r="AM494" i="28"/>
  <c r="AL494" i="28"/>
  <c r="AK494" i="28"/>
  <c r="AJ494" i="28"/>
  <c r="AI494" i="28"/>
  <c r="AH494" i="28"/>
  <c r="AG494" i="28"/>
  <c r="AF494" i="28"/>
  <c r="AE494" i="28"/>
  <c r="AD494" i="28"/>
  <c r="AC494" i="28"/>
  <c r="AB494" i="28"/>
  <c r="AA494" i="28"/>
  <c r="Z494" i="28"/>
  <c r="Y494" i="28"/>
  <c r="X494" i="28"/>
  <c r="W494" i="28"/>
  <c r="V494" i="28"/>
  <c r="U494" i="28"/>
  <c r="T494" i="28"/>
  <c r="AQ493" i="28"/>
  <c r="AP493" i="28"/>
  <c r="AO493" i="28"/>
  <c r="AN493" i="28"/>
  <c r="AM493" i="28"/>
  <c r="AL493" i="28"/>
  <c r="AK493" i="28"/>
  <c r="AJ493" i="28"/>
  <c r="AI493" i="28"/>
  <c r="AH493" i="28"/>
  <c r="AG493" i="28"/>
  <c r="AF493" i="28"/>
  <c r="AE493" i="28"/>
  <c r="AD493" i="28"/>
  <c r="AC493" i="28"/>
  <c r="AB493" i="28"/>
  <c r="AA493" i="28"/>
  <c r="Z493" i="28"/>
  <c r="Y493" i="28"/>
  <c r="X493" i="28"/>
  <c r="W493" i="28"/>
  <c r="V493" i="28"/>
  <c r="U493" i="28"/>
  <c r="T493" i="28"/>
  <c r="AQ492" i="28"/>
  <c r="AP492" i="28"/>
  <c r="AO492" i="28"/>
  <c r="AN492" i="28"/>
  <c r="AM492" i="28"/>
  <c r="AL492" i="28"/>
  <c r="AK492" i="28"/>
  <c r="AJ492" i="28"/>
  <c r="AI492" i="28"/>
  <c r="AH492" i="28"/>
  <c r="AG492" i="28"/>
  <c r="AF492" i="28"/>
  <c r="AE492" i="28"/>
  <c r="AD492" i="28"/>
  <c r="AC492" i="28"/>
  <c r="AB492" i="28"/>
  <c r="AA492" i="28"/>
  <c r="Z492" i="28"/>
  <c r="Y492" i="28"/>
  <c r="X492" i="28"/>
  <c r="W492" i="28"/>
  <c r="V492" i="28"/>
  <c r="U492" i="28"/>
  <c r="T492" i="28"/>
  <c r="AQ491" i="28"/>
  <c r="AP491" i="28"/>
  <c r="AO491" i="28"/>
  <c r="AN491" i="28"/>
  <c r="AM491" i="28"/>
  <c r="AL491" i="28"/>
  <c r="AK491" i="28"/>
  <c r="AJ491" i="28"/>
  <c r="AI491" i="28"/>
  <c r="AH491" i="28"/>
  <c r="AG491" i="28"/>
  <c r="AF491" i="28"/>
  <c r="AE491" i="28"/>
  <c r="AD491" i="28"/>
  <c r="AC491" i="28"/>
  <c r="AB491" i="28"/>
  <c r="AA491" i="28"/>
  <c r="Z491" i="28"/>
  <c r="Y491" i="28"/>
  <c r="X491" i="28"/>
  <c r="W491" i="28"/>
  <c r="V491" i="28"/>
  <c r="U491" i="28"/>
  <c r="T491" i="28"/>
  <c r="AQ490" i="28"/>
  <c r="AP490" i="28"/>
  <c r="AO490" i="28"/>
  <c r="AN490" i="28"/>
  <c r="AM490" i="28"/>
  <c r="AL490" i="28"/>
  <c r="AK490" i="28"/>
  <c r="AJ490" i="28"/>
  <c r="AI490" i="28"/>
  <c r="AH490" i="28"/>
  <c r="AG490" i="28"/>
  <c r="AF490" i="28"/>
  <c r="AE490" i="28"/>
  <c r="AD490" i="28"/>
  <c r="AC490" i="28"/>
  <c r="AB490" i="28"/>
  <c r="AA490" i="28"/>
  <c r="Z490" i="28"/>
  <c r="Y490" i="28"/>
  <c r="X490" i="28"/>
  <c r="W490" i="28"/>
  <c r="V490" i="28"/>
  <c r="U490" i="28"/>
  <c r="T490" i="28"/>
  <c r="AQ489" i="28"/>
  <c r="AP489" i="28"/>
  <c r="AO489" i="28"/>
  <c r="AN489" i="28"/>
  <c r="AM489" i="28"/>
  <c r="AL489" i="28"/>
  <c r="AK489" i="28"/>
  <c r="AJ489" i="28"/>
  <c r="AI489" i="28"/>
  <c r="AH489" i="28"/>
  <c r="AG489" i="28"/>
  <c r="AF489" i="28"/>
  <c r="AE489" i="28"/>
  <c r="AD489" i="28"/>
  <c r="AC489" i="28"/>
  <c r="AB489" i="28"/>
  <c r="AA489" i="28"/>
  <c r="Z489" i="28"/>
  <c r="Y489" i="28"/>
  <c r="X489" i="28"/>
  <c r="W489" i="28"/>
  <c r="V489" i="28"/>
  <c r="U489" i="28"/>
  <c r="T489" i="28"/>
  <c r="AQ488" i="28"/>
  <c r="AP488" i="28"/>
  <c r="AO488" i="28"/>
  <c r="AN488" i="28"/>
  <c r="AM488" i="28"/>
  <c r="AL488" i="28"/>
  <c r="AK488" i="28"/>
  <c r="AJ488" i="28"/>
  <c r="AI488" i="28"/>
  <c r="AH488" i="28"/>
  <c r="AG488" i="28"/>
  <c r="AF488" i="28"/>
  <c r="AE488" i="28"/>
  <c r="AD488" i="28"/>
  <c r="AC488" i="28"/>
  <c r="AB488" i="28"/>
  <c r="AA488" i="28"/>
  <c r="Z488" i="28"/>
  <c r="Y488" i="28"/>
  <c r="X488" i="28"/>
  <c r="W488" i="28"/>
  <c r="V488" i="28"/>
  <c r="U488" i="28"/>
  <c r="T488" i="28"/>
  <c r="AQ487" i="28"/>
  <c r="AP487" i="28"/>
  <c r="AO487" i="28"/>
  <c r="AN487" i="28"/>
  <c r="AM487" i="28"/>
  <c r="AL487" i="28"/>
  <c r="AK487" i="28"/>
  <c r="AJ487" i="28"/>
  <c r="AI487" i="28"/>
  <c r="AH487" i="28"/>
  <c r="AG487" i="28"/>
  <c r="AF487" i="28"/>
  <c r="AE487" i="28"/>
  <c r="AD487" i="28"/>
  <c r="AC487" i="28"/>
  <c r="AB487" i="28"/>
  <c r="AA487" i="28"/>
  <c r="Z487" i="28"/>
  <c r="Y487" i="28"/>
  <c r="X487" i="28"/>
  <c r="W487" i="28"/>
  <c r="V487" i="28"/>
  <c r="U487" i="28"/>
  <c r="T487" i="28"/>
  <c r="AQ486" i="28"/>
  <c r="AP486" i="28"/>
  <c r="AO486" i="28"/>
  <c r="AN486" i="28"/>
  <c r="AM486" i="28"/>
  <c r="AL486" i="28"/>
  <c r="AK486" i="28"/>
  <c r="AJ486" i="28"/>
  <c r="AI486" i="28"/>
  <c r="AH486" i="28"/>
  <c r="AG486" i="28"/>
  <c r="AF486" i="28"/>
  <c r="AE486" i="28"/>
  <c r="AD486" i="28"/>
  <c r="AC486" i="28"/>
  <c r="AB486" i="28"/>
  <c r="AA486" i="28"/>
  <c r="Z486" i="28"/>
  <c r="Y486" i="28"/>
  <c r="X486" i="28"/>
  <c r="W486" i="28"/>
  <c r="V486" i="28"/>
  <c r="U486" i="28"/>
  <c r="T486" i="28"/>
  <c r="AQ485" i="28"/>
  <c r="AP485" i="28"/>
  <c r="AO485" i="28"/>
  <c r="AN485" i="28"/>
  <c r="AM485" i="28"/>
  <c r="AL485" i="28"/>
  <c r="AK485" i="28"/>
  <c r="AJ485" i="28"/>
  <c r="AI485" i="28"/>
  <c r="AH485" i="28"/>
  <c r="AG485" i="28"/>
  <c r="AF485" i="28"/>
  <c r="AE485" i="28"/>
  <c r="AD485" i="28"/>
  <c r="AC485" i="28"/>
  <c r="AB485" i="28"/>
  <c r="AA485" i="28"/>
  <c r="Z485" i="28"/>
  <c r="Y485" i="28"/>
  <c r="X485" i="28"/>
  <c r="W485" i="28"/>
  <c r="V485" i="28"/>
  <c r="U485" i="28"/>
  <c r="T485" i="28"/>
  <c r="AQ484" i="28"/>
  <c r="AP484" i="28"/>
  <c r="AO484" i="28"/>
  <c r="AN484" i="28"/>
  <c r="AM484" i="28"/>
  <c r="AL484" i="28"/>
  <c r="AK484" i="28"/>
  <c r="AJ484" i="28"/>
  <c r="AI484" i="28"/>
  <c r="AH484" i="28"/>
  <c r="AG484" i="28"/>
  <c r="AF484" i="28"/>
  <c r="AE484" i="28"/>
  <c r="AD484" i="28"/>
  <c r="AC484" i="28"/>
  <c r="AB484" i="28"/>
  <c r="AA484" i="28"/>
  <c r="Z484" i="28"/>
  <c r="Y484" i="28"/>
  <c r="X484" i="28"/>
  <c r="W484" i="28"/>
  <c r="V484" i="28"/>
  <c r="U484" i="28"/>
  <c r="T484" i="28"/>
  <c r="AQ483" i="28"/>
  <c r="AP483" i="28"/>
  <c r="AO483" i="28"/>
  <c r="AN483" i="28"/>
  <c r="AM483" i="28"/>
  <c r="AL483" i="28"/>
  <c r="AK483" i="28"/>
  <c r="AJ483" i="28"/>
  <c r="AI483" i="28"/>
  <c r="AH483" i="28"/>
  <c r="AG483" i="28"/>
  <c r="AF483" i="28"/>
  <c r="AE483" i="28"/>
  <c r="AD483" i="28"/>
  <c r="AC483" i="28"/>
  <c r="AB483" i="28"/>
  <c r="AA483" i="28"/>
  <c r="Z483" i="28"/>
  <c r="Y483" i="28"/>
  <c r="X483" i="28"/>
  <c r="W483" i="28"/>
  <c r="V483" i="28"/>
  <c r="U483" i="28"/>
  <c r="T483" i="28"/>
  <c r="AQ482" i="28"/>
  <c r="AP482" i="28"/>
  <c r="AO482" i="28"/>
  <c r="AN482" i="28"/>
  <c r="AM482" i="28"/>
  <c r="AL482" i="28"/>
  <c r="AK482" i="28"/>
  <c r="AJ482" i="28"/>
  <c r="AI482" i="28"/>
  <c r="AH482" i="28"/>
  <c r="AG482" i="28"/>
  <c r="AF482" i="28"/>
  <c r="AE482" i="28"/>
  <c r="AD482" i="28"/>
  <c r="AC482" i="28"/>
  <c r="AB482" i="28"/>
  <c r="AA482" i="28"/>
  <c r="Z482" i="28"/>
  <c r="Y482" i="28"/>
  <c r="X482" i="28"/>
  <c r="W482" i="28"/>
  <c r="V482" i="28"/>
  <c r="U482" i="28"/>
  <c r="T482" i="28"/>
  <c r="AQ481" i="28"/>
  <c r="AP481" i="28"/>
  <c r="AO481" i="28"/>
  <c r="AN481" i="28"/>
  <c r="AM481" i="28"/>
  <c r="AL481" i="28"/>
  <c r="AK481" i="28"/>
  <c r="AJ481" i="28"/>
  <c r="AI481" i="28"/>
  <c r="AH481" i="28"/>
  <c r="AG481" i="28"/>
  <c r="AF481" i="28"/>
  <c r="AE481" i="28"/>
  <c r="AD481" i="28"/>
  <c r="AC481" i="28"/>
  <c r="AB481" i="28"/>
  <c r="AA481" i="28"/>
  <c r="Z481" i="28"/>
  <c r="Y481" i="28"/>
  <c r="X481" i="28"/>
  <c r="W481" i="28"/>
  <c r="V481" i="28"/>
  <c r="U481" i="28"/>
  <c r="T481" i="28"/>
  <c r="AQ480" i="28"/>
  <c r="AP480" i="28"/>
  <c r="AO480" i="28"/>
  <c r="AN480" i="28"/>
  <c r="AM480" i="28"/>
  <c r="AL480" i="28"/>
  <c r="AK480" i="28"/>
  <c r="AJ480" i="28"/>
  <c r="AI480" i="28"/>
  <c r="AH480" i="28"/>
  <c r="AG480" i="28"/>
  <c r="AF480" i="28"/>
  <c r="AE480" i="28"/>
  <c r="AD480" i="28"/>
  <c r="AC480" i="28"/>
  <c r="AB480" i="28"/>
  <c r="AA480" i="28"/>
  <c r="Z480" i="28"/>
  <c r="Y480" i="28"/>
  <c r="X480" i="28"/>
  <c r="W480" i="28"/>
  <c r="V480" i="28"/>
  <c r="U480" i="28"/>
  <c r="T480" i="28"/>
  <c r="AQ479" i="28"/>
  <c r="AP479" i="28"/>
  <c r="AO479" i="28"/>
  <c r="AN479" i="28"/>
  <c r="AM479" i="28"/>
  <c r="AL479" i="28"/>
  <c r="AK479" i="28"/>
  <c r="AJ479" i="28"/>
  <c r="AI479" i="28"/>
  <c r="AH479" i="28"/>
  <c r="AG479" i="28"/>
  <c r="AF479" i="28"/>
  <c r="AE479" i="28"/>
  <c r="AD479" i="28"/>
  <c r="AC479" i="28"/>
  <c r="AB479" i="28"/>
  <c r="AA479" i="28"/>
  <c r="Z479" i="28"/>
  <c r="Y479" i="28"/>
  <c r="X479" i="28"/>
  <c r="W479" i="28"/>
  <c r="V479" i="28"/>
  <c r="U479" i="28"/>
  <c r="T479" i="28"/>
  <c r="AQ478" i="28"/>
  <c r="AP478" i="28"/>
  <c r="AO478" i="28"/>
  <c r="AN478" i="28"/>
  <c r="AM478" i="28"/>
  <c r="AL478" i="28"/>
  <c r="AK478" i="28"/>
  <c r="AJ478" i="28"/>
  <c r="AI478" i="28"/>
  <c r="AH478" i="28"/>
  <c r="AG478" i="28"/>
  <c r="AF478" i="28"/>
  <c r="AE478" i="28"/>
  <c r="AD478" i="28"/>
  <c r="AC478" i="28"/>
  <c r="AB478" i="28"/>
  <c r="AA478" i="28"/>
  <c r="Z478" i="28"/>
  <c r="Y478" i="28"/>
  <c r="X478" i="28"/>
  <c r="W478" i="28"/>
  <c r="V478" i="28"/>
  <c r="U478" i="28"/>
  <c r="T478" i="28"/>
  <c r="AQ477" i="28"/>
  <c r="AP477" i="28"/>
  <c r="AO477" i="28"/>
  <c r="AN477" i="28"/>
  <c r="AM477" i="28"/>
  <c r="AL477" i="28"/>
  <c r="AK477" i="28"/>
  <c r="AJ477" i="28"/>
  <c r="AI477" i="28"/>
  <c r="AH477" i="28"/>
  <c r="AG477" i="28"/>
  <c r="AF477" i="28"/>
  <c r="AE477" i="28"/>
  <c r="AD477" i="28"/>
  <c r="AC477" i="28"/>
  <c r="AB477" i="28"/>
  <c r="AA477" i="28"/>
  <c r="Z477" i="28"/>
  <c r="Y477" i="28"/>
  <c r="X477" i="28"/>
  <c r="W477" i="28"/>
  <c r="V477" i="28"/>
  <c r="U477" i="28"/>
  <c r="T477" i="28"/>
  <c r="AQ476" i="28"/>
  <c r="AP476" i="28"/>
  <c r="AO476" i="28"/>
  <c r="AN476" i="28"/>
  <c r="AM476" i="28"/>
  <c r="AL476" i="28"/>
  <c r="AK476" i="28"/>
  <c r="AJ476" i="28"/>
  <c r="AI476" i="28"/>
  <c r="AH476" i="28"/>
  <c r="AG476" i="28"/>
  <c r="AF476" i="28"/>
  <c r="AE476" i="28"/>
  <c r="AD476" i="28"/>
  <c r="AC476" i="28"/>
  <c r="AB476" i="28"/>
  <c r="AA476" i="28"/>
  <c r="Z476" i="28"/>
  <c r="Y476" i="28"/>
  <c r="X476" i="28"/>
  <c r="W476" i="28"/>
  <c r="V476" i="28"/>
  <c r="U476" i="28"/>
  <c r="T476" i="28"/>
  <c r="AQ475" i="28"/>
  <c r="AP475" i="28"/>
  <c r="AO475" i="28"/>
  <c r="AN475" i="28"/>
  <c r="AM475" i="28"/>
  <c r="AL475" i="28"/>
  <c r="AK475" i="28"/>
  <c r="AJ475" i="28"/>
  <c r="AI475" i="28"/>
  <c r="AH475" i="28"/>
  <c r="AG475" i="28"/>
  <c r="AF475" i="28"/>
  <c r="AE475" i="28"/>
  <c r="AD475" i="28"/>
  <c r="AC475" i="28"/>
  <c r="AB475" i="28"/>
  <c r="AA475" i="28"/>
  <c r="Z475" i="28"/>
  <c r="Y475" i="28"/>
  <c r="X475" i="28"/>
  <c r="W475" i="28"/>
  <c r="V475" i="28"/>
  <c r="U475" i="28"/>
  <c r="T475" i="28"/>
  <c r="AQ474" i="28"/>
  <c r="AP474" i="28"/>
  <c r="AO474" i="28"/>
  <c r="AN474" i="28"/>
  <c r="AM474" i="28"/>
  <c r="AL474" i="28"/>
  <c r="AK474" i="28"/>
  <c r="AJ474" i="28"/>
  <c r="AI474" i="28"/>
  <c r="AH474" i="28"/>
  <c r="AG474" i="28"/>
  <c r="AF474" i="28"/>
  <c r="AE474" i="28"/>
  <c r="AD474" i="28"/>
  <c r="AC474" i="28"/>
  <c r="AB474" i="28"/>
  <c r="AA474" i="28"/>
  <c r="Z474" i="28"/>
  <c r="Y474" i="28"/>
  <c r="X474" i="28"/>
  <c r="W474" i="28"/>
  <c r="V474" i="28"/>
  <c r="U474" i="28"/>
  <c r="T474" i="28"/>
  <c r="AQ473" i="28"/>
  <c r="AP473" i="28"/>
  <c r="AO473" i="28"/>
  <c r="AN473" i="28"/>
  <c r="AM473" i="28"/>
  <c r="AL473" i="28"/>
  <c r="AK473" i="28"/>
  <c r="AJ473" i="28"/>
  <c r="AI473" i="28"/>
  <c r="AH473" i="28"/>
  <c r="AG473" i="28"/>
  <c r="AF473" i="28"/>
  <c r="AE473" i="28"/>
  <c r="AD473" i="28"/>
  <c r="AC473" i="28"/>
  <c r="AB473" i="28"/>
  <c r="AA473" i="28"/>
  <c r="Z473" i="28"/>
  <c r="Y473" i="28"/>
  <c r="X473" i="28"/>
  <c r="W473" i="28"/>
  <c r="V473" i="28"/>
  <c r="U473" i="28"/>
  <c r="T473" i="28"/>
  <c r="AQ472" i="28"/>
  <c r="AP472" i="28"/>
  <c r="AO472" i="28"/>
  <c r="AN472" i="28"/>
  <c r="AM472" i="28"/>
  <c r="AL472" i="28"/>
  <c r="AK472" i="28"/>
  <c r="AJ472" i="28"/>
  <c r="AI472" i="28"/>
  <c r="AH472" i="28"/>
  <c r="AG472" i="28"/>
  <c r="AF472" i="28"/>
  <c r="AE472" i="28"/>
  <c r="AD472" i="28"/>
  <c r="AC472" i="28"/>
  <c r="AB472" i="28"/>
  <c r="AA472" i="28"/>
  <c r="Z472" i="28"/>
  <c r="Y472" i="28"/>
  <c r="X472" i="28"/>
  <c r="W472" i="28"/>
  <c r="V472" i="28"/>
  <c r="U472" i="28"/>
  <c r="T472" i="28"/>
  <c r="AQ471" i="28"/>
  <c r="AP471" i="28"/>
  <c r="AO471" i="28"/>
  <c r="AN471" i="28"/>
  <c r="AM471" i="28"/>
  <c r="AL471" i="28"/>
  <c r="AK471" i="28"/>
  <c r="AJ471" i="28"/>
  <c r="AI471" i="28"/>
  <c r="AH471" i="28"/>
  <c r="AG471" i="28"/>
  <c r="AF471" i="28"/>
  <c r="AE471" i="28"/>
  <c r="AD471" i="28"/>
  <c r="AC471" i="28"/>
  <c r="AB471" i="28"/>
  <c r="AA471" i="28"/>
  <c r="Z471" i="28"/>
  <c r="Y471" i="28"/>
  <c r="X471" i="28"/>
  <c r="W471" i="28"/>
  <c r="V471" i="28"/>
  <c r="U471" i="28"/>
  <c r="T471" i="28"/>
  <c r="AQ470" i="28"/>
  <c r="AP470" i="28"/>
  <c r="AO470" i="28"/>
  <c r="AN470" i="28"/>
  <c r="AM470" i="28"/>
  <c r="AL470" i="28"/>
  <c r="AK470" i="28"/>
  <c r="AJ470" i="28"/>
  <c r="AI470" i="28"/>
  <c r="AH470" i="28"/>
  <c r="AG470" i="28"/>
  <c r="AF470" i="28"/>
  <c r="AE470" i="28"/>
  <c r="AD470" i="28"/>
  <c r="AC470" i="28"/>
  <c r="AB470" i="28"/>
  <c r="AA470" i="28"/>
  <c r="Z470" i="28"/>
  <c r="Y470" i="28"/>
  <c r="X470" i="28"/>
  <c r="W470" i="28"/>
  <c r="V470" i="28"/>
  <c r="U470" i="28"/>
  <c r="T470" i="28"/>
  <c r="AQ469" i="28"/>
  <c r="AP469" i="28"/>
  <c r="AO469" i="28"/>
  <c r="AN469" i="28"/>
  <c r="AM469" i="28"/>
  <c r="AL469" i="28"/>
  <c r="AK469" i="28"/>
  <c r="AJ469" i="28"/>
  <c r="AI469" i="28"/>
  <c r="AH469" i="28"/>
  <c r="AG469" i="28"/>
  <c r="AF469" i="28"/>
  <c r="AE469" i="28"/>
  <c r="AD469" i="28"/>
  <c r="AC469" i="28"/>
  <c r="AB469" i="28"/>
  <c r="AA469" i="28"/>
  <c r="Z469" i="28"/>
  <c r="Y469" i="28"/>
  <c r="X469" i="28"/>
  <c r="W469" i="28"/>
  <c r="V469" i="28"/>
  <c r="U469" i="28"/>
  <c r="T469" i="28"/>
  <c r="AQ468" i="28"/>
  <c r="AP468" i="28"/>
  <c r="AO468" i="28"/>
  <c r="AN468" i="28"/>
  <c r="AM468" i="28"/>
  <c r="AL468" i="28"/>
  <c r="AK468" i="28"/>
  <c r="AJ468" i="28"/>
  <c r="AI468" i="28"/>
  <c r="AH468" i="28"/>
  <c r="AG468" i="28"/>
  <c r="AF468" i="28"/>
  <c r="AE468" i="28"/>
  <c r="AD468" i="28"/>
  <c r="AC468" i="28"/>
  <c r="AB468" i="28"/>
  <c r="AA468" i="28"/>
  <c r="Z468" i="28"/>
  <c r="Y468" i="28"/>
  <c r="X468" i="28"/>
  <c r="W468" i="28"/>
  <c r="V468" i="28"/>
  <c r="U468" i="28"/>
  <c r="T468" i="28"/>
  <c r="AQ467" i="28"/>
  <c r="AP467" i="28"/>
  <c r="AO467" i="28"/>
  <c r="AN467" i="28"/>
  <c r="AM467" i="28"/>
  <c r="AL467" i="28"/>
  <c r="AK467" i="28"/>
  <c r="AJ467" i="28"/>
  <c r="AI467" i="28"/>
  <c r="AH467" i="28"/>
  <c r="AG467" i="28"/>
  <c r="AF467" i="28"/>
  <c r="AE467" i="28"/>
  <c r="AD467" i="28"/>
  <c r="AC467" i="28"/>
  <c r="AB467" i="28"/>
  <c r="AA467" i="28"/>
  <c r="Z467" i="28"/>
  <c r="Y467" i="28"/>
  <c r="X467" i="28"/>
  <c r="W467" i="28"/>
  <c r="V467" i="28"/>
  <c r="U467" i="28"/>
  <c r="T467" i="28"/>
  <c r="AQ466" i="28"/>
  <c r="AP466" i="28"/>
  <c r="AO466" i="28"/>
  <c r="AN466" i="28"/>
  <c r="AM466" i="28"/>
  <c r="AL466" i="28"/>
  <c r="AK466" i="28"/>
  <c r="AJ466" i="28"/>
  <c r="AI466" i="28"/>
  <c r="AH466" i="28"/>
  <c r="AG466" i="28"/>
  <c r="AF466" i="28"/>
  <c r="AE466" i="28"/>
  <c r="AD466" i="28"/>
  <c r="AC466" i="28"/>
  <c r="AB466" i="28"/>
  <c r="AA466" i="28"/>
  <c r="Z466" i="28"/>
  <c r="Y466" i="28"/>
  <c r="X466" i="28"/>
  <c r="W466" i="28"/>
  <c r="V466" i="28"/>
  <c r="U466" i="28"/>
  <c r="T466" i="28"/>
  <c r="AQ465" i="28"/>
  <c r="AP465" i="28"/>
  <c r="AO465" i="28"/>
  <c r="AN465" i="28"/>
  <c r="AM465" i="28"/>
  <c r="AL465" i="28"/>
  <c r="AK465" i="28"/>
  <c r="AJ465" i="28"/>
  <c r="AI465" i="28"/>
  <c r="AH465" i="28"/>
  <c r="AG465" i="28"/>
  <c r="AF465" i="28"/>
  <c r="AE465" i="28"/>
  <c r="AD465" i="28"/>
  <c r="AC465" i="28"/>
  <c r="AB465" i="28"/>
  <c r="AA465" i="28"/>
  <c r="Z465" i="28"/>
  <c r="Y465" i="28"/>
  <c r="X465" i="28"/>
  <c r="W465" i="28"/>
  <c r="V465" i="28"/>
  <c r="U465" i="28"/>
  <c r="T465" i="28"/>
  <c r="AQ464" i="28"/>
  <c r="AP464" i="28"/>
  <c r="AO464" i="28"/>
  <c r="AN464" i="28"/>
  <c r="AM464" i="28"/>
  <c r="AL464" i="28"/>
  <c r="AK464" i="28"/>
  <c r="AJ464" i="28"/>
  <c r="AI464" i="28"/>
  <c r="AH464" i="28"/>
  <c r="AG464" i="28"/>
  <c r="AF464" i="28"/>
  <c r="AE464" i="28"/>
  <c r="AD464" i="28"/>
  <c r="AC464" i="28"/>
  <c r="AB464" i="28"/>
  <c r="AA464" i="28"/>
  <c r="Z464" i="28"/>
  <c r="Y464" i="28"/>
  <c r="X464" i="28"/>
  <c r="W464" i="28"/>
  <c r="V464" i="28"/>
  <c r="U464" i="28"/>
  <c r="T464" i="28"/>
  <c r="AQ463" i="28"/>
  <c r="AP463" i="28"/>
  <c r="AO463" i="28"/>
  <c r="AN463" i="28"/>
  <c r="AM463" i="28"/>
  <c r="AL463" i="28"/>
  <c r="AK463" i="28"/>
  <c r="AJ463" i="28"/>
  <c r="AI463" i="28"/>
  <c r="AH463" i="28"/>
  <c r="AG463" i="28"/>
  <c r="AF463" i="28"/>
  <c r="AE463" i="28"/>
  <c r="AD463" i="28"/>
  <c r="AC463" i="28"/>
  <c r="AB463" i="28"/>
  <c r="AA463" i="28"/>
  <c r="Z463" i="28"/>
  <c r="Y463" i="28"/>
  <c r="X463" i="28"/>
  <c r="W463" i="28"/>
  <c r="V463" i="28"/>
  <c r="U463" i="28"/>
  <c r="T463" i="28"/>
  <c r="AQ462" i="28"/>
  <c r="AP462" i="28"/>
  <c r="AO462" i="28"/>
  <c r="AN462" i="28"/>
  <c r="AM462" i="28"/>
  <c r="AL462" i="28"/>
  <c r="AK462" i="28"/>
  <c r="AJ462" i="28"/>
  <c r="AI462" i="28"/>
  <c r="AH462" i="28"/>
  <c r="AG462" i="28"/>
  <c r="AF462" i="28"/>
  <c r="AE462" i="28"/>
  <c r="AD462" i="28"/>
  <c r="AC462" i="28"/>
  <c r="AB462" i="28"/>
  <c r="AA462" i="28"/>
  <c r="Z462" i="28"/>
  <c r="Y462" i="28"/>
  <c r="X462" i="28"/>
  <c r="W462" i="28"/>
  <c r="V462" i="28"/>
  <c r="U462" i="28"/>
  <c r="T462" i="28"/>
  <c r="AQ461" i="28"/>
  <c r="AP461" i="28"/>
  <c r="AO461" i="28"/>
  <c r="AN461" i="28"/>
  <c r="AM461" i="28"/>
  <c r="AL461" i="28"/>
  <c r="AK461" i="28"/>
  <c r="AJ461" i="28"/>
  <c r="AI461" i="28"/>
  <c r="AH461" i="28"/>
  <c r="AG461" i="28"/>
  <c r="AF461" i="28"/>
  <c r="AE461" i="28"/>
  <c r="AD461" i="28"/>
  <c r="AC461" i="28"/>
  <c r="AB461" i="28"/>
  <c r="AA461" i="28"/>
  <c r="Z461" i="28"/>
  <c r="Y461" i="28"/>
  <c r="X461" i="28"/>
  <c r="W461" i="28"/>
  <c r="V461" i="28"/>
  <c r="U461" i="28"/>
  <c r="T461" i="28"/>
  <c r="AQ460" i="28"/>
  <c r="AP460" i="28"/>
  <c r="AO460" i="28"/>
  <c r="AN460" i="28"/>
  <c r="AM460" i="28"/>
  <c r="AL460" i="28"/>
  <c r="AK460" i="28"/>
  <c r="AJ460" i="28"/>
  <c r="AI460" i="28"/>
  <c r="AH460" i="28"/>
  <c r="AG460" i="28"/>
  <c r="AF460" i="28"/>
  <c r="AE460" i="28"/>
  <c r="AD460" i="28"/>
  <c r="AC460" i="28"/>
  <c r="AB460" i="28"/>
  <c r="AA460" i="28"/>
  <c r="Z460" i="28"/>
  <c r="Y460" i="28"/>
  <c r="X460" i="28"/>
  <c r="W460" i="28"/>
  <c r="V460" i="28"/>
  <c r="U460" i="28"/>
  <c r="T460" i="28"/>
  <c r="AQ459" i="28"/>
  <c r="AP459" i="28"/>
  <c r="AO459" i="28"/>
  <c r="AN459" i="28"/>
  <c r="AM459" i="28"/>
  <c r="AL459" i="28"/>
  <c r="AK459" i="28"/>
  <c r="AJ459" i="28"/>
  <c r="AI459" i="28"/>
  <c r="AH459" i="28"/>
  <c r="AG459" i="28"/>
  <c r="AF459" i="28"/>
  <c r="AE459" i="28"/>
  <c r="AD459" i="28"/>
  <c r="AC459" i="28"/>
  <c r="AB459" i="28"/>
  <c r="AA459" i="28"/>
  <c r="Z459" i="28"/>
  <c r="Y459" i="28"/>
  <c r="X459" i="28"/>
  <c r="W459" i="28"/>
  <c r="V459" i="28"/>
  <c r="U459" i="28"/>
  <c r="T459" i="28"/>
  <c r="AQ458" i="28"/>
  <c r="AP458" i="28"/>
  <c r="AO458" i="28"/>
  <c r="AN458" i="28"/>
  <c r="AM458" i="28"/>
  <c r="AL458" i="28"/>
  <c r="AK458" i="28"/>
  <c r="AJ458" i="28"/>
  <c r="AI458" i="28"/>
  <c r="AH458" i="28"/>
  <c r="AG458" i="28"/>
  <c r="AF458" i="28"/>
  <c r="AE458" i="28"/>
  <c r="AD458" i="28"/>
  <c r="AC458" i="28"/>
  <c r="AB458" i="28"/>
  <c r="AA458" i="28"/>
  <c r="Z458" i="28"/>
  <c r="Y458" i="28"/>
  <c r="X458" i="28"/>
  <c r="W458" i="28"/>
  <c r="V458" i="28"/>
  <c r="U458" i="28"/>
  <c r="T458" i="28"/>
  <c r="AQ457" i="28"/>
  <c r="AP457" i="28"/>
  <c r="AO457" i="28"/>
  <c r="AN457" i="28"/>
  <c r="AM457" i="28"/>
  <c r="AL457" i="28"/>
  <c r="AK457" i="28"/>
  <c r="AJ457" i="28"/>
  <c r="AI457" i="28"/>
  <c r="AH457" i="28"/>
  <c r="AG457" i="28"/>
  <c r="AF457" i="28"/>
  <c r="AE457" i="28"/>
  <c r="AD457" i="28"/>
  <c r="AC457" i="28"/>
  <c r="AB457" i="28"/>
  <c r="AA457" i="28"/>
  <c r="Z457" i="28"/>
  <c r="Y457" i="28"/>
  <c r="X457" i="28"/>
  <c r="W457" i="28"/>
  <c r="V457" i="28"/>
  <c r="U457" i="28"/>
  <c r="T457" i="28"/>
  <c r="AQ456" i="28"/>
  <c r="AP456" i="28"/>
  <c r="AO456" i="28"/>
  <c r="AN456" i="28"/>
  <c r="AM456" i="28"/>
  <c r="AL456" i="28"/>
  <c r="AK456" i="28"/>
  <c r="AJ456" i="28"/>
  <c r="AI456" i="28"/>
  <c r="AH456" i="28"/>
  <c r="AG456" i="28"/>
  <c r="AF456" i="28"/>
  <c r="AE456" i="28"/>
  <c r="AD456" i="28"/>
  <c r="AC456" i="28"/>
  <c r="AB456" i="28"/>
  <c r="AA456" i="28"/>
  <c r="Z456" i="28"/>
  <c r="Y456" i="28"/>
  <c r="X456" i="28"/>
  <c r="W456" i="28"/>
  <c r="V456" i="28"/>
  <c r="U456" i="28"/>
  <c r="T456" i="28"/>
  <c r="AQ455" i="28"/>
  <c r="AP455" i="28"/>
  <c r="AO455" i="28"/>
  <c r="AN455" i="28"/>
  <c r="AM455" i="28"/>
  <c r="AL455" i="28"/>
  <c r="AK455" i="28"/>
  <c r="AJ455" i="28"/>
  <c r="AI455" i="28"/>
  <c r="AH455" i="28"/>
  <c r="AG455" i="28"/>
  <c r="AF455" i="28"/>
  <c r="AE455" i="28"/>
  <c r="AD455" i="28"/>
  <c r="AC455" i="28"/>
  <c r="AB455" i="28"/>
  <c r="AA455" i="28"/>
  <c r="Z455" i="28"/>
  <c r="Y455" i="28"/>
  <c r="X455" i="28"/>
  <c r="W455" i="28"/>
  <c r="V455" i="28"/>
  <c r="U455" i="28"/>
  <c r="T455" i="28"/>
  <c r="AQ454" i="28"/>
  <c r="AP454" i="28"/>
  <c r="AO454" i="28"/>
  <c r="AN454" i="28"/>
  <c r="AM454" i="28"/>
  <c r="AL454" i="28"/>
  <c r="AK454" i="28"/>
  <c r="AJ454" i="28"/>
  <c r="AI454" i="28"/>
  <c r="AH454" i="28"/>
  <c r="AG454" i="28"/>
  <c r="AF454" i="28"/>
  <c r="AE454" i="28"/>
  <c r="AD454" i="28"/>
  <c r="AC454" i="28"/>
  <c r="AB454" i="28"/>
  <c r="AA454" i="28"/>
  <c r="Z454" i="28"/>
  <c r="Y454" i="28"/>
  <c r="X454" i="28"/>
  <c r="W454" i="28"/>
  <c r="V454" i="28"/>
  <c r="U454" i="28"/>
  <c r="T454" i="28"/>
  <c r="AQ453" i="28"/>
  <c r="AP453" i="28"/>
  <c r="AO453" i="28"/>
  <c r="AN453" i="28"/>
  <c r="AM453" i="28"/>
  <c r="AL453" i="28"/>
  <c r="AK453" i="28"/>
  <c r="AJ453" i="28"/>
  <c r="AI453" i="28"/>
  <c r="AH453" i="28"/>
  <c r="AG453" i="28"/>
  <c r="AF453" i="28"/>
  <c r="AE453" i="28"/>
  <c r="AD453" i="28"/>
  <c r="AC453" i="28"/>
  <c r="AB453" i="28"/>
  <c r="AA453" i="28"/>
  <c r="Z453" i="28"/>
  <c r="Y453" i="28"/>
  <c r="X453" i="28"/>
  <c r="W453" i="28"/>
  <c r="V453" i="28"/>
  <c r="U453" i="28"/>
  <c r="T453" i="28"/>
  <c r="AQ452" i="28"/>
  <c r="AP452" i="28"/>
  <c r="AO452" i="28"/>
  <c r="AN452" i="28"/>
  <c r="AM452" i="28"/>
  <c r="AL452" i="28"/>
  <c r="AK452" i="28"/>
  <c r="AJ452" i="28"/>
  <c r="AI452" i="28"/>
  <c r="AH452" i="28"/>
  <c r="AG452" i="28"/>
  <c r="AF452" i="28"/>
  <c r="AE452" i="28"/>
  <c r="AD452" i="28"/>
  <c r="AC452" i="28"/>
  <c r="AB452" i="28"/>
  <c r="AA452" i="28"/>
  <c r="Z452" i="28"/>
  <c r="Y452" i="28"/>
  <c r="X452" i="28"/>
  <c r="W452" i="28"/>
  <c r="V452" i="28"/>
  <c r="U452" i="28"/>
  <c r="T452" i="28"/>
  <c r="AQ451" i="28"/>
  <c r="AP451" i="28"/>
  <c r="AO451" i="28"/>
  <c r="AN451" i="28"/>
  <c r="AM451" i="28"/>
  <c r="AL451" i="28"/>
  <c r="AK451" i="28"/>
  <c r="AJ451" i="28"/>
  <c r="AI451" i="28"/>
  <c r="AH451" i="28"/>
  <c r="AG451" i="28"/>
  <c r="AF451" i="28"/>
  <c r="AE451" i="28"/>
  <c r="AD451" i="28"/>
  <c r="AC451" i="28"/>
  <c r="AB451" i="28"/>
  <c r="AA451" i="28"/>
  <c r="Z451" i="28"/>
  <c r="Y451" i="28"/>
  <c r="X451" i="28"/>
  <c r="W451" i="28"/>
  <c r="V451" i="28"/>
  <c r="U451" i="28"/>
  <c r="T451" i="28"/>
  <c r="AQ450" i="28"/>
  <c r="AP450" i="28"/>
  <c r="AO450" i="28"/>
  <c r="AN450" i="28"/>
  <c r="AM450" i="28"/>
  <c r="AL450" i="28"/>
  <c r="AK450" i="28"/>
  <c r="AJ450" i="28"/>
  <c r="AI450" i="28"/>
  <c r="AH450" i="28"/>
  <c r="AG450" i="28"/>
  <c r="AF450" i="28"/>
  <c r="AE450" i="28"/>
  <c r="AD450" i="28"/>
  <c r="AC450" i="28"/>
  <c r="AB450" i="28"/>
  <c r="AA450" i="28"/>
  <c r="Z450" i="28"/>
  <c r="Y450" i="28"/>
  <c r="X450" i="28"/>
  <c r="W450" i="28"/>
  <c r="V450" i="28"/>
  <c r="U450" i="28"/>
  <c r="T450" i="28"/>
  <c r="AQ449" i="28"/>
  <c r="AP449" i="28"/>
  <c r="AO449" i="28"/>
  <c r="AN449" i="28"/>
  <c r="AM449" i="28"/>
  <c r="AL449" i="28"/>
  <c r="AK449" i="28"/>
  <c r="AJ449" i="28"/>
  <c r="AI449" i="28"/>
  <c r="AH449" i="28"/>
  <c r="AG449" i="28"/>
  <c r="AF449" i="28"/>
  <c r="AE449" i="28"/>
  <c r="AD449" i="28"/>
  <c r="AC449" i="28"/>
  <c r="AB449" i="28"/>
  <c r="AA449" i="28"/>
  <c r="Z449" i="28"/>
  <c r="Y449" i="28"/>
  <c r="X449" i="28"/>
  <c r="W449" i="28"/>
  <c r="V449" i="28"/>
  <c r="U449" i="28"/>
  <c r="T449" i="28"/>
  <c r="AQ448" i="28"/>
  <c r="AP448" i="28"/>
  <c r="AO448" i="28"/>
  <c r="AN448" i="28"/>
  <c r="AM448" i="28"/>
  <c r="AL448" i="28"/>
  <c r="AK448" i="28"/>
  <c r="AJ448" i="28"/>
  <c r="AI448" i="28"/>
  <c r="AH448" i="28"/>
  <c r="AG448" i="28"/>
  <c r="AF448" i="28"/>
  <c r="AE448" i="28"/>
  <c r="AD448" i="28"/>
  <c r="AC448" i="28"/>
  <c r="AB448" i="28"/>
  <c r="AA448" i="28"/>
  <c r="Z448" i="28"/>
  <c r="Y448" i="28"/>
  <c r="X448" i="28"/>
  <c r="W448" i="28"/>
  <c r="V448" i="28"/>
  <c r="U448" i="28"/>
  <c r="T448" i="28"/>
  <c r="AQ447" i="28"/>
  <c r="AP447" i="28"/>
  <c r="AO447" i="28"/>
  <c r="AN447" i="28"/>
  <c r="AM447" i="28"/>
  <c r="AL447" i="28"/>
  <c r="AK447" i="28"/>
  <c r="AJ447" i="28"/>
  <c r="AI447" i="28"/>
  <c r="AH447" i="28"/>
  <c r="AG447" i="28"/>
  <c r="AF447" i="28"/>
  <c r="AE447" i="28"/>
  <c r="AD447" i="28"/>
  <c r="AC447" i="28"/>
  <c r="AB447" i="28"/>
  <c r="AA447" i="28"/>
  <c r="Z447" i="28"/>
  <c r="Y447" i="28"/>
  <c r="X447" i="28"/>
  <c r="W447" i="28"/>
  <c r="V447" i="28"/>
  <c r="U447" i="28"/>
  <c r="T447" i="28"/>
  <c r="AQ446" i="28"/>
  <c r="AP446" i="28"/>
  <c r="AO446" i="28"/>
  <c r="AN446" i="28"/>
  <c r="AM446" i="28"/>
  <c r="AL446" i="28"/>
  <c r="AK446" i="28"/>
  <c r="AJ446" i="28"/>
  <c r="AI446" i="28"/>
  <c r="AH446" i="28"/>
  <c r="AG446" i="28"/>
  <c r="AF446" i="28"/>
  <c r="AE446" i="28"/>
  <c r="AD446" i="28"/>
  <c r="AC446" i="28"/>
  <c r="AB446" i="28"/>
  <c r="AA446" i="28"/>
  <c r="Z446" i="28"/>
  <c r="Y446" i="28"/>
  <c r="X446" i="28"/>
  <c r="W446" i="28"/>
  <c r="V446" i="28"/>
  <c r="U446" i="28"/>
  <c r="T446" i="28"/>
  <c r="AQ445" i="28"/>
  <c r="AP445" i="28"/>
  <c r="AO445" i="28"/>
  <c r="AN445" i="28"/>
  <c r="AM445" i="28"/>
  <c r="AL445" i="28"/>
  <c r="AK445" i="28"/>
  <c r="AJ445" i="28"/>
  <c r="AI445" i="28"/>
  <c r="AH445" i="28"/>
  <c r="AG445" i="28"/>
  <c r="AF445" i="28"/>
  <c r="AE445" i="28"/>
  <c r="AD445" i="28"/>
  <c r="AC445" i="28"/>
  <c r="AB445" i="28"/>
  <c r="AA445" i="28"/>
  <c r="Z445" i="28"/>
  <c r="Y445" i="28"/>
  <c r="X445" i="28"/>
  <c r="W445" i="28"/>
  <c r="V445" i="28"/>
  <c r="U445" i="28"/>
  <c r="T445" i="28"/>
  <c r="AQ444" i="28"/>
  <c r="AP444" i="28"/>
  <c r="AO444" i="28"/>
  <c r="AN444" i="28"/>
  <c r="AM444" i="28"/>
  <c r="AL444" i="28"/>
  <c r="AK444" i="28"/>
  <c r="AJ444" i="28"/>
  <c r="AI444" i="28"/>
  <c r="AH444" i="28"/>
  <c r="AG444" i="28"/>
  <c r="AF444" i="28"/>
  <c r="AE444" i="28"/>
  <c r="AD444" i="28"/>
  <c r="AC444" i="28"/>
  <c r="AB444" i="28"/>
  <c r="AA444" i="28"/>
  <c r="Z444" i="28"/>
  <c r="Y444" i="28"/>
  <c r="X444" i="28"/>
  <c r="W444" i="28"/>
  <c r="V444" i="28"/>
  <c r="U444" i="28"/>
  <c r="T444" i="28"/>
  <c r="AQ443" i="28"/>
  <c r="AP443" i="28"/>
  <c r="AO443" i="28"/>
  <c r="AN443" i="28"/>
  <c r="AM443" i="28"/>
  <c r="AL443" i="28"/>
  <c r="AK443" i="28"/>
  <c r="AJ443" i="28"/>
  <c r="AI443" i="28"/>
  <c r="AH443" i="28"/>
  <c r="AG443" i="28"/>
  <c r="AF443" i="28"/>
  <c r="AE443" i="28"/>
  <c r="AD443" i="28"/>
  <c r="AC443" i="28"/>
  <c r="AB443" i="28"/>
  <c r="AA443" i="28"/>
  <c r="Z443" i="28"/>
  <c r="Y443" i="28"/>
  <c r="X443" i="28"/>
  <c r="W443" i="28"/>
  <c r="V443" i="28"/>
  <c r="U443" i="28"/>
  <c r="T443" i="28"/>
  <c r="AQ442" i="28"/>
  <c r="AP442" i="28"/>
  <c r="AO442" i="28"/>
  <c r="AN442" i="28"/>
  <c r="AM442" i="28"/>
  <c r="AL442" i="28"/>
  <c r="AK442" i="28"/>
  <c r="AJ442" i="28"/>
  <c r="AI442" i="28"/>
  <c r="AH442" i="28"/>
  <c r="AG442" i="28"/>
  <c r="AF442" i="28"/>
  <c r="AE442" i="28"/>
  <c r="AD442" i="28"/>
  <c r="AC442" i="28"/>
  <c r="AB442" i="28"/>
  <c r="AA442" i="28"/>
  <c r="Z442" i="28"/>
  <c r="Y442" i="28"/>
  <c r="X442" i="28"/>
  <c r="W442" i="28"/>
  <c r="V442" i="28"/>
  <c r="U442" i="28"/>
  <c r="T442" i="28"/>
  <c r="AQ441" i="28"/>
  <c r="AP441" i="28"/>
  <c r="AO441" i="28"/>
  <c r="AN441" i="28"/>
  <c r="AM441" i="28"/>
  <c r="AL441" i="28"/>
  <c r="AK441" i="28"/>
  <c r="AJ441" i="28"/>
  <c r="AI441" i="28"/>
  <c r="AH441" i="28"/>
  <c r="AG441" i="28"/>
  <c r="AF441" i="28"/>
  <c r="AE441" i="28"/>
  <c r="AD441" i="28"/>
  <c r="AC441" i="28"/>
  <c r="AB441" i="28"/>
  <c r="AA441" i="28"/>
  <c r="Z441" i="28"/>
  <c r="Y441" i="28"/>
  <c r="X441" i="28"/>
  <c r="W441" i="28"/>
  <c r="V441" i="28"/>
  <c r="U441" i="28"/>
  <c r="T441" i="28"/>
  <c r="AQ440" i="28"/>
  <c r="AP440" i="28"/>
  <c r="AO440" i="28"/>
  <c r="AN440" i="28"/>
  <c r="AM440" i="28"/>
  <c r="AL440" i="28"/>
  <c r="AK440" i="28"/>
  <c r="AJ440" i="28"/>
  <c r="AI440" i="28"/>
  <c r="AH440" i="28"/>
  <c r="AG440" i="28"/>
  <c r="AF440" i="28"/>
  <c r="AE440" i="28"/>
  <c r="AD440" i="28"/>
  <c r="AC440" i="28"/>
  <c r="AB440" i="28"/>
  <c r="AA440" i="28"/>
  <c r="Z440" i="28"/>
  <c r="Y440" i="28"/>
  <c r="X440" i="28"/>
  <c r="W440" i="28"/>
  <c r="V440" i="28"/>
  <c r="U440" i="28"/>
  <c r="T440" i="28"/>
  <c r="AQ439" i="28"/>
  <c r="AP439" i="28"/>
  <c r="AO439" i="28"/>
  <c r="AN439" i="28"/>
  <c r="AM439" i="28"/>
  <c r="AL439" i="28"/>
  <c r="AK439" i="28"/>
  <c r="AJ439" i="28"/>
  <c r="AI439" i="28"/>
  <c r="AH439" i="28"/>
  <c r="AG439" i="28"/>
  <c r="AF439" i="28"/>
  <c r="AE439" i="28"/>
  <c r="AD439" i="28"/>
  <c r="AC439" i="28"/>
  <c r="AB439" i="28"/>
  <c r="AA439" i="28"/>
  <c r="Z439" i="28"/>
  <c r="Y439" i="28"/>
  <c r="X439" i="28"/>
  <c r="W439" i="28"/>
  <c r="V439" i="28"/>
  <c r="U439" i="28"/>
  <c r="T439" i="28"/>
  <c r="AQ438" i="28"/>
  <c r="AP438" i="28"/>
  <c r="AO438" i="28"/>
  <c r="AN438" i="28"/>
  <c r="AM438" i="28"/>
  <c r="AL438" i="28"/>
  <c r="AK438" i="28"/>
  <c r="AJ438" i="28"/>
  <c r="AI438" i="28"/>
  <c r="AH438" i="28"/>
  <c r="AG438" i="28"/>
  <c r="AF438" i="28"/>
  <c r="AE438" i="28"/>
  <c r="AD438" i="28"/>
  <c r="AC438" i="28"/>
  <c r="AB438" i="28"/>
  <c r="AA438" i="28"/>
  <c r="Z438" i="28"/>
  <c r="Y438" i="28"/>
  <c r="X438" i="28"/>
  <c r="W438" i="28"/>
  <c r="V438" i="28"/>
  <c r="U438" i="28"/>
  <c r="T438" i="28"/>
  <c r="AQ437" i="28"/>
  <c r="AP437" i="28"/>
  <c r="AO437" i="28"/>
  <c r="AN437" i="28"/>
  <c r="AM437" i="28"/>
  <c r="AL437" i="28"/>
  <c r="AK437" i="28"/>
  <c r="AJ437" i="28"/>
  <c r="AI437" i="28"/>
  <c r="AH437" i="28"/>
  <c r="AG437" i="28"/>
  <c r="AF437" i="28"/>
  <c r="AE437" i="28"/>
  <c r="AD437" i="28"/>
  <c r="AC437" i="28"/>
  <c r="AB437" i="28"/>
  <c r="AA437" i="28"/>
  <c r="Z437" i="28"/>
  <c r="Y437" i="28"/>
  <c r="X437" i="28"/>
  <c r="W437" i="28"/>
  <c r="V437" i="28"/>
  <c r="U437" i="28"/>
  <c r="T437" i="28"/>
  <c r="AQ436" i="28"/>
  <c r="AP436" i="28"/>
  <c r="AO436" i="28"/>
  <c r="AN436" i="28"/>
  <c r="AM436" i="28"/>
  <c r="AL436" i="28"/>
  <c r="AK436" i="28"/>
  <c r="AJ436" i="28"/>
  <c r="AI436" i="28"/>
  <c r="AH436" i="28"/>
  <c r="AG436" i="28"/>
  <c r="AF436" i="28"/>
  <c r="AE436" i="28"/>
  <c r="AD436" i="28"/>
  <c r="AC436" i="28"/>
  <c r="AB436" i="28"/>
  <c r="AA436" i="28"/>
  <c r="Z436" i="28"/>
  <c r="Y436" i="28"/>
  <c r="X436" i="28"/>
  <c r="W436" i="28"/>
  <c r="V436" i="28"/>
  <c r="U436" i="28"/>
  <c r="T436" i="28"/>
  <c r="AQ435" i="28"/>
  <c r="AP435" i="28"/>
  <c r="AO435" i="28"/>
  <c r="AN435" i="28"/>
  <c r="AM435" i="28"/>
  <c r="AL435" i="28"/>
  <c r="AK435" i="28"/>
  <c r="AJ435" i="28"/>
  <c r="AI435" i="28"/>
  <c r="AH435" i="28"/>
  <c r="AG435" i="28"/>
  <c r="AF435" i="28"/>
  <c r="AE435" i="28"/>
  <c r="AD435" i="28"/>
  <c r="AC435" i="28"/>
  <c r="AB435" i="28"/>
  <c r="AA435" i="28"/>
  <c r="Z435" i="28"/>
  <c r="Y435" i="28"/>
  <c r="X435" i="28"/>
  <c r="W435" i="28"/>
  <c r="V435" i="28"/>
  <c r="U435" i="28"/>
  <c r="T435" i="28"/>
  <c r="AQ434" i="28"/>
  <c r="AP434" i="28"/>
  <c r="AO434" i="28"/>
  <c r="AN434" i="28"/>
  <c r="AM434" i="28"/>
  <c r="AL434" i="28"/>
  <c r="AK434" i="28"/>
  <c r="AJ434" i="28"/>
  <c r="AI434" i="28"/>
  <c r="AH434" i="28"/>
  <c r="AG434" i="28"/>
  <c r="AF434" i="28"/>
  <c r="AE434" i="28"/>
  <c r="AD434" i="28"/>
  <c r="AC434" i="28"/>
  <c r="AB434" i="28"/>
  <c r="AA434" i="28"/>
  <c r="Z434" i="28"/>
  <c r="Y434" i="28"/>
  <c r="X434" i="28"/>
  <c r="W434" i="28"/>
  <c r="V434" i="28"/>
  <c r="U434" i="28"/>
  <c r="T434" i="28"/>
  <c r="AQ433" i="28"/>
  <c r="AP433" i="28"/>
  <c r="AO433" i="28"/>
  <c r="AN433" i="28"/>
  <c r="AM433" i="28"/>
  <c r="AL433" i="28"/>
  <c r="AK433" i="28"/>
  <c r="AJ433" i="28"/>
  <c r="AI433" i="28"/>
  <c r="AH433" i="28"/>
  <c r="AG433" i="28"/>
  <c r="AF433" i="28"/>
  <c r="AE433" i="28"/>
  <c r="AD433" i="28"/>
  <c r="AC433" i="28"/>
  <c r="AB433" i="28"/>
  <c r="AA433" i="28"/>
  <c r="Z433" i="28"/>
  <c r="Y433" i="28"/>
  <c r="X433" i="28"/>
  <c r="W433" i="28"/>
  <c r="V433" i="28"/>
  <c r="U433" i="28"/>
  <c r="T433" i="28"/>
  <c r="AQ432" i="28"/>
  <c r="AP432" i="28"/>
  <c r="AO432" i="28"/>
  <c r="AN432" i="28"/>
  <c r="AM432" i="28"/>
  <c r="AL432" i="28"/>
  <c r="AK432" i="28"/>
  <c r="AJ432" i="28"/>
  <c r="AI432" i="28"/>
  <c r="AH432" i="28"/>
  <c r="AG432" i="28"/>
  <c r="AF432" i="28"/>
  <c r="AE432" i="28"/>
  <c r="AD432" i="28"/>
  <c r="AC432" i="28"/>
  <c r="AB432" i="28"/>
  <c r="AA432" i="28"/>
  <c r="Z432" i="28"/>
  <c r="Y432" i="28"/>
  <c r="X432" i="28"/>
  <c r="W432" i="28"/>
  <c r="V432" i="28"/>
  <c r="U432" i="28"/>
  <c r="T432" i="28"/>
  <c r="AQ431" i="28"/>
  <c r="AP431" i="28"/>
  <c r="AO431" i="28"/>
  <c r="AN431" i="28"/>
  <c r="AM431" i="28"/>
  <c r="AL431" i="28"/>
  <c r="AK431" i="28"/>
  <c r="AJ431" i="28"/>
  <c r="AI431" i="28"/>
  <c r="AH431" i="28"/>
  <c r="AG431" i="28"/>
  <c r="AF431" i="28"/>
  <c r="AE431" i="28"/>
  <c r="AD431" i="28"/>
  <c r="AC431" i="28"/>
  <c r="AB431" i="28"/>
  <c r="AA431" i="28"/>
  <c r="Z431" i="28"/>
  <c r="Y431" i="28"/>
  <c r="X431" i="28"/>
  <c r="W431" i="28"/>
  <c r="V431" i="28"/>
  <c r="U431" i="28"/>
  <c r="T431" i="28"/>
  <c r="AQ430" i="28"/>
  <c r="AP430" i="28"/>
  <c r="AO430" i="28"/>
  <c r="AN430" i="28"/>
  <c r="AM430" i="28"/>
  <c r="AL430" i="28"/>
  <c r="AK430" i="28"/>
  <c r="AJ430" i="28"/>
  <c r="AI430" i="28"/>
  <c r="AH430" i="28"/>
  <c r="AG430" i="28"/>
  <c r="AF430" i="28"/>
  <c r="AE430" i="28"/>
  <c r="AD430" i="28"/>
  <c r="AC430" i="28"/>
  <c r="AB430" i="28"/>
  <c r="AA430" i="28"/>
  <c r="Z430" i="28"/>
  <c r="Y430" i="28"/>
  <c r="X430" i="28"/>
  <c r="W430" i="28"/>
  <c r="V430" i="28"/>
  <c r="U430" i="28"/>
  <c r="T430" i="28"/>
  <c r="AQ429" i="28"/>
  <c r="AP429" i="28"/>
  <c r="AO429" i="28"/>
  <c r="AN429" i="28"/>
  <c r="AM429" i="28"/>
  <c r="AL429" i="28"/>
  <c r="AK429" i="28"/>
  <c r="AJ429" i="28"/>
  <c r="AI429" i="28"/>
  <c r="AH429" i="28"/>
  <c r="AG429" i="28"/>
  <c r="AF429" i="28"/>
  <c r="AE429" i="28"/>
  <c r="AD429" i="28"/>
  <c r="AC429" i="28"/>
  <c r="AB429" i="28"/>
  <c r="AA429" i="28"/>
  <c r="Z429" i="28"/>
  <c r="Y429" i="28"/>
  <c r="X429" i="28"/>
  <c r="W429" i="28"/>
  <c r="V429" i="28"/>
  <c r="U429" i="28"/>
  <c r="T429" i="28"/>
  <c r="AQ428" i="28"/>
  <c r="AP428" i="28"/>
  <c r="AO428" i="28"/>
  <c r="AN428" i="28"/>
  <c r="AM428" i="28"/>
  <c r="AL428" i="28"/>
  <c r="AK428" i="28"/>
  <c r="AJ428" i="28"/>
  <c r="AI428" i="28"/>
  <c r="AH428" i="28"/>
  <c r="AG428" i="28"/>
  <c r="AF428" i="28"/>
  <c r="AE428" i="28"/>
  <c r="AD428" i="28"/>
  <c r="AC428" i="28"/>
  <c r="AB428" i="28"/>
  <c r="AA428" i="28"/>
  <c r="Z428" i="28"/>
  <c r="Y428" i="28"/>
  <c r="X428" i="28"/>
  <c r="W428" i="28"/>
  <c r="V428" i="28"/>
  <c r="U428" i="28"/>
  <c r="T428" i="28"/>
  <c r="AQ427" i="28"/>
  <c r="AP427" i="28"/>
  <c r="AO427" i="28"/>
  <c r="AN427" i="28"/>
  <c r="AM427" i="28"/>
  <c r="AL427" i="28"/>
  <c r="AK427" i="28"/>
  <c r="AJ427" i="28"/>
  <c r="AI427" i="28"/>
  <c r="AH427" i="28"/>
  <c r="AG427" i="28"/>
  <c r="AF427" i="28"/>
  <c r="AE427" i="28"/>
  <c r="AD427" i="28"/>
  <c r="AC427" i="28"/>
  <c r="AB427" i="28"/>
  <c r="AA427" i="28"/>
  <c r="Z427" i="28"/>
  <c r="Y427" i="28"/>
  <c r="X427" i="28"/>
  <c r="W427" i="28"/>
  <c r="V427" i="28"/>
  <c r="U427" i="28"/>
  <c r="T427" i="28"/>
  <c r="AQ426" i="28"/>
  <c r="AP426" i="28"/>
  <c r="AO426" i="28"/>
  <c r="AN426" i="28"/>
  <c r="AM426" i="28"/>
  <c r="AL426" i="28"/>
  <c r="AK426" i="28"/>
  <c r="AJ426" i="28"/>
  <c r="AI426" i="28"/>
  <c r="AH426" i="28"/>
  <c r="AG426" i="28"/>
  <c r="AF426" i="28"/>
  <c r="AE426" i="28"/>
  <c r="AD426" i="28"/>
  <c r="AC426" i="28"/>
  <c r="AB426" i="28"/>
  <c r="AA426" i="28"/>
  <c r="Z426" i="28"/>
  <c r="Y426" i="28"/>
  <c r="X426" i="28"/>
  <c r="W426" i="28"/>
  <c r="V426" i="28"/>
  <c r="U426" i="28"/>
  <c r="T426" i="28"/>
  <c r="AQ425" i="28"/>
  <c r="AP425" i="28"/>
  <c r="AO425" i="28"/>
  <c r="AN425" i="28"/>
  <c r="AM425" i="28"/>
  <c r="AL425" i="28"/>
  <c r="AK425" i="28"/>
  <c r="AJ425" i="28"/>
  <c r="AI425" i="28"/>
  <c r="AH425" i="28"/>
  <c r="AG425" i="28"/>
  <c r="AF425" i="28"/>
  <c r="AE425" i="28"/>
  <c r="AD425" i="28"/>
  <c r="AC425" i="28"/>
  <c r="AB425" i="28"/>
  <c r="AA425" i="28"/>
  <c r="Z425" i="28"/>
  <c r="Y425" i="28"/>
  <c r="X425" i="28"/>
  <c r="W425" i="28"/>
  <c r="V425" i="28"/>
  <c r="U425" i="28"/>
  <c r="T425" i="28"/>
  <c r="AQ424" i="28"/>
  <c r="AP424" i="28"/>
  <c r="AO424" i="28"/>
  <c r="AN424" i="28"/>
  <c r="AM424" i="28"/>
  <c r="AL424" i="28"/>
  <c r="AK424" i="28"/>
  <c r="AJ424" i="28"/>
  <c r="AI424" i="28"/>
  <c r="AH424" i="28"/>
  <c r="AG424" i="28"/>
  <c r="AF424" i="28"/>
  <c r="AE424" i="28"/>
  <c r="AD424" i="28"/>
  <c r="AC424" i="28"/>
  <c r="AB424" i="28"/>
  <c r="AA424" i="28"/>
  <c r="Z424" i="28"/>
  <c r="Y424" i="28"/>
  <c r="X424" i="28"/>
  <c r="W424" i="28"/>
  <c r="V424" i="28"/>
  <c r="U424" i="28"/>
  <c r="T424" i="28"/>
  <c r="AQ423" i="28"/>
  <c r="AP423" i="28"/>
  <c r="AO423" i="28"/>
  <c r="AN423" i="28"/>
  <c r="AM423" i="28"/>
  <c r="AL423" i="28"/>
  <c r="AK423" i="28"/>
  <c r="AJ423" i="28"/>
  <c r="AI423" i="28"/>
  <c r="AH423" i="28"/>
  <c r="AG423" i="28"/>
  <c r="AF423" i="28"/>
  <c r="AE423" i="28"/>
  <c r="AD423" i="28"/>
  <c r="AC423" i="28"/>
  <c r="AB423" i="28"/>
  <c r="AA423" i="28"/>
  <c r="Z423" i="28"/>
  <c r="Y423" i="28"/>
  <c r="X423" i="28"/>
  <c r="W423" i="28"/>
  <c r="V423" i="28"/>
  <c r="U423" i="28"/>
  <c r="T423" i="28"/>
  <c r="AQ422" i="28"/>
  <c r="AP422" i="28"/>
  <c r="AO422" i="28"/>
  <c r="AN422" i="28"/>
  <c r="AM422" i="28"/>
  <c r="AL422" i="28"/>
  <c r="AK422" i="28"/>
  <c r="AJ422" i="28"/>
  <c r="AI422" i="28"/>
  <c r="AH422" i="28"/>
  <c r="AG422" i="28"/>
  <c r="AF422" i="28"/>
  <c r="AE422" i="28"/>
  <c r="AD422" i="28"/>
  <c r="AC422" i="28"/>
  <c r="AB422" i="28"/>
  <c r="AA422" i="28"/>
  <c r="Z422" i="28"/>
  <c r="Y422" i="28"/>
  <c r="X422" i="28"/>
  <c r="W422" i="28"/>
  <c r="V422" i="28"/>
  <c r="U422" i="28"/>
  <c r="T422" i="28"/>
  <c r="AQ421" i="28"/>
  <c r="AP421" i="28"/>
  <c r="AO421" i="28"/>
  <c r="AN421" i="28"/>
  <c r="AM421" i="28"/>
  <c r="AL421" i="28"/>
  <c r="AK421" i="28"/>
  <c r="AJ421" i="28"/>
  <c r="AI421" i="28"/>
  <c r="AH421" i="28"/>
  <c r="AG421" i="28"/>
  <c r="AF421" i="28"/>
  <c r="AE421" i="28"/>
  <c r="AD421" i="28"/>
  <c r="AC421" i="28"/>
  <c r="AB421" i="28"/>
  <c r="AA421" i="28"/>
  <c r="Z421" i="28"/>
  <c r="Y421" i="28"/>
  <c r="X421" i="28"/>
  <c r="W421" i="28"/>
  <c r="V421" i="28"/>
  <c r="U421" i="28"/>
  <c r="T421" i="28"/>
  <c r="AQ420" i="28"/>
  <c r="AP420" i="28"/>
  <c r="AO420" i="28"/>
  <c r="AN420" i="28"/>
  <c r="AM420" i="28"/>
  <c r="AL420" i="28"/>
  <c r="AK420" i="28"/>
  <c r="AJ420" i="28"/>
  <c r="AI420" i="28"/>
  <c r="AH420" i="28"/>
  <c r="AG420" i="28"/>
  <c r="AF420" i="28"/>
  <c r="AE420" i="28"/>
  <c r="AD420" i="28"/>
  <c r="AC420" i="28"/>
  <c r="AB420" i="28"/>
  <c r="AA420" i="28"/>
  <c r="Z420" i="28"/>
  <c r="Y420" i="28"/>
  <c r="X420" i="28"/>
  <c r="W420" i="28"/>
  <c r="V420" i="28"/>
  <c r="U420" i="28"/>
  <c r="T420" i="28"/>
  <c r="AQ419" i="28"/>
  <c r="AP419" i="28"/>
  <c r="AO419" i="28"/>
  <c r="AN419" i="28"/>
  <c r="AM419" i="28"/>
  <c r="AL419" i="28"/>
  <c r="AK419" i="28"/>
  <c r="AJ419" i="28"/>
  <c r="AI419" i="28"/>
  <c r="AH419" i="28"/>
  <c r="AG419" i="28"/>
  <c r="AF419" i="28"/>
  <c r="AE419" i="28"/>
  <c r="AD419" i="28"/>
  <c r="AC419" i="28"/>
  <c r="AB419" i="28"/>
  <c r="AA419" i="28"/>
  <c r="Z419" i="28"/>
  <c r="Y419" i="28"/>
  <c r="X419" i="28"/>
  <c r="W419" i="28"/>
  <c r="V419" i="28"/>
  <c r="U419" i="28"/>
  <c r="T419" i="28"/>
  <c r="AQ418" i="28"/>
  <c r="AP418" i="28"/>
  <c r="AO418" i="28"/>
  <c r="AN418" i="28"/>
  <c r="AM418" i="28"/>
  <c r="AL418" i="28"/>
  <c r="AK418" i="28"/>
  <c r="AJ418" i="28"/>
  <c r="AI418" i="28"/>
  <c r="AH418" i="28"/>
  <c r="AG418" i="28"/>
  <c r="AF418" i="28"/>
  <c r="AE418" i="28"/>
  <c r="AD418" i="28"/>
  <c r="AC418" i="28"/>
  <c r="AB418" i="28"/>
  <c r="AA418" i="28"/>
  <c r="Z418" i="28"/>
  <c r="Y418" i="28"/>
  <c r="X418" i="28"/>
  <c r="W418" i="28"/>
  <c r="V418" i="28"/>
  <c r="U418" i="28"/>
  <c r="T418" i="28"/>
  <c r="AQ417" i="28"/>
  <c r="AP417" i="28"/>
  <c r="AO417" i="28"/>
  <c r="AN417" i="28"/>
  <c r="AM417" i="28"/>
  <c r="AL417" i="28"/>
  <c r="AK417" i="28"/>
  <c r="AJ417" i="28"/>
  <c r="AI417" i="28"/>
  <c r="AH417" i="28"/>
  <c r="AG417" i="28"/>
  <c r="AF417" i="28"/>
  <c r="AE417" i="28"/>
  <c r="AD417" i="28"/>
  <c r="AC417" i="28"/>
  <c r="AB417" i="28"/>
  <c r="AA417" i="28"/>
  <c r="Z417" i="28"/>
  <c r="Y417" i="28"/>
  <c r="X417" i="28"/>
  <c r="W417" i="28"/>
  <c r="V417" i="28"/>
  <c r="U417" i="28"/>
  <c r="T417" i="28"/>
  <c r="AQ416" i="28"/>
  <c r="AP416" i="28"/>
  <c r="AO416" i="28"/>
  <c r="AN416" i="28"/>
  <c r="AM416" i="28"/>
  <c r="AL416" i="28"/>
  <c r="AK416" i="28"/>
  <c r="AJ416" i="28"/>
  <c r="AI416" i="28"/>
  <c r="AH416" i="28"/>
  <c r="AG416" i="28"/>
  <c r="AF416" i="28"/>
  <c r="AE416" i="28"/>
  <c r="AD416" i="28"/>
  <c r="AC416" i="28"/>
  <c r="AB416" i="28"/>
  <c r="AA416" i="28"/>
  <c r="Z416" i="28"/>
  <c r="Y416" i="28"/>
  <c r="X416" i="28"/>
  <c r="W416" i="28"/>
  <c r="V416" i="28"/>
  <c r="U416" i="28"/>
  <c r="T416" i="28"/>
  <c r="AQ415" i="28"/>
  <c r="AP415" i="28"/>
  <c r="AO415" i="28"/>
  <c r="AN415" i="28"/>
  <c r="AM415" i="28"/>
  <c r="AL415" i="28"/>
  <c r="AK415" i="28"/>
  <c r="AJ415" i="28"/>
  <c r="AI415" i="28"/>
  <c r="AH415" i="28"/>
  <c r="AG415" i="28"/>
  <c r="AF415" i="28"/>
  <c r="AE415" i="28"/>
  <c r="AD415" i="28"/>
  <c r="AC415" i="28"/>
  <c r="AB415" i="28"/>
  <c r="AA415" i="28"/>
  <c r="Z415" i="28"/>
  <c r="Y415" i="28"/>
  <c r="X415" i="28"/>
  <c r="W415" i="28"/>
  <c r="V415" i="28"/>
  <c r="U415" i="28"/>
  <c r="T415" i="28"/>
  <c r="AQ414" i="28"/>
  <c r="AP414" i="28"/>
  <c r="AO414" i="28"/>
  <c r="AN414" i="28"/>
  <c r="AM414" i="28"/>
  <c r="AL414" i="28"/>
  <c r="AK414" i="28"/>
  <c r="AJ414" i="28"/>
  <c r="AI414" i="28"/>
  <c r="AH414" i="28"/>
  <c r="AG414" i="28"/>
  <c r="AF414" i="28"/>
  <c r="AE414" i="28"/>
  <c r="AD414" i="28"/>
  <c r="AC414" i="28"/>
  <c r="AB414" i="28"/>
  <c r="AA414" i="28"/>
  <c r="Z414" i="28"/>
  <c r="Y414" i="28"/>
  <c r="X414" i="28"/>
  <c r="W414" i="28"/>
  <c r="V414" i="28"/>
  <c r="U414" i="28"/>
  <c r="T414" i="28"/>
  <c r="AQ413" i="28"/>
  <c r="AP413" i="28"/>
  <c r="AO413" i="28"/>
  <c r="AN413" i="28"/>
  <c r="AM413" i="28"/>
  <c r="AL413" i="28"/>
  <c r="AK413" i="28"/>
  <c r="AJ413" i="28"/>
  <c r="AI413" i="28"/>
  <c r="AH413" i="28"/>
  <c r="AG413" i="28"/>
  <c r="AF413" i="28"/>
  <c r="AE413" i="28"/>
  <c r="AD413" i="28"/>
  <c r="AC413" i="28"/>
  <c r="AB413" i="28"/>
  <c r="AA413" i="28"/>
  <c r="Z413" i="28"/>
  <c r="Y413" i="28"/>
  <c r="X413" i="28"/>
  <c r="W413" i="28"/>
  <c r="V413" i="28"/>
  <c r="U413" i="28"/>
  <c r="T413" i="28"/>
  <c r="AQ412" i="28"/>
  <c r="AP412" i="28"/>
  <c r="AO412" i="28"/>
  <c r="AN412" i="28"/>
  <c r="AM412" i="28"/>
  <c r="AL412" i="28"/>
  <c r="AK412" i="28"/>
  <c r="AJ412" i="28"/>
  <c r="AI412" i="28"/>
  <c r="AH412" i="28"/>
  <c r="AG412" i="28"/>
  <c r="AF412" i="28"/>
  <c r="AE412" i="28"/>
  <c r="AD412" i="28"/>
  <c r="AC412" i="28"/>
  <c r="AB412" i="28"/>
  <c r="AA412" i="28"/>
  <c r="Z412" i="28"/>
  <c r="Y412" i="28"/>
  <c r="X412" i="28"/>
  <c r="W412" i="28"/>
  <c r="V412" i="28"/>
  <c r="U412" i="28"/>
  <c r="T412" i="28"/>
  <c r="AQ411" i="28"/>
  <c r="AP411" i="28"/>
  <c r="AO411" i="28"/>
  <c r="AN411" i="28"/>
  <c r="AM411" i="28"/>
  <c r="AL411" i="28"/>
  <c r="AK411" i="28"/>
  <c r="AJ411" i="28"/>
  <c r="AI411" i="28"/>
  <c r="AH411" i="28"/>
  <c r="AG411" i="28"/>
  <c r="AF411" i="28"/>
  <c r="AE411" i="28"/>
  <c r="AD411" i="28"/>
  <c r="AC411" i="28"/>
  <c r="AB411" i="28"/>
  <c r="AA411" i="28"/>
  <c r="Z411" i="28"/>
  <c r="Y411" i="28"/>
  <c r="X411" i="28"/>
  <c r="W411" i="28"/>
  <c r="V411" i="28"/>
  <c r="U411" i="28"/>
  <c r="T411" i="28"/>
  <c r="AQ410" i="28"/>
  <c r="AP410" i="28"/>
  <c r="AO410" i="28"/>
  <c r="AN410" i="28"/>
  <c r="AM410" i="28"/>
  <c r="AL410" i="28"/>
  <c r="AK410" i="28"/>
  <c r="AJ410" i="28"/>
  <c r="AI410" i="28"/>
  <c r="AH410" i="28"/>
  <c r="AG410" i="28"/>
  <c r="AF410" i="28"/>
  <c r="AE410" i="28"/>
  <c r="AD410" i="28"/>
  <c r="AC410" i="28"/>
  <c r="AB410" i="28"/>
  <c r="AA410" i="28"/>
  <c r="Z410" i="28"/>
  <c r="Y410" i="28"/>
  <c r="X410" i="28"/>
  <c r="W410" i="28"/>
  <c r="V410" i="28"/>
  <c r="U410" i="28"/>
  <c r="T410" i="28"/>
  <c r="AQ409" i="28"/>
  <c r="AP409" i="28"/>
  <c r="AO409" i="28"/>
  <c r="AN409" i="28"/>
  <c r="AM409" i="28"/>
  <c r="AL409" i="28"/>
  <c r="AK409" i="28"/>
  <c r="AJ409" i="28"/>
  <c r="AI409" i="28"/>
  <c r="AH409" i="28"/>
  <c r="AG409" i="28"/>
  <c r="AF409" i="28"/>
  <c r="AE409" i="28"/>
  <c r="AD409" i="28"/>
  <c r="AC409" i="28"/>
  <c r="AB409" i="28"/>
  <c r="AA409" i="28"/>
  <c r="Z409" i="28"/>
  <c r="Y409" i="28"/>
  <c r="X409" i="28"/>
  <c r="W409" i="28"/>
  <c r="V409" i="28"/>
  <c r="U409" i="28"/>
  <c r="T409" i="28"/>
  <c r="AQ408" i="28"/>
  <c r="AP408" i="28"/>
  <c r="AO408" i="28"/>
  <c r="AN408" i="28"/>
  <c r="AM408" i="28"/>
  <c r="AL408" i="28"/>
  <c r="AK408" i="28"/>
  <c r="AJ408" i="28"/>
  <c r="AI408" i="28"/>
  <c r="AH408" i="28"/>
  <c r="AG408" i="28"/>
  <c r="AF408" i="28"/>
  <c r="AE408" i="28"/>
  <c r="AD408" i="28"/>
  <c r="AC408" i="28"/>
  <c r="AB408" i="28"/>
  <c r="AA408" i="28"/>
  <c r="Z408" i="28"/>
  <c r="Y408" i="28"/>
  <c r="X408" i="28"/>
  <c r="W408" i="28"/>
  <c r="V408" i="28"/>
  <c r="U408" i="28"/>
  <c r="T408" i="28"/>
  <c r="AQ407" i="28"/>
  <c r="AP407" i="28"/>
  <c r="AO407" i="28"/>
  <c r="AN407" i="28"/>
  <c r="AM407" i="28"/>
  <c r="AL407" i="28"/>
  <c r="AK407" i="28"/>
  <c r="AJ407" i="28"/>
  <c r="AI407" i="28"/>
  <c r="AH407" i="28"/>
  <c r="AG407" i="28"/>
  <c r="AF407" i="28"/>
  <c r="AE407" i="28"/>
  <c r="AD407" i="28"/>
  <c r="AC407" i="28"/>
  <c r="AB407" i="28"/>
  <c r="AA407" i="28"/>
  <c r="Z407" i="28"/>
  <c r="Y407" i="28"/>
  <c r="X407" i="28"/>
  <c r="W407" i="28"/>
  <c r="V407" i="28"/>
  <c r="U407" i="28"/>
  <c r="T407" i="28"/>
  <c r="AQ406" i="28"/>
  <c r="AP406" i="28"/>
  <c r="AO406" i="28"/>
  <c r="AN406" i="28"/>
  <c r="AM406" i="28"/>
  <c r="AL406" i="28"/>
  <c r="AK406" i="28"/>
  <c r="AJ406" i="28"/>
  <c r="AI406" i="28"/>
  <c r="AH406" i="28"/>
  <c r="AG406" i="28"/>
  <c r="AF406" i="28"/>
  <c r="AE406" i="28"/>
  <c r="AD406" i="28"/>
  <c r="AC406" i="28"/>
  <c r="AB406" i="28"/>
  <c r="AA406" i="28"/>
  <c r="Z406" i="28"/>
  <c r="Y406" i="28"/>
  <c r="X406" i="28"/>
  <c r="W406" i="28"/>
  <c r="V406" i="28"/>
  <c r="U406" i="28"/>
  <c r="T406" i="28"/>
  <c r="AQ405" i="28"/>
  <c r="AP405" i="28"/>
  <c r="AO405" i="28"/>
  <c r="AN405" i="28"/>
  <c r="AM405" i="28"/>
  <c r="AL405" i="28"/>
  <c r="AK405" i="28"/>
  <c r="AJ405" i="28"/>
  <c r="AI405" i="28"/>
  <c r="AH405" i="28"/>
  <c r="AG405" i="28"/>
  <c r="AF405" i="28"/>
  <c r="AE405" i="28"/>
  <c r="AD405" i="28"/>
  <c r="AC405" i="28"/>
  <c r="AB405" i="28"/>
  <c r="AA405" i="28"/>
  <c r="Z405" i="28"/>
  <c r="Y405" i="28"/>
  <c r="X405" i="28"/>
  <c r="W405" i="28"/>
  <c r="V405" i="28"/>
  <c r="U405" i="28"/>
  <c r="T405" i="28"/>
  <c r="AQ404" i="28"/>
  <c r="AP404" i="28"/>
  <c r="AO404" i="28"/>
  <c r="AN404" i="28"/>
  <c r="AM404" i="28"/>
  <c r="AL404" i="28"/>
  <c r="AK404" i="28"/>
  <c r="AJ404" i="28"/>
  <c r="AI404" i="28"/>
  <c r="AH404" i="28"/>
  <c r="AG404" i="28"/>
  <c r="AF404" i="28"/>
  <c r="AE404" i="28"/>
  <c r="AD404" i="28"/>
  <c r="AC404" i="28"/>
  <c r="AB404" i="28"/>
  <c r="AA404" i="28"/>
  <c r="Z404" i="28"/>
  <c r="Y404" i="28"/>
  <c r="X404" i="28"/>
  <c r="W404" i="28"/>
  <c r="V404" i="28"/>
  <c r="U404" i="28"/>
  <c r="T404" i="28"/>
  <c r="AQ403" i="28"/>
  <c r="AP403" i="28"/>
  <c r="AO403" i="28"/>
  <c r="AN403" i="28"/>
  <c r="AM403" i="28"/>
  <c r="AL403" i="28"/>
  <c r="AK403" i="28"/>
  <c r="AJ403" i="28"/>
  <c r="AI403" i="28"/>
  <c r="AH403" i="28"/>
  <c r="AG403" i="28"/>
  <c r="AF403" i="28"/>
  <c r="AE403" i="28"/>
  <c r="AD403" i="28"/>
  <c r="AC403" i="28"/>
  <c r="AB403" i="28"/>
  <c r="AA403" i="28"/>
  <c r="Z403" i="28"/>
  <c r="Y403" i="28"/>
  <c r="X403" i="28"/>
  <c r="W403" i="28"/>
  <c r="V403" i="28"/>
  <c r="U403" i="28"/>
  <c r="T403" i="28"/>
  <c r="AQ402" i="28"/>
  <c r="AP402" i="28"/>
  <c r="AO402" i="28"/>
  <c r="AN402" i="28"/>
  <c r="AM402" i="28"/>
  <c r="AL402" i="28"/>
  <c r="AK402" i="28"/>
  <c r="AJ402" i="28"/>
  <c r="AI402" i="28"/>
  <c r="AH402" i="28"/>
  <c r="AG402" i="28"/>
  <c r="AF402" i="28"/>
  <c r="AE402" i="28"/>
  <c r="AD402" i="28"/>
  <c r="AC402" i="28"/>
  <c r="AB402" i="28"/>
  <c r="AA402" i="28"/>
  <c r="Z402" i="28"/>
  <c r="Y402" i="28"/>
  <c r="X402" i="28"/>
  <c r="W402" i="28"/>
  <c r="V402" i="28"/>
  <c r="U402" i="28"/>
  <c r="T402" i="28"/>
  <c r="AQ401" i="28"/>
  <c r="AP401" i="28"/>
  <c r="AO401" i="28"/>
  <c r="AN401" i="28"/>
  <c r="AM401" i="28"/>
  <c r="AL401" i="28"/>
  <c r="AK401" i="28"/>
  <c r="AJ401" i="28"/>
  <c r="AI401" i="28"/>
  <c r="AH401" i="28"/>
  <c r="AG401" i="28"/>
  <c r="AF401" i="28"/>
  <c r="AE401" i="28"/>
  <c r="AD401" i="28"/>
  <c r="AC401" i="28"/>
  <c r="AB401" i="28"/>
  <c r="AA401" i="28"/>
  <c r="Z401" i="28"/>
  <c r="Y401" i="28"/>
  <c r="X401" i="28"/>
  <c r="W401" i="28"/>
  <c r="V401" i="28"/>
  <c r="U401" i="28"/>
  <c r="T401" i="28"/>
  <c r="AQ400" i="28"/>
  <c r="AP400" i="28"/>
  <c r="AO400" i="28"/>
  <c r="AN400" i="28"/>
  <c r="AM400" i="28"/>
  <c r="AL400" i="28"/>
  <c r="AK400" i="28"/>
  <c r="AJ400" i="28"/>
  <c r="AI400" i="28"/>
  <c r="AH400" i="28"/>
  <c r="AG400" i="28"/>
  <c r="AF400" i="28"/>
  <c r="AE400" i="28"/>
  <c r="AD400" i="28"/>
  <c r="AC400" i="28"/>
  <c r="AB400" i="28"/>
  <c r="AA400" i="28"/>
  <c r="Z400" i="28"/>
  <c r="Y400" i="28"/>
  <c r="X400" i="28"/>
  <c r="W400" i="28"/>
  <c r="V400" i="28"/>
  <c r="U400" i="28"/>
  <c r="T400" i="28"/>
  <c r="AQ399" i="28"/>
  <c r="AP399" i="28"/>
  <c r="AO399" i="28"/>
  <c r="AN399" i="28"/>
  <c r="AM399" i="28"/>
  <c r="AL399" i="28"/>
  <c r="AK399" i="28"/>
  <c r="AJ399" i="28"/>
  <c r="AI399" i="28"/>
  <c r="AH399" i="28"/>
  <c r="AG399" i="28"/>
  <c r="AF399" i="28"/>
  <c r="AE399" i="28"/>
  <c r="AD399" i="28"/>
  <c r="AC399" i="28"/>
  <c r="AB399" i="28"/>
  <c r="AA399" i="28"/>
  <c r="Z399" i="28"/>
  <c r="Y399" i="28"/>
  <c r="X399" i="28"/>
  <c r="W399" i="28"/>
  <c r="V399" i="28"/>
  <c r="U399" i="28"/>
  <c r="T399" i="28"/>
  <c r="AQ398" i="28"/>
  <c r="AP398" i="28"/>
  <c r="AO398" i="28"/>
  <c r="AN398" i="28"/>
  <c r="AM398" i="28"/>
  <c r="AL398" i="28"/>
  <c r="AK398" i="28"/>
  <c r="AJ398" i="28"/>
  <c r="AI398" i="28"/>
  <c r="AH398" i="28"/>
  <c r="AG398" i="28"/>
  <c r="AF398" i="28"/>
  <c r="AE398" i="28"/>
  <c r="AD398" i="28"/>
  <c r="AC398" i="28"/>
  <c r="AB398" i="28"/>
  <c r="AA398" i="28"/>
  <c r="Z398" i="28"/>
  <c r="Y398" i="28"/>
  <c r="X398" i="28"/>
  <c r="W398" i="28"/>
  <c r="V398" i="28"/>
  <c r="U398" i="28"/>
  <c r="T398" i="28"/>
  <c r="AQ397" i="28"/>
  <c r="AP397" i="28"/>
  <c r="AO397" i="28"/>
  <c r="AN397" i="28"/>
  <c r="AM397" i="28"/>
  <c r="AL397" i="28"/>
  <c r="AK397" i="28"/>
  <c r="AJ397" i="28"/>
  <c r="AI397" i="28"/>
  <c r="AH397" i="28"/>
  <c r="AG397" i="28"/>
  <c r="AF397" i="28"/>
  <c r="AE397" i="28"/>
  <c r="AD397" i="28"/>
  <c r="AC397" i="28"/>
  <c r="AB397" i="28"/>
  <c r="AA397" i="28"/>
  <c r="Z397" i="28"/>
  <c r="Y397" i="28"/>
  <c r="X397" i="28"/>
  <c r="W397" i="28"/>
  <c r="V397" i="28"/>
  <c r="U397" i="28"/>
  <c r="T397" i="28"/>
  <c r="AQ396" i="28"/>
  <c r="AP396" i="28"/>
  <c r="AO396" i="28"/>
  <c r="AN396" i="28"/>
  <c r="AM396" i="28"/>
  <c r="AL396" i="28"/>
  <c r="AK396" i="28"/>
  <c r="AJ396" i="28"/>
  <c r="AI396" i="28"/>
  <c r="AH396" i="28"/>
  <c r="AG396" i="28"/>
  <c r="AF396" i="28"/>
  <c r="AE396" i="28"/>
  <c r="AD396" i="28"/>
  <c r="AC396" i="28"/>
  <c r="AB396" i="28"/>
  <c r="AA396" i="28"/>
  <c r="Z396" i="28"/>
  <c r="Y396" i="28"/>
  <c r="X396" i="28"/>
  <c r="W396" i="28"/>
  <c r="V396" i="28"/>
  <c r="U396" i="28"/>
  <c r="T396" i="28"/>
  <c r="AQ395" i="28"/>
  <c r="AP395" i="28"/>
  <c r="AO395" i="28"/>
  <c r="AN395" i="28"/>
  <c r="AM395" i="28"/>
  <c r="AL395" i="28"/>
  <c r="AK395" i="28"/>
  <c r="AJ395" i="28"/>
  <c r="AI395" i="28"/>
  <c r="AH395" i="28"/>
  <c r="AG395" i="28"/>
  <c r="AF395" i="28"/>
  <c r="AE395" i="28"/>
  <c r="AD395" i="28"/>
  <c r="AC395" i="28"/>
  <c r="AB395" i="28"/>
  <c r="AA395" i="28"/>
  <c r="Z395" i="28"/>
  <c r="Y395" i="28"/>
  <c r="X395" i="28"/>
  <c r="W395" i="28"/>
  <c r="V395" i="28"/>
  <c r="U395" i="28"/>
  <c r="T395" i="28"/>
  <c r="AQ394" i="28"/>
  <c r="AP394" i="28"/>
  <c r="AO394" i="28"/>
  <c r="AN394" i="28"/>
  <c r="AM394" i="28"/>
  <c r="AL394" i="28"/>
  <c r="AK394" i="28"/>
  <c r="AJ394" i="28"/>
  <c r="AI394" i="28"/>
  <c r="AH394" i="28"/>
  <c r="AG394" i="28"/>
  <c r="AF394" i="28"/>
  <c r="AE394" i="28"/>
  <c r="AD394" i="28"/>
  <c r="AC394" i="28"/>
  <c r="AB394" i="28"/>
  <c r="AA394" i="28"/>
  <c r="Z394" i="28"/>
  <c r="Y394" i="28"/>
  <c r="X394" i="28"/>
  <c r="W394" i="28"/>
  <c r="V394" i="28"/>
  <c r="U394" i="28"/>
  <c r="T394" i="28"/>
  <c r="AQ393" i="28"/>
  <c r="AP393" i="28"/>
  <c r="AO393" i="28"/>
  <c r="AN393" i="28"/>
  <c r="AM393" i="28"/>
  <c r="AL393" i="28"/>
  <c r="AK393" i="28"/>
  <c r="AJ393" i="28"/>
  <c r="AI393" i="28"/>
  <c r="AH393" i="28"/>
  <c r="AG393" i="28"/>
  <c r="AF393" i="28"/>
  <c r="AE393" i="28"/>
  <c r="AD393" i="28"/>
  <c r="AC393" i="28"/>
  <c r="AB393" i="28"/>
  <c r="AA393" i="28"/>
  <c r="Z393" i="28"/>
  <c r="Y393" i="28"/>
  <c r="X393" i="28"/>
  <c r="W393" i="28"/>
  <c r="V393" i="28"/>
  <c r="U393" i="28"/>
  <c r="T393" i="28"/>
  <c r="AQ392" i="28"/>
  <c r="AP392" i="28"/>
  <c r="AO392" i="28"/>
  <c r="AN392" i="28"/>
  <c r="AM392" i="28"/>
  <c r="AL392" i="28"/>
  <c r="AK392" i="28"/>
  <c r="AJ392" i="28"/>
  <c r="AI392" i="28"/>
  <c r="AH392" i="28"/>
  <c r="AG392" i="28"/>
  <c r="AF392" i="28"/>
  <c r="AE392" i="28"/>
  <c r="AD392" i="28"/>
  <c r="AC392" i="28"/>
  <c r="AB392" i="28"/>
  <c r="AA392" i="28"/>
  <c r="Z392" i="28"/>
  <c r="Y392" i="28"/>
  <c r="X392" i="28"/>
  <c r="W392" i="28"/>
  <c r="V392" i="28"/>
  <c r="U392" i="28"/>
  <c r="T392" i="28"/>
  <c r="AQ391" i="28"/>
  <c r="AP391" i="28"/>
  <c r="AO391" i="28"/>
  <c r="AN391" i="28"/>
  <c r="AM391" i="28"/>
  <c r="AL391" i="28"/>
  <c r="AK391" i="28"/>
  <c r="AJ391" i="28"/>
  <c r="AI391" i="28"/>
  <c r="AH391" i="28"/>
  <c r="AG391" i="28"/>
  <c r="AF391" i="28"/>
  <c r="AE391" i="28"/>
  <c r="AD391" i="28"/>
  <c r="AC391" i="28"/>
  <c r="AB391" i="28"/>
  <c r="AA391" i="28"/>
  <c r="Z391" i="28"/>
  <c r="Y391" i="28"/>
  <c r="X391" i="28"/>
  <c r="W391" i="28"/>
  <c r="V391" i="28"/>
  <c r="U391" i="28"/>
  <c r="T391" i="28"/>
  <c r="AQ390" i="28"/>
  <c r="AP390" i="28"/>
  <c r="AO390" i="28"/>
  <c r="AN390" i="28"/>
  <c r="AM390" i="28"/>
  <c r="AL390" i="28"/>
  <c r="AK390" i="28"/>
  <c r="AJ390" i="28"/>
  <c r="AI390" i="28"/>
  <c r="AH390" i="28"/>
  <c r="AG390" i="28"/>
  <c r="AF390" i="28"/>
  <c r="AE390" i="28"/>
  <c r="AD390" i="28"/>
  <c r="AC390" i="28"/>
  <c r="AB390" i="28"/>
  <c r="AA390" i="28"/>
  <c r="Z390" i="28"/>
  <c r="Y390" i="28"/>
  <c r="X390" i="28"/>
  <c r="W390" i="28"/>
  <c r="V390" i="28"/>
  <c r="U390" i="28"/>
  <c r="T390" i="28"/>
  <c r="AQ389" i="28"/>
  <c r="AP389" i="28"/>
  <c r="AO389" i="28"/>
  <c r="AN389" i="28"/>
  <c r="AM389" i="28"/>
  <c r="AL389" i="28"/>
  <c r="AK389" i="28"/>
  <c r="AJ389" i="28"/>
  <c r="AI389" i="28"/>
  <c r="AH389" i="28"/>
  <c r="AG389" i="28"/>
  <c r="AF389" i="28"/>
  <c r="AE389" i="28"/>
  <c r="AD389" i="28"/>
  <c r="AC389" i="28"/>
  <c r="AB389" i="28"/>
  <c r="AA389" i="28"/>
  <c r="Z389" i="28"/>
  <c r="Y389" i="28"/>
  <c r="X389" i="28"/>
  <c r="W389" i="28"/>
  <c r="V389" i="28"/>
  <c r="U389" i="28"/>
  <c r="T389" i="28"/>
  <c r="AQ388" i="28"/>
  <c r="AP388" i="28"/>
  <c r="AO388" i="28"/>
  <c r="AN388" i="28"/>
  <c r="AM388" i="28"/>
  <c r="AL388" i="28"/>
  <c r="AK388" i="28"/>
  <c r="AJ388" i="28"/>
  <c r="AI388" i="28"/>
  <c r="AH388" i="28"/>
  <c r="AG388" i="28"/>
  <c r="AF388" i="28"/>
  <c r="AE388" i="28"/>
  <c r="AD388" i="28"/>
  <c r="AC388" i="28"/>
  <c r="AB388" i="28"/>
  <c r="AA388" i="28"/>
  <c r="Z388" i="28"/>
  <c r="Y388" i="28"/>
  <c r="X388" i="28"/>
  <c r="W388" i="28"/>
  <c r="V388" i="28"/>
  <c r="U388" i="28"/>
  <c r="T388" i="28"/>
  <c r="AQ387" i="28"/>
  <c r="AP387" i="28"/>
  <c r="AO387" i="28"/>
  <c r="AN387" i="28"/>
  <c r="AM387" i="28"/>
  <c r="AL387" i="28"/>
  <c r="AK387" i="28"/>
  <c r="AJ387" i="28"/>
  <c r="AI387" i="28"/>
  <c r="AH387" i="28"/>
  <c r="AG387" i="28"/>
  <c r="AF387" i="28"/>
  <c r="AE387" i="28"/>
  <c r="AD387" i="28"/>
  <c r="AC387" i="28"/>
  <c r="AB387" i="28"/>
  <c r="AA387" i="28"/>
  <c r="Z387" i="28"/>
  <c r="Y387" i="28"/>
  <c r="X387" i="28"/>
  <c r="W387" i="28"/>
  <c r="V387" i="28"/>
  <c r="U387" i="28"/>
  <c r="T387" i="28"/>
  <c r="AQ386" i="28"/>
  <c r="AP386" i="28"/>
  <c r="AO386" i="28"/>
  <c r="AN386" i="28"/>
  <c r="AM386" i="28"/>
  <c r="AL386" i="28"/>
  <c r="AK386" i="28"/>
  <c r="AJ386" i="28"/>
  <c r="AI386" i="28"/>
  <c r="AH386" i="28"/>
  <c r="AG386" i="28"/>
  <c r="AF386" i="28"/>
  <c r="AE386" i="28"/>
  <c r="AD386" i="28"/>
  <c r="AC386" i="28"/>
  <c r="AB386" i="28"/>
  <c r="AA386" i="28"/>
  <c r="Z386" i="28"/>
  <c r="Y386" i="28"/>
  <c r="X386" i="28"/>
  <c r="W386" i="28"/>
  <c r="V386" i="28"/>
  <c r="U386" i="28"/>
  <c r="T386" i="28"/>
  <c r="AQ385" i="28"/>
  <c r="AP385" i="28"/>
  <c r="AO385" i="28"/>
  <c r="AN385" i="28"/>
  <c r="AM385" i="28"/>
  <c r="AL385" i="28"/>
  <c r="AK385" i="28"/>
  <c r="AJ385" i="28"/>
  <c r="AI385" i="28"/>
  <c r="AH385" i="28"/>
  <c r="AG385" i="28"/>
  <c r="AF385" i="28"/>
  <c r="AE385" i="28"/>
  <c r="AD385" i="28"/>
  <c r="AC385" i="28"/>
  <c r="AB385" i="28"/>
  <c r="AA385" i="28"/>
  <c r="Z385" i="28"/>
  <c r="Y385" i="28"/>
  <c r="X385" i="28"/>
  <c r="W385" i="28"/>
  <c r="V385" i="28"/>
  <c r="U385" i="28"/>
  <c r="T385" i="28"/>
  <c r="AQ384" i="28"/>
  <c r="AP384" i="28"/>
  <c r="AO384" i="28"/>
  <c r="AN384" i="28"/>
  <c r="AM384" i="28"/>
  <c r="AL384" i="28"/>
  <c r="AK384" i="28"/>
  <c r="AJ384" i="28"/>
  <c r="AI384" i="28"/>
  <c r="AH384" i="28"/>
  <c r="AG384" i="28"/>
  <c r="AF384" i="28"/>
  <c r="AE384" i="28"/>
  <c r="AD384" i="28"/>
  <c r="AC384" i="28"/>
  <c r="AB384" i="28"/>
  <c r="AA384" i="28"/>
  <c r="Z384" i="28"/>
  <c r="Y384" i="28"/>
  <c r="X384" i="28"/>
  <c r="W384" i="28"/>
  <c r="V384" i="28"/>
  <c r="U384" i="28"/>
  <c r="T384" i="28"/>
  <c r="AQ383" i="28"/>
  <c r="AP383" i="28"/>
  <c r="AO383" i="28"/>
  <c r="AN383" i="28"/>
  <c r="AM383" i="28"/>
  <c r="AL383" i="28"/>
  <c r="AK383" i="28"/>
  <c r="AJ383" i="28"/>
  <c r="AI383" i="28"/>
  <c r="AH383" i="28"/>
  <c r="AG383" i="28"/>
  <c r="AF383" i="28"/>
  <c r="AE383" i="28"/>
  <c r="AD383" i="28"/>
  <c r="AC383" i="28"/>
  <c r="AB383" i="28"/>
  <c r="AA383" i="28"/>
  <c r="Z383" i="28"/>
  <c r="Y383" i="28"/>
  <c r="X383" i="28"/>
  <c r="W383" i="28"/>
  <c r="V383" i="28"/>
  <c r="U383" i="28"/>
  <c r="T383" i="28"/>
  <c r="AQ382" i="28"/>
  <c r="AP382" i="28"/>
  <c r="AO382" i="28"/>
  <c r="AN382" i="28"/>
  <c r="AM382" i="28"/>
  <c r="AL382" i="28"/>
  <c r="AK382" i="28"/>
  <c r="AJ382" i="28"/>
  <c r="AI382" i="28"/>
  <c r="AH382" i="28"/>
  <c r="AG382" i="28"/>
  <c r="AF382" i="28"/>
  <c r="AE382" i="28"/>
  <c r="AD382" i="28"/>
  <c r="AC382" i="28"/>
  <c r="AB382" i="28"/>
  <c r="AA382" i="28"/>
  <c r="Z382" i="28"/>
  <c r="Y382" i="28"/>
  <c r="X382" i="28"/>
  <c r="W382" i="28"/>
  <c r="V382" i="28"/>
  <c r="U382" i="28"/>
  <c r="T382" i="28"/>
  <c r="AQ381" i="28"/>
  <c r="AP381" i="28"/>
  <c r="AO381" i="28"/>
  <c r="AN381" i="28"/>
  <c r="AM381" i="28"/>
  <c r="AL381" i="28"/>
  <c r="AK381" i="28"/>
  <c r="AJ381" i="28"/>
  <c r="AI381" i="28"/>
  <c r="AH381" i="28"/>
  <c r="AG381" i="28"/>
  <c r="AF381" i="28"/>
  <c r="AE381" i="28"/>
  <c r="AD381" i="28"/>
  <c r="AC381" i="28"/>
  <c r="AB381" i="28"/>
  <c r="AA381" i="28"/>
  <c r="Z381" i="28"/>
  <c r="Y381" i="28"/>
  <c r="X381" i="28"/>
  <c r="W381" i="28"/>
  <c r="V381" i="28"/>
  <c r="U381" i="28"/>
  <c r="T381" i="28"/>
  <c r="AQ380" i="28"/>
  <c r="AP380" i="28"/>
  <c r="AO380" i="28"/>
  <c r="AN380" i="28"/>
  <c r="AM380" i="28"/>
  <c r="AL380" i="28"/>
  <c r="AK380" i="28"/>
  <c r="AJ380" i="28"/>
  <c r="AI380" i="28"/>
  <c r="AH380" i="28"/>
  <c r="AG380" i="28"/>
  <c r="AF380" i="28"/>
  <c r="AE380" i="28"/>
  <c r="AD380" i="28"/>
  <c r="AC380" i="28"/>
  <c r="AB380" i="28"/>
  <c r="AA380" i="28"/>
  <c r="Z380" i="28"/>
  <c r="Y380" i="28"/>
  <c r="X380" i="28"/>
  <c r="W380" i="28"/>
  <c r="V380" i="28"/>
  <c r="U380" i="28"/>
  <c r="T380" i="28"/>
  <c r="AQ379" i="28"/>
  <c r="AP379" i="28"/>
  <c r="AO379" i="28"/>
  <c r="AN379" i="28"/>
  <c r="AM379" i="28"/>
  <c r="AL379" i="28"/>
  <c r="AK379" i="28"/>
  <c r="AJ379" i="28"/>
  <c r="AI379" i="28"/>
  <c r="AH379" i="28"/>
  <c r="AG379" i="28"/>
  <c r="AF379" i="28"/>
  <c r="AE379" i="28"/>
  <c r="AD379" i="28"/>
  <c r="AC379" i="28"/>
  <c r="AB379" i="28"/>
  <c r="AA379" i="28"/>
  <c r="Z379" i="28"/>
  <c r="Y379" i="28"/>
  <c r="X379" i="28"/>
  <c r="W379" i="28"/>
  <c r="V379" i="28"/>
  <c r="U379" i="28"/>
  <c r="T379" i="28"/>
  <c r="AQ378" i="28"/>
  <c r="AP378" i="28"/>
  <c r="AO378" i="28"/>
  <c r="AN378" i="28"/>
  <c r="AM378" i="28"/>
  <c r="AL378" i="28"/>
  <c r="AK378" i="28"/>
  <c r="AJ378" i="28"/>
  <c r="AI378" i="28"/>
  <c r="AH378" i="28"/>
  <c r="AG378" i="28"/>
  <c r="AF378" i="28"/>
  <c r="AE378" i="28"/>
  <c r="AD378" i="28"/>
  <c r="AC378" i="28"/>
  <c r="AB378" i="28"/>
  <c r="AA378" i="28"/>
  <c r="Z378" i="28"/>
  <c r="Y378" i="28"/>
  <c r="X378" i="28"/>
  <c r="W378" i="28"/>
  <c r="V378" i="28"/>
  <c r="U378" i="28"/>
  <c r="T378" i="28"/>
  <c r="AQ377" i="28"/>
  <c r="AP377" i="28"/>
  <c r="AO377" i="28"/>
  <c r="AN377" i="28"/>
  <c r="AM377" i="28"/>
  <c r="AL377" i="28"/>
  <c r="AK377" i="28"/>
  <c r="AJ377" i="28"/>
  <c r="AI377" i="28"/>
  <c r="AH377" i="28"/>
  <c r="AG377" i="28"/>
  <c r="AF377" i="28"/>
  <c r="AE377" i="28"/>
  <c r="AD377" i="28"/>
  <c r="AC377" i="28"/>
  <c r="AB377" i="28"/>
  <c r="AA377" i="28"/>
  <c r="Z377" i="28"/>
  <c r="Y377" i="28"/>
  <c r="X377" i="28"/>
  <c r="W377" i="28"/>
  <c r="V377" i="28"/>
  <c r="U377" i="28"/>
  <c r="T377" i="28"/>
  <c r="AQ376" i="28"/>
  <c r="AP376" i="28"/>
  <c r="AO376" i="28"/>
  <c r="AN376" i="28"/>
  <c r="AM376" i="28"/>
  <c r="AL376" i="28"/>
  <c r="AK376" i="28"/>
  <c r="AJ376" i="28"/>
  <c r="AI376" i="28"/>
  <c r="AH376" i="28"/>
  <c r="AG376" i="28"/>
  <c r="AF376" i="28"/>
  <c r="AE376" i="28"/>
  <c r="AD376" i="28"/>
  <c r="AC376" i="28"/>
  <c r="AB376" i="28"/>
  <c r="AA376" i="28"/>
  <c r="Z376" i="28"/>
  <c r="Y376" i="28"/>
  <c r="X376" i="28"/>
  <c r="W376" i="28"/>
  <c r="V376" i="28"/>
  <c r="U376" i="28"/>
  <c r="T376" i="28"/>
  <c r="AQ375" i="28"/>
  <c r="AP375" i="28"/>
  <c r="AO375" i="28"/>
  <c r="AN375" i="28"/>
  <c r="AM375" i="28"/>
  <c r="AL375" i="28"/>
  <c r="AK375" i="28"/>
  <c r="AJ375" i="28"/>
  <c r="AI375" i="28"/>
  <c r="AH375" i="28"/>
  <c r="AG375" i="28"/>
  <c r="AF375" i="28"/>
  <c r="AE375" i="28"/>
  <c r="AD375" i="28"/>
  <c r="AC375" i="28"/>
  <c r="AB375" i="28"/>
  <c r="AA375" i="28"/>
  <c r="Z375" i="28"/>
  <c r="Y375" i="28"/>
  <c r="X375" i="28"/>
  <c r="W375" i="28"/>
  <c r="V375" i="28"/>
  <c r="U375" i="28"/>
  <c r="T375" i="28"/>
  <c r="AQ374" i="28"/>
  <c r="AP374" i="28"/>
  <c r="AO374" i="28"/>
  <c r="AN374" i="28"/>
  <c r="AM374" i="28"/>
  <c r="AL374" i="28"/>
  <c r="AK374" i="28"/>
  <c r="AJ374" i="28"/>
  <c r="AI374" i="28"/>
  <c r="AH374" i="28"/>
  <c r="AG374" i="28"/>
  <c r="AF374" i="28"/>
  <c r="AE374" i="28"/>
  <c r="AD374" i="28"/>
  <c r="AC374" i="28"/>
  <c r="AB374" i="28"/>
  <c r="AA374" i="28"/>
  <c r="Z374" i="28"/>
  <c r="Y374" i="28"/>
  <c r="X374" i="28"/>
  <c r="W374" i="28"/>
  <c r="V374" i="28"/>
  <c r="U374" i="28"/>
  <c r="T374" i="28"/>
  <c r="AQ373" i="28"/>
  <c r="AP373" i="28"/>
  <c r="AO373" i="28"/>
  <c r="AN373" i="28"/>
  <c r="AM373" i="28"/>
  <c r="AL373" i="28"/>
  <c r="AK373" i="28"/>
  <c r="AJ373" i="28"/>
  <c r="AI373" i="28"/>
  <c r="AH373" i="28"/>
  <c r="AG373" i="28"/>
  <c r="AF373" i="28"/>
  <c r="AE373" i="28"/>
  <c r="AD373" i="28"/>
  <c r="AC373" i="28"/>
  <c r="AB373" i="28"/>
  <c r="AA373" i="28"/>
  <c r="Z373" i="28"/>
  <c r="Y373" i="28"/>
  <c r="X373" i="28"/>
  <c r="W373" i="28"/>
  <c r="V373" i="28"/>
  <c r="U373" i="28"/>
  <c r="T373" i="28"/>
  <c r="AQ372" i="28"/>
  <c r="AP372" i="28"/>
  <c r="AO372" i="28"/>
  <c r="AN372" i="28"/>
  <c r="AM372" i="28"/>
  <c r="AL372" i="28"/>
  <c r="AK372" i="28"/>
  <c r="AJ372" i="28"/>
  <c r="AI372" i="28"/>
  <c r="AH372" i="28"/>
  <c r="AG372" i="28"/>
  <c r="AF372" i="28"/>
  <c r="AE372" i="28"/>
  <c r="AD372" i="28"/>
  <c r="AC372" i="28"/>
  <c r="AB372" i="28"/>
  <c r="AA372" i="28"/>
  <c r="Z372" i="28"/>
  <c r="Y372" i="28"/>
  <c r="X372" i="28"/>
  <c r="W372" i="28"/>
  <c r="V372" i="28"/>
  <c r="U372" i="28"/>
  <c r="T372" i="28"/>
  <c r="AQ371" i="28"/>
  <c r="AP371" i="28"/>
  <c r="AO371" i="28"/>
  <c r="AN371" i="28"/>
  <c r="AM371" i="28"/>
  <c r="AL371" i="28"/>
  <c r="AK371" i="28"/>
  <c r="AJ371" i="28"/>
  <c r="AI371" i="28"/>
  <c r="AH371" i="28"/>
  <c r="AG371" i="28"/>
  <c r="AF371" i="28"/>
  <c r="AE371" i="28"/>
  <c r="AD371" i="28"/>
  <c r="AC371" i="28"/>
  <c r="AB371" i="28"/>
  <c r="AA371" i="28"/>
  <c r="Z371" i="28"/>
  <c r="Y371" i="28"/>
  <c r="X371" i="28"/>
  <c r="W371" i="28"/>
  <c r="V371" i="28"/>
  <c r="U371" i="28"/>
  <c r="T371" i="28"/>
  <c r="AQ370" i="28"/>
  <c r="AP370" i="28"/>
  <c r="AO370" i="28"/>
  <c r="AN370" i="28"/>
  <c r="AM370" i="28"/>
  <c r="AL370" i="28"/>
  <c r="AK370" i="28"/>
  <c r="AJ370" i="28"/>
  <c r="AI370" i="28"/>
  <c r="AH370" i="28"/>
  <c r="AG370" i="28"/>
  <c r="AF370" i="28"/>
  <c r="AE370" i="28"/>
  <c r="AD370" i="28"/>
  <c r="AC370" i="28"/>
  <c r="AB370" i="28"/>
  <c r="AA370" i="28"/>
  <c r="Z370" i="28"/>
  <c r="Y370" i="28"/>
  <c r="X370" i="28"/>
  <c r="W370" i="28"/>
  <c r="V370" i="28"/>
  <c r="U370" i="28"/>
  <c r="T370" i="28"/>
  <c r="AQ369" i="28"/>
  <c r="AP369" i="28"/>
  <c r="AO369" i="28"/>
  <c r="AN369" i="28"/>
  <c r="AM369" i="28"/>
  <c r="AL369" i="28"/>
  <c r="AK369" i="28"/>
  <c r="AJ369" i="28"/>
  <c r="AI369" i="28"/>
  <c r="AH369" i="28"/>
  <c r="AG369" i="28"/>
  <c r="AF369" i="28"/>
  <c r="AE369" i="28"/>
  <c r="AD369" i="28"/>
  <c r="AC369" i="28"/>
  <c r="AB369" i="28"/>
  <c r="AA369" i="28"/>
  <c r="Z369" i="28"/>
  <c r="Y369" i="28"/>
  <c r="X369" i="28"/>
  <c r="W369" i="28"/>
  <c r="V369" i="28"/>
  <c r="U369" i="28"/>
  <c r="T369" i="28"/>
  <c r="AQ368" i="28"/>
  <c r="AP368" i="28"/>
  <c r="AO368" i="28"/>
  <c r="AN368" i="28"/>
  <c r="AM368" i="28"/>
  <c r="AL368" i="28"/>
  <c r="AK368" i="28"/>
  <c r="AJ368" i="28"/>
  <c r="AI368" i="28"/>
  <c r="AH368" i="28"/>
  <c r="AG368" i="28"/>
  <c r="AF368" i="28"/>
  <c r="AE368" i="28"/>
  <c r="AD368" i="28"/>
  <c r="AC368" i="28"/>
  <c r="AB368" i="28"/>
  <c r="AA368" i="28"/>
  <c r="Z368" i="28"/>
  <c r="Y368" i="28"/>
  <c r="X368" i="28"/>
  <c r="W368" i="28"/>
  <c r="V368" i="28"/>
  <c r="U368" i="28"/>
  <c r="T368" i="28"/>
  <c r="AQ367" i="28"/>
  <c r="AP367" i="28"/>
  <c r="AO367" i="28"/>
  <c r="AN367" i="28"/>
  <c r="AM367" i="28"/>
  <c r="AL367" i="28"/>
  <c r="AK367" i="28"/>
  <c r="AJ367" i="28"/>
  <c r="AI367" i="28"/>
  <c r="AH367" i="28"/>
  <c r="AG367" i="28"/>
  <c r="AF367" i="28"/>
  <c r="AE367" i="28"/>
  <c r="AD367" i="28"/>
  <c r="AC367" i="28"/>
  <c r="AB367" i="28"/>
  <c r="AA367" i="28"/>
  <c r="Z367" i="28"/>
  <c r="Y367" i="28"/>
  <c r="X367" i="28"/>
  <c r="W367" i="28"/>
  <c r="V367" i="28"/>
  <c r="U367" i="28"/>
  <c r="T367" i="28"/>
  <c r="AQ366" i="28"/>
  <c r="AP366" i="28"/>
  <c r="AO366" i="28"/>
  <c r="AN366" i="28"/>
  <c r="AM366" i="28"/>
  <c r="AL366" i="28"/>
  <c r="AK366" i="28"/>
  <c r="AJ366" i="28"/>
  <c r="AI366" i="28"/>
  <c r="AH366" i="28"/>
  <c r="AG366" i="28"/>
  <c r="AF366" i="28"/>
  <c r="AE366" i="28"/>
  <c r="AD366" i="28"/>
  <c r="AC366" i="28"/>
  <c r="AB366" i="28"/>
  <c r="AA366" i="28"/>
  <c r="Z366" i="28"/>
  <c r="Y366" i="28"/>
  <c r="X366" i="28"/>
  <c r="W366" i="28"/>
  <c r="V366" i="28"/>
  <c r="U366" i="28"/>
  <c r="T366" i="28"/>
  <c r="AQ365" i="28"/>
  <c r="AP365" i="28"/>
  <c r="AO365" i="28"/>
  <c r="AN365" i="28"/>
  <c r="AM365" i="28"/>
  <c r="AL365" i="28"/>
  <c r="AK365" i="28"/>
  <c r="AJ365" i="28"/>
  <c r="AI365" i="28"/>
  <c r="AH365" i="28"/>
  <c r="AG365" i="28"/>
  <c r="AF365" i="28"/>
  <c r="AE365" i="28"/>
  <c r="AD365" i="28"/>
  <c r="AC365" i="28"/>
  <c r="AB365" i="28"/>
  <c r="AA365" i="28"/>
  <c r="Z365" i="28"/>
  <c r="Y365" i="28"/>
  <c r="X365" i="28"/>
  <c r="W365" i="28"/>
  <c r="V365" i="28"/>
  <c r="U365" i="28"/>
  <c r="T365" i="28"/>
  <c r="AQ364" i="28"/>
  <c r="AP364" i="28"/>
  <c r="AO364" i="28"/>
  <c r="AN364" i="28"/>
  <c r="AM364" i="28"/>
  <c r="AL364" i="28"/>
  <c r="AK364" i="28"/>
  <c r="AJ364" i="28"/>
  <c r="AI364" i="28"/>
  <c r="AH364" i="28"/>
  <c r="AG364" i="28"/>
  <c r="AF364" i="28"/>
  <c r="AE364" i="28"/>
  <c r="AD364" i="28"/>
  <c r="AC364" i="28"/>
  <c r="AB364" i="28"/>
  <c r="AA364" i="28"/>
  <c r="Z364" i="28"/>
  <c r="Y364" i="28"/>
  <c r="X364" i="28"/>
  <c r="W364" i="28"/>
  <c r="V364" i="28"/>
  <c r="U364" i="28"/>
  <c r="T364" i="28"/>
  <c r="AQ363" i="28"/>
  <c r="AP363" i="28"/>
  <c r="AO363" i="28"/>
  <c r="AN363" i="28"/>
  <c r="AM363" i="28"/>
  <c r="AL363" i="28"/>
  <c r="AK363" i="28"/>
  <c r="AJ363" i="28"/>
  <c r="AI363" i="28"/>
  <c r="AH363" i="28"/>
  <c r="AG363" i="28"/>
  <c r="AF363" i="28"/>
  <c r="AE363" i="28"/>
  <c r="AD363" i="28"/>
  <c r="AC363" i="28"/>
  <c r="AB363" i="28"/>
  <c r="AA363" i="28"/>
  <c r="Z363" i="28"/>
  <c r="Y363" i="28"/>
  <c r="X363" i="28"/>
  <c r="W363" i="28"/>
  <c r="V363" i="28"/>
  <c r="U363" i="28"/>
  <c r="T363" i="28"/>
  <c r="AQ362" i="28"/>
  <c r="AP362" i="28"/>
  <c r="AO362" i="28"/>
  <c r="AN362" i="28"/>
  <c r="AM362" i="28"/>
  <c r="AL362" i="28"/>
  <c r="AK362" i="28"/>
  <c r="AJ362" i="28"/>
  <c r="AI362" i="28"/>
  <c r="AH362" i="28"/>
  <c r="AG362" i="28"/>
  <c r="AF362" i="28"/>
  <c r="AE362" i="28"/>
  <c r="AD362" i="28"/>
  <c r="AC362" i="28"/>
  <c r="AB362" i="28"/>
  <c r="AA362" i="28"/>
  <c r="Z362" i="28"/>
  <c r="Y362" i="28"/>
  <c r="X362" i="28"/>
  <c r="W362" i="28"/>
  <c r="V362" i="28"/>
  <c r="U362" i="28"/>
  <c r="T362" i="28"/>
  <c r="AQ361" i="28"/>
  <c r="AP361" i="28"/>
  <c r="AO361" i="28"/>
  <c r="AN361" i="28"/>
  <c r="AM361" i="28"/>
  <c r="AL361" i="28"/>
  <c r="AK361" i="28"/>
  <c r="AJ361" i="28"/>
  <c r="AI361" i="28"/>
  <c r="AH361" i="28"/>
  <c r="AG361" i="28"/>
  <c r="AF361" i="28"/>
  <c r="AE361" i="28"/>
  <c r="AD361" i="28"/>
  <c r="AC361" i="28"/>
  <c r="AB361" i="28"/>
  <c r="AA361" i="28"/>
  <c r="Z361" i="28"/>
  <c r="Y361" i="28"/>
  <c r="X361" i="28"/>
  <c r="W361" i="28"/>
  <c r="V361" i="28"/>
  <c r="U361" i="28"/>
  <c r="T361" i="28"/>
  <c r="AQ360" i="28"/>
  <c r="AP360" i="28"/>
  <c r="AO360" i="28"/>
  <c r="AN360" i="28"/>
  <c r="AM360" i="28"/>
  <c r="AL360" i="28"/>
  <c r="AK360" i="28"/>
  <c r="AJ360" i="28"/>
  <c r="AI360" i="28"/>
  <c r="AH360" i="28"/>
  <c r="AG360" i="28"/>
  <c r="AF360" i="28"/>
  <c r="AE360" i="28"/>
  <c r="AD360" i="28"/>
  <c r="AC360" i="28"/>
  <c r="AB360" i="28"/>
  <c r="AA360" i="28"/>
  <c r="Z360" i="28"/>
  <c r="Y360" i="28"/>
  <c r="X360" i="28"/>
  <c r="W360" i="28"/>
  <c r="V360" i="28"/>
  <c r="U360" i="28"/>
  <c r="T360" i="28"/>
  <c r="AQ359" i="28"/>
  <c r="AP359" i="28"/>
  <c r="AO359" i="28"/>
  <c r="AN359" i="28"/>
  <c r="AM359" i="28"/>
  <c r="AL359" i="28"/>
  <c r="AK359" i="28"/>
  <c r="AJ359" i="28"/>
  <c r="AI359" i="28"/>
  <c r="AH359" i="28"/>
  <c r="AG359" i="28"/>
  <c r="AF359" i="28"/>
  <c r="AE359" i="28"/>
  <c r="AD359" i="28"/>
  <c r="AC359" i="28"/>
  <c r="AB359" i="28"/>
  <c r="AA359" i="28"/>
  <c r="Z359" i="28"/>
  <c r="Y359" i="28"/>
  <c r="X359" i="28"/>
  <c r="W359" i="28"/>
  <c r="V359" i="28"/>
  <c r="U359" i="28"/>
  <c r="T359" i="28"/>
  <c r="AQ358" i="28"/>
  <c r="AP358" i="28"/>
  <c r="AO358" i="28"/>
  <c r="AN358" i="28"/>
  <c r="AM358" i="28"/>
  <c r="AL358" i="28"/>
  <c r="AK358" i="28"/>
  <c r="AJ358" i="28"/>
  <c r="AI358" i="28"/>
  <c r="AH358" i="28"/>
  <c r="AG358" i="28"/>
  <c r="AF358" i="28"/>
  <c r="AE358" i="28"/>
  <c r="AD358" i="28"/>
  <c r="AC358" i="28"/>
  <c r="AB358" i="28"/>
  <c r="AA358" i="28"/>
  <c r="Z358" i="28"/>
  <c r="Y358" i="28"/>
  <c r="X358" i="28"/>
  <c r="W358" i="28"/>
  <c r="V358" i="28"/>
  <c r="U358" i="28"/>
  <c r="T358" i="28"/>
  <c r="AQ357" i="28"/>
  <c r="AP357" i="28"/>
  <c r="AO357" i="28"/>
  <c r="AN357" i="28"/>
  <c r="AM357" i="28"/>
  <c r="AL357" i="28"/>
  <c r="AK357" i="28"/>
  <c r="AJ357" i="28"/>
  <c r="AI357" i="28"/>
  <c r="AH357" i="28"/>
  <c r="AG357" i="28"/>
  <c r="AF357" i="28"/>
  <c r="AE357" i="28"/>
  <c r="AD357" i="28"/>
  <c r="AC357" i="28"/>
  <c r="AB357" i="28"/>
  <c r="AA357" i="28"/>
  <c r="Z357" i="28"/>
  <c r="Y357" i="28"/>
  <c r="X357" i="28"/>
  <c r="W357" i="28"/>
  <c r="V357" i="28"/>
  <c r="U357" i="28"/>
  <c r="T357" i="28"/>
  <c r="AQ356" i="28"/>
  <c r="AP356" i="28"/>
  <c r="AO356" i="28"/>
  <c r="AN356" i="28"/>
  <c r="AM356" i="28"/>
  <c r="AL356" i="28"/>
  <c r="AK356" i="28"/>
  <c r="AJ356" i="28"/>
  <c r="AI356" i="28"/>
  <c r="AH356" i="28"/>
  <c r="AG356" i="28"/>
  <c r="AF356" i="28"/>
  <c r="AE356" i="28"/>
  <c r="AD356" i="28"/>
  <c r="AC356" i="28"/>
  <c r="AB356" i="28"/>
  <c r="AA356" i="28"/>
  <c r="Z356" i="28"/>
  <c r="Y356" i="28"/>
  <c r="X356" i="28"/>
  <c r="W356" i="28"/>
  <c r="V356" i="28"/>
  <c r="U356" i="28"/>
  <c r="T356" i="28"/>
  <c r="AQ355" i="28"/>
  <c r="AP355" i="28"/>
  <c r="AO355" i="28"/>
  <c r="AN355" i="28"/>
  <c r="AM355" i="28"/>
  <c r="AL355" i="28"/>
  <c r="AK355" i="28"/>
  <c r="AJ355" i="28"/>
  <c r="AI355" i="28"/>
  <c r="AH355" i="28"/>
  <c r="AG355" i="28"/>
  <c r="AF355" i="28"/>
  <c r="AE355" i="28"/>
  <c r="AD355" i="28"/>
  <c r="AC355" i="28"/>
  <c r="AB355" i="28"/>
  <c r="AA355" i="28"/>
  <c r="Z355" i="28"/>
  <c r="Y355" i="28"/>
  <c r="X355" i="28"/>
  <c r="W355" i="28"/>
  <c r="V355" i="28"/>
  <c r="U355" i="28"/>
  <c r="T355" i="28"/>
  <c r="AQ354" i="28"/>
  <c r="AP354" i="28"/>
  <c r="AO354" i="28"/>
  <c r="AN354" i="28"/>
  <c r="AM354" i="28"/>
  <c r="AL354" i="28"/>
  <c r="AK354" i="28"/>
  <c r="AJ354" i="28"/>
  <c r="AI354" i="28"/>
  <c r="AH354" i="28"/>
  <c r="AG354" i="28"/>
  <c r="AF354" i="28"/>
  <c r="AE354" i="28"/>
  <c r="AD354" i="28"/>
  <c r="AC354" i="28"/>
  <c r="AB354" i="28"/>
  <c r="AA354" i="28"/>
  <c r="Z354" i="28"/>
  <c r="Y354" i="28"/>
  <c r="X354" i="28"/>
  <c r="W354" i="28"/>
  <c r="V354" i="28"/>
  <c r="U354" i="28"/>
  <c r="T354" i="28"/>
  <c r="AQ353" i="28"/>
  <c r="AP353" i="28"/>
  <c r="AO353" i="28"/>
  <c r="AN353" i="28"/>
  <c r="AM353" i="28"/>
  <c r="AL353" i="28"/>
  <c r="AK353" i="28"/>
  <c r="AJ353" i="28"/>
  <c r="AI353" i="28"/>
  <c r="AH353" i="28"/>
  <c r="AG353" i="28"/>
  <c r="AF353" i="28"/>
  <c r="AE353" i="28"/>
  <c r="AD353" i="28"/>
  <c r="AC353" i="28"/>
  <c r="AB353" i="28"/>
  <c r="AA353" i="28"/>
  <c r="Z353" i="28"/>
  <c r="Y353" i="28"/>
  <c r="X353" i="28"/>
  <c r="W353" i="28"/>
  <c r="V353" i="28"/>
  <c r="U353" i="28"/>
  <c r="T353" i="28"/>
  <c r="AQ352" i="28"/>
  <c r="AP352" i="28"/>
  <c r="AO352" i="28"/>
  <c r="AN352" i="28"/>
  <c r="AM352" i="28"/>
  <c r="AL352" i="28"/>
  <c r="AK352" i="28"/>
  <c r="AJ352" i="28"/>
  <c r="AI352" i="28"/>
  <c r="AH352" i="28"/>
  <c r="AG352" i="28"/>
  <c r="AF352" i="28"/>
  <c r="AE352" i="28"/>
  <c r="AD352" i="28"/>
  <c r="AC352" i="28"/>
  <c r="AB352" i="28"/>
  <c r="AA352" i="28"/>
  <c r="Z352" i="28"/>
  <c r="Y352" i="28"/>
  <c r="X352" i="28"/>
  <c r="W352" i="28"/>
  <c r="V352" i="28"/>
  <c r="U352" i="28"/>
  <c r="T352" i="28"/>
  <c r="AQ351" i="28"/>
  <c r="AP351" i="28"/>
  <c r="AO351" i="28"/>
  <c r="AN351" i="28"/>
  <c r="AM351" i="28"/>
  <c r="AL351" i="28"/>
  <c r="AK351" i="28"/>
  <c r="AJ351" i="28"/>
  <c r="AI351" i="28"/>
  <c r="AH351" i="28"/>
  <c r="AG351" i="28"/>
  <c r="AF351" i="28"/>
  <c r="AE351" i="28"/>
  <c r="AD351" i="28"/>
  <c r="AC351" i="28"/>
  <c r="AB351" i="28"/>
  <c r="AA351" i="28"/>
  <c r="Z351" i="28"/>
  <c r="Y351" i="28"/>
  <c r="X351" i="28"/>
  <c r="W351" i="28"/>
  <c r="V351" i="28"/>
  <c r="U351" i="28"/>
  <c r="T351" i="28"/>
  <c r="AQ350" i="28"/>
  <c r="AP350" i="28"/>
  <c r="AO350" i="28"/>
  <c r="AN350" i="28"/>
  <c r="AM350" i="28"/>
  <c r="AL350" i="28"/>
  <c r="AK350" i="28"/>
  <c r="AJ350" i="28"/>
  <c r="AI350" i="28"/>
  <c r="AH350" i="28"/>
  <c r="AG350" i="28"/>
  <c r="AF350" i="28"/>
  <c r="AE350" i="28"/>
  <c r="AD350" i="28"/>
  <c r="AC350" i="28"/>
  <c r="AB350" i="28"/>
  <c r="AA350" i="28"/>
  <c r="Z350" i="28"/>
  <c r="Y350" i="28"/>
  <c r="X350" i="28"/>
  <c r="W350" i="28"/>
  <c r="V350" i="28"/>
  <c r="U350" i="28"/>
  <c r="T350" i="28"/>
  <c r="AQ349" i="28"/>
  <c r="AP349" i="28"/>
  <c r="AO349" i="28"/>
  <c r="AN349" i="28"/>
  <c r="AM349" i="28"/>
  <c r="AL349" i="28"/>
  <c r="AK349" i="28"/>
  <c r="AJ349" i="28"/>
  <c r="AI349" i="28"/>
  <c r="AH349" i="28"/>
  <c r="AG349" i="28"/>
  <c r="AF349" i="28"/>
  <c r="AE349" i="28"/>
  <c r="AD349" i="28"/>
  <c r="AC349" i="28"/>
  <c r="AB349" i="28"/>
  <c r="AA349" i="28"/>
  <c r="Z349" i="28"/>
  <c r="Y349" i="28"/>
  <c r="X349" i="28"/>
  <c r="W349" i="28"/>
  <c r="V349" i="28"/>
  <c r="U349" i="28"/>
  <c r="T349" i="28"/>
  <c r="AQ348" i="28"/>
  <c r="AP348" i="28"/>
  <c r="AO348" i="28"/>
  <c r="AN348" i="28"/>
  <c r="AM348" i="28"/>
  <c r="AL348" i="28"/>
  <c r="AK348" i="28"/>
  <c r="AJ348" i="28"/>
  <c r="AI348" i="28"/>
  <c r="AH348" i="28"/>
  <c r="AG348" i="28"/>
  <c r="AF348" i="28"/>
  <c r="AE348" i="28"/>
  <c r="AD348" i="28"/>
  <c r="AC348" i="28"/>
  <c r="AB348" i="28"/>
  <c r="AA348" i="28"/>
  <c r="Z348" i="28"/>
  <c r="Y348" i="28"/>
  <c r="X348" i="28"/>
  <c r="W348" i="28"/>
  <c r="V348" i="28"/>
  <c r="U348" i="28"/>
  <c r="T348" i="28"/>
  <c r="AQ347" i="28"/>
  <c r="AP347" i="28"/>
  <c r="AO347" i="28"/>
  <c r="AN347" i="28"/>
  <c r="AM347" i="28"/>
  <c r="AL347" i="28"/>
  <c r="AK347" i="28"/>
  <c r="AJ347" i="28"/>
  <c r="AI347" i="28"/>
  <c r="AH347" i="28"/>
  <c r="AG347" i="28"/>
  <c r="AF347" i="28"/>
  <c r="AE347" i="28"/>
  <c r="AD347" i="28"/>
  <c r="AC347" i="28"/>
  <c r="AB347" i="28"/>
  <c r="AA347" i="28"/>
  <c r="Z347" i="28"/>
  <c r="Y347" i="28"/>
  <c r="X347" i="28"/>
  <c r="W347" i="28"/>
  <c r="V347" i="28"/>
  <c r="U347" i="28"/>
  <c r="T347" i="28"/>
  <c r="AQ346" i="28"/>
  <c r="AP346" i="28"/>
  <c r="AO346" i="28"/>
  <c r="AN346" i="28"/>
  <c r="AM346" i="28"/>
  <c r="AL346" i="28"/>
  <c r="AK346" i="28"/>
  <c r="AJ346" i="28"/>
  <c r="AI346" i="28"/>
  <c r="AH346" i="28"/>
  <c r="AG346" i="28"/>
  <c r="AF346" i="28"/>
  <c r="AE346" i="28"/>
  <c r="AD346" i="28"/>
  <c r="AC346" i="28"/>
  <c r="AB346" i="28"/>
  <c r="AA346" i="28"/>
  <c r="Z346" i="28"/>
  <c r="Y346" i="28"/>
  <c r="X346" i="28"/>
  <c r="W346" i="28"/>
  <c r="V346" i="28"/>
  <c r="U346" i="28"/>
  <c r="T346" i="28"/>
  <c r="AQ345" i="28"/>
  <c r="AP345" i="28"/>
  <c r="AO345" i="28"/>
  <c r="AN345" i="28"/>
  <c r="AM345" i="28"/>
  <c r="AL345" i="28"/>
  <c r="AK345" i="28"/>
  <c r="AJ345" i="28"/>
  <c r="AI345" i="28"/>
  <c r="AH345" i="28"/>
  <c r="AG345" i="28"/>
  <c r="AF345" i="28"/>
  <c r="AE345" i="28"/>
  <c r="AD345" i="28"/>
  <c r="AC345" i="28"/>
  <c r="AB345" i="28"/>
  <c r="AA345" i="28"/>
  <c r="Z345" i="28"/>
  <c r="Y345" i="28"/>
  <c r="X345" i="28"/>
  <c r="W345" i="28"/>
  <c r="V345" i="28"/>
  <c r="U345" i="28"/>
  <c r="T345" i="28"/>
  <c r="AQ344" i="28"/>
  <c r="AP344" i="28"/>
  <c r="AO344" i="28"/>
  <c r="AN344" i="28"/>
  <c r="AM344" i="28"/>
  <c r="AL344" i="28"/>
  <c r="AK344" i="28"/>
  <c r="AJ344" i="28"/>
  <c r="AI344" i="28"/>
  <c r="AH344" i="28"/>
  <c r="AG344" i="28"/>
  <c r="AF344" i="28"/>
  <c r="AE344" i="28"/>
  <c r="AD344" i="28"/>
  <c r="AC344" i="28"/>
  <c r="AB344" i="28"/>
  <c r="AA344" i="28"/>
  <c r="Z344" i="28"/>
  <c r="Y344" i="28"/>
  <c r="X344" i="28"/>
  <c r="W344" i="28"/>
  <c r="V344" i="28"/>
  <c r="U344" i="28"/>
  <c r="T344" i="28"/>
  <c r="AQ343" i="28"/>
  <c r="AP343" i="28"/>
  <c r="AO343" i="28"/>
  <c r="AN343" i="28"/>
  <c r="AM343" i="28"/>
  <c r="AL343" i="28"/>
  <c r="AK343" i="28"/>
  <c r="AJ343" i="28"/>
  <c r="AI343" i="28"/>
  <c r="AH343" i="28"/>
  <c r="AG343" i="28"/>
  <c r="AF343" i="28"/>
  <c r="AE343" i="28"/>
  <c r="AD343" i="28"/>
  <c r="AC343" i="28"/>
  <c r="AB343" i="28"/>
  <c r="AA343" i="28"/>
  <c r="Z343" i="28"/>
  <c r="Y343" i="28"/>
  <c r="X343" i="28"/>
  <c r="W343" i="28"/>
  <c r="V343" i="28"/>
  <c r="U343" i="28"/>
  <c r="T343" i="28"/>
  <c r="AQ342" i="28"/>
  <c r="AP342" i="28"/>
  <c r="AO342" i="28"/>
  <c r="AN342" i="28"/>
  <c r="AM342" i="28"/>
  <c r="AL342" i="28"/>
  <c r="AK342" i="28"/>
  <c r="AJ342" i="28"/>
  <c r="AI342" i="28"/>
  <c r="AH342" i="28"/>
  <c r="AG342" i="28"/>
  <c r="AF342" i="28"/>
  <c r="AE342" i="28"/>
  <c r="AD342" i="28"/>
  <c r="AC342" i="28"/>
  <c r="AB342" i="28"/>
  <c r="AA342" i="28"/>
  <c r="Z342" i="28"/>
  <c r="Y342" i="28"/>
  <c r="X342" i="28"/>
  <c r="W342" i="28"/>
  <c r="V342" i="28"/>
  <c r="U342" i="28"/>
  <c r="T342" i="28"/>
  <c r="AQ341" i="28"/>
  <c r="AP341" i="28"/>
  <c r="AO341" i="28"/>
  <c r="AN341" i="28"/>
  <c r="AM341" i="28"/>
  <c r="AL341" i="28"/>
  <c r="AK341" i="28"/>
  <c r="AJ341" i="28"/>
  <c r="AI341" i="28"/>
  <c r="AH341" i="28"/>
  <c r="AG341" i="28"/>
  <c r="AF341" i="28"/>
  <c r="AE341" i="28"/>
  <c r="AD341" i="28"/>
  <c r="AC341" i="28"/>
  <c r="AB341" i="28"/>
  <c r="AA341" i="28"/>
  <c r="Z341" i="28"/>
  <c r="Y341" i="28"/>
  <c r="X341" i="28"/>
  <c r="W341" i="28"/>
  <c r="V341" i="28"/>
  <c r="U341" i="28"/>
  <c r="T341" i="28"/>
  <c r="AQ340" i="28"/>
  <c r="AP340" i="28"/>
  <c r="AO340" i="28"/>
  <c r="AN340" i="28"/>
  <c r="AM340" i="28"/>
  <c r="AL340" i="28"/>
  <c r="AK340" i="28"/>
  <c r="AJ340" i="28"/>
  <c r="AI340" i="28"/>
  <c r="AH340" i="28"/>
  <c r="AG340" i="28"/>
  <c r="AF340" i="28"/>
  <c r="AE340" i="28"/>
  <c r="AD340" i="28"/>
  <c r="AC340" i="28"/>
  <c r="AB340" i="28"/>
  <c r="AA340" i="28"/>
  <c r="Z340" i="28"/>
  <c r="Y340" i="28"/>
  <c r="X340" i="28"/>
  <c r="W340" i="28"/>
  <c r="V340" i="28"/>
  <c r="U340" i="28"/>
  <c r="T340" i="28"/>
  <c r="AQ339" i="28"/>
  <c r="AP339" i="28"/>
  <c r="AO339" i="28"/>
  <c r="AN339" i="28"/>
  <c r="AM339" i="28"/>
  <c r="AL339" i="28"/>
  <c r="AK339" i="28"/>
  <c r="AJ339" i="28"/>
  <c r="AI339" i="28"/>
  <c r="AH339" i="28"/>
  <c r="AG339" i="28"/>
  <c r="AF339" i="28"/>
  <c r="AE339" i="28"/>
  <c r="AD339" i="28"/>
  <c r="AC339" i="28"/>
  <c r="AB339" i="28"/>
  <c r="AA339" i="28"/>
  <c r="Z339" i="28"/>
  <c r="Y339" i="28"/>
  <c r="X339" i="28"/>
  <c r="W339" i="28"/>
  <c r="V339" i="28"/>
  <c r="U339" i="28"/>
  <c r="T339" i="28"/>
  <c r="AQ338" i="28"/>
  <c r="AP338" i="28"/>
  <c r="AO338" i="28"/>
  <c r="AN338" i="28"/>
  <c r="AM338" i="28"/>
  <c r="AL338" i="28"/>
  <c r="AK338" i="28"/>
  <c r="AJ338" i="28"/>
  <c r="AI338" i="28"/>
  <c r="AH338" i="28"/>
  <c r="AG338" i="28"/>
  <c r="AF338" i="28"/>
  <c r="AE338" i="28"/>
  <c r="AD338" i="28"/>
  <c r="AC338" i="28"/>
  <c r="AB338" i="28"/>
  <c r="AA338" i="28"/>
  <c r="Z338" i="28"/>
  <c r="Y338" i="28"/>
  <c r="X338" i="28"/>
  <c r="W338" i="28"/>
  <c r="V338" i="28"/>
  <c r="U338" i="28"/>
  <c r="T338" i="28"/>
  <c r="AQ337" i="28"/>
  <c r="AP337" i="28"/>
  <c r="AO337" i="28"/>
  <c r="AN337" i="28"/>
  <c r="AM337" i="28"/>
  <c r="AL337" i="28"/>
  <c r="AK337" i="28"/>
  <c r="AJ337" i="28"/>
  <c r="AI337" i="28"/>
  <c r="AH337" i="28"/>
  <c r="AG337" i="28"/>
  <c r="AF337" i="28"/>
  <c r="AE337" i="28"/>
  <c r="AD337" i="28"/>
  <c r="AC337" i="28"/>
  <c r="AB337" i="28"/>
  <c r="AA337" i="28"/>
  <c r="Z337" i="28"/>
  <c r="Y337" i="28"/>
  <c r="X337" i="28"/>
  <c r="W337" i="28"/>
  <c r="V337" i="28"/>
  <c r="U337" i="28"/>
  <c r="T337" i="28"/>
  <c r="AQ336" i="28"/>
  <c r="AP336" i="28"/>
  <c r="AO336" i="28"/>
  <c r="AN336" i="28"/>
  <c r="AM336" i="28"/>
  <c r="AL336" i="28"/>
  <c r="AK336" i="28"/>
  <c r="AJ336" i="28"/>
  <c r="AI336" i="28"/>
  <c r="AH336" i="28"/>
  <c r="AG336" i="28"/>
  <c r="AF336" i="28"/>
  <c r="AE336" i="28"/>
  <c r="AD336" i="28"/>
  <c r="AC336" i="28"/>
  <c r="AB336" i="28"/>
  <c r="AA336" i="28"/>
  <c r="Z336" i="28"/>
  <c r="Y336" i="28"/>
  <c r="X336" i="28"/>
  <c r="W336" i="28"/>
  <c r="V336" i="28"/>
  <c r="U336" i="28"/>
  <c r="T336" i="28"/>
  <c r="AQ335" i="28"/>
  <c r="AP335" i="28"/>
  <c r="AO335" i="28"/>
  <c r="AN335" i="28"/>
  <c r="AM335" i="28"/>
  <c r="AL335" i="28"/>
  <c r="AK335" i="28"/>
  <c r="AJ335" i="28"/>
  <c r="AI335" i="28"/>
  <c r="AH335" i="28"/>
  <c r="AG335" i="28"/>
  <c r="AF335" i="28"/>
  <c r="AE335" i="28"/>
  <c r="AD335" i="28"/>
  <c r="AC335" i="28"/>
  <c r="AB335" i="28"/>
  <c r="AA335" i="28"/>
  <c r="Z335" i="28"/>
  <c r="Y335" i="28"/>
  <c r="X335" i="28"/>
  <c r="W335" i="28"/>
  <c r="V335" i="28"/>
  <c r="U335" i="28"/>
  <c r="T335" i="28"/>
  <c r="AQ334" i="28"/>
  <c r="AP334" i="28"/>
  <c r="AO334" i="28"/>
  <c r="AN334" i="28"/>
  <c r="AM334" i="28"/>
  <c r="AL334" i="28"/>
  <c r="AK334" i="28"/>
  <c r="AJ334" i="28"/>
  <c r="AI334" i="28"/>
  <c r="AH334" i="28"/>
  <c r="AG334" i="28"/>
  <c r="AF334" i="28"/>
  <c r="AE334" i="28"/>
  <c r="AD334" i="28"/>
  <c r="AC334" i="28"/>
  <c r="AB334" i="28"/>
  <c r="AA334" i="28"/>
  <c r="Z334" i="28"/>
  <c r="Y334" i="28"/>
  <c r="X334" i="28"/>
  <c r="W334" i="28"/>
  <c r="V334" i="28"/>
  <c r="U334" i="28"/>
  <c r="T334" i="28"/>
  <c r="AQ333" i="28"/>
  <c r="AP333" i="28"/>
  <c r="AO333" i="28"/>
  <c r="AN333" i="28"/>
  <c r="AM333" i="28"/>
  <c r="AL333" i="28"/>
  <c r="AK333" i="28"/>
  <c r="AJ333" i="28"/>
  <c r="AI333" i="28"/>
  <c r="AH333" i="28"/>
  <c r="AG333" i="28"/>
  <c r="AF333" i="28"/>
  <c r="AE333" i="28"/>
  <c r="AD333" i="28"/>
  <c r="AC333" i="28"/>
  <c r="AB333" i="28"/>
  <c r="AA333" i="28"/>
  <c r="Z333" i="28"/>
  <c r="Y333" i="28"/>
  <c r="X333" i="28"/>
  <c r="W333" i="28"/>
  <c r="V333" i="28"/>
  <c r="U333" i="28"/>
  <c r="T333" i="28"/>
  <c r="AQ332" i="28"/>
  <c r="AP332" i="28"/>
  <c r="AO332" i="28"/>
  <c r="AN332" i="28"/>
  <c r="AM332" i="28"/>
  <c r="AL332" i="28"/>
  <c r="AK332" i="28"/>
  <c r="AJ332" i="28"/>
  <c r="AI332" i="28"/>
  <c r="AH332" i="28"/>
  <c r="AG332" i="28"/>
  <c r="AF332" i="28"/>
  <c r="AE332" i="28"/>
  <c r="AD332" i="28"/>
  <c r="AC332" i="28"/>
  <c r="AB332" i="28"/>
  <c r="AA332" i="28"/>
  <c r="Z332" i="28"/>
  <c r="Y332" i="28"/>
  <c r="X332" i="28"/>
  <c r="W332" i="28"/>
  <c r="V332" i="28"/>
  <c r="U332" i="28"/>
  <c r="T332" i="28"/>
  <c r="AQ331" i="28"/>
  <c r="AP331" i="28"/>
  <c r="AO331" i="28"/>
  <c r="AN331" i="28"/>
  <c r="AM331" i="28"/>
  <c r="AL331" i="28"/>
  <c r="AK331" i="28"/>
  <c r="AJ331" i="28"/>
  <c r="AI331" i="28"/>
  <c r="AH331" i="28"/>
  <c r="AG331" i="28"/>
  <c r="AF331" i="28"/>
  <c r="AE331" i="28"/>
  <c r="AD331" i="28"/>
  <c r="AC331" i="28"/>
  <c r="AB331" i="28"/>
  <c r="AA331" i="28"/>
  <c r="Z331" i="28"/>
  <c r="Y331" i="28"/>
  <c r="X331" i="28"/>
  <c r="W331" i="28"/>
  <c r="V331" i="28"/>
  <c r="U331" i="28"/>
  <c r="T331" i="28"/>
  <c r="AQ330" i="28"/>
  <c r="AP330" i="28"/>
  <c r="AO330" i="28"/>
  <c r="AN330" i="28"/>
  <c r="AM330" i="28"/>
  <c r="AL330" i="28"/>
  <c r="AK330" i="28"/>
  <c r="AJ330" i="28"/>
  <c r="AI330" i="28"/>
  <c r="AH330" i="28"/>
  <c r="AG330" i="28"/>
  <c r="AF330" i="28"/>
  <c r="AE330" i="28"/>
  <c r="AD330" i="28"/>
  <c r="AC330" i="28"/>
  <c r="AB330" i="28"/>
  <c r="AA330" i="28"/>
  <c r="Z330" i="28"/>
  <c r="Y330" i="28"/>
  <c r="X330" i="28"/>
  <c r="W330" i="28"/>
  <c r="V330" i="28"/>
  <c r="U330" i="28"/>
  <c r="T330" i="28"/>
  <c r="AQ329" i="28"/>
  <c r="AP329" i="28"/>
  <c r="AO329" i="28"/>
  <c r="AN329" i="28"/>
  <c r="AM329" i="28"/>
  <c r="AL329" i="28"/>
  <c r="AK329" i="28"/>
  <c r="AJ329" i="28"/>
  <c r="AI329" i="28"/>
  <c r="AH329" i="28"/>
  <c r="AG329" i="28"/>
  <c r="AF329" i="28"/>
  <c r="AE329" i="28"/>
  <c r="AD329" i="28"/>
  <c r="AC329" i="28"/>
  <c r="AB329" i="28"/>
  <c r="AA329" i="28"/>
  <c r="Z329" i="28"/>
  <c r="Y329" i="28"/>
  <c r="X329" i="28"/>
  <c r="W329" i="28"/>
  <c r="V329" i="28"/>
  <c r="U329" i="28"/>
  <c r="T329" i="28"/>
  <c r="AQ328" i="28"/>
  <c r="AP328" i="28"/>
  <c r="AO328" i="28"/>
  <c r="AN328" i="28"/>
  <c r="AM328" i="28"/>
  <c r="AL328" i="28"/>
  <c r="AK328" i="28"/>
  <c r="AJ328" i="28"/>
  <c r="AI328" i="28"/>
  <c r="AH328" i="28"/>
  <c r="AG328" i="28"/>
  <c r="AF328" i="28"/>
  <c r="AE328" i="28"/>
  <c r="AD328" i="28"/>
  <c r="AC328" i="28"/>
  <c r="AB328" i="28"/>
  <c r="AA328" i="28"/>
  <c r="Z328" i="28"/>
  <c r="Y328" i="28"/>
  <c r="X328" i="28"/>
  <c r="W328" i="28"/>
  <c r="V328" i="28"/>
  <c r="U328" i="28"/>
  <c r="T328" i="28"/>
  <c r="AQ327" i="28"/>
  <c r="AP327" i="28"/>
  <c r="AO327" i="28"/>
  <c r="AN327" i="28"/>
  <c r="AM327" i="28"/>
  <c r="AL327" i="28"/>
  <c r="AK327" i="28"/>
  <c r="AJ327" i="28"/>
  <c r="AI327" i="28"/>
  <c r="AH327" i="28"/>
  <c r="AG327" i="28"/>
  <c r="AF327" i="28"/>
  <c r="AE327" i="28"/>
  <c r="AD327" i="28"/>
  <c r="AC327" i="28"/>
  <c r="AB327" i="28"/>
  <c r="AA327" i="28"/>
  <c r="Z327" i="28"/>
  <c r="Y327" i="28"/>
  <c r="X327" i="28"/>
  <c r="W327" i="28"/>
  <c r="V327" i="28"/>
  <c r="U327" i="28"/>
  <c r="T327" i="28"/>
  <c r="AQ326" i="28"/>
  <c r="AP326" i="28"/>
  <c r="AO326" i="28"/>
  <c r="AN326" i="28"/>
  <c r="AM326" i="28"/>
  <c r="AL326" i="28"/>
  <c r="AK326" i="28"/>
  <c r="AJ326" i="28"/>
  <c r="AI326" i="28"/>
  <c r="AH326" i="28"/>
  <c r="AG326" i="28"/>
  <c r="AF326" i="28"/>
  <c r="AE326" i="28"/>
  <c r="AD326" i="28"/>
  <c r="AC326" i="28"/>
  <c r="AB326" i="28"/>
  <c r="AA326" i="28"/>
  <c r="Z326" i="28"/>
  <c r="Y326" i="28"/>
  <c r="X326" i="28"/>
  <c r="W326" i="28"/>
  <c r="V326" i="28"/>
  <c r="U326" i="28"/>
  <c r="T326" i="28"/>
  <c r="AQ325" i="28"/>
  <c r="AP325" i="28"/>
  <c r="AO325" i="28"/>
  <c r="AN325" i="28"/>
  <c r="AM325" i="28"/>
  <c r="AL325" i="28"/>
  <c r="AK325" i="28"/>
  <c r="AJ325" i="28"/>
  <c r="AI325" i="28"/>
  <c r="AH325" i="28"/>
  <c r="AG325" i="28"/>
  <c r="AF325" i="28"/>
  <c r="AE325" i="28"/>
  <c r="AD325" i="28"/>
  <c r="AC325" i="28"/>
  <c r="AB325" i="28"/>
  <c r="AA325" i="28"/>
  <c r="Z325" i="28"/>
  <c r="Y325" i="28"/>
  <c r="X325" i="28"/>
  <c r="W325" i="28"/>
  <c r="V325" i="28"/>
  <c r="U325" i="28"/>
  <c r="T325" i="28"/>
  <c r="AQ324" i="28"/>
  <c r="AP324" i="28"/>
  <c r="AO324" i="28"/>
  <c r="AN324" i="28"/>
  <c r="AM324" i="28"/>
  <c r="AL324" i="28"/>
  <c r="AK324" i="28"/>
  <c r="AJ324" i="28"/>
  <c r="AI324" i="28"/>
  <c r="AH324" i="28"/>
  <c r="AG324" i="28"/>
  <c r="AF324" i="28"/>
  <c r="AE324" i="28"/>
  <c r="AD324" i="28"/>
  <c r="AC324" i="28"/>
  <c r="AB324" i="28"/>
  <c r="AA324" i="28"/>
  <c r="Z324" i="28"/>
  <c r="Y324" i="28"/>
  <c r="X324" i="28"/>
  <c r="W324" i="28"/>
  <c r="V324" i="28"/>
  <c r="U324" i="28"/>
  <c r="T324" i="28"/>
  <c r="AQ323" i="28"/>
  <c r="AP323" i="28"/>
  <c r="AO323" i="28"/>
  <c r="AN323" i="28"/>
  <c r="AM323" i="28"/>
  <c r="AL323" i="28"/>
  <c r="AK323" i="28"/>
  <c r="AJ323" i="28"/>
  <c r="AI323" i="28"/>
  <c r="AH323" i="28"/>
  <c r="AG323" i="28"/>
  <c r="AF323" i="28"/>
  <c r="AE323" i="28"/>
  <c r="AD323" i="28"/>
  <c r="AC323" i="28"/>
  <c r="AB323" i="28"/>
  <c r="AA323" i="28"/>
  <c r="Z323" i="28"/>
  <c r="Y323" i="28"/>
  <c r="X323" i="28"/>
  <c r="W323" i="28"/>
  <c r="V323" i="28"/>
  <c r="U323" i="28"/>
  <c r="T323" i="28"/>
  <c r="AQ322" i="28"/>
  <c r="AP322" i="28"/>
  <c r="AO322" i="28"/>
  <c r="AN322" i="28"/>
  <c r="AM322" i="28"/>
  <c r="AL322" i="28"/>
  <c r="AK322" i="28"/>
  <c r="AJ322" i="28"/>
  <c r="AI322" i="28"/>
  <c r="AH322" i="28"/>
  <c r="AG322" i="28"/>
  <c r="AF322" i="28"/>
  <c r="AE322" i="28"/>
  <c r="AD322" i="28"/>
  <c r="AC322" i="28"/>
  <c r="AB322" i="28"/>
  <c r="AA322" i="28"/>
  <c r="Z322" i="28"/>
  <c r="Y322" i="28"/>
  <c r="X322" i="28"/>
  <c r="W322" i="28"/>
  <c r="V322" i="28"/>
  <c r="U322" i="28"/>
  <c r="T322" i="28"/>
  <c r="AQ321" i="28"/>
  <c r="AP321" i="28"/>
  <c r="AO321" i="28"/>
  <c r="AN321" i="28"/>
  <c r="AM321" i="28"/>
  <c r="AL321" i="28"/>
  <c r="AK321" i="28"/>
  <c r="AJ321" i="28"/>
  <c r="AI321" i="28"/>
  <c r="AH321" i="28"/>
  <c r="AG321" i="28"/>
  <c r="AF321" i="28"/>
  <c r="AE321" i="28"/>
  <c r="AD321" i="28"/>
  <c r="AC321" i="28"/>
  <c r="AB321" i="28"/>
  <c r="AA321" i="28"/>
  <c r="Z321" i="28"/>
  <c r="Y321" i="28"/>
  <c r="X321" i="28"/>
  <c r="W321" i="28"/>
  <c r="V321" i="28"/>
  <c r="U321" i="28"/>
  <c r="T321" i="28"/>
  <c r="AQ320" i="28"/>
  <c r="AP320" i="28"/>
  <c r="AO320" i="28"/>
  <c r="AN320" i="28"/>
  <c r="AM320" i="28"/>
  <c r="AL320" i="28"/>
  <c r="AK320" i="28"/>
  <c r="AJ320" i="28"/>
  <c r="AI320" i="28"/>
  <c r="AH320" i="28"/>
  <c r="AG320" i="28"/>
  <c r="AF320" i="28"/>
  <c r="AE320" i="28"/>
  <c r="AD320" i="28"/>
  <c r="AC320" i="28"/>
  <c r="AB320" i="28"/>
  <c r="AA320" i="28"/>
  <c r="Z320" i="28"/>
  <c r="Y320" i="28"/>
  <c r="X320" i="28"/>
  <c r="W320" i="28"/>
  <c r="V320" i="28"/>
  <c r="U320" i="28"/>
  <c r="T320" i="28"/>
  <c r="AQ319" i="28"/>
  <c r="AP319" i="28"/>
  <c r="AO319" i="28"/>
  <c r="AN319" i="28"/>
  <c r="AM319" i="28"/>
  <c r="AL319" i="28"/>
  <c r="AK319" i="28"/>
  <c r="AJ319" i="28"/>
  <c r="AI319" i="28"/>
  <c r="AH319" i="28"/>
  <c r="AG319" i="28"/>
  <c r="AF319" i="28"/>
  <c r="AE319" i="28"/>
  <c r="AD319" i="28"/>
  <c r="AC319" i="28"/>
  <c r="AB319" i="28"/>
  <c r="AA319" i="28"/>
  <c r="Z319" i="28"/>
  <c r="Y319" i="28"/>
  <c r="X319" i="28"/>
  <c r="W319" i="28"/>
  <c r="V319" i="28"/>
  <c r="U319" i="28"/>
  <c r="T319" i="28"/>
  <c r="AQ318" i="28"/>
  <c r="AP318" i="28"/>
  <c r="AO318" i="28"/>
  <c r="AN318" i="28"/>
  <c r="AM318" i="28"/>
  <c r="AL318" i="28"/>
  <c r="AK318" i="28"/>
  <c r="AJ318" i="28"/>
  <c r="AI318" i="28"/>
  <c r="AH318" i="28"/>
  <c r="AG318" i="28"/>
  <c r="AF318" i="28"/>
  <c r="AE318" i="28"/>
  <c r="AD318" i="28"/>
  <c r="AC318" i="28"/>
  <c r="AB318" i="28"/>
  <c r="AA318" i="28"/>
  <c r="Z318" i="28"/>
  <c r="Y318" i="28"/>
  <c r="X318" i="28"/>
  <c r="W318" i="28"/>
  <c r="V318" i="28"/>
  <c r="U318" i="28"/>
  <c r="T318" i="28"/>
  <c r="AQ317" i="28"/>
  <c r="AP317" i="28"/>
  <c r="AO317" i="28"/>
  <c r="AN317" i="28"/>
  <c r="AM317" i="28"/>
  <c r="AL317" i="28"/>
  <c r="AK317" i="28"/>
  <c r="AJ317" i="28"/>
  <c r="AI317" i="28"/>
  <c r="AH317" i="28"/>
  <c r="AG317" i="28"/>
  <c r="AF317" i="28"/>
  <c r="AE317" i="28"/>
  <c r="AD317" i="28"/>
  <c r="AC317" i="28"/>
  <c r="AB317" i="28"/>
  <c r="AA317" i="28"/>
  <c r="Z317" i="28"/>
  <c r="Y317" i="28"/>
  <c r="X317" i="28"/>
  <c r="W317" i="28"/>
  <c r="V317" i="28"/>
  <c r="U317" i="28"/>
  <c r="T317" i="28"/>
  <c r="AQ316" i="28"/>
  <c r="AP316" i="28"/>
  <c r="AO316" i="28"/>
  <c r="AN316" i="28"/>
  <c r="AM316" i="28"/>
  <c r="AL316" i="28"/>
  <c r="AK316" i="28"/>
  <c r="AJ316" i="28"/>
  <c r="AI316" i="28"/>
  <c r="AH316" i="28"/>
  <c r="AG316" i="28"/>
  <c r="AF316" i="28"/>
  <c r="AE316" i="28"/>
  <c r="AD316" i="28"/>
  <c r="AC316" i="28"/>
  <c r="AB316" i="28"/>
  <c r="AA316" i="28"/>
  <c r="Z316" i="28"/>
  <c r="Y316" i="28"/>
  <c r="X316" i="28"/>
  <c r="W316" i="28"/>
  <c r="V316" i="28"/>
  <c r="U316" i="28"/>
  <c r="T316" i="28"/>
  <c r="AQ315" i="28"/>
  <c r="AP315" i="28"/>
  <c r="AO315" i="28"/>
  <c r="AN315" i="28"/>
  <c r="AM315" i="28"/>
  <c r="AL315" i="28"/>
  <c r="AK315" i="28"/>
  <c r="AJ315" i="28"/>
  <c r="AI315" i="28"/>
  <c r="AH315" i="28"/>
  <c r="AG315" i="28"/>
  <c r="AF315" i="28"/>
  <c r="AE315" i="28"/>
  <c r="AD315" i="28"/>
  <c r="AC315" i="28"/>
  <c r="AB315" i="28"/>
  <c r="AA315" i="28"/>
  <c r="Z315" i="28"/>
  <c r="Y315" i="28"/>
  <c r="X315" i="28"/>
  <c r="W315" i="28"/>
  <c r="V315" i="28"/>
  <c r="U315" i="28"/>
  <c r="T315" i="28"/>
  <c r="AQ314" i="28"/>
  <c r="AP314" i="28"/>
  <c r="AO314" i="28"/>
  <c r="AN314" i="28"/>
  <c r="AM314" i="28"/>
  <c r="AL314" i="28"/>
  <c r="AK314" i="28"/>
  <c r="AJ314" i="28"/>
  <c r="AI314" i="28"/>
  <c r="AH314" i="28"/>
  <c r="AG314" i="28"/>
  <c r="AF314" i="28"/>
  <c r="AE314" i="28"/>
  <c r="AD314" i="28"/>
  <c r="AC314" i="28"/>
  <c r="AB314" i="28"/>
  <c r="AA314" i="28"/>
  <c r="Z314" i="28"/>
  <c r="Y314" i="28"/>
  <c r="X314" i="28"/>
  <c r="W314" i="28"/>
  <c r="V314" i="28"/>
  <c r="U314" i="28"/>
  <c r="T314" i="28"/>
  <c r="AQ313" i="28"/>
  <c r="AP313" i="28"/>
  <c r="AO313" i="28"/>
  <c r="AN313" i="28"/>
  <c r="AM313" i="28"/>
  <c r="AL313" i="28"/>
  <c r="AK313" i="28"/>
  <c r="AJ313" i="28"/>
  <c r="AI313" i="28"/>
  <c r="AH313" i="28"/>
  <c r="AG313" i="28"/>
  <c r="AF313" i="28"/>
  <c r="AE313" i="28"/>
  <c r="AD313" i="28"/>
  <c r="AC313" i="28"/>
  <c r="AB313" i="28"/>
  <c r="AA313" i="28"/>
  <c r="Z313" i="28"/>
  <c r="Y313" i="28"/>
  <c r="X313" i="28"/>
  <c r="W313" i="28"/>
  <c r="V313" i="28"/>
  <c r="U313" i="28"/>
  <c r="T313" i="28"/>
  <c r="AQ312" i="28"/>
  <c r="AP312" i="28"/>
  <c r="AO312" i="28"/>
  <c r="AN312" i="28"/>
  <c r="AM312" i="28"/>
  <c r="AL312" i="28"/>
  <c r="AK312" i="28"/>
  <c r="AJ312" i="28"/>
  <c r="AI312" i="28"/>
  <c r="AH312" i="28"/>
  <c r="AG312" i="28"/>
  <c r="AF312" i="28"/>
  <c r="AE312" i="28"/>
  <c r="AD312" i="28"/>
  <c r="AC312" i="28"/>
  <c r="AB312" i="28"/>
  <c r="AA312" i="28"/>
  <c r="Z312" i="28"/>
  <c r="Y312" i="28"/>
  <c r="X312" i="28"/>
  <c r="W312" i="28"/>
  <c r="V312" i="28"/>
  <c r="U312" i="28"/>
  <c r="T312" i="28"/>
  <c r="AQ311" i="28"/>
  <c r="AP311" i="28"/>
  <c r="AO311" i="28"/>
  <c r="AN311" i="28"/>
  <c r="AM311" i="28"/>
  <c r="AL311" i="28"/>
  <c r="AK311" i="28"/>
  <c r="AJ311" i="28"/>
  <c r="AI311" i="28"/>
  <c r="AH311" i="28"/>
  <c r="AG311" i="28"/>
  <c r="AF311" i="28"/>
  <c r="AE311" i="28"/>
  <c r="AD311" i="28"/>
  <c r="AC311" i="28"/>
  <c r="AB311" i="28"/>
  <c r="AA311" i="28"/>
  <c r="Z311" i="28"/>
  <c r="Y311" i="28"/>
  <c r="X311" i="28"/>
  <c r="W311" i="28"/>
  <c r="V311" i="28"/>
  <c r="U311" i="28"/>
  <c r="T311" i="28"/>
  <c r="AQ310" i="28"/>
  <c r="AP310" i="28"/>
  <c r="AO310" i="28"/>
  <c r="AN310" i="28"/>
  <c r="AM310" i="28"/>
  <c r="AL310" i="28"/>
  <c r="AK310" i="28"/>
  <c r="AJ310" i="28"/>
  <c r="AI310" i="28"/>
  <c r="AH310" i="28"/>
  <c r="AG310" i="28"/>
  <c r="AF310" i="28"/>
  <c r="AE310" i="28"/>
  <c r="AD310" i="28"/>
  <c r="AC310" i="28"/>
  <c r="AB310" i="28"/>
  <c r="AA310" i="28"/>
  <c r="Z310" i="28"/>
  <c r="Y310" i="28"/>
  <c r="X310" i="28"/>
  <c r="W310" i="28"/>
  <c r="V310" i="28"/>
  <c r="U310" i="28"/>
  <c r="T310" i="28"/>
  <c r="AQ309" i="28"/>
  <c r="AP309" i="28"/>
  <c r="AO309" i="28"/>
  <c r="AN309" i="28"/>
  <c r="AM309" i="28"/>
  <c r="AL309" i="28"/>
  <c r="AK309" i="28"/>
  <c r="AJ309" i="28"/>
  <c r="AI309" i="28"/>
  <c r="AH309" i="28"/>
  <c r="AG309" i="28"/>
  <c r="AF309" i="28"/>
  <c r="AE309" i="28"/>
  <c r="AD309" i="28"/>
  <c r="AC309" i="28"/>
  <c r="AB309" i="28"/>
  <c r="AA309" i="28"/>
  <c r="Z309" i="28"/>
  <c r="Y309" i="28"/>
  <c r="X309" i="28"/>
  <c r="W309" i="28"/>
  <c r="V309" i="28"/>
  <c r="U309" i="28"/>
  <c r="T309" i="28"/>
  <c r="AQ308" i="28"/>
  <c r="AP308" i="28"/>
  <c r="AO308" i="28"/>
  <c r="AN308" i="28"/>
  <c r="AM308" i="28"/>
  <c r="AL308" i="28"/>
  <c r="AK308" i="28"/>
  <c r="AJ308" i="28"/>
  <c r="AI308" i="28"/>
  <c r="AH308" i="28"/>
  <c r="AG308" i="28"/>
  <c r="AF308" i="28"/>
  <c r="AE308" i="28"/>
  <c r="AD308" i="28"/>
  <c r="AC308" i="28"/>
  <c r="AB308" i="28"/>
  <c r="AA308" i="28"/>
  <c r="Z308" i="28"/>
  <c r="Y308" i="28"/>
  <c r="X308" i="28"/>
  <c r="W308" i="28"/>
  <c r="V308" i="28"/>
  <c r="U308" i="28"/>
  <c r="T308" i="28"/>
  <c r="AQ307" i="28"/>
  <c r="AP307" i="28"/>
  <c r="AO307" i="28"/>
  <c r="AN307" i="28"/>
  <c r="AM307" i="28"/>
  <c r="AL307" i="28"/>
  <c r="AK307" i="28"/>
  <c r="AJ307" i="28"/>
  <c r="AI307" i="28"/>
  <c r="AH307" i="28"/>
  <c r="AG307" i="28"/>
  <c r="AF307" i="28"/>
  <c r="AE307" i="28"/>
  <c r="AD307" i="28"/>
  <c r="AC307" i="28"/>
  <c r="AB307" i="28"/>
  <c r="AA307" i="28"/>
  <c r="Z307" i="28"/>
  <c r="Y307" i="28"/>
  <c r="X307" i="28"/>
  <c r="W307" i="28"/>
  <c r="V307" i="28"/>
  <c r="U307" i="28"/>
  <c r="T307" i="28"/>
  <c r="AQ306" i="28"/>
  <c r="AP306" i="28"/>
  <c r="AO306" i="28"/>
  <c r="AN306" i="28"/>
  <c r="AM306" i="28"/>
  <c r="AL306" i="28"/>
  <c r="AK306" i="28"/>
  <c r="AJ306" i="28"/>
  <c r="AI306" i="28"/>
  <c r="AH306" i="28"/>
  <c r="AG306" i="28"/>
  <c r="AF306" i="28"/>
  <c r="AE306" i="28"/>
  <c r="AD306" i="28"/>
  <c r="AC306" i="28"/>
  <c r="AB306" i="28"/>
  <c r="AA306" i="28"/>
  <c r="Z306" i="28"/>
  <c r="Y306" i="28"/>
  <c r="X306" i="28"/>
  <c r="W306" i="28"/>
  <c r="V306" i="28"/>
  <c r="U306" i="28"/>
  <c r="T306" i="28"/>
  <c r="AQ305" i="28"/>
  <c r="AP305" i="28"/>
  <c r="AO305" i="28"/>
  <c r="AN305" i="28"/>
  <c r="AM305" i="28"/>
  <c r="AL305" i="28"/>
  <c r="AK305" i="28"/>
  <c r="AJ305" i="28"/>
  <c r="AI305" i="28"/>
  <c r="AH305" i="28"/>
  <c r="AG305" i="28"/>
  <c r="AF305" i="28"/>
  <c r="AE305" i="28"/>
  <c r="AD305" i="28"/>
  <c r="AC305" i="28"/>
  <c r="AB305" i="28"/>
  <c r="AA305" i="28"/>
  <c r="Z305" i="28"/>
  <c r="Y305" i="28"/>
  <c r="X305" i="28"/>
  <c r="W305" i="28"/>
  <c r="V305" i="28"/>
  <c r="U305" i="28"/>
  <c r="T305" i="28"/>
  <c r="AQ304" i="28"/>
  <c r="AP304" i="28"/>
  <c r="AO304" i="28"/>
  <c r="AN304" i="28"/>
  <c r="AM304" i="28"/>
  <c r="AL304" i="28"/>
  <c r="AK304" i="28"/>
  <c r="AJ304" i="28"/>
  <c r="AI304" i="28"/>
  <c r="AH304" i="28"/>
  <c r="AG304" i="28"/>
  <c r="AF304" i="28"/>
  <c r="AE304" i="28"/>
  <c r="AD304" i="28"/>
  <c r="AC304" i="28"/>
  <c r="AB304" i="28"/>
  <c r="AA304" i="28"/>
  <c r="Z304" i="28"/>
  <c r="Y304" i="28"/>
  <c r="X304" i="28"/>
  <c r="W304" i="28"/>
  <c r="V304" i="28"/>
  <c r="U304" i="28"/>
  <c r="T304" i="28"/>
  <c r="AQ303" i="28"/>
  <c r="AP303" i="28"/>
  <c r="AO303" i="28"/>
  <c r="AN303" i="28"/>
  <c r="AM303" i="28"/>
  <c r="AL303" i="28"/>
  <c r="AK303" i="28"/>
  <c r="AJ303" i="28"/>
  <c r="AI303" i="28"/>
  <c r="AH303" i="28"/>
  <c r="AG303" i="28"/>
  <c r="AF303" i="28"/>
  <c r="AE303" i="28"/>
  <c r="AD303" i="28"/>
  <c r="AC303" i="28"/>
  <c r="AB303" i="28"/>
  <c r="AA303" i="28"/>
  <c r="Z303" i="28"/>
  <c r="Y303" i="28"/>
  <c r="X303" i="28"/>
  <c r="W303" i="28"/>
  <c r="V303" i="28"/>
  <c r="U303" i="28"/>
  <c r="T303" i="28"/>
  <c r="AQ302" i="28"/>
  <c r="AP302" i="28"/>
  <c r="AO302" i="28"/>
  <c r="AN302" i="28"/>
  <c r="AM302" i="28"/>
  <c r="AL302" i="28"/>
  <c r="AK302" i="28"/>
  <c r="AJ302" i="28"/>
  <c r="AI302" i="28"/>
  <c r="AH302" i="28"/>
  <c r="AG302" i="28"/>
  <c r="AF302" i="28"/>
  <c r="AE302" i="28"/>
  <c r="AD302" i="28"/>
  <c r="AC302" i="28"/>
  <c r="AB302" i="28"/>
  <c r="AA302" i="28"/>
  <c r="Z302" i="28"/>
  <c r="Y302" i="28"/>
  <c r="X302" i="28"/>
  <c r="W302" i="28"/>
  <c r="V302" i="28"/>
  <c r="U302" i="28"/>
  <c r="T302" i="28"/>
  <c r="AQ301" i="28"/>
  <c r="AP301" i="28"/>
  <c r="AO301" i="28"/>
  <c r="AN301" i="28"/>
  <c r="AM301" i="28"/>
  <c r="AL301" i="28"/>
  <c r="AK301" i="28"/>
  <c r="AJ301" i="28"/>
  <c r="AI301" i="28"/>
  <c r="AH301" i="28"/>
  <c r="AG301" i="28"/>
  <c r="AF301" i="28"/>
  <c r="AE301" i="28"/>
  <c r="AD301" i="28"/>
  <c r="AC301" i="28"/>
  <c r="AB301" i="28"/>
  <c r="AA301" i="28"/>
  <c r="Z301" i="28"/>
  <c r="Y301" i="28"/>
  <c r="X301" i="28"/>
  <c r="W301" i="28"/>
  <c r="V301" i="28"/>
  <c r="U301" i="28"/>
  <c r="T301" i="28"/>
  <c r="AQ300" i="28"/>
  <c r="AP300" i="28"/>
  <c r="AO300" i="28"/>
  <c r="AN300" i="28"/>
  <c r="AM300" i="28"/>
  <c r="AL300" i="28"/>
  <c r="AK300" i="28"/>
  <c r="AJ300" i="28"/>
  <c r="AI300" i="28"/>
  <c r="AH300" i="28"/>
  <c r="AG300" i="28"/>
  <c r="AF300" i="28"/>
  <c r="AE300" i="28"/>
  <c r="AD300" i="28"/>
  <c r="AC300" i="28"/>
  <c r="AB300" i="28"/>
  <c r="AA300" i="28"/>
  <c r="Z300" i="28"/>
  <c r="Y300" i="28"/>
  <c r="X300" i="28"/>
  <c r="W300" i="28"/>
  <c r="V300" i="28"/>
  <c r="U300" i="28"/>
  <c r="T300" i="28"/>
  <c r="AQ299" i="28"/>
  <c r="AP299" i="28"/>
  <c r="AO299" i="28"/>
  <c r="AN299" i="28"/>
  <c r="AM299" i="28"/>
  <c r="AL299" i="28"/>
  <c r="AK299" i="28"/>
  <c r="AJ299" i="28"/>
  <c r="AI299" i="28"/>
  <c r="AH299" i="28"/>
  <c r="AG299" i="28"/>
  <c r="AF299" i="28"/>
  <c r="AE299" i="28"/>
  <c r="AD299" i="28"/>
  <c r="AC299" i="28"/>
  <c r="AB299" i="28"/>
  <c r="AA299" i="28"/>
  <c r="Z299" i="28"/>
  <c r="Y299" i="28"/>
  <c r="X299" i="28"/>
  <c r="W299" i="28"/>
  <c r="V299" i="28"/>
  <c r="U299" i="28"/>
  <c r="T299" i="28"/>
  <c r="AQ298" i="28"/>
  <c r="AP298" i="28"/>
  <c r="AO298" i="28"/>
  <c r="AN298" i="28"/>
  <c r="AM298" i="28"/>
  <c r="AL298" i="28"/>
  <c r="AK298" i="28"/>
  <c r="AJ298" i="28"/>
  <c r="AI298" i="28"/>
  <c r="AH298" i="28"/>
  <c r="AG298" i="28"/>
  <c r="AF298" i="28"/>
  <c r="AE298" i="28"/>
  <c r="AD298" i="28"/>
  <c r="AC298" i="28"/>
  <c r="AB298" i="28"/>
  <c r="AA298" i="28"/>
  <c r="Z298" i="28"/>
  <c r="Y298" i="28"/>
  <c r="X298" i="28"/>
  <c r="W298" i="28"/>
  <c r="V298" i="28"/>
  <c r="U298" i="28"/>
  <c r="T298" i="28"/>
  <c r="AQ297" i="28"/>
  <c r="AP297" i="28"/>
  <c r="AO297" i="28"/>
  <c r="AN297" i="28"/>
  <c r="AM297" i="28"/>
  <c r="AL297" i="28"/>
  <c r="AK297" i="28"/>
  <c r="AJ297" i="28"/>
  <c r="AI297" i="28"/>
  <c r="AH297" i="28"/>
  <c r="AG297" i="28"/>
  <c r="AF297" i="28"/>
  <c r="AE297" i="28"/>
  <c r="AD297" i="28"/>
  <c r="AC297" i="28"/>
  <c r="AB297" i="28"/>
  <c r="AA297" i="28"/>
  <c r="Z297" i="28"/>
  <c r="Y297" i="28"/>
  <c r="X297" i="28"/>
  <c r="W297" i="28"/>
  <c r="V297" i="28"/>
  <c r="U297" i="28"/>
  <c r="T297" i="28"/>
  <c r="AQ296" i="28"/>
  <c r="AP296" i="28"/>
  <c r="AO296" i="28"/>
  <c r="AN296" i="28"/>
  <c r="AM296" i="28"/>
  <c r="AL296" i="28"/>
  <c r="AK296" i="28"/>
  <c r="AJ296" i="28"/>
  <c r="AI296" i="28"/>
  <c r="AH296" i="28"/>
  <c r="AG296" i="28"/>
  <c r="AF296" i="28"/>
  <c r="AE296" i="28"/>
  <c r="AD296" i="28"/>
  <c r="AC296" i="28"/>
  <c r="AB296" i="28"/>
  <c r="AA296" i="28"/>
  <c r="Z296" i="28"/>
  <c r="Y296" i="28"/>
  <c r="X296" i="28"/>
  <c r="W296" i="28"/>
  <c r="V296" i="28"/>
  <c r="U296" i="28"/>
  <c r="T296" i="28"/>
  <c r="AQ295" i="28"/>
  <c r="AP295" i="28"/>
  <c r="AO295" i="28"/>
  <c r="AN295" i="28"/>
  <c r="AM295" i="28"/>
  <c r="AL295" i="28"/>
  <c r="AK295" i="28"/>
  <c r="AJ295" i="28"/>
  <c r="AI295" i="28"/>
  <c r="AH295" i="28"/>
  <c r="AG295" i="28"/>
  <c r="AF295" i="28"/>
  <c r="AE295" i="28"/>
  <c r="AD295" i="28"/>
  <c r="AC295" i="28"/>
  <c r="AB295" i="28"/>
  <c r="AA295" i="28"/>
  <c r="Z295" i="28"/>
  <c r="Y295" i="28"/>
  <c r="X295" i="28"/>
  <c r="W295" i="28"/>
  <c r="V295" i="28"/>
  <c r="U295" i="28"/>
  <c r="T295" i="28"/>
  <c r="AQ294" i="28"/>
  <c r="AP294" i="28"/>
  <c r="AO294" i="28"/>
  <c r="AN294" i="28"/>
  <c r="AM294" i="28"/>
  <c r="AL294" i="28"/>
  <c r="AK294" i="28"/>
  <c r="AJ294" i="28"/>
  <c r="AI294" i="28"/>
  <c r="AH294" i="28"/>
  <c r="AG294" i="28"/>
  <c r="AF294" i="28"/>
  <c r="AE294" i="28"/>
  <c r="AD294" i="28"/>
  <c r="AC294" i="28"/>
  <c r="AB294" i="28"/>
  <c r="AA294" i="28"/>
  <c r="Z294" i="28"/>
  <c r="Y294" i="28"/>
  <c r="X294" i="28"/>
  <c r="W294" i="28"/>
  <c r="V294" i="28"/>
  <c r="U294" i="28"/>
  <c r="T294" i="28"/>
  <c r="AQ293" i="28"/>
  <c r="AP293" i="28"/>
  <c r="AO293" i="28"/>
  <c r="AN293" i="28"/>
  <c r="AM293" i="28"/>
  <c r="AL293" i="28"/>
  <c r="AK293" i="28"/>
  <c r="AJ293" i="28"/>
  <c r="AI293" i="28"/>
  <c r="AH293" i="28"/>
  <c r="AG293" i="28"/>
  <c r="AF293" i="28"/>
  <c r="AE293" i="28"/>
  <c r="AD293" i="28"/>
  <c r="AC293" i="28"/>
  <c r="AB293" i="28"/>
  <c r="AA293" i="28"/>
  <c r="Z293" i="28"/>
  <c r="Y293" i="28"/>
  <c r="X293" i="28"/>
  <c r="W293" i="28"/>
  <c r="V293" i="28"/>
  <c r="U293" i="28"/>
  <c r="T293" i="28"/>
  <c r="AQ292" i="28"/>
  <c r="AP292" i="28"/>
  <c r="AO292" i="28"/>
  <c r="AN292" i="28"/>
  <c r="AM292" i="28"/>
  <c r="AL292" i="28"/>
  <c r="AK292" i="28"/>
  <c r="AJ292" i="28"/>
  <c r="AI292" i="28"/>
  <c r="AH292" i="28"/>
  <c r="AG292" i="28"/>
  <c r="AF292" i="28"/>
  <c r="AE292" i="28"/>
  <c r="AD292" i="28"/>
  <c r="AC292" i="28"/>
  <c r="AB292" i="28"/>
  <c r="AA292" i="28"/>
  <c r="Z292" i="28"/>
  <c r="Y292" i="28"/>
  <c r="X292" i="28"/>
  <c r="W292" i="28"/>
  <c r="V292" i="28"/>
  <c r="U292" i="28"/>
  <c r="T292" i="28"/>
  <c r="AQ291" i="28"/>
  <c r="AP291" i="28"/>
  <c r="AO291" i="28"/>
  <c r="AN291" i="28"/>
  <c r="AM291" i="28"/>
  <c r="AL291" i="28"/>
  <c r="AK291" i="28"/>
  <c r="AJ291" i="28"/>
  <c r="AI291" i="28"/>
  <c r="AH291" i="28"/>
  <c r="AG291" i="28"/>
  <c r="AF291" i="28"/>
  <c r="AE291" i="28"/>
  <c r="AD291" i="28"/>
  <c r="AC291" i="28"/>
  <c r="AB291" i="28"/>
  <c r="AA291" i="28"/>
  <c r="Z291" i="28"/>
  <c r="Y291" i="28"/>
  <c r="X291" i="28"/>
  <c r="W291" i="28"/>
  <c r="V291" i="28"/>
  <c r="U291" i="28"/>
  <c r="T291" i="28"/>
  <c r="AQ290" i="28"/>
  <c r="AP290" i="28"/>
  <c r="AO290" i="28"/>
  <c r="AN290" i="28"/>
  <c r="AM290" i="28"/>
  <c r="AL290" i="28"/>
  <c r="AK290" i="28"/>
  <c r="AJ290" i="28"/>
  <c r="AI290" i="28"/>
  <c r="AH290" i="28"/>
  <c r="AG290" i="28"/>
  <c r="AF290" i="28"/>
  <c r="AE290" i="28"/>
  <c r="AD290" i="28"/>
  <c r="AC290" i="28"/>
  <c r="AB290" i="28"/>
  <c r="AA290" i="28"/>
  <c r="Z290" i="28"/>
  <c r="Y290" i="28"/>
  <c r="X290" i="28"/>
  <c r="W290" i="28"/>
  <c r="V290" i="28"/>
  <c r="U290" i="28"/>
  <c r="T290" i="28"/>
  <c r="AQ289" i="28"/>
  <c r="AP289" i="28"/>
  <c r="AO289" i="28"/>
  <c r="AN289" i="28"/>
  <c r="AM289" i="28"/>
  <c r="AL289" i="28"/>
  <c r="AK289" i="28"/>
  <c r="AJ289" i="28"/>
  <c r="AI289" i="28"/>
  <c r="AH289" i="28"/>
  <c r="AG289" i="28"/>
  <c r="AF289" i="28"/>
  <c r="AE289" i="28"/>
  <c r="AD289" i="28"/>
  <c r="AC289" i="28"/>
  <c r="AB289" i="28"/>
  <c r="AA289" i="28"/>
  <c r="Z289" i="28"/>
  <c r="Y289" i="28"/>
  <c r="X289" i="28"/>
  <c r="W289" i="28"/>
  <c r="V289" i="28"/>
  <c r="U289" i="28"/>
  <c r="T289" i="28"/>
  <c r="AQ288" i="28"/>
  <c r="AP288" i="28"/>
  <c r="AO288" i="28"/>
  <c r="AN288" i="28"/>
  <c r="AM288" i="28"/>
  <c r="AL288" i="28"/>
  <c r="AK288" i="28"/>
  <c r="AJ288" i="28"/>
  <c r="AI288" i="28"/>
  <c r="AH288" i="28"/>
  <c r="AG288" i="28"/>
  <c r="AF288" i="28"/>
  <c r="AE288" i="28"/>
  <c r="AD288" i="28"/>
  <c r="AC288" i="28"/>
  <c r="AB288" i="28"/>
  <c r="AA288" i="28"/>
  <c r="Z288" i="28"/>
  <c r="Y288" i="28"/>
  <c r="X288" i="28"/>
  <c r="W288" i="28"/>
  <c r="V288" i="28"/>
  <c r="U288" i="28"/>
  <c r="T288" i="28"/>
  <c r="AQ287" i="28"/>
  <c r="AP287" i="28"/>
  <c r="AO287" i="28"/>
  <c r="AN287" i="28"/>
  <c r="AM287" i="28"/>
  <c r="AL287" i="28"/>
  <c r="AK287" i="28"/>
  <c r="AJ287" i="28"/>
  <c r="AI287" i="28"/>
  <c r="AH287" i="28"/>
  <c r="AG287" i="28"/>
  <c r="AF287" i="28"/>
  <c r="AE287" i="28"/>
  <c r="AD287" i="28"/>
  <c r="AC287" i="28"/>
  <c r="AB287" i="28"/>
  <c r="AA287" i="28"/>
  <c r="Z287" i="28"/>
  <c r="Y287" i="28"/>
  <c r="X287" i="28"/>
  <c r="W287" i="28"/>
  <c r="V287" i="28"/>
  <c r="U287" i="28"/>
  <c r="T287" i="28"/>
  <c r="AQ286" i="28"/>
  <c r="AP286" i="28"/>
  <c r="AO286" i="28"/>
  <c r="AN286" i="28"/>
  <c r="AM286" i="28"/>
  <c r="AL286" i="28"/>
  <c r="AK286" i="28"/>
  <c r="AJ286" i="28"/>
  <c r="AI286" i="28"/>
  <c r="AH286" i="28"/>
  <c r="AG286" i="28"/>
  <c r="AF286" i="28"/>
  <c r="AE286" i="28"/>
  <c r="AD286" i="28"/>
  <c r="AC286" i="28"/>
  <c r="AB286" i="28"/>
  <c r="AA286" i="28"/>
  <c r="Z286" i="28"/>
  <c r="Y286" i="28"/>
  <c r="X286" i="28"/>
  <c r="W286" i="28"/>
  <c r="V286" i="28"/>
  <c r="U286" i="28"/>
  <c r="T286" i="28"/>
  <c r="AQ285" i="28"/>
  <c r="AP285" i="28"/>
  <c r="AO285" i="28"/>
  <c r="AN285" i="28"/>
  <c r="AM285" i="28"/>
  <c r="AL285" i="28"/>
  <c r="AK285" i="28"/>
  <c r="AJ285" i="28"/>
  <c r="AI285" i="28"/>
  <c r="AH285" i="28"/>
  <c r="AG285" i="28"/>
  <c r="AF285" i="28"/>
  <c r="AE285" i="28"/>
  <c r="AD285" i="28"/>
  <c r="AC285" i="28"/>
  <c r="AB285" i="28"/>
  <c r="AA285" i="28"/>
  <c r="Z285" i="28"/>
  <c r="Y285" i="28"/>
  <c r="X285" i="28"/>
  <c r="W285" i="28"/>
  <c r="V285" i="28"/>
  <c r="U285" i="28"/>
  <c r="T285" i="28"/>
  <c r="AQ284" i="28"/>
  <c r="AP284" i="28"/>
  <c r="AO284" i="28"/>
  <c r="AN284" i="28"/>
  <c r="AM284" i="28"/>
  <c r="AL284" i="28"/>
  <c r="AK284" i="28"/>
  <c r="AJ284" i="28"/>
  <c r="AI284" i="28"/>
  <c r="AH284" i="28"/>
  <c r="AG284" i="28"/>
  <c r="AF284" i="28"/>
  <c r="AE284" i="28"/>
  <c r="AD284" i="28"/>
  <c r="AC284" i="28"/>
  <c r="AB284" i="28"/>
  <c r="AA284" i="28"/>
  <c r="Z284" i="28"/>
  <c r="Y284" i="28"/>
  <c r="X284" i="28"/>
  <c r="W284" i="28"/>
  <c r="V284" i="28"/>
  <c r="U284" i="28"/>
  <c r="T284" i="28"/>
  <c r="AQ283" i="28"/>
  <c r="AP283" i="28"/>
  <c r="AO283" i="28"/>
  <c r="AN283" i="28"/>
  <c r="AM283" i="28"/>
  <c r="AL283" i="28"/>
  <c r="AK283" i="28"/>
  <c r="AJ283" i="28"/>
  <c r="AI283" i="28"/>
  <c r="AH283" i="28"/>
  <c r="AG283" i="28"/>
  <c r="AF283" i="28"/>
  <c r="AE283" i="28"/>
  <c r="AD283" i="28"/>
  <c r="AC283" i="28"/>
  <c r="AB283" i="28"/>
  <c r="AA283" i="28"/>
  <c r="Z283" i="28"/>
  <c r="Y283" i="28"/>
  <c r="X283" i="28"/>
  <c r="W283" i="28"/>
  <c r="V283" i="28"/>
  <c r="U283" i="28"/>
  <c r="T283" i="28"/>
  <c r="AQ282" i="28"/>
  <c r="AP282" i="28"/>
  <c r="AO282" i="28"/>
  <c r="AN282" i="28"/>
  <c r="AM282" i="28"/>
  <c r="AL282" i="28"/>
  <c r="AK282" i="28"/>
  <c r="AJ282" i="28"/>
  <c r="AI282" i="28"/>
  <c r="AH282" i="28"/>
  <c r="AG282" i="28"/>
  <c r="AF282" i="28"/>
  <c r="AE282" i="28"/>
  <c r="AD282" i="28"/>
  <c r="AC282" i="28"/>
  <c r="AB282" i="28"/>
  <c r="AA282" i="28"/>
  <c r="Z282" i="28"/>
  <c r="Y282" i="28"/>
  <c r="X282" i="28"/>
  <c r="W282" i="28"/>
  <c r="V282" i="28"/>
  <c r="U282" i="28"/>
  <c r="T282" i="28"/>
  <c r="AQ281" i="28"/>
  <c r="AP281" i="28"/>
  <c r="AO281" i="28"/>
  <c r="AN281" i="28"/>
  <c r="AM281" i="28"/>
  <c r="AL281" i="28"/>
  <c r="AK281" i="28"/>
  <c r="AJ281" i="28"/>
  <c r="AI281" i="28"/>
  <c r="AH281" i="28"/>
  <c r="AG281" i="28"/>
  <c r="AF281" i="28"/>
  <c r="AE281" i="28"/>
  <c r="AD281" i="28"/>
  <c r="AC281" i="28"/>
  <c r="AB281" i="28"/>
  <c r="AA281" i="28"/>
  <c r="Z281" i="28"/>
  <c r="Y281" i="28"/>
  <c r="X281" i="28"/>
  <c r="W281" i="28"/>
  <c r="V281" i="28"/>
  <c r="U281" i="28"/>
  <c r="T281" i="28"/>
  <c r="AQ280" i="28"/>
  <c r="AP280" i="28"/>
  <c r="AO280" i="28"/>
  <c r="AN280" i="28"/>
  <c r="AM280" i="28"/>
  <c r="AL280" i="28"/>
  <c r="AK280" i="28"/>
  <c r="AJ280" i="28"/>
  <c r="AI280" i="28"/>
  <c r="AH280" i="28"/>
  <c r="AG280" i="28"/>
  <c r="AF280" i="28"/>
  <c r="AE280" i="28"/>
  <c r="AD280" i="28"/>
  <c r="AC280" i="28"/>
  <c r="AB280" i="28"/>
  <c r="AA280" i="28"/>
  <c r="Z280" i="28"/>
  <c r="Y280" i="28"/>
  <c r="X280" i="28"/>
  <c r="W280" i="28"/>
  <c r="V280" i="28"/>
  <c r="U280" i="28"/>
  <c r="T280" i="28"/>
  <c r="AQ279" i="28"/>
  <c r="AP279" i="28"/>
  <c r="AO279" i="28"/>
  <c r="AN279" i="28"/>
  <c r="AM279" i="28"/>
  <c r="AL279" i="28"/>
  <c r="AK279" i="28"/>
  <c r="AJ279" i="28"/>
  <c r="AI279" i="28"/>
  <c r="AH279" i="28"/>
  <c r="AG279" i="28"/>
  <c r="AF279" i="28"/>
  <c r="AE279" i="28"/>
  <c r="AD279" i="28"/>
  <c r="AC279" i="28"/>
  <c r="AB279" i="28"/>
  <c r="AA279" i="28"/>
  <c r="Z279" i="28"/>
  <c r="Y279" i="28"/>
  <c r="X279" i="28"/>
  <c r="W279" i="28"/>
  <c r="V279" i="28"/>
  <c r="U279" i="28"/>
  <c r="T279" i="28"/>
  <c r="AQ278" i="28"/>
  <c r="AP278" i="28"/>
  <c r="AO278" i="28"/>
  <c r="AN278" i="28"/>
  <c r="AM278" i="28"/>
  <c r="AL278" i="28"/>
  <c r="AK278" i="28"/>
  <c r="AJ278" i="28"/>
  <c r="AI278" i="28"/>
  <c r="AH278" i="28"/>
  <c r="AG278" i="28"/>
  <c r="AF278" i="28"/>
  <c r="AE278" i="28"/>
  <c r="AD278" i="28"/>
  <c r="AC278" i="28"/>
  <c r="AB278" i="28"/>
  <c r="AA278" i="28"/>
  <c r="Z278" i="28"/>
  <c r="Y278" i="28"/>
  <c r="X278" i="28"/>
  <c r="W278" i="28"/>
  <c r="V278" i="28"/>
  <c r="U278" i="28"/>
  <c r="T278" i="28"/>
  <c r="AQ277" i="28"/>
  <c r="AP277" i="28"/>
  <c r="AO277" i="28"/>
  <c r="AN277" i="28"/>
  <c r="AM277" i="28"/>
  <c r="AL277" i="28"/>
  <c r="AK277" i="28"/>
  <c r="AJ277" i="28"/>
  <c r="AI277" i="28"/>
  <c r="AH277" i="28"/>
  <c r="AG277" i="28"/>
  <c r="AF277" i="28"/>
  <c r="AE277" i="28"/>
  <c r="AD277" i="28"/>
  <c r="AC277" i="28"/>
  <c r="AB277" i="28"/>
  <c r="AA277" i="28"/>
  <c r="Z277" i="28"/>
  <c r="Y277" i="28"/>
  <c r="X277" i="28"/>
  <c r="W277" i="28"/>
  <c r="V277" i="28"/>
  <c r="U277" i="28"/>
  <c r="T277" i="28"/>
  <c r="AQ276" i="28"/>
  <c r="AP276" i="28"/>
  <c r="AO276" i="28"/>
  <c r="AN276" i="28"/>
  <c r="AM276" i="28"/>
  <c r="AL276" i="28"/>
  <c r="AK276" i="28"/>
  <c r="AJ276" i="28"/>
  <c r="AI276" i="28"/>
  <c r="AH276" i="28"/>
  <c r="AG276" i="28"/>
  <c r="AF276" i="28"/>
  <c r="AE276" i="28"/>
  <c r="AD276" i="28"/>
  <c r="AC276" i="28"/>
  <c r="AB276" i="28"/>
  <c r="AA276" i="28"/>
  <c r="Z276" i="28"/>
  <c r="Y276" i="28"/>
  <c r="X276" i="28"/>
  <c r="W276" i="28"/>
  <c r="V276" i="28"/>
  <c r="U276" i="28"/>
  <c r="T276" i="28"/>
  <c r="AQ275" i="28"/>
  <c r="AP275" i="28"/>
  <c r="AO275" i="28"/>
  <c r="AN275" i="28"/>
  <c r="AM275" i="28"/>
  <c r="AL275" i="28"/>
  <c r="AK275" i="28"/>
  <c r="AJ275" i="28"/>
  <c r="AI275" i="28"/>
  <c r="AH275" i="28"/>
  <c r="AG275" i="28"/>
  <c r="AF275" i="28"/>
  <c r="AE275" i="28"/>
  <c r="AD275" i="28"/>
  <c r="AC275" i="28"/>
  <c r="AB275" i="28"/>
  <c r="AA275" i="28"/>
  <c r="Z275" i="28"/>
  <c r="Y275" i="28"/>
  <c r="X275" i="28"/>
  <c r="W275" i="28"/>
  <c r="V275" i="28"/>
  <c r="U275" i="28"/>
  <c r="T275" i="28"/>
  <c r="AQ274" i="28"/>
  <c r="AP274" i="28"/>
  <c r="AO274" i="28"/>
  <c r="AN274" i="28"/>
  <c r="AM274" i="28"/>
  <c r="AL274" i="28"/>
  <c r="AK274" i="28"/>
  <c r="AJ274" i="28"/>
  <c r="AI274" i="28"/>
  <c r="AH274" i="28"/>
  <c r="AG274" i="28"/>
  <c r="AF274" i="28"/>
  <c r="AE274" i="28"/>
  <c r="AD274" i="28"/>
  <c r="AC274" i="28"/>
  <c r="AB274" i="28"/>
  <c r="AA274" i="28"/>
  <c r="Z274" i="28"/>
  <c r="Y274" i="28"/>
  <c r="X274" i="28"/>
  <c r="W274" i="28"/>
  <c r="V274" i="28"/>
  <c r="U274" i="28"/>
  <c r="T274" i="28"/>
  <c r="AQ273" i="28"/>
  <c r="AP273" i="28"/>
  <c r="AO273" i="28"/>
  <c r="AN273" i="28"/>
  <c r="AM273" i="28"/>
  <c r="AL273" i="28"/>
  <c r="AK273" i="28"/>
  <c r="AJ273" i="28"/>
  <c r="AI273" i="28"/>
  <c r="AH273" i="28"/>
  <c r="AG273" i="28"/>
  <c r="AF273" i="28"/>
  <c r="AE273" i="28"/>
  <c r="AD273" i="28"/>
  <c r="AC273" i="28"/>
  <c r="AB273" i="28"/>
  <c r="AA273" i="28"/>
  <c r="Z273" i="28"/>
  <c r="Y273" i="28"/>
  <c r="X273" i="28"/>
  <c r="W273" i="28"/>
  <c r="V273" i="28"/>
  <c r="U273" i="28"/>
  <c r="T273" i="28"/>
  <c r="AQ272" i="28"/>
  <c r="AP272" i="28"/>
  <c r="AO272" i="28"/>
  <c r="AN272" i="28"/>
  <c r="AM272" i="28"/>
  <c r="AL272" i="28"/>
  <c r="AK272" i="28"/>
  <c r="AJ272" i="28"/>
  <c r="AI272" i="28"/>
  <c r="AH272" i="28"/>
  <c r="AG272" i="28"/>
  <c r="AF272" i="28"/>
  <c r="AE272" i="28"/>
  <c r="AD272" i="28"/>
  <c r="AC272" i="28"/>
  <c r="AB272" i="28"/>
  <c r="AA272" i="28"/>
  <c r="Z272" i="28"/>
  <c r="Y272" i="28"/>
  <c r="X272" i="28"/>
  <c r="W272" i="28"/>
  <c r="V272" i="28"/>
  <c r="U272" i="28"/>
  <c r="T272" i="28"/>
  <c r="AQ271" i="28"/>
  <c r="AP271" i="28"/>
  <c r="AO271" i="28"/>
  <c r="AN271" i="28"/>
  <c r="AM271" i="28"/>
  <c r="AL271" i="28"/>
  <c r="AK271" i="28"/>
  <c r="AJ271" i="28"/>
  <c r="AI271" i="28"/>
  <c r="AH271" i="28"/>
  <c r="AG271" i="28"/>
  <c r="AF271" i="28"/>
  <c r="AE271" i="28"/>
  <c r="AD271" i="28"/>
  <c r="AC271" i="28"/>
  <c r="AB271" i="28"/>
  <c r="AA271" i="28"/>
  <c r="Z271" i="28"/>
  <c r="Y271" i="28"/>
  <c r="X271" i="28"/>
  <c r="W271" i="28"/>
  <c r="V271" i="28"/>
  <c r="U271" i="28"/>
  <c r="T271" i="28"/>
  <c r="AQ270" i="28"/>
  <c r="AP270" i="28"/>
  <c r="AO270" i="28"/>
  <c r="AN270" i="28"/>
  <c r="AM270" i="28"/>
  <c r="AL270" i="28"/>
  <c r="AK270" i="28"/>
  <c r="AJ270" i="28"/>
  <c r="AI270" i="28"/>
  <c r="AH270" i="28"/>
  <c r="AG270" i="28"/>
  <c r="AF270" i="28"/>
  <c r="AE270" i="28"/>
  <c r="AD270" i="28"/>
  <c r="AC270" i="28"/>
  <c r="AB270" i="28"/>
  <c r="AA270" i="28"/>
  <c r="Z270" i="28"/>
  <c r="Y270" i="28"/>
  <c r="X270" i="28"/>
  <c r="W270" i="28"/>
  <c r="V270" i="28"/>
  <c r="U270" i="28"/>
  <c r="T270" i="28"/>
  <c r="AQ269" i="28"/>
  <c r="AP269" i="28"/>
  <c r="AO269" i="28"/>
  <c r="AN269" i="28"/>
  <c r="AM269" i="28"/>
  <c r="AL269" i="28"/>
  <c r="AK269" i="28"/>
  <c r="AJ269" i="28"/>
  <c r="AI269" i="28"/>
  <c r="AH269" i="28"/>
  <c r="AG269" i="28"/>
  <c r="AF269" i="28"/>
  <c r="AE269" i="28"/>
  <c r="AD269" i="28"/>
  <c r="AC269" i="28"/>
  <c r="AB269" i="28"/>
  <c r="AA269" i="28"/>
  <c r="Z269" i="28"/>
  <c r="Y269" i="28"/>
  <c r="X269" i="28"/>
  <c r="W269" i="28"/>
  <c r="V269" i="28"/>
  <c r="U269" i="28"/>
  <c r="T269" i="28"/>
  <c r="AQ268" i="28"/>
  <c r="AP268" i="28"/>
  <c r="AO268" i="28"/>
  <c r="AN268" i="28"/>
  <c r="AM268" i="28"/>
  <c r="AL268" i="28"/>
  <c r="AK268" i="28"/>
  <c r="AJ268" i="28"/>
  <c r="AI268" i="28"/>
  <c r="AH268" i="28"/>
  <c r="AG268" i="28"/>
  <c r="AF268" i="28"/>
  <c r="AE268" i="28"/>
  <c r="AD268" i="28"/>
  <c r="AC268" i="28"/>
  <c r="AB268" i="28"/>
  <c r="AA268" i="28"/>
  <c r="Z268" i="28"/>
  <c r="Y268" i="28"/>
  <c r="X268" i="28"/>
  <c r="W268" i="28"/>
  <c r="V268" i="28"/>
  <c r="U268" i="28"/>
  <c r="T268" i="28"/>
  <c r="AQ267" i="28"/>
  <c r="AP267" i="28"/>
  <c r="AO267" i="28"/>
  <c r="AN267" i="28"/>
  <c r="AM267" i="28"/>
  <c r="AL267" i="28"/>
  <c r="AK267" i="28"/>
  <c r="AJ267" i="28"/>
  <c r="AI267" i="28"/>
  <c r="AH267" i="28"/>
  <c r="AG267" i="28"/>
  <c r="AF267" i="28"/>
  <c r="AE267" i="28"/>
  <c r="AD267" i="28"/>
  <c r="AC267" i="28"/>
  <c r="AB267" i="28"/>
  <c r="AA267" i="28"/>
  <c r="Z267" i="28"/>
  <c r="Y267" i="28"/>
  <c r="X267" i="28"/>
  <c r="W267" i="28"/>
  <c r="V267" i="28"/>
  <c r="U267" i="28"/>
  <c r="T267" i="28"/>
  <c r="AQ266" i="28"/>
  <c r="AP266" i="28"/>
  <c r="AO266" i="28"/>
  <c r="AN266" i="28"/>
  <c r="AM266" i="28"/>
  <c r="AL266" i="28"/>
  <c r="AK266" i="28"/>
  <c r="AJ266" i="28"/>
  <c r="AI266" i="28"/>
  <c r="AH266" i="28"/>
  <c r="AG266" i="28"/>
  <c r="AF266" i="28"/>
  <c r="AE266" i="28"/>
  <c r="AD266" i="28"/>
  <c r="AC266" i="28"/>
  <c r="AB266" i="28"/>
  <c r="AA266" i="28"/>
  <c r="Z266" i="28"/>
  <c r="Y266" i="28"/>
  <c r="X266" i="28"/>
  <c r="W266" i="28"/>
  <c r="V266" i="28"/>
  <c r="U266" i="28"/>
  <c r="T266" i="28"/>
  <c r="AQ265" i="28"/>
  <c r="AP265" i="28"/>
  <c r="AO265" i="28"/>
  <c r="AN265" i="28"/>
  <c r="AM265" i="28"/>
  <c r="AL265" i="28"/>
  <c r="AK265" i="28"/>
  <c r="AJ265" i="28"/>
  <c r="AI265" i="28"/>
  <c r="AH265" i="28"/>
  <c r="AG265" i="28"/>
  <c r="AF265" i="28"/>
  <c r="AE265" i="28"/>
  <c r="AD265" i="28"/>
  <c r="AC265" i="28"/>
  <c r="AB265" i="28"/>
  <c r="AA265" i="28"/>
  <c r="Z265" i="28"/>
  <c r="Y265" i="28"/>
  <c r="X265" i="28"/>
  <c r="W265" i="28"/>
  <c r="V265" i="28"/>
  <c r="U265" i="28"/>
  <c r="T265" i="28"/>
  <c r="AQ264" i="28"/>
  <c r="AP264" i="28"/>
  <c r="AO264" i="28"/>
  <c r="AN264" i="28"/>
  <c r="AM264" i="28"/>
  <c r="AL264" i="28"/>
  <c r="AK264" i="28"/>
  <c r="AJ264" i="28"/>
  <c r="AI264" i="28"/>
  <c r="AH264" i="28"/>
  <c r="AG264" i="28"/>
  <c r="AF264" i="28"/>
  <c r="AE264" i="28"/>
  <c r="AD264" i="28"/>
  <c r="AC264" i="28"/>
  <c r="AB264" i="28"/>
  <c r="AA264" i="28"/>
  <c r="Z264" i="28"/>
  <c r="Y264" i="28"/>
  <c r="X264" i="28"/>
  <c r="W264" i="28"/>
  <c r="V264" i="28"/>
  <c r="U264" i="28"/>
  <c r="T264" i="28"/>
  <c r="AQ263" i="28"/>
  <c r="AP263" i="28"/>
  <c r="AO263" i="28"/>
  <c r="AN263" i="28"/>
  <c r="AM263" i="28"/>
  <c r="AL263" i="28"/>
  <c r="AK263" i="28"/>
  <c r="AJ263" i="28"/>
  <c r="AI263" i="28"/>
  <c r="AH263" i="28"/>
  <c r="AG263" i="28"/>
  <c r="AF263" i="28"/>
  <c r="AE263" i="28"/>
  <c r="AD263" i="28"/>
  <c r="AC263" i="28"/>
  <c r="AB263" i="28"/>
  <c r="AA263" i="28"/>
  <c r="Z263" i="28"/>
  <c r="Y263" i="28"/>
  <c r="X263" i="28"/>
  <c r="W263" i="28"/>
  <c r="V263" i="28"/>
  <c r="U263" i="28"/>
  <c r="T263" i="28"/>
  <c r="AQ262" i="28"/>
  <c r="AP262" i="28"/>
  <c r="AO262" i="28"/>
  <c r="AN262" i="28"/>
  <c r="AM262" i="28"/>
  <c r="AL262" i="28"/>
  <c r="AK262" i="28"/>
  <c r="AJ262" i="28"/>
  <c r="AI262" i="28"/>
  <c r="AH262" i="28"/>
  <c r="AG262" i="28"/>
  <c r="AF262" i="28"/>
  <c r="AE262" i="28"/>
  <c r="AD262" i="28"/>
  <c r="AC262" i="28"/>
  <c r="AB262" i="28"/>
  <c r="AA262" i="28"/>
  <c r="Z262" i="28"/>
  <c r="Y262" i="28"/>
  <c r="X262" i="28"/>
  <c r="W262" i="28"/>
  <c r="V262" i="28"/>
  <c r="U262" i="28"/>
  <c r="T262" i="28"/>
  <c r="AQ261" i="28"/>
  <c r="AP261" i="28"/>
  <c r="AO261" i="28"/>
  <c r="AN261" i="28"/>
  <c r="AM261" i="28"/>
  <c r="AL261" i="28"/>
  <c r="AK261" i="28"/>
  <c r="AJ261" i="28"/>
  <c r="AI261" i="28"/>
  <c r="AH261" i="28"/>
  <c r="AG261" i="28"/>
  <c r="AF261" i="28"/>
  <c r="AE261" i="28"/>
  <c r="AD261" i="28"/>
  <c r="AC261" i="28"/>
  <c r="AB261" i="28"/>
  <c r="AA261" i="28"/>
  <c r="Z261" i="28"/>
  <c r="Y261" i="28"/>
  <c r="X261" i="28"/>
  <c r="W261" i="28"/>
  <c r="V261" i="28"/>
  <c r="U261" i="28"/>
  <c r="T261" i="28"/>
  <c r="AQ260" i="28"/>
  <c r="AP260" i="28"/>
  <c r="AO260" i="28"/>
  <c r="AN260" i="28"/>
  <c r="AM260" i="28"/>
  <c r="AL260" i="28"/>
  <c r="AK260" i="28"/>
  <c r="AJ260" i="28"/>
  <c r="AI260" i="28"/>
  <c r="AH260" i="28"/>
  <c r="AG260" i="28"/>
  <c r="AF260" i="28"/>
  <c r="AE260" i="28"/>
  <c r="AD260" i="28"/>
  <c r="AC260" i="28"/>
  <c r="AB260" i="28"/>
  <c r="AA260" i="28"/>
  <c r="Z260" i="28"/>
  <c r="Y260" i="28"/>
  <c r="X260" i="28"/>
  <c r="W260" i="28"/>
  <c r="V260" i="28"/>
  <c r="U260" i="28"/>
  <c r="T260" i="28"/>
  <c r="AQ259" i="28"/>
  <c r="AP259" i="28"/>
  <c r="AO259" i="28"/>
  <c r="AN259" i="28"/>
  <c r="AM259" i="28"/>
  <c r="AL259" i="28"/>
  <c r="AK259" i="28"/>
  <c r="AJ259" i="28"/>
  <c r="AI259" i="28"/>
  <c r="AH259" i="28"/>
  <c r="AG259" i="28"/>
  <c r="AF259" i="28"/>
  <c r="AE259" i="28"/>
  <c r="AD259" i="28"/>
  <c r="AC259" i="28"/>
  <c r="AB259" i="28"/>
  <c r="AA259" i="28"/>
  <c r="Z259" i="28"/>
  <c r="Y259" i="28"/>
  <c r="X259" i="28"/>
  <c r="W259" i="28"/>
  <c r="V259" i="28"/>
  <c r="U259" i="28"/>
  <c r="T259" i="28"/>
  <c r="AQ258" i="28"/>
  <c r="AP258" i="28"/>
  <c r="AO258" i="28"/>
  <c r="AN258" i="28"/>
  <c r="AM258" i="28"/>
  <c r="AL258" i="28"/>
  <c r="AK258" i="28"/>
  <c r="AJ258" i="28"/>
  <c r="AI258" i="28"/>
  <c r="AH258" i="28"/>
  <c r="AG258" i="28"/>
  <c r="AF258" i="28"/>
  <c r="AE258" i="28"/>
  <c r="AD258" i="28"/>
  <c r="AC258" i="28"/>
  <c r="AB258" i="28"/>
  <c r="AA258" i="28"/>
  <c r="Z258" i="28"/>
  <c r="Y258" i="28"/>
  <c r="X258" i="28"/>
  <c r="W258" i="28"/>
  <c r="V258" i="28"/>
  <c r="U258" i="28"/>
  <c r="T258" i="28"/>
  <c r="AQ257" i="28"/>
  <c r="AP257" i="28"/>
  <c r="AO257" i="28"/>
  <c r="AN257" i="28"/>
  <c r="AM257" i="28"/>
  <c r="AL257" i="28"/>
  <c r="AK257" i="28"/>
  <c r="AJ257" i="28"/>
  <c r="AI257" i="28"/>
  <c r="AH257" i="28"/>
  <c r="AG257" i="28"/>
  <c r="AF257" i="28"/>
  <c r="AE257" i="28"/>
  <c r="AD257" i="28"/>
  <c r="AC257" i="28"/>
  <c r="AB257" i="28"/>
  <c r="AA257" i="28"/>
  <c r="Z257" i="28"/>
  <c r="Y257" i="28"/>
  <c r="X257" i="28"/>
  <c r="W257" i="28"/>
  <c r="V257" i="28"/>
  <c r="U257" i="28"/>
  <c r="T257" i="28"/>
  <c r="AQ256" i="28"/>
  <c r="AP256" i="28"/>
  <c r="AO256" i="28"/>
  <c r="AN256" i="28"/>
  <c r="AM256" i="28"/>
  <c r="AL256" i="28"/>
  <c r="AK256" i="28"/>
  <c r="AJ256" i="28"/>
  <c r="AI256" i="28"/>
  <c r="AH256" i="28"/>
  <c r="AG256" i="28"/>
  <c r="AF256" i="28"/>
  <c r="AE256" i="28"/>
  <c r="AD256" i="28"/>
  <c r="AC256" i="28"/>
  <c r="AB256" i="28"/>
  <c r="AA256" i="28"/>
  <c r="Z256" i="28"/>
  <c r="Y256" i="28"/>
  <c r="X256" i="28"/>
  <c r="W256" i="28"/>
  <c r="V256" i="28"/>
  <c r="U256" i="28"/>
  <c r="T256" i="28"/>
  <c r="AQ255" i="28"/>
  <c r="AP255" i="28"/>
  <c r="AO255" i="28"/>
  <c r="AN255" i="28"/>
  <c r="AM255" i="28"/>
  <c r="AL255" i="28"/>
  <c r="AK255" i="28"/>
  <c r="AJ255" i="28"/>
  <c r="AI255" i="28"/>
  <c r="AH255" i="28"/>
  <c r="AG255" i="28"/>
  <c r="AF255" i="28"/>
  <c r="AE255" i="28"/>
  <c r="AD255" i="28"/>
  <c r="AC255" i="28"/>
  <c r="AB255" i="28"/>
  <c r="AA255" i="28"/>
  <c r="Z255" i="28"/>
  <c r="Y255" i="28"/>
  <c r="X255" i="28"/>
  <c r="W255" i="28"/>
  <c r="V255" i="28"/>
  <c r="U255" i="28"/>
  <c r="T255" i="28"/>
  <c r="AQ254" i="28"/>
  <c r="AP254" i="28"/>
  <c r="AO254" i="28"/>
  <c r="AN254" i="28"/>
  <c r="AM254" i="28"/>
  <c r="AL254" i="28"/>
  <c r="AK254" i="28"/>
  <c r="AJ254" i="28"/>
  <c r="AI254" i="28"/>
  <c r="AH254" i="28"/>
  <c r="AG254" i="28"/>
  <c r="AF254" i="28"/>
  <c r="AE254" i="28"/>
  <c r="AD254" i="28"/>
  <c r="AC254" i="28"/>
  <c r="AB254" i="28"/>
  <c r="AA254" i="28"/>
  <c r="Z254" i="28"/>
  <c r="Y254" i="28"/>
  <c r="X254" i="28"/>
  <c r="W254" i="28"/>
  <c r="V254" i="28"/>
  <c r="U254" i="28"/>
  <c r="T254" i="28"/>
  <c r="AQ253" i="28"/>
  <c r="AP253" i="28"/>
  <c r="AO253" i="28"/>
  <c r="AN253" i="28"/>
  <c r="AM253" i="28"/>
  <c r="AL253" i="28"/>
  <c r="AK253" i="28"/>
  <c r="AJ253" i="28"/>
  <c r="AI253" i="28"/>
  <c r="AH253" i="28"/>
  <c r="AG253" i="28"/>
  <c r="AF253" i="28"/>
  <c r="AE253" i="28"/>
  <c r="AD253" i="28"/>
  <c r="AC253" i="28"/>
  <c r="AB253" i="28"/>
  <c r="AA253" i="28"/>
  <c r="Z253" i="28"/>
  <c r="Y253" i="28"/>
  <c r="X253" i="28"/>
  <c r="W253" i="28"/>
  <c r="V253" i="28"/>
  <c r="U253" i="28"/>
  <c r="T253" i="28"/>
  <c r="AQ252" i="28"/>
  <c r="AP252" i="28"/>
  <c r="AO252" i="28"/>
  <c r="AN252" i="28"/>
  <c r="AM252" i="28"/>
  <c r="AL252" i="28"/>
  <c r="AK252" i="28"/>
  <c r="AJ252" i="28"/>
  <c r="AI252" i="28"/>
  <c r="AH252" i="28"/>
  <c r="AG252" i="28"/>
  <c r="AF252" i="28"/>
  <c r="AE252" i="28"/>
  <c r="AD252" i="28"/>
  <c r="AC252" i="28"/>
  <c r="AB252" i="28"/>
  <c r="AA252" i="28"/>
  <c r="Z252" i="28"/>
  <c r="Y252" i="28"/>
  <c r="X252" i="28"/>
  <c r="W252" i="28"/>
  <c r="V252" i="28"/>
  <c r="U252" i="28"/>
  <c r="T252" i="28"/>
  <c r="AQ251" i="28"/>
  <c r="AP251" i="28"/>
  <c r="AO251" i="28"/>
  <c r="AN251" i="28"/>
  <c r="AM251" i="28"/>
  <c r="AL251" i="28"/>
  <c r="AK251" i="28"/>
  <c r="AJ251" i="28"/>
  <c r="AI251" i="28"/>
  <c r="AH251" i="28"/>
  <c r="AG251" i="28"/>
  <c r="AF251" i="28"/>
  <c r="AE251" i="28"/>
  <c r="AD251" i="28"/>
  <c r="AC251" i="28"/>
  <c r="AB251" i="28"/>
  <c r="AA251" i="28"/>
  <c r="Z251" i="28"/>
  <c r="Y251" i="28"/>
  <c r="X251" i="28"/>
  <c r="W251" i="28"/>
  <c r="V251" i="28"/>
  <c r="U251" i="28"/>
  <c r="T251" i="28"/>
  <c r="AQ250" i="28"/>
  <c r="AP250" i="28"/>
  <c r="AO250" i="28"/>
  <c r="AN250" i="28"/>
  <c r="AM250" i="28"/>
  <c r="AL250" i="28"/>
  <c r="AK250" i="28"/>
  <c r="AJ250" i="28"/>
  <c r="AI250" i="28"/>
  <c r="AH250" i="28"/>
  <c r="AG250" i="28"/>
  <c r="AF250" i="28"/>
  <c r="AE250" i="28"/>
  <c r="AD250" i="28"/>
  <c r="AC250" i="28"/>
  <c r="AB250" i="28"/>
  <c r="AA250" i="28"/>
  <c r="Z250" i="28"/>
  <c r="Y250" i="28"/>
  <c r="X250" i="28"/>
  <c r="W250" i="28"/>
  <c r="V250" i="28"/>
  <c r="U250" i="28"/>
  <c r="T250" i="28"/>
  <c r="AQ249" i="28"/>
  <c r="AP249" i="28"/>
  <c r="AO249" i="28"/>
  <c r="AN249" i="28"/>
  <c r="AM249" i="28"/>
  <c r="AL249" i="28"/>
  <c r="AK249" i="28"/>
  <c r="AJ249" i="28"/>
  <c r="AI249" i="28"/>
  <c r="AH249" i="28"/>
  <c r="AG249" i="28"/>
  <c r="AF249" i="28"/>
  <c r="AE249" i="28"/>
  <c r="AD249" i="28"/>
  <c r="AC249" i="28"/>
  <c r="AB249" i="28"/>
  <c r="AA249" i="28"/>
  <c r="Z249" i="28"/>
  <c r="Y249" i="28"/>
  <c r="X249" i="28"/>
  <c r="W249" i="28"/>
  <c r="V249" i="28"/>
  <c r="U249" i="28"/>
  <c r="T249" i="28"/>
  <c r="AQ248" i="28"/>
  <c r="AP248" i="28"/>
  <c r="AO248" i="28"/>
  <c r="AN248" i="28"/>
  <c r="AM248" i="28"/>
  <c r="AL248" i="28"/>
  <c r="AK248" i="28"/>
  <c r="AJ248" i="28"/>
  <c r="AI248" i="28"/>
  <c r="AH248" i="28"/>
  <c r="AG248" i="28"/>
  <c r="AF248" i="28"/>
  <c r="AE248" i="28"/>
  <c r="AD248" i="28"/>
  <c r="AC248" i="28"/>
  <c r="AB248" i="28"/>
  <c r="AA248" i="28"/>
  <c r="Z248" i="28"/>
  <c r="Y248" i="28"/>
  <c r="X248" i="28"/>
  <c r="W248" i="28"/>
  <c r="V248" i="28"/>
  <c r="U248" i="28"/>
  <c r="T248" i="28"/>
  <c r="AQ247" i="28"/>
  <c r="AP247" i="28"/>
  <c r="AO247" i="28"/>
  <c r="AN247" i="28"/>
  <c r="AM247" i="28"/>
  <c r="AL247" i="28"/>
  <c r="AK247" i="28"/>
  <c r="AJ247" i="28"/>
  <c r="AI247" i="28"/>
  <c r="AH247" i="28"/>
  <c r="AG247" i="28"/>
  <c r="AF247" i="28"/>
  <c r="AE247" i="28"/>
  <c r="AD247" i="28"/>
  <c r="AC247" i="28"/>
  <c r="AB247" i="28"/>
  <c r="AA247" i="28"/>
  <c r="Z247" i="28"/>
  <c r="Y247" i="28"/>
  <c r="X247" i="28"/>
  <c r="W247" i="28"/>
  <c r="V247" i="28"/>
  <c r="U247" i="28"/>
  <c r="T247" i="28"/>
  <c r="AQ246" i="28"/>
  <c r="AP246" i="28"/>
  <c r="AO246" i="28"/>
  <c r="AN246" i="28"/>
  <c r="AM246" i="28"/>
  <c r="AL246" i="28"/>
  <c r="AK246" i="28"/>
  <c r="AJ246" i="28"/>
  <c r="AI246" i="28"/>
  <c r="AH246" i="28"/>
  <c r="AG246" i="28"/>
  <c r="AF246" i="28"/>
  <c r="AE246" i="28"/>
  <c r="AD246" i="28"/>
  <c r="AC246" i="28"/>
  <c r="AB246" i="28"/>
  <c r="AA246" i="28"/>
  <c r="Z246" i="28"/>
  <c r="Y246" i="28"/>
  <c r="X246" i="28"/>
  <c r="W246" i="28"/>
  <c r="V246" i="28"/>
  <c r="U246" i="28"/>
  <c r="T246" i="28"/>
  <c r="AQ245" i="28"/>
  <c r="AP245" i="28"/>
  <c r="AO245" i="28"/>
  <c r="AN245" i="28"/>
  <c r="AM245" i="28"/>
  <c r="AL245" i="28"/>
  <c r="AK245" i="28"/>
  <c r="AJ245" i="28"/>
  <c r="AI245" i="28"/>
  <c r="AH245" i="28"/>
  <c r="AG245" i="28"/>
  <c r="AF245" i="28"/>
  <c r="AE245" i="28"/>
  <c r="AD245" i="28"/>
  <c r="AC245" i="28"/>
  <c r="AB245" i="28"/>
  <c r="AA245" i="28"/>
  <c r="Z245" i="28"/>
  <c r="Y245" i="28"/>
  <c r="X245" i="28"/>
  <c r="W245" i="28"/>
  <c r="V245" i="28"/>
  <c r="U245" i="28"/>
  <c r="T245" i="28"/>
  <c r="AQ244" i="28"/>
  <c r="AP244" i="28"/>
  <c r="AO244" i="28"/>
  <c r="AN244" i="28"/>
  <c r="AM244" i="28"/>
  <c r="AL244" i="28"/>
  <c r="AK244" i="28"/>
  <c r="AJ244" i="28"/>
  <c r="AI244" i="28"/>
  <c r="AH244" i="28"/>
  <c r="AG244" i="28"/>
  <c r="AF244" i="28"/>
  <c r="AE244" i="28"/>
  <c r="AD244" i="28"/>
  <c r="AC244" i="28"/>
  <c r="AB244" i="28"/>
  <c r="AA244" i="28"/>
  <c r="Z244" i="28"/>
  <c r="Y244" i="28"/>
  <c r="X244" i="28"/>
  <c r="W244" i="28"/>
  <c r="V244" i="28"/>
  <c r="U244" i="28"/>
  <c r="T244" i="28"/>
  <c r="AQ243" i="28"/>
  <c r="AP243" i="28"/>
  <c r="AO243" i="28"/>
  <c r="AN243" i="28"/>
  <c r="AM243" i="28"/>
  <c r="AL243" i="28"/>
  <c r="AK243" i="28"/>
  <c r="AJ243" i="28"/>
  <c r="AI243" i="28"/>
  <c r="AH243" i="28"/>
  <c r="AG243" i="28"/>
  <c r="AF243" i="28"/>
  <c r="AE243" i="28"/>
  <c r="AD243" i="28"/>
  <c r="AC243" i="28"/>
  <c r="AB243" i="28"/>
  <c r="AA243" i="28"/>
  <c r="Z243" i="28"/>
  <c r="Y243" i="28"/>
  <c r="X243" i="28"/>
  <c r="W243" i="28"/>
  <c r="V243" i="28"/>
  <c r="U243" i="28"/>
  <c r="T243" i="28"/>
  <c r="AQ242" i="28"/>
  <c r="AP242" i="28"/>
  <c r="AO242" i="28"/>
  <c r="AN242" i="28"/>
  <c r="AM242" i="28"/>
  <c r="AL242" i="28"/>
  <c r="AK242" i="28"/>
  <c r="AJ242" i="28"/>
  <c r="AI242" i="28"/>
  <c r="AH242" i="28"/>
  <c r="AG242" i="28"/>
  <c r="AF242" i="28"/>
  <c r="AE242" i="28"/>
  <c r="AD242" i="28"/>
  <c r="AC242" i="28"/>
  <c r="AB242" i="28"/>
  <c r="AA242" i="28"/>
  <c r="Z242" i="28"/>
  <c r="Y242" i="28"/>
  <c r="X242" i="28"/>
  <c r="W242" i="28"/>
  <c r="V242" i="28"/>
  <c r="U242" i="28"/>
  <c r="T242" i="28"/>
  <c r="AQ241" i="28"/>
  <c r="AP241" i="28"/>
  <c r="AO241" i="28"/>
  <c r="AN241" i="28"/>
  <c r="AM241" i="28"/>
  <c r="AL241" i="28"/>
  <c r="AK241" i="28"/>
  <c r="AJ241" i="28"/>
  <c r="AI241" i="28"/>
  <c r="AH241" i="28"/>
  <c r="AG241" i="28"/>
  <c r="AF241" i="28"/>
  <c r="AE241" i="28"/>
  <c r="AD241" i="28"/>
  <c r="AC241" i="28"/>
  <c r="AB241" i="28"/>
  <c r="AA241" i="28"/>
  <c r="Z241" i="28"/>
  <c r="Y241" i="28"/>
  <c r="X241" i="28"/>
  <c r="W241" i="28"/>
  <c r="V241" i="28"/>
  <c r="U241" i="28"/>
  <c r="T241" i="28"/>
  <c r="AQ240" i="28"/>
  <c r="AP240" i="28"/>
  <c r="AO240" i="28"/>
  <c r="AN240" i="28"/>
  <c r="AM240" i="28"/>
  <c r="AL240" i="28"/>
  <c r="AK240" i="28"/>
  <c r="AJ240" i="28"/>
  <c r="AI240" i="28"/>
  <c r="AH240" i="28"/>
  <c r="AG240" i="28"/>
  <c r="AF240" i="28"/>
  <c r="AE240" i="28"/>
  <c r="AD240" i="28"/>
  <c r="AC240" i="28"/>
  <c r="AB240" i="28"/>
  <c r="AA240" i="28"/>
  <c r="Z240" i="28"/>
  <c r="Y240" i="28"/>
  <c r="X240" i="28"/>
  <c r="W240" i="28"/>
  <c r="V240" i="28"/>
  <c r="U240" i="28"/>
  <c r="T240" i="28"/>
  <c r="AQ239" i="28"/>
  <c r="AP239" i="28"/>
  <c r="AO239" i="28"/>
  <c r="AN239" i="28"/>
  <c r="AM239" i="28"/>
  <c r="AL239" i="28"/>
  <c r="AK239" i="28"/>
  <c r="AJ239" i="28"/>
  <c r="AI239" i="28"/>
  <c r="AH239" i="28"/>
  <c r="AG239" i="28"/>
  <c r="AF239" i="28"/>
  <c r="AE239" i="28"/>
  <c r="AD239" i="28"/>
  <c r="AC239" i="28"/>
  <c r="AB239" i="28"/>
  <c r="AA239" i="28"/>
  <c r="Z239" i="28"/>
  <c r="Y239" i="28"/>
  <c r="X239" i="28"/>
  <c r="W239" i="28"/>
  <c r="V239" i="28"/>
  <c r="U239" i="28"/>
  <c r="T239" i="28"/>
  <c r="AQ238" i="28"/>
  <c r="AP238" i="28"/>
  <c r="AO238" i="28"/>
  <c r="AN238" i="28"/>
  <c r="AM238" i="28"/>
  <c r="AL238" i="28"/>
  <c r="AK238" i="28"/>
  <c r="AJ238" i="28"/>
  <c r="AI238" i="28"/>
  <c r="AH238" i="28"/>
  <c r="AG238" i="28"/>
  <c r="AF238" i="28"/>
  <c r="AE238" i="28"/>
  <c r="AD238" i="28"/>
  <c r="AC238" i="28"/>
  <c r="AB238" i="28"/>
  <c r="AA238" i="28"/>
  <c r="Z238" i="28"/>
  <c r="Y238" i="28"/>
  <c r="X238" i="28"/>
  <c r="W238" i="28"/>
  <c r="V238" i="28"/>
  <c r="U238" i="28"/>
  <c r="T238" i="28"/>
  <c r="AQ237" i="28"/>
  <c r="AP237" i="28"/>
  <c r="AO237" i="28"/>
  <c r="AN237" i="28"/>
  <c r="AM237" i="28"/>
  <c r="AL237" i="28"/>
  <c r="AK237" i="28"/>
  <c r="AJ237" i="28"/>
  <c r="AI237" i="28"/>
  <c r="AH237" i="28"/>
  <c r="AG237" i="28"/>
  <c r="AF237" i="28"/>
  <c r="AE237" i="28"/>
  <c r="AD237" i="28"/>
  <c r="AC237" i="28"/>
  <c r="AB237" i="28"/>
  <c r="AA237" i="28"/>
  <c r="Z237" i="28"/>
  <c r="Y237" i="28"/>
  <c r="X237" i="28"/>
  <c r="W237" i="28"/>
  <c r="V237" i="28"/>
  <c r="U237" i="28"/>
  <c r="T237" i="28"/>
  <c r="AQ236" i="28"/>
  <c r="AP236" i="28"/>
  <c r="AO236" i="28"/>
  <c r="AN236" i="28"/>
  <c r="AM236" i="28"/>
  <c r="AL236" i="28"/>
  <c r="AK236" i="28"/>
  <c r="AJ236" i="28"/>
  <c r="AI236" i="28"/>
  <c r="AH236" i="28"/>
  <c r="AG236" i="28"/>
  <c r="AF236" i="28"/>
  <c r="AE236" i="28"/>
  <c r="AD236" i="28"/>
  <c r="AC236" i="28"/>
  <c r="AB236" i="28"/>
  <c r="AA236" i="28"/>
  <c r="Z236" i="28"/>
  <c r="Y236" i="28"/>
  <c r="X236" i="28"/>
  <c r="W236" i="28"/>
  <c r="V236" i="28"/>
  <c r="U236" i="28"/>
  <c r="T236" i="28"/>
  <c r="AQ235" i="28"/>
  <c r="AP235" i="28"/>
  <c r="AO235" i="28"/>
  <c r="AN235" i="28"/>
  <c r="AM235" i="28"/>
  <c r="AL235" i="28"/>
  <c r="AK235" i="28"/>
  <c r="AJ235" i="28"/>
  <c r="AI235" i="28"/>
  <c r="AH235" i="28"/>
  <c r="AG235" i="28"/>
  <c r="AF235" i="28"/>
  <c r="AE235" i="28"/>
  <c r="AD235" i="28"/>
  <c r="AC235" i="28"/>
  <c r="AB235" i="28"/>
  <c r="AA235" i="28"/>
  <c r="Z235" i="28"/>
  <c r="Y235" i="28"/>
  <c r="X235" i="28"/>
  <c r="W235" i="28"/>
  <c r="V235" i="28"/>
  <c r="U235" i="28"/>
  <c r="T235" i="28"/>
  <c r="AQ234" i="28"/>
  <c r="AP234" i="28"/>
  <c r="AO234" i="28"/>
  <c r="AN234" i="28"/>
  <c r="AM234" i="28"/>
  <c r="AL234" i="28"/>
  <c r="AK234" i="28"/>
  <c r="AJ234" i="28"/>
  <c r="AI234" i="28"/>
  <c r="AH234" i="28"/>
  <c r="AG234" i="28"/>
  <c r="AF234" i="28"/>
  <c r="AE234" i="28"/>
  <c r="AD234" i="28"/>
  <c r="AC234" i="28"/>
  <c r="AB234" i="28"/>
  <c r="AA234" i="28"/>
  <c r="Z234" i="28"/>
  <c r="Y234" i="28"/>
  <c r="X234" i="28"/>
  <c r="W234" i="28"/>
  <c r="V234" i="28"/>
  <c r="U234" i="28"/>
  <c r="T234" i="28"/>
  <c r="AQ233" i="28"/>
  <c r="AP233" i="28"/>
  <c r="AO233" i="28"/>
  <c r="AN233" i="28"/>
  <c r="AM233" i="28"/>
  <c r="AL233" i="28"/>
  <c r="AK233" i="28"/>
  <c r="AJ233" i="28"/>
  <c r="AI233" i="28"/>
  <c r="AH233" i="28"/>
  <c r="AG233" i="28"/>
  <c r="AF233" i="28"/>
  <c r="AE233" i="28"/>
  <c r="AD233" i="28"/>
  <c r="AC233" i="28"/>
  <c r="AB233" i="28"/>
  <c r="AA233" i="28"/>
  <c r="Z233" i="28"/>
  <c r="Y233" i="28"/>
  <c r="X233" i="28"/>
  <c r="W233" i="28"/>
  <c r="V233" i="28"/>
  <c r="U233" i="28"/>
  <c r="T233" i="28"/>
  <c r="AQ232" i="28"/>
  <c r="AP232" i="28"/>
  <c r="AO232" i="28"/>
  <c r="AN232" i="28"/>
  <c r="AM232" i="28"/>
  <c r="AL232" i="28"/>
  <c r="AK232" i="28"/>
  <c r="AJ232" i="28"/>
  <c r="AI232" i="28"/>
  <c r="AH232" i="28"/>
  <c r="AG232" i="28"/>
  <c r="AF232" i="28"/>
  <c r="AE232" i="28"/>
  <c r="AD232" i="28"/>
  <c r="AC232" i="28"/>
  <c r="AB232" i="28"/>
  <c r="AA232" i="28"/>
  <c r="Z232" i="28"/>
  <c r="Y232" i="28"/>
  <c r="X232" i="28"/>
  <c r="W232" i="28"/>
  <c r="V232" i="28"/>
  <c r="U232" i="28"/>
  <c r="T232" i="28"/>
  <c r="AQ231" i="28"/>
  <c r="AP231" i="28"/>
  <c r="AO231" i="28"/>
  <c r="AN231" i="28"/>
  <c r="AM231" i="28"/>
  <c r="AL231" i="28"/>
  <c r="AK231" i="28"/>
  <c r="AJ231" i="28"/>
  <c r="AI231" i="28"/>
  <c r="AH231" i="28"/>
  <c r="AG231" i="28"/>
  <c r="AF231" i="28"/>
  <c r="AE231" i="28"/>
  <c r="AD231" i="28"/>
  <c r="AC231" i="28"/>
  <c r="AB231" i="28"/>
  <c r="AA231" i="28"/>
  <c r="Z231" i="28"/>
  <c r="Y231" i="28"/>
  <c r="X231" i="28"/>
  <c r="W231" i="28"/>
  <c r="V231" i="28"/>
  <c r="U231" i="28"/>
  <c r="T231" i="28"/>
  <c r="AQ230" i="28"/>
  <c r="AP230" i="28"/>
  <c r="AO230" i="28"/>
  <c r="AN230" i="28"/>
  <c r="AM230" i="28"/>
  <c r="AL230" i="28"/>
  <c r="AK230" i="28"/>
  <c r="AJ230" i="28"/>
  <c r="AI230" i="28"/>
  <c r="AH230" i="28"/>
  <c r="AG230" i="28"/>
  <c r="AF230" i="28"/>
  <c r="AE230" i="28"/>
  <c r="AD230" i="28"/>
  <c r="AC230" i="28"/>
  <c r="AB230" i="28"/>
  <c r="AA230" i="28"/>
  <c r="Z230" i="28"/>
  <c r="Y230" i="28"/>
  <c r="X230" i="28"/>
  <c r="W230" i="28"/>
  <c r="V230" i="28"/>
  <c r="U230" i="28"/>
  <c r="T230" i="28"/>
  <c r="AQ229" i="28"/>
  <c r="AP229" i="28"/>
  <c r="AO229" i="28"/>
  <c r="AN229" i="28"/>
  <c r="AM229" i="28"/>
  <c r="AL229" i="28"/>
  <c r="AK229" i="28"/>
  <c r="AJ229" i="28"/>
  <c r="AI229" i="28"/>
  <c r="AH229" i="28"/>
  <c r="AG229" i="28"/>
  <c r="AF229" i="28"/>
  <c r="AE229" i="28"/>
  <c r="AD229" i="28"/>
  <c r="AC229" i="28"/>
  <c r="AB229" i="28"/>
  <c r="AA229" i="28"/>
  <c r="Z229" i="28"/>
  <c r="Y229" i="28"/>
  <c r="X229" i="28"/>
  <c r="W229" i="28"/>
  <c r="V229" i="28"/>
  <c r="U229" i="28"/>
  <c r="T229" i="28"/>
  <c r="AQ228" i="28"/>
  <c r="AP228" i="28"/>
  <c r="AO228" i="28"/>
  <c r="AN228" i="28"/>
  <c r="AM228" i="28"/>
  <c r="AL228" i="28"/>
  <c r="AK228" i="28"/>
  <c r="AJ228" i="28"/>
  <c r="AI228" i="28"/>
  <c r="AH228" i="28"/>
  <c r="AG228" i="28"/>
  <c r="AF228" i="28"/>
  <c r="AE228" i="28"/>
  <c r="AD228" i="28"/>
  <c r="AC228" i="28"/>
  <c r="AB228" i="28"/>
  <c r="AA228" i="28"/>
  <c r="Z228" i="28"/>
  <c r="Y228" i="28"/>
  <c r="X228" i="28"/>
  <c r="W228" i="28"/>
  <c r="V228" i="28"/>
  <c r="U228" i="28"/>
  <c r="T228" i="28"/>
  <c r="AQ227" i="28"/>
  <c r="AP227" i="28"/>
  <c r="AO227" i="28"/>
  <c r="AN227" i="28"/>
  <c r="AM227" i="28"/>
  <c r="AL227" i="28"/>
  <c r="AK227" i="28"/>
  <c r="AJ227" i="28"/>
  <c r="AI227" i="28"/>
  <c r="AH227" i="28"/>
  <c r="AG227" i="28"/>
  <c r="AF227" i="28"/>
  <c r="AE227" i="28"/>
  <c r="AD227" i="28"/>
  <c r="AC227" i="28"/>
  <c r="AB227" i="28"/>
  <c r="AA227" i="28"/>
  <c r="Z227" i="28"/>
  <c r="Y227" i="28"/>
  <c r="X227" i="28"/>
  <c r="W227" i="28"/>
  <c r="V227" i="28"/>
  <c r="U227" i="28"/>
  <c r="T227" i="28"/>
  <c r="AQ226" i="28"/>
  <c r="AP226" i="28"/>
  <c r="AO226" i="28"/>
  <c r="AN226" i="28"/>
  <c r="AM226" i="28"/>
  <c r="AL226" i="28"/>
  <c r="AK226" i="28"/>
  <c r="AJ226" i="28"/>
  <c r="AI226" i="28"/>
  <c r="AH226" i="28"/>
  <c r="AG226" i="28"/>
  <c r="AF226" i="28"/>
  <c r="AE226" i="28"/>
  <c r="AD226" i="28"/>
  <c r="AC226" i="28"/>
  <c r="AB226" i="28"/>
  <c r="AA226" i="28"/>
  <c r="Z226" i="28"/>
  <c r="Y226" i="28"/>
  <c r="X226" i="28"/>
  <c r="W226" i="28"/>
  <c r="V226" i="28"/>
  <c r="U226" i="28"/>
  <c r="T226" i="28"/>
  <c r="AQ225" i="28"/>
  <c r="AP225" i="28"/>
  <c r="AO225" i="28"/>
  <c r="AN225" i="28"/>
  <c r="AM225" i="28"/>
  <c r="AL225" i="28"/>
  <c r="AK225" i="28"/>
  <c r="AJ225" i="28"/>
  <c r="AI225" i="28"/>
  <c r="AH225" i="28"/>
  <c r="AG225" i="28"/>
  <c r="AF225" i="28"/>
  <c r="AE225" i="28"/>
  <c r="AD225" i="28"/>
  <c r="AC225" i="28"/>
  <c r="AB225" i="28"/>
  <c r="AA225" i="28"/>
  <c r="Z225" i="28"/>
  <c r="Y225" i="28"/>
  <c r="X225" i="28"/>
  <c r="W225" i="28"/>
  <c r="V225" i="28"/>
  <c r="U225" i="28"/>
  <c r="T225" i="28"/>
  <c r="AQ224" i="28"/>
  <c r="AP224" i="28"/>
  <c r="AO224" i="28"/>
  <c r="AN224" i="28"/>
  <c r="AM224" i="28"/>
  <c r="AL224" i="28"/>
  <c r="AK224" i="28"/>
  <c r="AJ224" i="28"/>
  <c r="AI224" i="28"/>
  <c r="AH224" i="28"/>
  <c r="AG224" i="28"/>
  <c r="AF224" i="28"/>
  <c r="AE224" i="28"/>
  <c r="AD224" i="28"/>
  <c r="AC224" i="28"/>
  <c r="AB224" i="28"/>
  <c r="AA224" i="28"/>
  <c r="Z224" i="28"/>
  <c r="Y224" i="28"/>
  <c r="X224" i="28"/>
  <c r="W224" i="28"/>
  <c r="V224" i="28"/>
  <c r="U224" i="28"/>
  <c r="T224" i="28"/>
  <c r="AQ223" i="28"/>
  <c r="AP223" i="28"/>
  <c r="AO223" i="28"/>
  <c r="AN223" i="28"/>
  <c r="AM223" i="28"/>
  <c r="AL223" i="28"/>
  <c r="AK223" i="28"/>
  <c r="AJ223" i="28"/>
  <c r="AI223" i="28"/>
  <c r="AH223" i="28"/>
  <c r="AG223" i="28"/>
  <c r="AF223" i="28"/>
  <c r="AE223" i="28"/>
  <c r="AD223" i="28"/>
  <c r="AC223" i="28"/>
  <c r="AB223" i="28"/>
  <c r="AA223" i="28"/>
  <c r="Z223" i="28"/>
  <c r="Y223" i="28"/>
  <c r="X223" i="28"/>
  <c r="W223" i="28"/>
  <c r="V223" i="28"/>
  <c r="U223" i="28"/>
  <c r="T223" i="28"/>
  <c r="AQ222" i="28"/>
  <c r="AP222" i="28"/>
  <c r="AO222" i="28"/>
  <c r="AN222" i="28"/>
  <c r="AM222" i="28"/>
  <c r="AL222" i="28"/>
  <c r="AK222" i="28"/>
  <c r="AJ222" i="28"/>
  <c r="AI222" i="28"/>
  <c r="AH222" i="28"/>
  <c r="AG222" i="28"/>
  <c r="AF222" i="28"/>
  <c r="AE222" i="28"/>
  <c r="AD222" i="28"/>
  <c r="AC222" i="28"/>
  <c r="AB222" i="28"/>
  <c r="AA222" i="28"/>
  <c r="Z222" i="28"/>
  <c r="Y222" i="28"/>
  <c r="X222" i="28"/>
  <c r="W222" i="28"/>
  <c r="V222" i="28"/>
  <c r="U222" i="28"/>
  <c r="T222" i="28"/>
  <c r="AQ221" i="28"/>
  <c r="AP221" i="28"/>
  <c r="AO221" i="28"/>
  <c r="AN221" i="28"/>
  <c r="AM221" i="28"/>
  <c r="AL221" i="28"/>
  <c r="AK221" i="28"/>
  <c r="AJ221" i="28"/>
  <c r="AI221" i="28"/>
  <c r="AH221" i="28"/>
  <c r="AG221" i="28"/>
  <c r="AF221" i="28"/>
  <c r="AE221" i="28"/>
  <c r="AD221" i="28"/>
  <c r="AC221" i="28"/>
  <c r="AB221" i="28"/>
  <c r="AA221" i="28"/>
  <c r="Z221" i="28"/>
  <c r="Y221" i="28"/>
  <c r="X221" i="28"/>
  <c r="W221" i="28"/>
  <c r="V221" i="28"/>
  <c r="U221" i="28"/>
  <c r="T221" i="28"/>
  <c r="AQ220" i="28"/>
  <c r="AP220" i="28"/>
  <c r="AO220" i="28"/>
  <c r="AN220" i="28"/>
  <c r="AM220" i="28"/>
  <c r="AL220" i="28"/>
  <c r="AK220" i="28"/>
  <c r="AJ220" i="28"/>
  <c r="AI220" i="28"/>
  <c r="AH220" i="28"/>
  <c r="AG220" i="28"/>
  <c r="AF220" i="28"/>
  <c r="AE220" i="28"/>
  <c r="AD220" i="28"/>
  <c r="AC220" i="28"/>
  <c r="AB220" i="28"/>
  <c r="AA220" i="28"/>
  <c r="Z220" i="28"/>
  <c r="Y220" i="28"/>
  <c r="X220" i="28"/>
  <c r="W220" i="28"/>
  <c r="V220" i="28"/>
  <c r="U220" i="28"/>
  <c r="T220" i="28"/>
  <c r="AQ219" i="28"/>
  <c r="AP219" i="28"/>
  <c r="AO219" i="28"/>
  <c r="AN219" i="28"/>
  <c r="AM219" i="28"/>
  <c r="AL219" i="28"/>
  <c r="AK219" i="28"/>
  <c r="AJ219" i="28"/>
  <c r="AI219" i="28"/>
  <c r="AH219" i="28"/>
  <c r="AG219" i="28"/>
  <c r="AF219" i="28"/>
  <c r="AE219" i="28"/>
  <c r="AD219" i="28"/>
  <c r="AC219" i="28"/>
  <c r="AB219" i="28"/>
  <c r="AA219" i="28"/>
  <c r="Z219" i="28"/>
  <c r="Y219" i="28"/>
  <c r="X219" i="28"/>
  <c r="W219" i="28"/>
  <c r="V219" i="28"/>
  <c r="U219" i="28"/>
  <c r="T219" i="28"/>
  <c r="AQ218" i="28"/>
  <c r="AP218" i="28"/>
  <c r="AO218" i="28"/>
  <c r="AN218" i="28"/>
  <c r="AM218" i="28"/>
  <c r="AL218" i="28"/>
  <c r="AK218" i="28"/>
  <c r="AJ218" i="28"/>
  <c r="AI218" i="28"/>
  <c r="AH218" i="28"/>
  <c r="AG218" i="28"/>
  <c r="AF218" i="28"/>
  <c r="AE218" i="28"/>
  <c r="AD218" i="28"/>
  <c r="AC218" i="28"/>
  <c r="AB218" i="28"/>
  <c r="AA218" i="28"/>
  <c r="Z218" i="28"/>
  <c r="Y218" i="28"/>
  <c r="X218" i="28"/>
  <c r="W218" i="28"/>
  <c r="V218" i="28"/>
  <c r="U218" i="28"/>
  <c r="T218" i="28"/>
  <c r="AQ217" i="28"/>
  <c r="AP217" i="28"/>
  <c r="AO217" i="28"/>
  <c r="AN217" i="28"/>
  <c r="AM217" i="28"/>
  <c r="AL217" i="28"/>
  <c r="AK217" i="28"/>
  <c r="AJ217" i="28"/>
  <c r="AI217" i="28"/>
  <c r="AH217" i="28"/>
  <c r="AG217" i="28"/>
  <c r="AF217" i="28"/>
  <c r="AE217" i="28"/>
  <c r="AD217" i="28"/>
  <c r="AC217" i="28"/>
  <c r="AB217" i="28"/>
  <c r="AA217" i="28"/>
  <c r="Z217" i="28"/>
  <c r="Y217" i="28"/>
  <c r="X217" i="28"/>
  <c r="W217" i="28"/>
  <c r="V217" i="28"/>
  <c r="U217" i="28"/>
  <c r="T217" i="28"/>
  <c r="AQ216" i="28"/>
  <c r="AP216" i="28"/>
  <c r="AO216" i="28"/>
  <c r="AN216" i="28"/>
  <c r="AM216" i="28"/>
  <c r="AL216" i="28"/>
  <c r="AK216" i="28"/>
  <c r="AJ216" i="28"/>
  <c r="AI216" i="28"/>
  <c r="AH216" i="28"/>
  <c r="AG216" i="28"/>
  <c r="AF216" i="28"/>
  <c r="AE216" i="28"/>
  <c r="AD216" i="28"/>
  <c r="AC216" i="28"/>
  <c r="AB216" i="28"/>
  <c r="AA216" i="28"/>
  <c r="Z216" i="28"/>
  <c r="Y216" i="28"/>
  <c r="X216" i="28"/>
  <c r="W216" i="28"/>
  <c r="V216" i="28"/>
  <c r="U216" i="28"/>
  <c r="T216" i="28"/>
  <c r="AQ215" i="28"/>
  <c r="AP215" i="28"/>
  <c r="AO215" i="28"/>
  <c r="AN215" i="28"/>
  <c r="AM215" i="28"/>
  <c r="AL215" i="28"/>
  <c r="AK215" i="28"/>
  <c r="AJ215" i="28"/>
  <c r="AI215" i="28"/>
  <c r="AH215" i="28"/>
  <c r="AG215" i="28"/>
  <c r="AF215" i="28"/>
  <c r="AE215" i="28"/>
  <c r="AD215" i="28"/>
  <c r="AC215" i="28"/>
  <c r="AB215" i="28"/>
  <c r="AA215" i="28"/>
  <c r="Z215" i="28"/>
  <c r="Y215" i="28"/>
  <c r="X215" i="28"/>
  <c r="W215" i="28"/>
  <c r="V215" i="28"/>
  <c r="U215" i="28"/>
  <c r="T215" i="28"/>
  <c r="AQ214" i="28"/>
  <c r="AP214" i="28"/>
  <c r="AO214" i="28"/>
  <c r="AN214" i="28"/>
  <c r="AM214" i="28"/>
  <c r="AL214" i="28"/>
  <c r="AK214" i="28"/>
  <c r="AJ214" i="28"/>
  <c r="AI214" i="28"/>
  <c r="AH214" i="28"/>
  <c r="AG214" i="28"/>
  <c r="AF214" i="28"/>
  <c r="AE214" i="28"/>
  <c r="AD214" i="28"/>
  <c r="AC214" i="28"/>
  <c r="AB214" i="28"/>
  <c r="AA214" i="28"/>
  <c r="Z214" i="28"/>
  <c r="Y214" i="28"/>
  <c r="X214" i="28"/>
  <c r="W214" i="28"/>
  <c r="V214" i="28"/>
  <c r="U214" i="28"/>
  <c r="T214" i="28"/>
  <c r="AQ213" i="28"/>
  <c r="AP213" i="28"/>
  <c r="AO213" i="28"/>
  <c r="AN213" i="28"/>
  <c r="AM213" i="28"/>
  <c r="AL213" i="28"/>
  <c r="AK213" i="28"/>
  <c r="AJ213" i="28"/>
  <c r="AI213" i="28"/>
  <c r="AH213" i="28"/>
  <c r="AG213" i="28"/>
  <c r="AF213" i="28"/>
  <c r="AE213" i="28"/>
  <c r="AD213" i="28"/>
  <c r="AC213" i="28"/>
  <c r="AB213" i="28"/>
  <c r="AA213" i="28"/>
  <c r="Z213" i="28"/>
  <c r="Y213" i="28"/>
  <c r="X213" i="28"/>
  <c r="W213" i="28"/>
  <c r="V213" i="28"/>
  <c r="U213" i="28"/>
  <c r="T213" i="28"/>
  <c r="AQ212" i="28"/>
  <c r="AP212" i="28"/>
  <c r="AO212" i="28"/>
  <c r="AN212" i="28"/>
  <c r="AM212" i="28"/>
  <c r="AL212" i="28"/>
  <c r="AK212" i="28"/>
  <c r="AJ212" i="28"/>
  <c r="AI212" i="28"/>
  <c r="AH212" i="28"/>
  <c r="AG212" i="28"/>
  <c r="AF212" i="28"/>
  <c r="AE212" i="28"/>
  <c r="AD212" i="28"/>
  <c r="AC212" i="28"/>
  <c r="AB212" i="28"/>
  <c r="AA212" i="28"/>
  <c r="Z212" i="28"/>
  <c r="Y212" i="28"/>
  <c r="X212" i="28"/>
  <c r="W212" i="28"/>
  <c r="V212" i="28"/>
  <c r="U212" i="28"/>
  <c r="T212" i="28"/>
  <c r="AQ211" i="28"/>
  <c r="AP211" i="28"/>
  <c r="AO211" i="28"/>
  <c r="AN211" i="28"/>
  <c r="AM211" i="28"/>
  <c r="AL211" i="28"/>
  <c r="AK211" i="28"/>
  <c r="AJ211" i="28"/>
  <c r="AI211" i="28"/>
  <c r="AH211" i="28"/>
  <c r="AG211" i="28"/>
  <c r="AF211" i="28"/>
  <c r="AE211" i="28"/>
  <c r="AD211" i="28"/>
  <c r="AC211" i="28"/>
  <c r="AB211" i="28"/>
  <c r="AA211" i="28"/>
  <c r="Z211" i="28"/>
  <c r="Y211" i="28"/>
  <c r="X211" i="28"/>
  <c r="W211" i="28"/>
  <c r="V211" i="28"/>
  <c r="U211" i="28"/>
  <c r="T211" i="28"/>
  <c r="AQ210" i="28"/>
  <c r="AP210" i="28"/>
  <c r="AO210" i="28"/>
  <c r="AN210" i="28"/>
  <c r="AM210" i="28"/>
  <c r="AL210" i="28"/>
  <c r="AK210" i="28"/>
  <c r="AJ210" i="28"/>
  <c r="AI210" i="28"/>
  <c r="AH210" i="28"/>
  <c r="AG210" i="28"/>
  <c r="AF210" i="28"/>
  <c r="AE210" i="28"/>
  <c r="AD210" i="28"/>
  <c r="AC210" i="28"/>
  <c r="AB210" i="28"/>
  <c r="AA210" i="28"/>
  <c r="Z210" i="28"/>
  <c r="Y210" i="28"/>
  <c r="X210" i="28"/>
  <c r="W210" i="28"/>
  <c r="V210" i="28"/>
  <c r="U210" i="28"/>
  <c r="T210" i="28"/>
  <c r="AQ209" i="28"/>
  <c r="AP209" i="28"/>
  <c r="AO209" i="28"/>
  <c r="AN209" i="28"/>
  <c r="AM209" i="28"/>
  <c r="AL209" i="28"/>
  <c r="AK209" i="28"/>
  <c r="AJ209" i="28"/>
  <c r="AI209" i="28"/>
  <c r="AH209" i="28"/>
  <c r="AG209" i="28"/>
  <c r="AF209" i="28"/>
  <c r="AE209" i="28"/>
  <c r="AD209" i="28"/>
  <c r="AC209" i="28"/>
  <c r="AB209" i="28"/>
  <c r="AA209" i="28"/>
  <c r="Z209" i="28"/>
  <c r="Y209" i="28"/>
  <c r="X209" i="28"/>
  <c r="W209" i="28"/>
  <c r="V209" i="28"/>
  <c r="U209" i="28"/>
  <c r="T209" i="28"/>
  <c r="AQ208" i="28"/>
  <c r="AP208" i="28"/>
  <c r="AO208" i="28"/>
  <c r="AN208" i="28"/>
  <c r="AM208" i="28"/>
  <c r="AL208" i="28"/>
  <c r="AK208" i="28"/>
  <c r="AJ208" i="28"/>
  <c r="AI208" i="28"/>
  <c r="AH208" i="28"/>
  <c r="AG208" i="28"/>
  <c r="AF208" i="28"/>
  <c r="AE208" i="28"/>
  <c r="AD208" i="28"/>
  <c r="AC208" i="28"/>
  <c r="AB208" i="28"/>
  <c r="AA208" i="28"/>
  <c r="Z208" i="28"/>
  <c r="Y208" i="28"/>
  <c r="X208" i="28"/>
  <c r="W208" i="28"/>
  <c r="V208" i="28"/>
  <c r="U208" i="28"/>
  <c r="T208" i="28"/>
  <c r="AQ207" i="28"/>
  <c r="AP207" i="28"/>
  <c r="AO207" i="28"/>
  <c r="AN207" i="28"/>
  <c r="AM207" i="28"/>
  <c r="AL207" i="28"/>
  <c r="AK207" i="28"/>
  <c r="AJ207" i="28"/>
  <c r="AI207" i="28"/>
  <c r="AH207" i="28"/>
  <c r="AG207" i="28"/>
  <c r="AF207" i="28"/>
  <c r="AE207" i="28"/>
  <c r="AD207" i="28"/>
  <c r="AC207" i="28"/>
  <c r="AB207" i="28"/>
  <c r="AA207" i="28"/>
  <c r="Z207" i="28"/>
  <c r="Y207" i="28"/>
  <c r="X207" i="28"/>
  <c r="W207" i="28"/>
  <c r="V207" i="28"/>
  <c r="U207" i="28"/>
  <c r="T207" i="28"/>
  <c r="AQ206" i="28"/>
  <c r="AP206" i="28"/>
  <c r="AO206" i="28"/>
  <c r="AN206" i="28"/>
  <c r="AM206" i="28"/>
  <c r="AL206" i="28"/>
  <c r="AK206" i="28"/>
  <c r="AJ206" i="28"/>
  <c r="AI206" i="28"/>
  <c r="AH206" i="28"/>
  <c r="AG206" i="28"/>
  <c r="AF206" i="28"/>
  <c r="AE206" i="28"/>
  <c r="AD206" i="28"/>
  <c r="AC206" i="28"/>
  <c r="AB206" i="28"/>
  <c r="AA206" i="28"/>
  <c r="Z206" i="28"/>
  <c r="Y206" i="28"/>
  <c r="X206" i="28"/>
  <c r="W206" i="28"/>
  <c r="V206" i="28"/>
  <c r="U206" i="28"/>
  <c r="T206" i="28"/>
  <c r="AQ205" i="28"/>
  <c r="AP205" i="28"/>
  <c r="AO205" i="28"/>
  <c r="AN205" i="28"/>
  <c r="AM205" i="28"/>
  <c r="AL205" i="28"/>
  <c r="AK205" i="28"/>
  <c r="AJ205" i="28"/>
  <c r="AI205" i="28"/>
  <c r="AH205" i="28"/>
  <c r="AG205" i="28"/>
  <c r="AF205" i="28"/>
  <c r="AE205" i="28"/>
  <c r="AD205" i="28"/>
  <c r="AC205" i="28"/>
  <c r="AB205" i="28"/>
  <c r="AA205" i="28"/>
  <c r="Z205" i="28"/>
  <c r="Y205" i="28"/>
  <c r="X205" i="28"/>
  <c r="W205" i="28"/>
  <c r="V205" i="28"/>
  <c r="U205" i="28"/>
  <c r="T205" i="28"/>
  <c r="AQ204" i="28"/>
  <c r="AP204" i="28"/>
  <c r="AO204" i="28"/>
  <c r="AN204" i="28"/>
  <c r="AM204" i="28"/>
  <c r="AL204" i="28"/>
  <c r="AK204" i="28"/>
  <c r="AJ204" i="28"/>
  <c r="AI204" i="28"/>
  <c r="AH204" i="28"/>
  <c r="AG204" i="28"/>
  <c r="AF204" i="28"/>
  <c r="AE204" i="28"/>
  <c r="AD204" i="28"/>
  <c r="AC204" i="28"/>
  <c r="AB204" i="28"/>
  <c r="AA204" i="28"/>
  <c r="Z204" i="28"/>
  <c r="Y204" i="28"/>
  <c r="X204" i="28"/>
  <c r="W204" i="28"/>
  <c r="V204" i="28"/>
  <c r="U204" i="28"/>
  <c r="T204" i="28"/>
  <c r="AQ203" i="28"/>
  <c r="AP203" i="28"/>
  <c r="AO203" i="28"/>
  <c r="AN203" i="28"/>
  <c r="AM203" i="28"/>
  <c r="AL203" i="28"/>
  <c r="AK203" i="28"/>
  <c r="AJ203" i="28"/>
  <c r="AI203" i="28"/>
  <c r="AH203" i="28"/>
  <c r="AG203" i="28"/>
  <c r="AF203" i="28"/>
  <c r="AE203" i="28"/>
  <c r="AD203" i="28"/>
  <c r="AC203" i="28"/>
  <c r="AB203" i="28"/>
  <c r="AA203" i="28"/>
  <c r="Z203" i="28"/>
  <c r="Y203" i="28"/>
  <c r="X203" i="28"/>
  <c r="W203" i="28"/>
  <c r="V203" i="28"/>
  <c r="U203" i="28"/>
  <c r="T203" i="28"/>
  <c r="AQ202" i="28"/>
  <c r="AP202" i="28"/>
  <c r="AO202" i="28"/>
  <c r="AN202" i="28"/>
  <c r="AM202" i="28"/>
  <c r="AL202" i="28"/>
  <c r="AK202" i="28"/>
  <c r="AJ202" i="28"/>
  <c r="AI202" i="28"/>
  <c r="AH202" i="28"/>
  <c r="AG202" i="28"/>
  <c r="AF202" i="28"/>
  <c r="AE202" i="28"/>
  <c r="AD202" i="28"/>
  <c r="AC202" i="28"/>
  <c r="AB202" i="28"/>
  <c r="AA202" i="28"/>
  <c r="Z202" i="28"/>
  <c r="Y202" i="28"/>
  <c r="X202" i="28"/>
  <c r="W202" i="28"/>
  <c r="V202" i="28"/>
  <c r="U202" i="28"/>
  <c r="T202" i="28"/>
  <c r="AQ201" i="28"/>
  <c r="AP201" i="28"/>
  <c r="AO201" i="28"/>
  <c r="AN201" i="28"/>
  <c r="AM201" i="28"/>
  <c r="AL201" i="28"/>
  <c r="AK201" i="28"/>
  <c r="AJ201" i="28"/>
  <c r="AI201" i="28"/>
  <c r="AH201" i="28"/>
  <c r="AG201" i="28"/>
  <c r="AF201" i="28"/>
  <c r="AE201" i="28"/>
  <c r="AD201" i="28"/>
  <c r="AC201" i="28"/>
  <c r="AB201" i="28"/>
  <c r="AA201" i="28"/>
  <c r="Z201" i="28"/>
  <c r="Y201" i="28"/>
  <c r="X201" i="28"/>
  <c r="W201" i="28"/>
  <c r="V201" i="28"/>
  <c r="U201" i="28"/>
  <c r="T201" i="28"/>
  <c r="AQ200" i="28"/>
  <c r="AP200" i="28"/>
  <c r="AO200" i="28"/>
  <c r="AN200" i="28"/>
  <c r="AM200" i="28"/>
  <c r="AL200" i="28"/>
  <c r="AK200" i="28"/>
  <c r="AJ200" i="28"/>
  <c r="AI200" i="28"/>
  <c r="AH200" i="28"/>
  <c r="AG200" i="28"/>
  <c r="AF200" i="28"/>
  <c r="AE200" i="28"/>
  <c r="AD200" i="28"/>
  <c r="AC200" i="28"/>
  <c r="AB200" i="28"/>
  <c r="AA200" i="28"/>
  <c r="Z200" i="28"/>
  <c r="Y200" i="28"/>
  <c r="X200" i="28"/>
  <c r="W200" i="28"/>
  <c r="V200" i="28"/>
  <c r="U200" i="28"/>
  <c r="T200" i="28"/>
  <c r="AQ199" i="28"/>
  <c r="AP199" i="28"/>
  <c r="AO199" i="28"/>
  <c r="AN199" i="28"/>
  <c r="AM199" i="28"/>
  <c r="AL199" i="28"/>
  <c r="AK199" i="28"/>
  <c r="AJ199" i="28"/>
  <c r="AI199" i="28"/>
  <c r="AH199" i="28"/>
  <c r="AG199" i="28"/>
  <c r="AF199" i="28"/>
  <c r="AE199" i="28"/>
  <c r="AD199" i="28"/>
  <c r="AC199" i="28"/>
  <c r="AB199" i="28"/>
  <c r="AA199" i="28"/>
  <c r="Z199" i="28"/>
  <c r="Y199" i="28"/>
  <c r="X199" i="28"/>
  <c r="W199" i="28"/>
  <c r="V199" i="28"/>
  <c r="U199" i="28"/>
  <c r="T199" i="28"/>
  <c r="AQ198" i="28"/>
  <c r="AP198" i="28"/>
  <c r="AO198" i="28"/>
  <c r="AN198" i="28"/>
  <c r="AM198" i="28"/>
  <c r="AL198" i="28"/>
  <c r="AK198" i="28"/>
  <c r="AJ198" i="28"/>
  <c r="AI198" i="28"/>
  <c r="AH198" i="28"/>
  <c r="AG198" i="28"/>
  <c r="AF198" i="28"/>
  <c r="AE198" i="28"/>
  <c r="AD198" i="28"/>
  <c r="AC198" i="28"/>
  <c r="AB198" i="28"/>
  <c r="AA198" i="28"/>
  <c r="Z198" i="28"/>
  <c r="Y198" i="28"/>
  <c r="X198" i="28"/>
  <c r="W198" i="28"/>
  <c r="V198" i="28"/>
  <c r="U198" i="28"/>
  <c r="T198" i="28"/>
  <c r="AQ197" i="28"/>
  <c r="AP197" i="28"/>
  <c r="AO197" i="28"/>
  <c r="AN197" i="28"/>
  <c r="AM197" i="28"/>
  <c r="AL197" i="28"/>
  <c r="AK197" i="28"/>
  <c r="AJ197" i="28"/>
  <c r="AI197" i="28"/>
  <c r="AH197" i="28"/>
  <c r="AG197" i="28"/>
  <c r="AF197" i="28"/>
  <c r="AE197" i="28"/>
  <c r="AD197" i="28"/>
  <c r="AC197" i="28"/>
  <c r="AB197" i="28"/>
  <c r="AA197" i="28"/>
  <c r="Z197" i="28"/>
  <c r="Y197" i="28"/>
  <c r="X197" i="28"/>
  <c r="W197" i="28"/>
  <c r="V197" i="28"/>
  <c r="U197" i="28"/>
  <c r="T197" i="28"/>
  <c r="AQ196" i="28"/>
  <c r="AP196" i="28"/>
  <c r="AO196" i="28"/>
  <c r="AN196" i="28"/>
  <c r="AM196" i="28"/>
  <c r="AL196" i="28"/>
  <c r="AK196" i="28"/>
  <c r="AJ196" i="28"/>
  <c r="AI196" i="28"/>
  <c r="AH196" i="28"/>
  <c r="AG196" i="28"/>
  <c r="AF196" i="28"/>
  <c r="AE196" i="28"/>
  <c r="AD196" i="28"/>
  <c r="AC196" i="28"/>
  <c r="AB196" i="28"/>
  <c r="AA196" i="28"/>
  <c r="Z196" i="28"/>
  <c r="Y196" i="28"/>
  <c r="X196" i="28"/>
  <c r="W196" i="28"/>
  <c r="V196" i="28"/>
  <c r="U196" i="28"/>
  <c r="T196" i="28"/>
  <c r="AQ195" i="28"/>
  <c r="AP195" i="28"/>
  <c r="AO195" i="28"/>
  <c r="AN195" i="28"/>
  <c r="AM195" i="28"/>
  <c r="AL195" i="28"/>
  <c r="AK195" i="28"/>
  <c r="AJ195" i="28"/>
  <c r="AI195" i="28"/>
  <c r="AH195" i="28"/>
  <c r="AG195" i="28"/>
  <c r="AF195" i="28"/>
  <c r="AE195" i="28"/>
  <c r="AD195" i="28"/>
  <c r="AC195" i="28"/>
  <c r="AB195" i="28"/>
  <c r="AA195" i="28"/>
  <c r="Z195" i="28"/>
  <c r="Y195" i="28"/>
  <c r="X195" i="28"/>
  <c r="W195" i="28"/>
  <c r="V195" i="28"/>
  <c r="U195" i="28"/>
  <c r="T195" i="28"/>
  <c r="AQ194" i="28"/>
  <c r="AP194" i="28"/>
  <c r="AO194" i="28"/>
  <c r="AN194" i="28"/>
  <c r="AM194" i="28"/>
  <c r="AL194" i="28"/>
  <c r="AK194" i="28"/>
  <c r="AJ194" i="28"/>
  <c r="AI194" i="28"/>
  <c r="AH194" i="28"/>
  <c r="AG194" i="28"/>
  <c r="AF194" i="28"/>
  <c r="AE194" i="28"/>
  <c r="AD194" i="28"/>
  <c r="AC194" i="28"/>
  <c r="AB194" i="28"/>
  <c r="AA194" i="28"/>
  <c r="Z194" i="28"/>
  <c r="Y194" i="28"/>
  <c r="X194" i="28"/>
  <c r="W194" i="28"/>
  <c r="V194" i="28"/>
  <c r="U194" i="28"/>
  <c r="T194" i="28"/>
  <c r="AQ193" i="28"/>
  <c r="AP193" i="28"/>
  <c r="AO193" i="28"/>
  <c r="AN193" i="28"/>
  <c r="AM193" i="28"/>
  <c r="AL193" i="28"/>
  <c r="AK193" i="28"/>
  <c r="AJ193" i="28"/>
  <c r="AI193" i="28"/>
  <c r="AH193" i="28"/>
  <c r="AG193" i="28"/>
  <c r="AF193" i="28"/>
  <c r="AE193" i="28"/>
  <c r="AD193" i="28"/>
  <c r="AC193" i="28"/>
  <c r="AB193" i="28"/>
  <c r="AA193" i="28"/>
  <c r="Z193" i="28"/>
  <c r="Y193" i="28"/>
  <c r="X193" i="28"/>
  <c r="W193" i="28"/>
  <c r="V193" i="28"/>
  <c r="U193" i="28"/>
  <c r="T193" i="28"/>
  <c r="AQ192" i="28"/>
  <c r="AP192" i="28"/>
  <c r="AO192" i="28"/>
  <c r="AN192" i="28"/>
  <c r="AM192" i="28"/>
  <c r="AL192" i="28"/>
  <c r="AK192" i="28"/>
  <c r="AJ192" i="28"/>
  <c r="AI192" i="28"/>
  <c r="AH192" i="28"/>
  <c r="AG192" i="28"/>
  <c r="AF192" i="28"/>
  <c r="AE192" i="28"/>
  <c r="AD192" i="28"/>
  <c r="AC192" i="28"/>
  <c r="AB192" i="28"/>
  <c r="AA192" i="28"/>
  <c r="Z192" i="28"/>
  <c r="Y192" i="28"/>
  <c r="X192" i="28"/>
  <c r="W192" i="28"/>
  <c r="V192" i="28"/>
  <c r="U192" i="28"/>
  <c r="T192" i="28"/>
  <c r="AQ191" i="28"/>
  <c r="AP191" i="28"/>
  <c r="AO191" i="28"/>
  <c r="AN191" i="28"/>
  <c r="AM191" i="28"/>
  <c r="AL191" i="28"/>
  <c r="AK191" i="28"/>
  <c r="AJ191" i="28"/>
  <c r="AI191" i="28"/>
  <c r="AH191" i="28"/>
  <c r="AG191" i="28"/>
  <c r="AF191" i="28"/>
  <c r="AE191" i="28"/>
  <c r="AD191" i="28"/>
  <c r="AC191" i="28"/>
  <c r="AB191" i="28"/>
  <c r="AA191" i="28"/>
  <c r="Z191" i="28"/>
  <c r="Y191" i="28"/>
  <c r="X191" i="28"/>
  <c r="W191" i="28"/>
  <c r="V191" i="28"/>
  <c r="U191" i="28"/>
  <c r="T191" i="28"/>
  <c r="AQ190" i="28"/>
  <c r="AP190" i="28"/>
  <c r="AO190" i="28"/>
  <c r="AN190" i="28"/>
  <c r="AM190" i="28"/>
  <c r="AL190" i="28"/>
  <c r="AK190" i="28"/>
  <c r="AJ190" i="28"/>
  <c r="AI190" i="28"/>
  <c r="AH190" i="28"/>
  <c r="AG190" i="28"/>
  <c r="AF190" i="28"/>
  <c r="AE190" i="28"/>
  <c r="AD190" i="28"/>
  <c r="AC190" i="28"/>
  <c r="AB190" i="28"/>
  <c r="AA190" i="28"/>
  <c r="Z190" i="28"/>
  <c r="Y190" i="28"/>
  <c r="X190" i="28"/>
  <c r="W190" i="28"/>
  <c r="V190" i="28"/>
  <c r="U190" i="28"/>
  <c r="T190" i="28"/>
  <c r="AQ189" i="28"/>
  <c r="AP189" i="28"/>
  <c r="AO189" i="28"/>
  <c r="AN189" i="28"/>
  <c r="AM189" i="28"/>
  <c r="AL189" i="28"/>
  <c r="AK189" i="28"/>
  <c r="AJ189" i="28"/>
  <c r="AI189" i="28"/>
  <c r="AH189" i="28"/>
  <c r="AG189" i="28"/>
  <c r="AF189" i="28"/>
  <c r="AE189" i="28"/>
  <c r="AD189" i="28"/>
  <c r="AC189" i="28"/>
  <c r="AB189" i="28"/>
  <c r="AA189" i="28"/>
  <c r="Z189" i="28"/>
  <c r="Y189" i="28"/>
  <c r="X189" i="28"/>
  <c r="W189" i="28"/>
  <c r="V189" i="28"/>
  <c r="U189" i="28"/>
  <c r="T189" i="28"/>
  <c r="AQ188" i="28"/>
  <c r="AP188" i="28"/>
  <c r="AO188" i="28"/>
  <c r="AN188" i="28"/>
  <c r="AM188" i="28"/>
  <c r="AL188" i="28"/>
  <c r="AK188" i="28"/>
  <c r="AJ188" i="28"/>
  <c r="AI188" i="28"/>
  <c r="AH188" i="28"/>
  <c r="AG188" i="28"/>
  <c r="AF188" i="28"/>
  <c r="AE188" i="28"/>
  <c r="AD188" i="28"/>
  <c r="AC188" i="28"/>
  <c r="AB188" i="28"/>
  <c r="AA188" i="28"/>
  <c r="Z188" i="28"/>
  <c r="Y188" i="28"/>
  <c r="X188" i="28"/>
  <c r="W188" i="28"/>
  <c r="V188" i="28"/>
  <c r="U188" i="28"/>
  <c r="T188" i="28"/>
  <c r="AQ187" i="28"/>
  <c r="AP187" i="28"/>
  <c r="AO187" i="28"/>
  <c r="AN187" i="28"/>
  <c r="AM187" i="28"/>
  <c r="AL187" i="28"/>
  <c r="AK187" i="28"/>
  <c r="AJ187" i="28"/>
  <c r="AI187" i="28"/>
  <c r="AH187" i="28"/>
  <c r="AG187" i="28"/>
  <c r="AF187" i="28"/>
  <c r="AE187" i="28"/>
  <c r="AD187" i="28"/>
  <c r="AC187" i="28"/>
  <c r="AB187" i="28"/>
  <c r="AA187" i="28"/>
  <c r="Z187" i="28"/>
  <c r="Y187" i="28"/>
  <c r="X187" i="28"/>
  <c r="W187" i="28"/>
  <c r="V187" i="28"/>
  <c r="U187" i="28"/>
  <c r="T187" i="28"/>
  <c r="AQ186" i="28"/>
  <c r="AP186" i="28"/>
  <c r="AO186" i="28"/>
  <c r="AN186" i="28"/>
  <c r="AM186" i="28"/>
  <c r="AL186" i="28"/>
  <c r="AK186" i="28"/>
  <c r="AJ186" i="28"/>
  <c r="AI186" i="28"/>
  <c r="AH186" i="28"/>
  <c r="AG186" i="28"/>
  <c r="AF186" i="28"/>
  <c r="AE186" i="28"/>
  <c r="AD186" i="28"/>
  <c r="AC186" i="28"/>
  <c r="AB186" i="28"/>
  <c r="AA186" i="28"/>
  <c r="Z186" i="28"/>
  <c r="Y186" i="28"/>
  <c r="X186" i="28"/>
  <c r="W186" i="28"/>
  <c r="V186" i="28"/>
  <c r="U186" i="28"/>
  <c r="T186" i="28"/>
  <c r="AQ185" i="28"/>
  <c r="AP185" i="28"/>
  <c r="AO185" i="28"/>
  <c r="AN185" i="28"/>
  <c r="AM185" i="28"/>
  <c r="AL185" i="28"/>
  <c r="AK185" i="28"/>
  <c r="AJ185" i="28"/>
  <c r="AI185" i="28"/>
  <c r="AH185" i="28"/>
  <c r="AG185" i="28"/>
  <c r="AF185" i="28"/>
  <c r="AE185" i="28"/>
  <c r="AD185" i="28"/>
  <c r="AC185" i="28"/>
  <c r="AB185" i="28"/>
  <c r="AA185" i="28"/>
  <c r="Z185" i="28"/>
  <c r="Y185" i="28"/>
  <c r="X185" i="28"/>
  <c r="W185" i="28"/>
  <c r="V185" i="28"/>
  <c r="U185" i="28"/>
  <c r="T185" i="28"/>
  <c r="AQ184" i="28"/>
  <c r="AP184" i="28"/>
  <c r="AO184" i="28"/>
  <c r="AN184" i="28"/>
  <c r="AM184" i="28"/>
  <c r="AL184" i="28"/>
  <c r="AK184" i="28"/>
  <c r="AJ184" i="28"/>
  <c r="AI184" i="28"/>
  <c r="AH184" i="28"/>
  <c r="AG184" i="28"/>
  <c r="AF184" i="28"/>
  <c r="AE184" i="28"/>
  <c r="AD184" i="28"/>
  <c r="AC184" i="28"/>
  <c r="AB184" i="28"/>
  <c r="AA184" i="28"/>
  <c r="Z184" i="28"/>
  <c r="Y184" i="28"/>
  <c r="X184" i="28"/>
  <c r="W184" i="28"/>
  <c r="V184" i="28"/>
  <c r="U184" i="28"/>
  <c r="T184" i="28"/>
  <c r="AQ183" i="28"/>
  <c r="AP183" i="28"/>
  <c r="AO183" i="28"/>
  <c r="AN183" i="28"/>
  <c r="AM183" i="28"/>
  <c r="AL183" i="28"/>
  <c r="AK183" i="28"/>
  <c r="AJ183" i="28"/>
  <c r="AI183" i="28"/>
  <c r="AH183" i="28"/>
  <c r="AG183" i="28"/>
  <c r="AF183" i="28"/>
  <c r="AE183" i="28"/>
  <c r="AD183" i="28"/>
  <c r="AC183" i="28"/>
  <c r="AB183" i="28"/>
  <c r="AA183" i="28"/>
  <c r="Z183" i="28"/>
  <c r="Y183" i="28"/>
  <c r="X183" i="28"/>
  <c r="W183" i="28"/>
  <c r="V183" i="28"/>
  <c r="U183" i="28"/>
  <c r="T183" i="28"/>
  <c r="AQ182" i="28"/>
  <c r="AP182" i="28"/>
  <c r="AO182" i="28"/>
  <c r="AN182" i="28"/>
  <c r="AM182" i="28"/>
  <c r="AL182" i="28"/>
  <c r="AK182" i="28"/>
  <c r="AJ182" i="28"/>
  <c r="AI182" i="28"/>
  <c r="AH182" i="28"/>
  <c r="AG182" i="28"/>
  <c r="AF182" i="28"/>
  <c r="AE182" i="28"/>
  <c r="AD182" i="28"/>
  <c r="AC182" i="28"/>
  <c r="AB182" i="28"/>
  <c r="AA182" i="28"/>
  <c r="Z182" i="28"/>
  <c r="Y182" i="28"/>
  <c r="X182" i="28"/>
  <c r="W182" i="28"/>
  <c r="V182" i="28"/>
  <c r="U182" i="28"/>
  <c r="T182" i="28"/>
  <c r="AQ181" i="28"/>
  <c r="AP181" i="28"/>
  <c r="AO181" i="28"/>
  <c r="AN181" i="28"/>
  <c r="AM181" i="28"/>
  <c r="AL181" i="28"/>
  <c r="AK181" i="28"/>
  <c r="AJ181" i="28"/>
  <c r="AI181" i="28"/>
  <c r="AH181" i="28"/>
  <c r="AG181" i="28"/>
  <c r="AF181" i="28"/>
  <c r="AE181" i="28"/>
  <c r="AD181" i="28"/>
  <c r="AC181" i="28"/>
  <c r="AB181" i="28"/>
  <c r="AA181" i="28"/>
  <c r="Z181" i="28"/>
  <c r="Y181" i="28"/>
  <c r="X181" i="28"/>
  <c r="W181" i="28"/>
  <c r="V181" i="28"/>
  <c r="U181" i="28"/>
  <c r="T181" i="28"/>
  <c r="AQ180" i="28"/>
  <c r="AP180" i="28"/>
  <c r="AO180" i="28"/>
  <c r="AN180" i="28"/>
  <c r="AM180" i="28"/>
  <c r="AL180" i="28"/>
  <c r="AK180" i="28"/>
  <c r="AJ180" i="28"/>
  <c r="AI180" i="28"/>
  <c r="AH180" i="28"/>
  <c r="AG180" i="28"/>
  <c r="AF180" i="28"/>
  <c r="AE180" i="28"/>
  <c r="AD180" i="28"/>
  <c r="AC180" i="28"/>
  <c r="AB180" i="28"/>
  <c r="AA180" i="28"/>
  <c r="Z180" i="28"/>
  <c r="Y180" i="28"/>
  <c r="X180" i="28"/>
  <c r="W180" i="28"/>
  <c r="V180" i="28"/>
  <c r="U180" i="28"/>
  <c r="T180" i="28"/>
  <c r="AQ179" i="28"/>
  <c r="AP179" i="28"/>
  <c r="AO179" i="28"/>
  <c r="AN179" i="28"/>
  <c r="AM179" i="28"/>
  <c r="AL179" i="28"/>
  <c r="AK179" i="28"/>
  <c r="AJ179" i="28"/>
  <c r="AI179" i="28"/>
  <c r="AH179" i="28"/>
  <c r="AG179" i="28"/>
  <c r="AF179" i="28"/>
  <c r="AE179" i="28"/>
  <c r="AD179" i="28"/>
  <c r="AC179" i="28"/>
  <c r="AB179" i="28"/>
  <c r="AA179" i="28"/>
  <c r="Z179" i="28"/>
  <c r="Y179" i="28"/>
  <c r="X179" i="28"/>
  <c r="W179" i="28"/>
  <c r="V179" i="28"/>
  <c r="U179" i="28"/>
  <c r="T179" i="28"/>
  <c r="AQ178" i="28"/>
  <c r="AP178" i="28"/>
  <c r="AO178" i="28"/>
  <c r="AN178" i="28"/>
  <c r="AM178" i="28"/>
  <c r="AL178" i="28"/>
  <c r="AK178" i="28"/>
  <c r="AJ178" i="28"/>
  <c r="AI178" i="28"/>
  <c r="AH178" i="28"/>
  <c r="AG178" i="28"/>
  <c r="AF178" i="28"/>
  <c r="AE178" i="28"/>
  <c r="AD178" i="28"/>
  <c r="AC178" i="28"/>
  <c r="AB178" i="28"/>
  <c r="AA178" i="28"/>
  <c r="Z178" i="28"/>
  <c r="Y178" i="28"/>
  <c r="X178" i="28"/>
  <c r="W178" i="28"/>
  <c r="V178" i="28"/>
  <c r="U178" i="28"/>
  <c r="T178" i="28"/>
  <c r="AQ177" i="28"/>
  <c r="AP177" i="28"/>
  <c r="AO177" i="28"/>
  <c r="AN177" i="28"/>
  <c r="AM177" i="28"/>
  <c r="AL177" i="28"/>
  <c r="AK177" i="28"/>
  <c r="AJ177" i="28"/>
  <c r="AI177" i="28"/>
  <c r="AH177" i="28"/>
  <c r="AG177" i="28"/>
  <c r="AF177" i="28"/>
  <c r="AE177" i="28"/>
  <c r="AD177" i="28"/>
  <c r="AC177" i="28"/>
  <c r="AB177" i="28"/>
  <c r="AA177" i="28"/>
  <c r="Z177" i="28"/>
  <c r="Y177" i="28"/>
  <c r="X177" i="28"/>
  <c r="W177" i="28"/>
  <c r="V177" i="28"/>
  <c r="U177" i="28"/>
  <c r="T177" i="28"/>
  <c r="AQ176" i="28"/>
  <c r="AP176" i="28"/>
  <c r="AO176" i="28"/>
  <c r="AN176" i="28"/>
  <c r="AM176" i="28"/>
  <c r="AL176" i="28"/>
  <c r="AK176" i="28"/>
  <c r="AJ176" i="28"/>
  <c r="AI176" i="28"/>
  <c r="AH176" i="28"/>
  <c r="AG176" i="28"/>
  <c r="AF176" i="28"/>
  <c r="AE176" i="28"/>
  <c r="AD176" i="28"/>
  <c r="AC176" i="28"/>
  <c r="AB176" i="28"/>
  <c r="AA176" i="28"/>
  <c r="Z176" i="28"/>
  <c r="Y176" i="28"/>
  <c r="X176" i="28"/>
  <c r="W176" i="28"/>
  <c r="V176" i="28"/>
  <c r="U176" i="28"/>
  <c r="T176" i="28"/>
  <c r="AQ175" i="28"/>
  <c r="AP175" i="28"/>
  <c r="AO175" i="28"/>
  <c r="AN175" i="28"/>
  <c r="AM175" i="28"/>
  <c r="AL175" i="28"/>
  <c r="AK175" i="28"/>
  <c r="AJ175" i="28"/>
  <c r="AI175" i="28"/>
  <c r="AH175" i="28"/>
  <c r="AG175" i="28"/>
  <c r="AF175" i="28"/>
  <c r="AE175" i="28"/>
  <c r="AD175" i="28"/>
  <c r="AC175" i="28"/>
  <c r="AB175" i="28"/>
  <c r="AA175" i="28"/>
  <c r="Z175" i="28"/>
  <c r="Y175" i="28"/>
  <c r="X175" i="28"/>
  <c r="W175" i="28"/>
  <c r="V175" i="28"/>
  <c r="U175" i="28"/>
  <c r="T175" i="28"/>
  <c r="AQ174" i="28"/>
  <c r="AP174" i="28"/>
  <c r="AO174" i="28"/>
  <c r="AN174" i="28"/>
  <c r="AM174" i="28"/>
  <c r="AL174" i="28"/>
  <c r="AK174" i="28"/>
  <c r="AJ174" i="28"/>
  <c r="AI174" i="28"/>
  <c r="AH174" i="28"/>
  <c r="AG174" i="28"/>
  <c r="AF174" i="28"/>
  <c r="AE174" i="28"/>
  <c r="AD174" i="28"/>
  <c r="AC174" i="28"/>
  <c r="AB174" i="28"/>
  <c r="AA174" i="28"/>
  <c r="Z174" i="28"/>
  <c r="Y174" i="28"/>
  <c r="X174" i="28"/>
  <c r="W174" i="28"/>
  <c r="V174" i="28"/>
  <c r="U174" i="28"/>
  <c r="T174" i="28"/>
  <c r="AQ173" i="28"/>
  <c r="AP173" i="28"/>
  <c r="AO173" i="28"/>
  <c r="AN173" i="28"/>
  <c r="AM173" i="28"/>
  <c r="AL173" i="28"/>
  <c r="AK173" i="28"/>
  <c r="AJ173" i="28"/>
  <c r="AI173" i="28"/>
  <c r="AH173" i="28"/>
  <c r="AG173" i="28"/>
  <c r="AF173" i="28"/>
  <c r="AE173" i="28"/>
  <c r="AD173" i="28"/>
  <c r="AC173" i="28"/>
  <c r="AB173" i="28"/>
  <c r="AA173" i="28"/>
  <c r="Z173" i="28"/>
  <c r="Y173" i="28"/>
  <c r="X173" i="28"/>
  <c r="W173" i="28"/>
  <c r="V173" i="28"/>
  <c r="U173" i="28"/>
  <c r="T173" i="28"/>
  <c r="AQ172" i="28"/>
  <c r="AP172" i="28"/>
  <c r="AO172" i="28"/>
  <c r="AN172" i="28"/>
  <c r="AM172" i="28"/>
  <c r="AL172" i="28"/>
  <c r="AK172" i="28"/>
  <c r="AJ172" i="28"/>
  <c r="AI172" i="28"/>
  <c r="AH172" i="28"/>
  <c r="AG172" i="28"/>
  <c r="AF172" i="28"/>
  <c r="AE172" i="28"/>
  <c r="AD172" i="28"/>
  <c r="AC172" i="28"/>
  <c r="AB172" i="28"/>
  <c r="AA172" i="28"/>
  <c r="Z172" i="28"/>
  <c r="Y172" i="28"/>
  <c r="X172" i="28"/>
  <c r="W172" i="28"/>
  <c r="V172" i="28"/>
  <c r="U172" i="28"/>
  <c r="T172" i="28"/>
  <c r="AQ171" i="28"/>
  <c r="AP171" i="28"/>
  <c r="AO171" i="28"/>
  <c r="AN171" i="28"/>
  <c r="AM171" i="28"/>
  <c r="AL171" i="28"/>
  <c r="AK171" i="28"/>
  <c r="AJ171" i="28"/>
  <c r="AI171" i="28"/>
  <c r="AH171" i="28"/>
  <c r="AG171" i="28"/>
  <c r="AF171" i="28"/>
  <c r="AE171" i="28"/>
  <c r="AD171" i="28"/>
  <c r="AC171" i="28"/>
  <c r="AB171" i="28"/>
  <c r="AA171" i="28"/>
  <c r="Z171" i="28"/>
  <c r="Y171" i="28"/>
  <c r="X171" i="28"/>
  <c r="W171" i="28"/>
  <c r="V171" i="28"/>
  <c r="U171" i="28"/>
  <c r="T171" i="28"/>
  <c r="AQ170" i="28"/>
  <c r="AP170" i="28"/>
  <c r="AO170" i="28"/>
  <c r="AN170" i="28"/>
  <c r="AM170" i="28"/>
  <c r="AL170" i="28"/>
  <c r="AK170" i="28"/>
  <c r="AJ170" i="28"/>
  <c r="AI170" i="28"/>
  <c r="AH170" i="28"/>
  <c r="AG170" i="28"/>
  <c r="AF170" i="28"/>
  <c r="AE170" i="28"/>
  <c r="AD170" i="28"/>
  <c r="AC170" i="28"/>
  <c r="AB170" i="28"/>
  <c r="AA170" i="28"/>
  <c r="Z170" i="28"/>
  <c r="Y170" i="28"/>
  <c r="X170" i="28"/>
  <c r="W170" i="28"/>
  <c r="V170" i="28"/>
  <c r="U170" i="28"/>
  <c r="T170" i="28"/>
  <c r="AQ169" i="28"/>
  <c r="AP169" i="28"/>
  <c r="AO169" i="28"/>
  <c r="AN169" i="28"/>
  <c r="AM169" i="28"/>
  <c r="AL169" i="28"/>
  <c r="AK169" i="28"/>
  <c r="AJ169" i="28"/>
  <c r="AI169" i="28"/>
  <c r="AH169" i="28"/>
  <c r="AG169" i="28"/>
  <c r="AF169" i="28"/>
  <c r="AE169" i="28"/>
  <c r="AD169" i="28"/>
  <c r="AC169" i="28"/>
  <c r="AB169" i="28"/>
  <c r="AA169" i="28"/>
  <c r="Z169" i="28"/>
  <c r="Y169" i="28"/>
  <c r="X169" i="28"/>
  <c r="W169" i="28"/>
  <c r="V169" i="28"/>
  <c r="U169" i="28"/>
  <c r="T169" i="28"/>
  <c r="AQ168" i="28"/>
  <c r="AP168" i="28"/>
  <c r="AO168" i="28"/>
  <c r="AN168" i="28"/>
  <c r="AM168" i="28"/>
  <c r="AL168" i="28"/>
  <c r="AK168" i="28"/>
  <c r="AJ168" i="28"/>
  <c r="AI168" i="28"/>
  <c r="AH168" i="28"/>
  <c r="AG168" i="28"/>
  <c r="AF168" i="28"/>
  <c r="AE168" i="28"/>
  <c r="AD168" i="28"/>
  <c r="AC168" i="28"/>
  <c r="AB168" i="28"/>
  <c r="AA168" i="28"/>
  <c r="Z168" i="28"/>
  <c r="Y168" i="28"/>
  <c r="X168" i="28"/>
  <c r="W168" i="28"/>
  <c r="V168" i="28"/>
  <c r="U168" i="28"/>
  <c r="T168" i="28"/>
  <c r="AQ167" i="28"/>
  <c r="AP167" i="28"/>
  <c r="AO167" i="28"/>
  <c r="AN167" i="28"/>
  <c r="AM167" i="28"/>
  <c r="AL167" i="28"/>
  <c r="AK167" i="28"/>
  <c r="AJ167" i="28"/>
  <c r="AI167" i="28"/>
  <c r="AH167" i="28"/>
  <c r="AG167" i="28"/>
  <c r="AF167" i="28"/>
  <c r="AE167" i="28"/>
  <c r="AD167" i="28"/>
  <c r="AC167" i="28"/>
  <c r="AB167" i="28"/>
  <c r="AA167" i="28"/>
  <c r="Z167" i="28"/>
  <c r="Y167" i="28"/>
  <c r="X167" i="28"/>
  <c r="W167" i="28"/>
  <c r="V167" i="28"/>
  <c r="U167" i="28"/>
  <c r="T167" i="28"/>
  <c r="AQ166" i="28"/>
  <c r="AP166" i="28"/>
  <c r="AO166" i="28"/>
  <c r="AN166" i="28"/>
  <c r="AM166" i="28"/>
  <c r="AL166" i="28"/>
  <c r="AK166" i="28"/>
  <c r="AJ166" i="28"/>
  <c r="AI166" i="28"/>
  <c r="AH166" i="28"/>
  <c r="AG166" i="28"/>
  <c r="AF166" i="28"/>
  <c r="AE166" i="28"/>
  <c r="AD166" i="28"/>
  <c r="AC166" i="28"/>
  <c r="AB166" i="28"/>
  <c r="AA166" i="28"/>
  <c r="Z166" i="28"/>
  <c r="Y166" i="28"/>
  <c r="X166" i="28"/>
  <c r="W166" i="28"/>
  <c r="V166" i="28"/>
  <c r="U166" i="28"/>
  <c r="T166" i="28"/>
  <c r="AQ165" i="28"/>
  <c r="AP165" i="28"/>
  <c r="AO165" i="28"/>
  <c r="AN165" i="28"/>
  <c r="AM165" i="28"/>
  <c r="AL165" i="28"/>
  <c r="AK165" i="28"/>
  <c r="AJ165" i="28"/>
  <c r="AI165" i="28"/>
  <c r="AH165" i="28"/>
  <c r="AG165" i="28"/>
  <c r="AF165" i="28"/>
  <c r="AE165" i="28"/>
  <c r="AD165" i="28"/>
  <c r="AC165" i="28"/>
  <c r="AB165" i="28"/>
  <c r="AA165" i="28"/>
  <c r="Z165" i="28"/>
  <c r="Y165" i="28"/>
  <c r="X165" i="28"/>
  <c r="W165" i="28"/>
  <c r="V165" i="28"/>
  <c r="U165" i="28"/>
  <c r="T165" i="28"/>
  <c r="AQ164" i="28"/>
  <c r="AP164" i="28"/>
  <c r="AO164" i="28"/>
  <c r="AN164" i="28"/>
  <c r="AM164" i="28"/>
  <c r="AL164" i="28"/>
  <c r="AK164" i="28"/>
  <c r="AJ164" i="28"/>
  <c r="AI164" i="28"/>
  <c r="AH164" i="28"/>
  <c r="AG164" i="28"/>
  <c r="AF164" i="28"/>
  <c r="AE164" i="28"/>
  <c r="AD164" i="28"/>
  <c r="AC164" i="28"/>
  <c r="AB164" i="28"/>
  <c r="AA164" i="28"/>
  <c r="Z164" i="28"/>
  <c r="Y164" i="28"/>
  <c r="X164" i="28"/>
  <c r="W164" i="28"/>
  <c r="V164" i="28"/>
  <c r="U164" i="28"/>
  <c r="T164" i="28"/>
  <c r="AQ163" i="28"/>
  <c r="AP163" i="28"/>
  <c r="AO163" i="28"/>
  <c r="AN163" i="28"/>
  <c r="AM163" i="28"/>
  <c r="AL163" i="28"/>
  <c r="AK163" i="28"/>
  <c r="AJ163" i="28"/>
  <c r="AI163" i="28"/>
  <c r="AH163" i="28"/>
  <c r="AG163" i="28"/>
  <c r="AF163" i="28"/>
  <c r="AE163" i="28"/>
  <c r="AD163" i="28"/>
  <c r="AC163" i="28"/>
  <c r="AB163" i="28"/>
  <c r="AA163" i="28"/>
  <c r="Z163" i="28"/>
  <c r="Y163" i="28"/>
  <c r="X163" i="28"/>
  <c r="W163" i="28"/>
  <c r="V163" i="28"/>
  <c r="U163" i="28"/>
  <c r="T163" i="28"/>
  <c r="AQ162" i="28"/>
  <c r="AP162" i="28"/>
  <c r="AO162" i="28"/>
  <c r="AN162" i="28"/>
  <c r="AM162" i="28"/>
  <c r="AL162" i="28"/>
  <c r="AK162" i="28"/>
  <c r="AJ162" i="28"/>
  <c r="AI162" i="28"/>
  <c r="AH162" i="28"/>
  <c r="AG162" i="28"/>
  <c r="AF162" i="28"/>
  <c r="AE162" i="28"/>
  <c r="AD162" i="28"/>
  <c r="AC162" i="28"/>
  <c r="AB162" i="28"/>
  <c r="AA162" i="28"/>
  <c r="Z162" i="28"/>
  <c r="Y162" i="28"/>
  <c r="X162" i="28"/>
  <c r="W162" i="28"/>
  <c r="V162" i="28"/>
  <c r="U162" i="28"/>
  <c r="T162" i="28"/>
  <c r="AQ161" i="28"/>
  <c r="AP161" i="28"/>
  <c r="AO161" i="28"/>
  <c r="AN161" i="28"/>
  <c r="AM161" i="28"/>
  <c r="AL161" i="28"/>
  <c r="AK161" i="28"/>
  <c r="AJ161" i="28"/>
  <c r="AI161" i="28"/>
  <c r="AH161" i="28"/>
  <c r="AG161" i="28"/>
  <c r="AF161" i="28"/>
  <c r="AE161" i="28"/>
  <c r="AD161" i="28"/>
  <c r="AC161" i="28"/>
  <c r="AB161" i="28"/>
  <c r="AA161" i="28"/>
  <c r="Z161" i="28"/>
  <c r="Y161" i="28"/>
  <c r="X161" i="28"/>
  <c r="W161" i="28"/>
  <c r="V161" i="28"/>
  <c r="U161" i="28"/>
  <c r="T161" i="28"/>
  <c r="AQ160" i="28"/>
  <c r="AP160" i="28"/>
  <c r="AO160" i="28"/>
  <c r="AN160" i="28"/>
  <c r="AM160" i="28"/>
  <c r="AL160" i="28"/>
  <c r="AK160" i="28"/>
  <c r="AJ160" i="28"/>
  <c r="AI160" i="28"/>
  <c r="AH160" i="28"/>
  <c r="AG160" i="28"/>
  <c r="AF160" i="28"/>
  <c r="AE160" i="28"/>
  <c r="AD160" i="28"/>
  <c r="AC160" i="28"/>
  <c r="AB160" i="28"/>
  <c r="AA160" i="28"/>
  <c r="Z160" i="28"/>
  <c r="Y160" i="28"/>
  <c r="X160" i="28"/>
  <c r="W160" i="28"/>
  <c r="V160" i="28"/>
  <c r="U160" i="28"/>
  <c r="T160" i="28"/>
  <c r="AQ159" i="28"/>
  <c r="AP159" i="28"/>
  <c r="AO159" i="28"/>
  <c r="AN159" i="28"/>
  <c r="AM159" i="28"/>
  <c r="AL159" i="28"/>
  <c r="AK159" i="28"/>
  <c r="AJ159" i="28"/>
  <c r="AI159" i="28"/>
  <c r="AH159" i="28"/>
  <c r="AG159" i="28"/>
  <c r="AF159" i="28"/>
  <c r="AE159" i="28"/>
  <c r="AD159" i="28"/>
  <c r="AC159" i="28"/>
  <c r="AB159" i="28"/>
  <c r="AA159" i="28"/>
  <c r="Z159" i="28"/>
  <c r="Y159" i="28"/>
  <c r="X159" i="28"/>
  <c r="W159" i="28"/>
  <c r="V159" i="28"/>
  <c r="U159" i="28"/>
  <c r="T159" i="28"/>
  <c r="AQ158" i="28"/>
  <c r="AP158" i="28"/>
  <c r="AO158" i="28"/>
  <c r="AN158" i="28"/>
  <c r="AM158" i="28"/>
  <c r="AL158" i="28"/>
  <c r="AK158" i="28"/>
  <c r="AJ158" i="28"/>
  <c r="AI158" i="28"/>
  <c r="AH158" i="28"/>
  <c r="AG158" i="28"/>
  <c r="AF158" i="28"/>
  <c r="AE158" i="28"/>
  <c r="AD158" i="28"/>
  <c r="AC158" i="28"/>
  <c r="AB158" i="28"/>
  <c r="AA158" i="28"/>
  <c r="Z158" i="28"/>
  <c r="Y158" i="28"/>
  <c r="X158" i="28"/>
  <c r="W158" i="28"/>
  <c r="V158" i="28"/>
  <c r="U158" i="28"/>
  <c r="T158" i="28"/>
  <c r="AQ157" i="28"/>
  <c r="AP157" i="28"/>
  <c r="AO157" i="28"/>
  <c r="AN157" i="28"/>
  <c r="AM157" i="28"/>
  <c r="AL157" i="28"/>
  <c r="AK157" i="28"/>
  <c r="AJ157" i="28"/>
  <c r="AI157" i="28"/>
  <c r="AH157" i="28"/>
  <c r="AG157" i="28"/>
  <c r="AF157" i="28"/>
  <c r="AE157" i="28"/>
  <c r="AD157" i="28"/>
  <c r="AC157" i="28"/>
  <c r="AB157" i="28"/>
  <c r="AA157" i="28"/>
  <c r="Z157" i="28"/>
  <c r="Y157" i="28"/>
  <c r="X157" i="28"/>
  <c r="W157" i="28"/>
  <c r="V157" i="28"/>
  <c r="U157" i="28"/>
  <c r="T157" i="28"/>
  <c r="AQ156" i="28"/>
  <c r="AP156" i="28"/>
  <c r="AO156" i="28"/>
  <c r="AN156" i="28"/>
  <c r="AM156" i="28"/>
  <c r="AL156" i="28"/>
  <c r="AK156" i="28"/>
  <c r="AJ156" i="28"/>
  <c r="AI156" i="28"/>
  <c r="AH156" i="28"/>
  <c r="AG156" i="28"/>
  <c r="AF156" i="28"/>
  <c r="AE156" i="28"/>
  <c r="AD156" i="28"/>
  <c r="AC156" i="28"/>
  <c r="AB156" i="28"/>
  <c r="AA156" i="28"/>
  <c r="Z156" i="28"/>
  <c r="Y156" i="28"/>
  <c r="X156" i="28"/>
  <c r="W156" i="28"/>
  <c r="V156" i="28"/>
  <c r="U156" i="28"/>
  <c r="T156" i="28"/>
  <c r="AQ155" i="28"/>
  <c r="AP155" i="28"/>
  <c r="AO155" i="28"/>
  <c r="AN155" i="28"/>
  <c r="AM155" i="28"/>
  <c r="AL155" i="28"/>
  <c r="AK155" i="28"/>
  <c r="AJ155" i="28"/>
  <c r="AI155" i="28"/>
  <c r="AH155" i="28"/>
  <c r="AG155" i="28"/>
  <c r="AF155" i="28"/>
  <c r="AE155" i="28"/>
  <c r="AD155" i="28"/>
  <c r="AC155" i="28"/>
  <c r="AB155" i="28"/>
  <c r="AA155" i="28"/>
  <c r="Z155" i="28"/>
  <c r="Y155" i="28"/>
  <c r="X155" i="28"/>
  <c r="W155" i="28"/>
  <c r="V155" i="28"/>
  <c r="U155" i="28"/>
  <c r="T155" i="28"/>
  <c r="AQ154" i="28"/>
  <c r="AP154" i="28"/>
  <c r="AO154" i="28"/>
  <c r="AN154" i="28"/>
  <c r="AM154" i="28"/>
  <c r="AL154" i="28"/>
  <c r="AK154" i="28"/>
  <c r="AJ154" i="28"/>
  <c r="AI154" i="28"/>
  <c r="AH154" i="28"/>
  <c r="AG154" i="28"/>
  <c r="AF154" i="28"/>
  <c r="AE154" i="28"/>
  <c r="AD154" i="28"/>
  <c r="AC154" i="28"/>
  <c r="AB154" i="28"/>
  <c r="AA154" i="28"/>
  <c r="Z154" i="28"/>
  <c r="Y154" i="28"/>
  <c r="X154" i="28"/>
  <c r="W154" i="28"/>
  <c r="V154" i="28"/>
  <c r="U154" i="28"/>
  <c r="T154" i="28"/>
  <c r="AQ153" i="28"/>
  <c r="AP153" i="28"/>
  <c r="AO153" i="28"/>
  <c r="AN153" i="28"/>
  <c r="AM153" i="28"/>
  <c r="AL153" i="28"/>
  <c r="AK153" i="28"/>
  <c r="AJ153" i="28"/>
  <c r="AI153" i="28"/>
  <c r="AH153" i="28"/>
  <c r="AG153" i="28"/>
  <c r="AF153" i="28"/>
  <c r="AE153" i="28"/>
  <c r="AD153" i="28"/>
  <c r="AC153" i="28"/>
  <c r="AB153" i="28"/>
  <c r="AA153" i="28"/>
  <c r="Z153" i="28"/>
  <c r="Y153" i="28"/>
  <c r="X153" i="28"/>
  <c r="W153" i="28"/>
  <c r="V153" i="28"/>
  <c r="U153" i="28"/>
  <c r="T153" i="28"/>
  <c r="AQ152" i="28"/>
  <c r="AP152" i="28"/>
  <c r="AO152" i="28"/>
  <c r="AN152" i="28"/>
  <c r="AM152" i="28"/>
  <c r="AL152" i="28"/>
  <c r="AK152" i="28"/>
  <c r="AJ152" i="28"/>
  <c r="AI152" i="28"/>
  <c r="AH152" i="28"/>
  <c r="AG152" i="28"/>
  <c r="AF152" i="28"/>
  <c r="AE152" i="28"/>
  <c r="AD152" i="28"/>
  <c r="AC152" i="28"/>
  <c r="AB152" i="28"/>
  <c r="AA152" i="28"/>
  <c r="Z152" i="28"/>
  <c r="Y152" i="28"/>
  <c r="X152" i="28"/>
  <c r="W152" i="28"/>
  <c r="V152" i="28"/>
  <c r="U152" i="28"/>
  <c r="T152" i="28"/>
  <c r="AQ151" i="28"/>
  <c r="AP151" i="28"/>
  <c r="AO151" i="28"/>
  <c r="AN151" i="28"/>
  <c r="AM151" i="28"/>
  <c r="AL151" i="28"/>
  <c r="AK151" i="28"/>
  <c r="AJ151" i="28"/>
  <c r="AI151" i="28"/>
  <c r="AH151" i="28"/>
  <c r="AG151" i="28"/>
  <c r="AF151" i="28"/>
  <c r="AE151" i="28"/>
  <c r="AD151" i="28"/>
  <c r="AC151" i="28"/>
  <c r="AB151" i="28"/>
  <c r="AA151" i="28"/>
  <c r="Z151" i="28"/>
  <c r="Y151" i="28"/>
  <c r="X151" i="28"/>
  <c r="W151" i="28"/>
  <c r="V151" i="28"/>
  <c r="U151" i="28"/>
  <c r="T151" i="28"/>
  <c r="AQ150" i="28"/>
  <c r="AP150" i="28"/>
  <c r="AO150" i="28"/>
  <c r="AN150" i="28"/>
  <c r="AM150" i="28"/>
  <c r="AL150" i="28"/>
  <c r="AK150" i="28"/>
  <c r="AJ150" i="28"/>
  <c r="AI150" i="28"/>
  <c r="AH150" i="28"/>
  <c r="AG150" i="28"/>
  <c r="AF150" i="28"/>
  <c r="AE150" i="28"/>
  <c r="AD150" i="28"/>
  <c r="AC150" i="28"/>
  <c r="AB150" i="28"/>
  <c r="AA150" i="28"/>
  <c r="Z150" i="28"/>
  <c r="Y150" i="28"/>
  <c r="X150" i="28"/>
  <c r="W150" i="28"/>
  <c r="V150" i="28"/>
  <c r="U150" i="28"/>
  <c r="T150" i="28"/>
  <c r="AQ149" i="28"/>
  <c r="AP149" i="28"/>
  <c r="AO149" i="28"/>
  <c r="AN149" i="28"/>
  <c r="AM149" i="28"/>
  <c r="AL149" i="28"/>
  <c r="AK149" i="28"/>
  <c r="AJ149" i="28"/>
  <c r="AI149" i="28"/>
  <c r="AH149" i="28"/>
  <c r="AG149" i="28"/>
  <c r="AF149" i="28"/>
  <c r="AE149" i="28"/>
  <c r="AD149" i="28"/>
  <c r="AC149" i="28"/>
  <c r="AB149" i="28"/>
  <c r="AA149" i="28"/>
  <c r="Z149" i="28"/>
  <c r="Y149" i="28"/>
  <c r="X149" i="28"/>
  <c r="W149" i="28"/>
  <c r="V149" i="28"/>
  <c r="U149" i="28"/>
  <c r="T149" i="28"/>
  <c r="AQ148" i="28"/>
  <c r="AP148" i="28"/>
  <c r="AO148" i="28"/>
  <c r="AN148" i="28"/>
  <c r="AM148" i="28"/>
  <c r="AL148" i="28"/>
  <c r="AK148" i="28"/>
  <c r="AJ148" i="28"/>
  <c r="AI148" i="28"/>
  <c r="AH148" i="28"/>
  <c r="AG148" i="28"/>
  <c r="AF148" i="28"/>
  <c r="AE148" i="28"/>
  <c r="AD148" i="28"/>
  <c r="AC148" i="28"/>
  <c r="AB148" i="28"/>
  <c r="AA148" i="28"/>
  <c r="Z148" i="28"/>
  <c r="Y148" i="28"/>
  <c r="X148" i="28"/>
  <c r="W148" i="28"/>
  <c r="V148" i="28"/>
  <c r="U148" i="28"/>
  <c r="T148" i="28"/>
  <c r="AQ147" i="28"/>
  <c r="AP147" i="28"/>
  <c r="AO147" i="28"/>
  <c r="AN147" i="28"/>
  <c r="AM147" i="28"/>
  <c r="AL147" i="28"/>
  <c r="AK147" i="28"/>
  <c r="AJ147" i="28"/>
  <c r="AI147" i="28"/>
  <c r="AH147" i="28"/>
  <c r="AG147" i="28"/>
  <c r="AF147" i="28"/>
  <c r="AE147" i="28"/>
  <c r="AD147" i="28"/>
  <c r="AC147" i="28"/>
  <c r="AB147" i="28"/>
  <c r="AA147" i="28"/>
  <c r="Z147" i="28"/>
  <c r="Y147" i="28"/>
  <c r="X147" i="28"/>
  <c r="W147" i="28"/>
  <c r="V147" i="28"/>
  <c r="U147" i="28"/>
  <c r="T147" i="28"/>
  <c r="AQ146" i="28"/>
  <c r="AP146" i="28"/>
  <c r="AO146" i="28"/>
  <c r="AN146" i="28"/>
  <c r="AM146" i="28"/>
  <c r="AL146" i="28"/>
  <c r="AK146" i="28"/>
  <c r="AJ146" i="28"/>
  <c r="AI146" i="28"/>
  <c r="AH146" i="28"/>
  <c r="AG146" i="28"/>
  <c r="AF146" i="28"/>
  <c r="AE146" i="28"/>
  <c r="AD146" i="28"/>
  <c r="AC146" i="28"/>
  <c r="AB146" i="28"/>
  <c r="AA146" i="28"/>
  <c r="Z146" i="28"/>
  <c r="Y146" i="28"/>
  <c r="X146" i="28"/>
  <c r="W146" i="28"/>
  <c r="V146" i="28"/>
  <c r="U146" i="28"/>
  <c r="T146" i="28"/>
  <c r="AQ145" i="28"/>
  <c r="AP145" i="28"/>
  <c r="AO145" i="28"/>
  <c r="AN145" i="28"/>
  <c r="AM145" i="28"/>
  <c r="AL145" i="28"/>
  <c r="AK145" i="28"/>
  <c r="AJ145" i="28"/>
  <c r="AI145" i="28"/>
  <c r="AH145" i="28"/>
  <c r="AG145" i="28"/>
  <c r="AF145" i="28"/>
  <c r="AE145" i="28"/>
  <c r="AD145" i="28"/>
  <c r="AC145" i="28"/>
  <c r="AB145" i="28"/>
  <c r="AA145" i="28"/>
  <c r="Z145" i="28"/>
  <c r="Y145" i="28"/>
  <c r="X145" i="28"/>
  <c r="W145" i="28"/>
  <c r="V145" i="28"/>
  <c r="U145" i="28"/>
  <c r="T145" i="28"/>
  <c r="AQ144" i="28"/>
  <c r="AP144" i="28"/>
  <c r="AO144" i="28"/>
  <c r="AN144" i="28"/>
  <c r="AM144" i="28"/>
  <c r="AL144" i="28"/>
  <c r="AK144" i="28"/>
  <c r="AJ144" i="28"/>
  <c r="AI144" i="28"/>
  <c r="AH144" i="28"/>
  <c r="AG144" i="28"/>
  <c r="AF144" i="28"/>
  <c r="AE144" i="28"/>
  <c r="AD144" i="28"/>
  <c r="AC144" i="28"/>
  <c r="AB144" i="28"/>
  <c r="AA144" i="28"/>
  <c r="Z144" i="28"/>
  <c r="Y144" i="28"/>
  <c r="X144" i="28"/>
  <c r="W144" i="28"/>
  <c r="V144" i="28"/>
  <c r="U144" i="28"/>
  <c r="T144" i="28"/>
  <c r="AQ143" i="28"/>
  <c r="AP143" i="28"/>
  <c r="AO143" i="28"/>
  <c r="AN143" i="28"/>
  <c r="AM143" i="28"/>
  <c r="AL143" i="28"/>
  <c r="AK143" i="28"/>
  <c r="AJ143" i="28"/>
  <c r="AI143" i="28"/>
  <c r="AH143" i="28"/>
  <c r="AG143" i="28"/>
  <c r="AF143" i="28"/>
  <c r="AE143" i="28"/>
  <c r="AD143" i="28"/>
  <c r="AC143" i="28"/>
  <c r="AB143" i="28"/>
  <c r="AA143" i="28"/>
  <c r="Z143" i="28"/>
  <c r="Y143" i="28"/>
  <c r="X143" i="28"/>
  <c r="W143" i="28"/>
  <c r="V143" i="28"/>
  <c r="U143" i="28"/>
  <c r="T143" i="28"/>
  <c r="AQ142" i="28"/>
  <c r="AP142" i="28"/>
  <c r="AO142" i="28"/>
  <c r="AN142" i="28"/>
  <c r="AM142" i="28"/>
  <c r="AL142" i="28"/>
  <c r="AK142" i="28"/>
  <c r="AJ142" i="28"/>
  <c r="AI142" i="28"/>
  <c r="AH142" i="28"/>
  <c r="AG142" i="28"/>
  <c r="AF142" i="28"/>
  <c r="AE142" i="28"/>
  <c r="AD142" i="28"/>
  <c r="AC142" i="28"/>
  <c r="AB142" i="28"/>
  <c r="AA142" i="28"/>
  <c r="Z142" i="28"/>
  <c r="Y142" i="28"/>
  <c r="X142" i="28"/>
  <c r="W142" i="28"/>
  <c r="V142" i="28"/>
  <c r="U142" i="28"/>
  <c r="T142" i="28"/>
  <c r="AQ141" i="28"/>
  <c r="AP141" i="28"/>
  <c r="AO141" i="28"/>
  <c r="AN141" i="28"/>
  <c r="AM141" i="28"/>
  <c r="AL141" i="28"/>
  <c r="AK141" i="28"/>
  <c r="AJ141" i="28"/>
  <c r="AI141" i="28"/>
  <c r="AH141" i="28"/>
  <c r="AG141" i="28"/>
  <c r="AF141" i="28"/>
  <c r="AE141" i="28"/>
  <c r="AD141" i="28"/>
  <c r="AC141" i="28"/>
  <c r="AB141" i="28"/>
  <c r="AA141" i="28"/>
  <c r="Z141" i="28"/>
  <c r="Y141" i="28"/>
  <c r="X141" i="28"/>
  <c r="W141" i="28"/>
  <c r="V141" i="28"/>
  <c r="U141" i="28"/>
  <c r="T141" i="28"/>
  <c r="AQ140" i="28"/>
  <c r="AP140" i="28"/>
  <c r="AO140" i="28"/>
  <c r="AN140" i="28"/>
  <c r="AM140" i="28"/>
  <c r="AL140" i="28"/>
  <c r="AK140" i="28"/>
  <c r="AJ140" i="28"/>
  <c r="AI140" i="28"/>
  <c r="AH140" i="28"/>
  <c r="AG140" i="28"/>
  <c r="AF140" i="28"/>
  <c r="AE140" i="28"/>
  <c r="AD140" i="28"/>
  <c r="AC140" i="28"/>
  <c r="AB140" i="28"/>
  <c r="AA140" i="28"/>
  <c r="Z140" i="28"/>
  <c r="Y140" i="28"/>
  <c r="X140" i="28"/>
  <c r="W140" i="28"/>
  <c r="V140" i="28"/>
  <c r="U140" i="28"/>
  <c r="T140" i="28"/>
  <c r="AQ139" i="28"/>
  <c r="AP139" i="28"/>
  <c r="AO139" i="28"/>
  <c r="AN139" i="28"/>
  <c r="AM139" i="28"/>
  <c r="AL139" i="28"/>
  <c r="AK139" i="28"/>
  <c r="AJ139" i="28"/>
  <c r="AI139" i="28"/>
  <c r="AH139" i="28"/>
  <c r="AG139" i="28"/>
  <c r="AF139" i="28"/>
  <c r="AE139" i="28"/>
  <c r="AD139" i="28"/>
  <c r="AC139" i="28"/>
  <c r="AB139" i="28"/>
  <c r="AA139" i="28"/>
  <c r="Z139" i="28"/>
  <c r="Y139" i="28"/>
  <c r="X139" i="28"/>
  <c r="W139" i="28"/>
  <c r="V139" i="28"/>
  <c r="U139" i="28"/>
  <c r="T139" i="28"/>
  <c r="AQ138" i="28"/>
  <c r="AP138" i="28"/>
  <c r="AO138" i="28"/>
  <c r="AN138" i="28"/>
  <c r="AM138" i="28"/>
  <c r="AL138" i="28"/>
  <c r="AK138" i="28"/>
  <c r="AJ138" i="28"/>
  <c r="AI138" i="28"/>
  <c r="AH138" i="28"/>
  <c r="AG138" i="28"/>
  <c r="AF138" i="28"/>
  <c r="AE138" i="28"/>
  <c r="AD138" i="28"/>
  <c r="AC138" i="28"/>
  <c r="AB138" i="28"/>
  <c r="AA138" i="28"/>
  <c r="Z138" i="28"/>
  <c r="Y138" i="28"/>
  <c r="X138" i="28"/>
  <c r="W138" i="28"/>
  <c r="V138" i="28"/>
  <c r="U138" i="28"/>
  <c r="T138" i="28"/>
  <c r="AQ137" i="28"/>
  <c r="AP137" i="28"/>
  <c r="AO137" i="28"/>
  <c r="AN137" i="28"/>
  <c r="AM137" i="28"/>
  <c r="AL137" i="28"/>
  <c r="AK137" i="28"/>
  <c r="AJ137" i="28"/>
  <c r="AI137" i="28"/>
  <c r="AH137" i="28"/>
  <c r="AG137" i="28"/>
  <c r="AF137" i="28"/>
  <c r="AE137" i="28"/>
  <c r="AD137" i="28"/>
  <c r="AC137" i="28"/>
  <c r="AB137" i="28"/>
  <c r="AA137" i="28"/>
  <c r="Z137" i="28"/>
  <c r="Y137" i="28"/>
  <c r="X137" i="28"/>
  <c r="W137" i="28"/>
  <c r="V137" i="28"/>
  <c r="U137" i="28"/>
  <c r="T137" i="28"/>
  <c r="AQ136" i="28"/>
  <c r="AP136" i="28"/>
  <c r="AO136" i="28"/>
  <c r="AN136" i="28"/>
  <c r="AM136" i="28"/>
  <c r="AL136" i="28"/>
  <c r="AK136" i="28"/>
  <c r="AJ136" i="28"/>
  <c r="AI136" i="28"/>
  <c r="AH136" i="28"/>
  <c r="AG136" i="28"/>
  <c r="AF136" i="28"/>
  <c r="AE136" i="28"/>
  <c r="AD136" i="28"/>
  <c r="AC136" i="28"/>
  <c r="AB136" i="28"/>
  <c r="AA136" i="28"/>
  <c r="Z136" i="28"/>
  <c r="Y136" i="28"/>
  <c r="X136" i="28"/>
  <c r="W136" i="28"/>
  <c r="V136" i="28"/>
  <c r="U136" i="28"/>
  <c r="T136" i="28"/>
  <c r="AQ135" i="28"/>
  <c r="AP135" i="28"/>
  <c r="AO135" i="28"/>
  <c r="AN135" i="28"/>
  <c r="AM135" i="28"/>
  <c r="AL135" i="28"/>
  <c r="AK135" i="28"/>
  <c r="AJ135" i="28"/>
  <c r="AI135" i="28"/>
  <c r="AH135" i="28"/>
  <c r="AG135" i="28"/>
  <c r="AF135" i="28"/>
  <c r="AE135" i="28"/>
  <c r="AD135" i="28"/>
  <c r="AC135" i="28"/>
  <c r="AB135" i="28"/>
  <c r="AA135" i="28"/>
  <c r="Z135" i="28"/>
  <c r="Y135" i="28"/>
  <c r="X135" i="28"/>
  <c r="W135" i="28"/>
  <c r="V135" i="28"/>
  <c r="U135" i="28"/>
  <c r="T135" i="28"/>
  <c r="AQ134" i="28"/>
  <c r="AP134" i="28"/>
  <c r="AO134" i="28"/>
  <c r="AN134" i="28"/>
  <c r="AM134" i="28"/>
  <c r="AL134" i="28"/>
  <c r="AK134" i="28"/>
  <c r="AJ134" i="28"/>
  <c r="AI134" i="28"/>
  <c r="AH134" i="28"/>
  <c r="AG134" i="28"/>
  <c r="AF134" i="28"/>
  <c r="AE134" i="28"/>
  <c r="AD134" i="28"/>
  <c r="AC134" i="28"/>
  <c r="AB134" i="28"/>
  <c r="AA134" i="28"/>
  <c r="Z134" i="28"/>
  <c r="Y134" i="28"/>
  <c r="X134" i="28"/>
  <c r="W134" i="28"/>
  <c r="V134" i="28"/>
  <c r="U134" i="28"/>
  <c r="T134" i="28"/>
  <c r="AQ133" i="28"/>
  <c r="AP133" i="28"/>
  <c r="AO133" i="28"/>
  <c r="AN133" i="28"/>
  <c r="AM133" i="28"/>
  <c r="AL133" i="28"/>
  <c r="AK133" i="28"/>
  <c r="AJ133" i="28"/>
  <c r="AI133" i="28"/>
  <c r="AH133" i="28"/>
  <c r="AG133" i="28"/>
  <c r="AF133" i="28"/>
  <c r="AE133" i="28"/>
  <c r="AD133" i="28"/>
  <c r="AC133" i="28"/>
  <c r="AB133" i="28"/>
  <c r="AA133" i="28"/>
  <c r="Z133" i="28"/>
  <c r="Y133" i="28"/>
  <c r="X133" i="28"/>
  <c r="W133" i="28"/>
  <c r="V133" i="28"/>
  <c r="U133" i="28"/>
  <c r="T133" i="28"/>
  <c r="AQ132" i="28"/>
  <c r="AP132" i="28"/>
  <c r="AO132" i="28"/>
  <c r="AN132" i="28"/>
  <c r="AM132" i="28"/>
  <c r="AL132" i="28"/>
  <c r="AK132" i="28"/>
  <c r="AJ132" i="28"/>
  <c r="AI132" i="28"/>
  <c r="AH132" i="28"/>
  <c r="AG132" i="28"/>
  <c r="AF132" i="28"/>
  <c r="AE132" i="28"/>
  <c r="AD132" i="28"/>
  <c r="AC132" i="28"/>
  <c r="AB132" i="28"/>
  <c r="AA132" i="28"/>
  <c r="Z132" i="28"/>
  <c r="Y132" i="28"/>
  <c r="X132" i="28"/>
  <c r="W132" i="28"/>
  <c r="V132" i="28"/>
  <c r="U132" i="28"/>
  <c r="T132" i="28"/>
  <c r="AQ131" i="28"/>
  <c r="AP131" i="28"/>
  <c r="AO131" i="28"/>
  <c r="AN131" i="28"/>
  <c r="AM131" i="28"/>
  <c r="AL131" i="28"/>
  <c r="AK131" i="28"/>
  <c r="AJ131" i="28"/>
  <c r="AI131" i="28"/>
  <c r="AH131" i="28"/>
  <c r="AG131" i="28"/>
  <c r="AF131" i="28"/>
  <c r="AE131" i="28"/>
  <c r="AD131" i="28"/>
  <c r="AC131" i="28"/>
  <c r="AB131" i="28"/>
  <c r="AA131" i="28"/>
  <c r="Z131" i="28"/>
  <c r="Y131" i="28"/>
  <c r="X131" i="28"/>
  <c r="W131" i="28"/>
  <c r="V131" i="28"/>
  <c r="U131" i="28"/>
  <c r="T131" i="28"/>
  <c r="AQ130" i="28"/>
  <c r="AP130" i="28"/>
  <c r="AO130" i="28"/>
  <c r="AN130" i="28"/>
  <c r="AM130" i="28"/>
  <c r="AL130" i="28"/>
  <c r="AK130" i="28"/>
  <c r="AJ130" i="28"/>
  <c r="AI130" i="28"/>
  <c r="AH130" i="28"/>
  <c r="AG130" i="28"/>
  <c r="AF130" i="28"/>
  <c r="AE130" i="28"/>
  <c r="AD130" i="28"/>
  <c r="AC130" i="28"/>
  <c r="AB130" i="28"/>
  <c r="AA130" i="28"/>
  <c r="Z130" i="28"/>
  <c r="Y130" i="28"/>
  <c r="X130" i="28"/>
  <c r="W130" i="28"/>
  <c r="V130" i="28"/>
  <c r="U130" i="28"/>
  <c r="T130" i="28"/>
  <c r="AQ129" i="28"/>
  <c r="AP129" i="28"/>
  <c r="AO129" i="28"/>
  <c r="AN129" i="28"/>
  <c r="AM129" i="28"/>
  <c r="AL129" i="28"/>
  <c r="AK129" i="28"/>
  <c r="AJ129" i="28"/>
  <c r="AI129" i="28"/>
  <c r="AH129" i="28"/>
  <c r="AG129" i="28"/>
  <c r="AF129" i="28"/>
  <c r="AE129" i="28"/>
  <c r="AD129" i="28"/>
  <c r="AC129" i="28"/>
  <c r="AB129" i="28"/>
  <c r="AA129" i="28"/>
  <c r="Z129" i="28"/>
  <c r="Y129" i="28"/>
  <c r="X129" i="28"/>
  <c r="W129" i="28"/>
  <c r="V129" i="28"/>
  <c r="U129" i="28"/>
  <c r="T129" i="28"/>
  <c r="AQ128" i="28"/>
  <c r="AP128" i="28"/>
  <c r="AO128" i="28"/>
  <c r="AN128" i="28"/>
  <c r="AM128" i="28"/>
  <c r="AL128" i="28"/>
  <c r="AK128" i="28"/>
  <c r="AJ128" i="28"/>
  <c r="AI128" i="28"/>
  <c r="AH128" i="28"/>
  <c r="AG128" i="28"/>
  <c r="AF128" i="28"/>
  <c r="AE128" i="28"/>
  <c r="AD128" i="28"/>
  <c r="AC128" i="28"/>
  <c r="AB128" i="28"/>
  <c r="AA128" i="28"/>
  <c r="Z128" i="28"/>
  <c r="Y128" i="28"/>
  <c r="X128" i="28"/>
  <c r="W128" i="28"/>
  <c r="V128" i="28"/>
  <c r="U128" i="28"/>
  <c r="T128" i="28"/>
  <c r="AQ127" i="28"/>
  <c r="AP127" i="28"/>
  <c r="AO127" i="28"/>
  <c r="AN127" i="28"/>
  <c r="AM127" i="28"/>
  <c r="AL127" i="28"/>
  <c r="AK127" i="28"/>
  <c r="AJ127" i="28"/>
  <c r="AI127" i="28"/>
  <c r="AH127" i="28"/>
  <c r="AG127" i="28"/>
  <c r="AF127" i="28"/>
  <c r="AE127" i="28"/>
  <c r="AD127" i="28"/>
  <c r="AC127" i="28"/>
  <c r="AB127" i="28"/>
  <c r="AA127" i="28"/>
  <c r="Z127" i="28"/>
  <c r="Y127" i="28"/>
  <c r="X127" i="28"/>
  <c r="W127" i="28"/>
  <c r="V127" i="28"/>
  <c r="U127" i="28"/>
  <c r="T127" i="28"/>
  <c r="AQ126" i="28"/>
  <c r="AP126" i="28"/>
  <c r="AO126" i="28"/>
  <c r="AN126" i="28"/>
  <c r="AM126" i="28"/>
  <c r="AL126" i="28"/>
  <c r="AK126" i="28"/>
  <c r="AJ126" i="28"/>
  <c r="AI126" i="28"/>
  <c r="AH126" i="28"/>
  <c r="AG126" i="28"/>
  <c r="AF126" i="28"/>
  <c r="AE126" i="28"/>
  <c r="AD126" i="28"/>
  <c r="AC126" i="28"/>
  <c r="AB126" i="28"/>
  <c r="AA126" i="28"/>
  <c r="Z126" i="28"/>
  <c r="Y126" i="28"/>
  <c r="X126" i="28"/>
  <c r="W126" i="28"/>
  <c r="V126" i="28"/>
  <c r="U126" i="28"/>
  <c r="T126" i="28"/>
  <c r="AQ125" i="28"/>
  <c r="AP125" i="28"/>
  <c r="AO125" i="28"/>
  <c r="AN125" i="28"/>
  <c r="AM125" i="28"/>
  <c r="AL125" i="28"/>
  <c r="AK125" i="28"/>
  <c r="AJ125" i="28"/>
  <c r="AI125" i="28"/>
  <c r="AH125" i="28"/>
  <c r="AG125" i="28"/>
  <c r="AF125" i="28"/>
  <c r="AE125" i="28"/>
  <c r="AD125" i="28"/>
  <c r="AC125" i="28"/>
  <c r="AB125" i="28"/>
  <c r="AA125" i="28"/>
  <c r="Z125" i="28"/>
  <c r="Y125" i="28"/>
  <c r="X125" i="28"/>
  <c r="W125" i="28"/>
  <c r="V125" i="28"/>
  <c r="U125" i="28"/>
  <c r="T125" i="28"/>
  <c r="AQ124" i="28"/>
  <c r="AP124" i="28"/>
  <c r="AO124" i="28"/>
  <c r="AN124" i="28"/>
  <c r="AM124" i="28"/>
  <c r="AL124" i="28"/>
  <c r="AK124" i="28"/>
  <c r="AJ124" i="28"/>
  <c r="AI124" i="28"/>
  <c r="AH124" i="28"/>
  <c r="AG124" i="28"/>
  <c r="AF124" i="28"/>
  <c r="AE124" i="28"/>
  <c r="AD124" i="28"/>
  <c r="AC124" i="28"/>
  <c r="AB124" i="28"/>
  <c r="AA124" i="28"/>
  <c r="Z124" i="28"/>
  <c r="Y124" i="28"/>
  <c r="X124" i="28"/>
  <c r="W124" i="28"/>
  <c r="V124" i="28"/>
  <c r="U124" i="28"/>
  <c r="T124" i="28"/>
  <c r="AQ123" i="28"/>
  <c r="AP123" i="28"/>
  <c r="AO123" i="28"/>
  <c r="AN123" i="28"/>
  <c r="AM123" i="28"/>
  <c r="AL123" i="28"/>
  <c r="AK123" i="28"/>
  <c r="AJ123" i="28"/>
  <c r="AI123" i="28"/>
  <c r="AH123" i="28"/>
  <c r="AG123" i="28"/>
  <c r="AF123" i="28"/>
  <c r="AE123" i="28"/>
  <c r="AD123" i="28"/>
  <c r="AC123" i="28"/>
  <c r="AB123" i="28"/>
  <c r="AA123" i="28"/>
  <c r="Z123" i="28"/>
  <c r="Y123" i="28"/>
  <c r="X123" i="28"/>
  <c r="W123" i="28"/>
  <c r="V123" i="28"/>
  <c r="U123" i="28"/>
  <c r="T123" i="28"/>
  <c r="AQ122" i="28"/>
  <c r="AP122" i="28"/>
  <c r="AO122" i="28"/>
  <c r="AN122" i="28"/>
  <c r="AM122" i="28"/>
  <c r="AL122" i="28"/>
  <c r="AK122" i="28"/>
  <c r="AJ122" i="28"/>
  <c r="AI122" i="28"/>
  <c r="AH122" i="28"/>
  <c r="AG122" i="28"/>
  <c r="AF122" i="28"/>
  <c r="AE122" i="28"/>
  <c r="AD122" i="28"/>
  <c r="AC122" i="28"/>
  <c r="AB122" i="28"/>
  <c r="AA122" i="28"/>
  <c r="Z122" i="28"/>
  <c r="Y122" i="28"/>
  <c r="X122" i="28"/>
  <c r="W122" i="28"/>
  <c r="V122" i="28"/>
  <c r="U122" i="28"/>
  <c r="T122" i="28"/>
  <c r="AQ121" i="28"/>
  <c r="AP121" i="28"/>
  <c r="AO121" i="28"/>
  <c r="AN121" i="28"/>
  <c r="AM121" i="28"/>
  <c r="AL121" i="28"/>
  <c r="AK121" i="28"/>
  <c r="AJ121" i="28"/>
  <c r="AI121" i="28"/>
  <c r="AH121" i="28"/>
  <c r="AG121" i="28"/>
  <c r="AF121" i="28"/>
  <c r="AE121" i="28"/>
  <c r="AD121" i="28"/>
  <c r="AC121" i="28"/>
  <c r="AB121" i="28"/>
  <c r="AA121" i="28"/>
  <c r="Z121" i="28"/>
  <c r="Y121" i="28"/>
  <c r="X121" i="28"/>
  <c r="W121" i="28"/>
  <c r="V121" i="28"/>
  <c r="U121" i="28"/>
  <c r="T121" i="28"/>
  <c r="AQ120" i="28"/>
  <c r="AP120" i="28"/>
  <c r="AO120" i="28"/>
  <c r="AN120" i="28"/>
  <c r="AM120" i="28"/>
  <c r="AL120" i="28"/>
  <c r="AK120" i="28"/>
  <c r="AJ120" i="28"/>
  <c r="AI120" i="28"/>
  <c r="AH120" i="28"/>
  <c r="AG120" i="28"/>
  <c r="AF120" i="28"/>
  <c r="AE120" i="28"/>
  <c r="AD120" i="28"/>
  <c r="AC120" i="28"/>
  <c r="AB120" i="28"/>
  <c r="AA120" i="28"/>
  <c r="Z120" i="28"/>
  <c r="Y120" i="28"/>
  <c r="X120" i="28"/>
  <c r="W120" i="28"/>
  <c r="V120" i="28"/>
  <c r="U120" i="28"/>
  <c r="T120" i="28"/>
  <c r="AQ119" i="28"/>
  <c r="AP119" i="28"/>
  <c r="AO119" i="28"/>
  <c r="AN119" i="28"/>
  <c r="AM119" i="28"/>
  <c r="AL119" i="28"/>
  <c r="AK119" i="28"/>
  <c r="AJ119" i="28"/>
  <c r="AI119" i="28"/>
  <c r="AH119" i="28"/>
  <c r="AG119" i="28"/>
  <c r="AF119" i="28"/>
  <c r="AE119" i="28"/>
  <c r="AD119" i="28"/>
  <c r="AC119" i="28"/>
  <c r="AB119" i="28"/>
  <c r="AA119" i="28"/>
  <c r="Z119" i="28"/>
  <c r="Y119" i="28"/>
  <c r="X119" i="28"/>
  <c r="W119" i="28"/>
  <c r="V119" i="28"/>
  <c r="U119" i="28"/>
  <c r="T119" i="28"/>
  <c r="AQ118" i="28"/>
  <c r="AP118" i="28"/>
  <c r="AO118" i="28"/>
  <c r="AN118" i="28"/>
  <c r="AM118" i="28"/>
  <c r="AL118" i="28"/>
  <c r="AK118" i="28"/>
  <c r="AJ118" i="28"/>
  <c r="AI118" i="28"/>
  <c r="AH118" i="28"/>
  <c r="AG118" i="28"/>
  <c r="AF118" i="28"/>
  <c r="AE118" i="28"/>
  <c r="AD118" i="28"/>
  <c r="AC118" i="28"/>
  <c r="AB118" i="28"/>
  <c r="AA118" i="28"/>
  <c r="Z118" i="28"/>
  <c r="Y118" i="28"/>
  <c r="X118" i="28"/>
  <c r="W118" i="28"/>
  <c r="V118" i="28"/>
  <c r="U118" i="28"/>
  <c r="T118" i="28"/>
  <c r="AQ117" i="28"/>
  <c r="AP117" i="28"/>
  <c r="AO117" i="28"/>
  <c r="AN117" i="28"/>
  <c r="AM117" i="28"/>
  <c r="AL117" i="28"/>
  <c r="AK117" i="28"/>
  <c r="AJ117" i="28"/>
  <c r="AI117" i="28"/>
  <c r="AH117" i="28"/>
  <c r="AG117" i="28"/>
  <c r="AF117" i="28"/>
  <c r="AE117" i="28"/>
  <c r="AD117" i="28"/>
  <c r="AC117" i="28"/>
  <c r="AB117" i="28"/>
  <c r="AA117" i="28"/>
  <c r="Z117" i="28"/>
  <c r="Y117" i="28"/>
  <c r="X117" i="28"/>
  <c r="W117" i="28"/>
  <c r="V117" i="28"/>
  <c r="U117" i="28"/>
  <c r="T117" i="28"/>
  <c r="AQ116" i="28"/>
  <c r="AP116" i="28"/>
  <c r="AO116" i="28"/>
  <c r="AN116" i="28"/>
  <c r="AM116" i="28"/>
  <c r="AL116" i="28"/>
  <c r="AK116" i="28"/>
  <c r="AJ116" i="28"/>
  <c r="AI116" i="28"/>
  <c r="AH116" i="28"/>
  <c r="AG116" i="28"/>
  <c r="AF116" i="28"/>
  <c r="AE116" i="28"/>
  <c r="AD116" i="28"/>
  <c r="AC116" i="28"/>
  <c r="AB116" i="28"/>
  <c r="AA116" i="28"/>
  <c r="Z116" i="28"/>
  <c r="Y116" i="28"/>
  <c r="X116" i="28"/>
  <c r="W116" i="28"/>
  <c r="V116" i="28"/>
  <c r="U116" i="28"/>
  <c r="T116" i="28"/>
  <c r="AQ115" i="28"/>
  <c r="AP115" i="28"/>
  <c r="AO115" i="28"/>
  <c r="AN115" i="28"/>
  <c r="AM115" i="28"/>
  <c r="AL115" i="28"/>
  <c r="AK115" i="28"/>
  <c r="AJ115" i="28"/>
  <c r="AI115" i="28"/>
  <c r="AH115" i="28"/>
  <c r="AG115" i="28"/>
  <c r="AF115" i="28"/>
  <c r="AE115" i="28"/>
  <c r="AD115" i="28"/>
  <c r="AC115" i="28"/>
  <c r="AB115" i="28"/>
  <c r="AA115" i="28"/>
  <c r="Z115" i="28"/>
  <c r="Y115" i="28"/>
  <c r="X115" i="28"/>
  <c r="W115" i="28"/>
  <c r="V115" i="28"/>
  <c r="U115" i="28"/>
  <c r="T115" i="28"/>
  <c r="AQ114" i="28"/>
  <c r="AP114" i="28"/>
  <c r="AO114" i="28"/>
  <c r="AN114" i="28"/>
  <c r="AM114" i="28"/>
  <c r="AL114" i="28"/>
  <c r="AK114" i="28"/>
  <c r="AJ114" i="28"/>
  <c r="AI114" i="28"/>
  <c r="AH114" i="28"/>
  <c r="AG114" i="28"/>
  <c r="AF114" i="28"/>
  <c r="AE114" i="28"/>
  <c r="AD114" i="28"/>
  <c r="AC114" i="28"/>
  <c r="AB114" i="28"/>
  <c r="AA114" i="28"/>
  <c r="Z114" i="28"/>
  <c r="Y114" i="28"/>
  <c r="X114" i="28"/>
  <c r="W114" i="28"/>
  <c r="V114" i="28"/>
  <c r="U114" i="28"/>
  <c r="T114" i="28"/>
  <c r="AQ113" i="28"/>
  <c r="AP113" i="28"/>
  <c r="AO113" i="28"/>
  <c r="AN113" i="28"/>
  <c r="AM113" i="28"/>
  <c r="AL113" i="28"/>
  <c r="AK113" i="28"/>
  <c r="AJ113" i="28"/>
  <c r="AI113" i="28"/>
  <c r="AH113" i="28"/>
  <c r="AG113" i="28"/>
  <c r="AF113" i="28"/>
  <c r="AE113" i="28"/>
  <c r="AD113" i="28"/>
  <c r="AC113" i="28"/>
  <c r="AB113" i="28"/>
  <c r="AA113" i="28"/>
  <c r="Z113" i="28"/>
  <c r="Y113" i="28"/>
  <c r="X113" i="28"/>
  <c r="W113" i="28"/>
  <c r="V113" i="28"/>
  <c r="U113" i="28"/>
  <c r="T113" i="28"/>
  <c r="AQ112" i="28"/>
  <c r="AP112" i="28"/>
  <c r="AO112" i="28"/>
  <c r="AN112" i="28"/>
  <c r="AM112" i="28"/>
  <c r="AL112" i="28"/>
  <c r="AK112" i="28"/>
  <c r="AJ112" i="28"/>
  <c r="AI112" i="28"/>
  <c r="AH112" i="28"/>
  <c r="AG112" i="28"/>
  <c r="AF112" i="28"/>
  <c r="AE112" i="28"/>
  <c r="AD112" i="28"/>
  <c r="AC112" i="28"/>
  <c r="AB112" i="28"/>
  <c r="AA112" i="28"/>
  <c r="Z112" i="28"/>
  <c r="Y112" i="28"/>
  <c r="X112" i="28"/>
  <c r="W112" i="28"/>
  <c r="V112" i="28"/>
  <c r="U112" i="28"/>
  <c r="T112" i="28"/>
  <c r="AQ111" i="28"/>
  <c r="AP111" i="28"/>
  <c r="AO111" i="28"/>
  <c r="AN111" i="28"/>
  <c r="AM111" i="28"/>
  <c r="AL111" i="28"/>
  <c r="AK111" i="28"/>
  <c r="AJ111" i="28"/>
  <c r="AI111" i="28"/>
  <c r="AH111" i="28"/>
  <c r="AG111" i="28"/>
  <c r="AF111" i="28"/>
  <c r="AE111" i="28"/>
  <c r="AD111" i="28"/>
  <c r="AC111" i="28"/>
  <c r="AB111" i="28"/>
  <c r="AA111" i="28"/>
  <c r="Z111" i="28"/>
  <c r="Y111" i="28"/>
  <c r="X111" i="28"/>
  <c r="W111" i="28"/>
  <c r="V111" i="28"/>
  <c r="U111" i="28"/>
  <c r="T111" i="28"/>
  <c r="AQ110" i="28"/>
  <c r="AP110" i="28"/>
  <c r="AO110" i="28"/>
  <c r="AN110" i="28"/>
  <c r="AM110" i="28"/>
  <c r="AL110" i="28"/>
  <c r="AK110" i="28"/>
  <c r="AJ110" i="28"/>
  <c r="AI110" i="28"/>
  <c r="AH110" i="28"/>
  <c r="AG110" i="28"/>
  <c r="AF110" i="28"/>
  <c r="AE110" i="28"/>
  <c r="AD110" i="28"/>
  <c r="AC110" i="28"/>
  <c r="AB110" i="28"/>
  <c r="AA110" i="28"/>
  <c r="Z110" i="28"/>
  <c r="Y110" i="28"/>
  <c r="X110" i="28"/>
  <c r="W110" i="28"/>
  <c r="V110" i="28"/>
  <c r="U110" i="28"/>
  <c r="T110" i="28"/>
  <c r="AQ109" i="28"/>
  <c r="AP109" i="28"/>
  <c r="AO109" i="28"/>
  <c r="AN109" i="28"/>
  <c r="AM109" i="28"/>
  <c r="AL109" i="28"/>
  <c r="AK109" i="28"/>
  <c r="AJ109" i="28"/>
  <c r="AI109" i="28"/>
  <c r="AH109" i="28"/>
  <c r="AG109" i="28"/>
  <c r="AF109" i="28"/>
  <c r="AE109" i="28"/>
  <c r="AD109" i="28"/>
  <c r="AC109" i="28"/>
  <c r="AB109" i="28"/>
  <c r="AA109" i="28"/>
  <c r="Z109" i="28"/>
  <c r="Y109" i="28"/>
  <c r="X109" i="28"/>
  <c r="W109" i="28"/>
  <c r="V109" i="28"/>
  <c r="U109" i="28"/>
  <c r="T109" i="28"/>
  <c r="AQ108" i="28"/>
  <c r="AP108" i="28"/>
  <c r="AO108" i="28"/>
  <c r="AN108" i="28"/>
  <c r="AM108" i="28"/>
  <c r="AL108" i="28"/>
  <c r="AK108" i="28"/>
  <c r="AJ108" i="28"/>
  <c r="AI108" i="28"/>
  <c r="AH108" i="28"/>
  <c r="AG108" i="28"/>
  <c r="AF108" i="28"/>
  <c r="AE108" i="28"/>
  <c r="AD108" i="28"/>
  <c r="AC108" i="28"/>
  <c r="AB108" i="28"/>
  <c r="AA108" i="28"/>
  <c r="Z108" i="28"/>
  <c r="Y108" i="28"/>
  <c r="X108" i="28"/>
  <c r="W108" i="28"/>
  <c r="V108" i="28"/>
  <c r="U108" i="28"/>
  <c r="T108" i="28"/>
  <c r="AQ107" i="28"/>
  <c r="AP107" i="28"/>
  <c r="AO107" i="28"/>
  <c r="AN107" i="28"/>
  <c r="AM107" i="28"/>
  <c r="AL107" i="28"/>
  <c r="AK107" i="28"/>
  <c r="AJ107" i="28"/>
  <c r="AI107" i="28"/>
  <c r="AH107" i="28"/>
  <c r="AG107" i="28"/>
  <c r="AF107" i="28"/>
  <c r="AE107" i="28"/>
  <c r="AD107" i="28"/>
  <c r="AC107" i="28"/>
  <c r="AB107" i="28"/>
  <c r="AA107" i="28"/>
  <c r="Z107" i="28"/>
  <c r="Y107" i="28"/>
  <c r="X107" i="28"/>
  <c r="W107" i="28"/>
  <c r="V107" i="28"/>
  <c r="U107" i="28"/>
  <c r="T107" i="28"/>
  <c r="AQ106" i="28"/>
  <c r="AP106" i="28"/>
  <c r="AO106" i="28"/>
  <c r="AN106" i="28"/>
  <c r="AM106" i="28"/>
  <c r="AL106" i="28"/>
  <c r="AK106" i="28"/>
  <c r="AJ106" i="28"/>
  <c r="AI106" i="28"/>
  <c r="AH106" i="28"/>
  <c r="AG106" i="28"/>
  <c r="AF106" i="28"/>
  <c r="AE106" i="28"/>
  <c r="AD106" i="28"/>
  <c r="AC106" i="28"/>
  <c r="AB106" i="28"/>
  <c r="AA106" i="28"/>
  <c r="Z106" i="28"/>
  <c r="Y106" i="28"/>
  <c r="X106" i="28"/>
  <c r="W106" i="28"/>
  <c r="V106" i="28"/>
  <c r="U106" i="28"/>
  <c r="T106" i="28"/>
  <c r="AQ105" i="28"/>
  <c r="AP105" i="28"/>
  <c r="AO105" i="28"/>
  <c r="AN105" i="28"/>
  <c r="AM105" i="28"/>
  <c r="AL105" i="28"/>
  <c r="AK105" i="28"/>
  <c r="AJ105" i="28"/>
  <c r="AI105" i="28"/>
  <c r="AH105" i="28"/>
  <c r="AG105" i="28"/>
  <c r="AF105" i="28"/>
  <c r="AE105" i="28"/>
  <c r="AD105" i="28"/>
  <c r="AC105" i="28"/>
  <c r="AB105" i="28"/>
  <c r="AA105" i="28"/>
  <c r="Z105" i="28"/>
  <c r="Y105" i="28"/>
  <c r="X105" i="28"/>
  <c r="W105" i="28"/>
  <c r="V105" i="28"/>
  <c r="U105" i="28"/>
  <c r="T105" i="28"/>
  <c r="AQ104" i="28"/>
  <c r="AP104" i="28"/>
  <c r="AO104" i="28"/>
  <c r="AN104" i="28"/>
  <c r="AM104" i="28"/>
  <c r="AL104" i="28"/>
  <c r="AK104" i="28"/>
  <c r="AJ104" i="28"/>
  <c r="AI104" i="28"/>
  <c r="AH104" i="28"/>
  <c r="AG104" i="28"/>
  <c r="AF104" i="28"/>
  <c r="AE104" i="28"/>
  <c r="AD104" i="28"/>
  <c r="AC104" i="28"/>
  <c r="AB104" i="28"/>
  <c r="AA104" i="28"/>
  <c r="Z104" i="28"/>
  <c r="Y104" i="28"/>
  <c r="X104" i="28"/>
  <c r="W104" i="28"/>
  <c r="V104" i="28"/>
  <c r="U104" i="28"/>
  <c r="T104" i="28"/>
  <c r="AQ103" i="28"/>
  <c r="AP103" i="28"/>
  <c r="AO103" i="28"/>
  <c r="AN103" i="28"/>
  <c r="AM103" i="28"/>
  <c r="AL103" i="28"/>
  <c r="AK103" i="28"/>
  <c r="AJ103" i="28"/>
  <c r="AI103" i="28"/>
  <c r="AH103" i="28"/>
  <c r="AG103" i="28"/>
  <c r="AF103" i="28"/>
  <c r="AE103" i="28"/>
  <c r="AD103" i="28"/>
  <c r="AC103" i="28"/>
  <c r="AB103" i="28"/>
  <c r="AA103" i="28"/>
  <c r="Z103" i="28"/>
  <c r="Y103" i="28"/>
  <c r="X103" i="28"/>
  <c r="W103" i="28"/>
  <c r="V103" i="28"/>
  <c r="U103" i="28"/>
  <c r="T103" i="28"/>
  <c r="AQ102" i="28"/>
  <c r="AP102" i="28"/>
  <c r="AO102" i="28"/>
  <c r="AN102" i="28"/>
  <c r="AM102" i="28"/>
  <c r="AL102" i="28"/>
  <c r="AK102" i="28"/>
  <c r="AJ102" i="28"/>
  <c r="AI102" i="28"/>
  <c r="AH102" i="28"/>
  <c r="AG102" i="28"/>
  <c r="AF102" i="28"/>
  <c r="AE102" i="28"/>
  <c r="AD102" i="28"/>
  <c r="AC102" i="28"/>
  <c r="AB102" i="28"/>
  <c r="AA102" i="28"/>
  <c r="Z102" i="28"/>
  <c r="Y102" i="28"/>
  <c r="X102" i="28"/>
  <c r="W102" i="28"/>
  <c r="V102" i="28"/>
  <c r="U102" i="28"/>
  <c r="T102" i="28"/>
  <c r="AQ101" i="28"/>
  <c r="AP101" i="28"/>
  <c r="AO101" i="28"/>
  <c r="AN101" i="28"/>
  <c r="AM101" i="28"/>
  <c r="AL101" i="28"/>
  <c r="AK101" i="28"/>
  <c r="AJ101" i="28"/>
  <c r="AI101" i="28"/>
  <c r="AH101" i="28"/>
  <c r="AG101" i="28"/>
  <c r="AF101" i="28"/>
  <c r="AE101" i="28"/>
  <c r="AD101" i="28"/>
  <c r="AC101" i="28"/>
  <c r="AB101" i="28"/>
  <c r="AA101" i="28"/>
  <c r="Z101" i="28"/>
  <c r="Y101" i="28"/>
  <c r="X101" i="28"/>
  <c r="W101" i="28"/>
  <c r="V101" i="28"/>
  <c r="U101" i="28"/>
  <c r="T101" i="28"/>
  <c r="AQ100" i="28"/>
  <c r="AP100" i="28"/>
  <c r="AO100" i="28"/>
  <c r="AN100" i="28"/>
  <c r="AM100" i="28"/>
  <c r="AL100" i="28"/>
  <c r="AK100" i="28"/>
  <c r="AJ100" i="28"/>
  <c r="AI100" i="28"/>
  <c r="AH100" i="28"/>
  <c r="AG100" i="28"/>
  <c r="AF100" i="28"/>
  <c r="AE100" i="28"/>
  <c r="AD100" i="28"/>
  <c r="AC100" i="28"/>
  <c r="AB100" i="28"/>
  <c r="AA100" i="28"/>
  <c r="Z100" i="28"/>
  <c r="Y100" i="28"/>
  <c r="X100" i="28"/>
  <c r="W100" i="28"/>
  <c r="V100" i="28"/>
  <c r="U100" i="28"/>
  <c r="T100" i="28"/>
  <c r="AQ99" i="28"/>
  <c r="AP99" i="28"/>
  <c r="AO99" i="28"/>
  <c r="AN99" i="28"/>
  <c r="AM99" i="28"/>
  <c r="AL99" i="28"/>
  <c r="AK99" i="28"/>
  <c r="AJ99" i="28"/>
  <c r="AI99" i="28"/>
  <c r="AH99" i="28"/>
  <c r="AG99" i="28"/>
  <c r="AF99" i="28"/>
  <c r="AE99" i="28"/>
  <c r="AD99" i="28"/>
  <c r="AC99" i="28"/>
  <c r="AB99" i="28"/>
  <c r="AA99" i="28"/>
  <c r="Z99" i="28"/>
  <c r="Y99" i="28"/>
  <c r="X99" i="28"/>
  <c r="W99" i="28"/>
  <c r="V99" i="28"/>
  <c r="U99" i="28"/>
  <c r="T99" i="28"/>
  <c r="AQ98" i="28"/>
  <c r="AP98" i="28"/>
  <c r="AO98" i="28"/>
  <c r="AN98" i="28"/>
  <c r="AM98" i="28"/>
  <c r="AL98" i="28"/>
  <c r="AK98" i="28"/>
  <c r="AJ98" i="28"/>
  <c r="AI98" i="28"/>
  <c r="AH98" i="28"/>
  <c r="AG98" i="28"/>
  <c r="AF98" i="28"/>
  <c r="AE98" i="28"/>
  <c r="AD98" i="28"/>
  <c r="AC98" i="28"/>
  <c r="AB98" i="28"/>
  <c r="AA98" i="28"/>
  <c r="Z98" i="28"/>
  <c r="Y98" i="28"/>
  <c r="X98" i="28"/>
  <c r="W98" i="28"/>
  <c r="V98" i="28"/>
  <c r="U98" i="28"/>
  <c r="T98" i="28"/>
  <c r="AQ97" i="28"/>
  <c r="AP97" i="28"/>
  <c r="AO97" i="28"/>
  <c r="AN97" i="28"/>
  <c r="AM97" i="28"/>
  <c r="AL97" i="28"/>
  <c r="AK97" i="28"/>
  <c r="AJ97" i="28"/>
  <c r="AI97" i="28"/>
  <c r="AH97" i="28"/>
  <c r="AG97" i="28"/>
  <c r="AF97" i="28"/>
  <c r="AE97" i="28"/>
  <c r="AD97" i="28"/>
  <c r="AC97" i="28"/>
  <c r="AB97" i="28"/>
  <c r="AA97" i="28"/>
  <c r="Z97" i="28"/>
  <c r="Y97" i="28"/>
  <c r="X97" i="28"/>
  <c r="W97" i="28"/>
  <c r="V97" i="28"/>
  <c r="U97" i="28"/>
  <c r="T97" i="28"/>
  <c r="AQ96" i="28"/>
  <c r="AP96" i="28"/>
  <c r="AO96" i="28"/>
  <c r="AN96" i="28"/>
  <c r="AM96" i="28"/>
  <c r="AL96" i="28"/>
  <c r="AK96" i="28"/>
  <c r="AJ96" i="28"/>
  <c r="AI96" i="28"/>
  <c r="AH96" i="28"/>
  <c r="AG96" i="28"/>
  <c r="AF96" i="28"/>
  <c r="AE96" i="28"/>
  <c r="AD96" i="28"/>
  <c r="AC96" i="28"/>
  <c r="AB96" i="28"/>
  <c r="AA96" i="28"/>
  <c r="Z96" i="28"/>
  <c r="Y96" i="28"/>
  <c r="X96" i="28"/>
  <c r="W96" i="28"/>
  <c r="V96" i="28"/>
  <c r="U96" i="28"/>
  <c r="T96" i="28"/>
  <c r="AQ95" i="28"/>
  <c r="AP95" i="28"/>
  <c r="AO95" i="28"/>
  <c r="AN95" i="28"/>
  <c r="AM95" i="28"/>
  <c r="AL95" i="28"/>
  <c r="AK95" i="28"/>
  <c r="AJ95" i="28"/>
  <c r="AI95" i="28"/>
  <c r="AH95" i="28"/>
  <c r="AG95" i="28"/>
  <c r="AF95" i="28"/>
  <c r="AE95" i="28"/>
  <c r="AD95" i="28"/>
  <c r="AC95" i="28"/>
  <c r="AB95" i="28"/>
  <c r="AA95" i="28"/>
  <c r="Z95" i="28"/>
  <c r="Y95" i="28"/>
  <c r="X95" i="28"/>
  <c r="W95" i="28"/>
  <c r="V95" i="28"/>
  <c r="U95" i="28"/>
  <c r="T95" i="28"/>
  <c r="AQ94" i="28"/>
  <c r="AP94" i="28"/>
  <c r="AO94" i="28"/>
  <c r="AN94" i="28"/>
  <c r="AM94" i="28"/>
  <c r="AL94" i="28"/>
  <c r="AK94" i="28"/>
  <c r="AJ94" i="28"/>
  <c r="AI94" i="28"/>
  <c r="AH94" i="28"/>
  <c r="AG94" i="28"/>
  <c r="AF94" i="28"/>
  <c r="AE94" i="28"/>
  <c r="AD94" i="28"/>
  <c r="AC94" i="28"/>
  <c r="AB94" i="28"/>
  <c r="AA94" i="28"/>
  <c r="Z94" i="28"/>
  <c r="Y94" i="28"/>
  <c r="X94" i="28"/>
  <c r="W94" i="28"/>
  <c r="V94" i="28"/>
  <c r="U94" i="28"/>
  <c r="T94" i="28"/>
  <c r="AQ93" i="28"/>
  <c r="AP93" i="28"/>
  <c r="AO93" i="28"/>
  <c r="AN93" i="28"/>
  <c r="AM93" i="28"/>
  <c r="AL93" i="28"/>
  <c r="AK93" i="28"/>
  <c r="AJ93" i="28"/>
  <c r="AI93" i="28"/>
  <c r="AH93" i="28"/>
  <c r="AG93" i="28"/>
  <c r="AF93" i="28"/>
  <c r="AE93" i="28"/>
  <c r="AD93" i="28"/>
  <c r="AC93" i="28"/>
  <c r="AB93" i="28"/>
  <c r="AA93" i="28"/>
  <c r="Z93" i="28"/>
  <c r="Y93" i="28"/>
  <c r="X93" i="28"/>
  <c r="W93" i="28"/>
  <c r="V93" i="28"/>
  <c r="U93" i="28"/>
  <c r="T93" i="28"/>
  <c r="AQ92" i="28"/>
  <c r="AP92" i="28"/>
  <c r="AO92" i="28"/>
  <c r="AN92" i="28"/>
  <c r="AM92" i="28"/>
  <c r="AL92" i="28"/>
  <c r="AK92" i="28"/>
  <c r="AJ92" i="28"/>
  <c r="AI92" i="28"/>
  <c r="AH92" i="28"/>
  <c r="AG92" i="28"/>
  <c r="AF92" i="28"/>
  <c r="AE92" i="28"/>
  <c r="AD92" i="28"/>
  <c r="AC92" i="28"/>
  <c r="AB92" i="28"/>
  <c r="AA92" i="28"/>
  <c r="Z92" i="28"/>
  <c r="Y92" i="28"/>
  <c r="X92" i="28"/>
  <c r="W92" i="28"/>
  <c r="V92" i="28"/>
  <c r="U92" i="28"/>
  <c r="T92" i="28"/>
  <c r="AQ91" i="28"/>
  <c r="AP91" i="28"/>
  <c r="AO91" i="28"/>
  <c r="AN91" i="28"/>
  <c r="AM91" i="28"/>
  <c r="AL91" i="28"/>
  <c r="AK91" i="28"/>
  <c r="AJ91" i="28"/>
  <c r="AI91" i="28"/>
  <c r="AH91" i="28"/>
  <c r="AG91" i="28"/>
  <c r="AF91" i="28"/>
  <c r="AE91" i="28"/>
  <c r="AD91" i="28"/>
  <c r="AC91" i="28"/>
  <c r="AB91" i="28"/>
  <c r="AA91" i="28"/>
  <c r="Z91" i="28"/>
  <c r="Y91" i="28"/>
  <c r="X91" i="28"/>
  <c r="W91" i="28"/>
  <c r="V91" i="28"/>
  <c r="U91" i="28"/>
  <c r="T91" i="28"/>
  <c r="AQ90" i="28"/>
  <c r="AP90" i="28"/>
  <c r="AO90" i="28"/>
  <c r="AN90" i="28"/>
  <c r="AM90" i="28"/>
  <c r="AL90" i="28"/>
  <c r="AK90" i="28"/>
  <c r="AJ90" i="28"/>
  <c r="AI90" i="28"/>
  <c r="AH90" i="28"/>
  <c r="AG90" i="28"/>
  <c r="AF90" i="28"/>
  <c r="AE90" i="28"/>
  <c r="AD90" i="28"/>
  <c r="AC90" i="28"/>
  <c r="AB90" i="28"/>
  <c r="AA90" i="28"/>
  <c r="Z90" i="28"/>
  <c r="Y90" i="28"/>
  <c r="X90" i="28"/>
  <c r="W90" i="28"/>
  <c r="V90" i="28"/>
  <c r="U90" i="28"/>
  <c r="T90" i="28"/>
  <c r="AQ89" i="28"/>
  <c r="AP89" i="28"/>
  <c r="AO89" i="28"/>
  <c r="AN89" i="28"/>
  <c r="AM89" i="28"/>
  <c r="AL89" i="28"/>
  <c r="AK89" i="28"/>
  <c r="AJ89" i="28"/>
  <c r="AI89" i="28"/>
  <c r="AH89" i="28"/>
  <c r="AG89" i="28"/>
  <c r="AF89" i="28"/>
  <c r="AE89" i="28"/>
  <c r="AD89" i="28"/>
  <c r="AC89" i="28"/>
  <c r="AB89" i="28"/>
  <c r="AA89" i="28"/>
  <c r="Z89" i="28"/>
  <c r="Y89" i="28"/>
  <c r="X89" i="28"/>
  <c r="W89" i="28"/>
  <c r="V89" i="28"/>
  <c r="U89" i="28"/>
  <c r="T89" i="28"/>
  <c r="AQ88" i="28"/>
  <c r="AP88" i="28"/>
  <c r="AO88" i="28"/>
  <c r="AN88" i="28"/>
  <c r="AM88" i="28"/>
  <c r="AL88" i="28"/>
  <c r="AK88" i="28"/>
  <c r="AJ88" i="28"/>
  <c r="AI88" i="28"/>
  <c r="AH88" i="28"/>
  <c r="AG88" i="28"/>
  <c r="AF88" i="28"/>
  <c r="AE88" i="28"/>
  <c r="AD88" i="28"/>
  <c r="AC88" i="28"/>
  <c r="AB88" i="28"/>
  <c r="AA88" i="28"/>
  <c r="Z88" i="28"/>
  <c r="Y88" i="28"/>
  <c r="X88" i="28"/>
  <c r="W88" i="28"/>
  <c r="V88" i="28"/>
  <c r="U88" i="28"/>
  <c r="T88" i="28"/>
  <c r="AQ87" i="28"/>
  <c r="AP87" i="28"/>
  <c r="AO87" i="28"/>
  <c r="AN87" i="28"/>
  <c r="AM87" i="28"/>
  <c r="AL87" i="28"/>
  <c r="AK87" i="28"/>
  <c r="AJ87" i="28"/>
  <c r="AI87" i="28"/>
  <c r="AH87" i="28"/>
  <c r="AG87" i="28"/>
  <c r="AF87" i="28"/>
  <c r="AE87" i="28"/>
  <c r="AD87" i="28"/>
  <c r="AC87" i="28"/>
  <c r="AB87" i="28"/>
  <c r="AA87" i="28"/>
  <c r="Z87" i="28"/>
  <c r="Y87" i="28"/>
  <c r="X87" i="28"/>
  <c r="W87" i="28"/>
  <c r="V87" i="28"/>
  <c r="U87" i="28"/>
  <c r="T87" i="28"/>
  <c r="AQ86" i="28"/>
  <c r="AP86" i="28"/>
  <c r="AO86" i="28"/>
  <c r="AN86" i="28"/>
  <c r="AM86" i="28"/>
  <c r="AL86" i="28"/>
  <c r="AK86" i="28"/>
  <c r="AJ86" i="28"/>
  <c r="AI86" i="28"/>
  <c r="AH86" i="28"/>
  <c r="AG86" i="28"/>
  <c r="AF86" i="28"/>
  <c r="AE86" i="28"/>
  <c r="AD86" i="28"/>
  <c r="AC86" i="28"/>
  <c r="AB86" i="28"/>
  <c r="AA86" i="28"/>
  <c r="Z86" i="28"/>
  <c r="Y86" i="28"/>
  <c r="X86" i="28"/>
  <c r="W86" i="28"/>
  <c r="V86" i="28"/>
  <c r="U86" i="28"/>
  <c r="T86" i="28"/>
  <c r="AQ85" i="28"/>
  <c r="AP85" i="28"/>
  <c r="AO85" i="28"/>
  <c r="AN85" i="28"/>
  <c r="AM85" i="28"/>
  <c r="AL85" i="28"/>
  <c r="AK85" i="28"/>
  <c r="AJ85" i="28"/>
  <c r="AI85" i="28"/>
  <c r="AH85" i="28"/>
  <c r="AG85" i="28"/>
  <c r="AF85" i="28"/>
  <c r="AE85" i="28"/>
  <c r="AD85" i="28"/>
  <c r="AC85" i="28"/>
  <c r="AB85" i="28"/>
  <c r="AA85" i="28"/>
  <c r="Z85" i="28"/>
  <c r="Y85" i="28"/>
  <c r="X85" i="28"/>
  <c r="W85" i="28"/>
  <c r="V85" i="28"/>
  <c r="U85" i="28"/>
  <c r="T85" i="28"/>
  <c r="AQ84" i="28"/>
  <c r="AP84" i="28"/>
  <c r="AO84" i="28"/>
  <c r="AN84" i="28"/>
  <c r="AM84" i="28"/>
  <c r="AL84" i="28"/>
  <c r="AK84" i="28"/>
  <c r="AJ84" i="28"/>
  <c r="AI84" i="28"/>
  <c r="AH84" i="28"/>
  <c r="AG84" i="28"/>
  <c r="AF84" i="28"/>
  <c r="AE84" i="28"/>
  <c r="AD84" i="28"/>
  <c r="AC84" i="28"/>
  <c r="AB84" i="28"/>
  <c r="AA84" i="28"/>
  <c r="Z84" i="28"/>
  <c r="Y84" i="28"/>
  <c r="X84" i="28"/>
  <c r="W84" i="28"/>
  <c r="V84" i="28"/>
  <c r="U84" i="28"/>
  <c r="T84" i="28"/>
  <c r="AQ83" i="28"/>
  <c r="AP83" i="28"/>
  <c r="AO83" i="28"/>
  <c r="AN83" i="28"/>
  <c r="AM83" i="28"/>
  <c r="AL83" i="28"/>
  <c r="AK83" i="28"/>
  <c r="AJ83" i="28"/>
  <c r="AI83" i="28"/>
  <c r="AH83" i="28"/>
  <c r="AG83" i="28"/>
  <c r="AF83" i="28"/>
  <c r="AE83" i="28"/>
  <c r="AD83" i="28"/>
  <c r="AC83" i="28"/>
  <c r="AB83" i="28"/>
  <c r="AA83" i="28"/>
  <c r="Z83" i="28"/>
  <c r="Y83" i="28"/>
  <c r="X83" i="28"/>
  <c r="W83" i="28"/>
  <c r="V83" i="28"/>
  <c r="U83" i="28"/>
  <c r="T83" i="28"/>
  <c r="AQ82" i="28"/>
  <c r="AP82" i="28"/>
  <c r="AO82" i="28"/>
  <c r="AN82" i="28"/>
  <c r="AM82" i="28"/>
  <c r="AL82" i="28"/>
  <c r="AK82" i="28"/>
  <c r="AJ82" i="28"/>
  <c r="AI82" i="28"/>
  <c r="AH82" i="28"/>
  <c r="AG82" i="28"/>
  <c r="AF82" i="28"/>
  <c r="AE82" i="28"/>
  <c r="AD82" i="28"/>
  <c r="AC82" i="28"/>
  <c r="AB82" i="28"/>
  <c r="AA82" i="28"/>
  <c r="Z82" i="28"/>
  <c r="Y82" i="28"/>
  <c r="X82" i="28"/>
  <c r="W82" i="28"/>
  <c r="V82" i="28"/>
  <c r="U82" i="28"/>
  <c r="T82" i="28"/>
  <c r="AQ81" i="28"/>
  <c r="AP81" i="28"/>
  <c r="AO81" i="28"/>
  <c r="AN81" i="28"/>
  <c r="AM81" i="28"/>
  <c r="AL81" i="28"/>
  <c r="AK81" i="28"/>
  <c r="AJ81" i="28"/>
  <c r="AI81" i="28"/>
  <c r="AH81" i="28"/>
  <c r="AG81" i="28"/>
  <c r="AF81" i="28"/>
  <c r="AE81" i="28"/>
  <c r="AD81" i="28"/>
  <c r="AC81" i="28"/>
  <c r="AB81" i="28"/>
  <c r="AA81" i="28"/>
  <c r="Z81" i="28"/>
  <c r="Y81" i="28"/>
  <c r="X81" i="28"/>
  <c r="W81" i="28"/>
  <c r="V81" i="28"/>
  <c r="U81" i="28"/>
  <c r="T81" i="28"/>
  <c r="AQ80" i="28"/>
  <c r="AP80" i="28"/>
  <c r="AO80" i="28"/>
  <c r="AN80" i="28"/>
  <c r="AM80" i="28"/>
  <c r="AL80" i="28"/>
  <c r="AK80" i="28"/>
  <c r="AJ80" i="28"/>
  <c r="AI80" i="28"/>
  <c r="AH80" i="28"/>
  <c r="AG80" i="28"/>
  <c r="AF80" i="28"/>
  <c r="AE80" i="28"/>
  <c r="AD80" i="28"/>
  <c r="AC80" i="28"/>
  <c r="AB80" i="28"/>
  <c r="AA80" i="28"/>
  <c r="Z80" i="28"/>
  <c r="Y80" i="28"/>
  <c r="X80" i="28"/>
  <c r="W80" i="28"/>
  <c r="V80" i="28"/>
  <c r="U80" i="28"/>
  <c r="T80" i="28"/>
  <c r="AQ79" i="28"/>
  <c r="AP79" i="28"/>
  <c r="AO79" i="28"/>
  <c r="AN79" i="28"/>
  <c r="AM79" i="28"/>
  <c r="AL79" i="28"/>
  <c r="AK79" i="28"/>
  <c r="AJ79" i="28"/>
  <c r="AI79" i="28"/>
  <c r="AH79" i="28"/>
  <c r="AG79" i="28"/>
  <c r="AF79" i="28"/>
  <c r="AE79" i="28"/>
  <c r="AD79" i="28"/>
  <c r="AC79" i="28"/>
  <c r="AB79" i="28"/>
  <c r="AA79" i="28"/>
  <c r="Z79" i="28"/>
  <c r="Y79" i="28"/>
  <c r="X79" i="28"/>
  <c r="W79" i="28"/>
  <c r="V79" i="28"/>
  <c r="U79" i="28"/>
  <c r="T79" i="28"/>
  <c r="AQ78" i="28"/>
  <c r="AP78" i="28"/>
  <c r="AO78" i="28"/>
  <c r="AN78" i="28"/>
  <c r="AM78" i="28"/>
  <c r="AL78" i="28"/>
  <c r="AK78" i="28"/>
  <c r="AJ78" i="28"/>
  <c r="AI78" i="28"/>
  <c r="AH78" i="28"/>
  <c r="AG78" i="28"/>
  <c r="AF78" i="28"/>
  <c r="AE78" i="28"/>
  <c r="AD78" i="28"/>
  <c r="AC78" i="28"/>
  <c r="AB78" i="28"/>
  <c r="AA78" i="28"/>
  <c r="Z78" i="28"/>
  <c r="Y78" i="28"/>
  <c r="X78" i="28"/>
  <c r="W78" i="28"/>
  <c r="V78" i="28"/>
  <c r="U78" i="28"/>
  <c r="T78" i="28"/>
  <c r="AQ77" i="28"/>
  <c r="AP77" i="28"/>
  <c r="AO77" i="28"/>
  <c r="AN77" i="28"/>
  <c r="AM77" i="28"/>
  <c r="AL77" i="28"/>
  <c r="AK77" i="28"/>
  <c r="AJ77" i="28"/>
  <c r="AI77" i="28"/>
  <c r="AH77" i="28"/>
  <c r="AG77" i="28"/>
  <c r="AF77" i="28"/>
  <c r="AE77" i="28"/>
  <c r="AD77" i="28"/>
  <c r="AC77" i="28"/>
  <c r="AB77" i="28"/>
  <c r="AA77" i="28"/>
  <c r="Z77" i="28"/>
  <c r="Y77" i="28"/>
  <c r="X77" i="28"/>
  <c r="W77" i="28"/>
  <c r="V77" i="28"/>
  <c r="U77" i="28"/>
  <c r="T77" i="28"/>
  <c r="AQ76" i="28"/>
  <c r="AP76" i="28"/>
  <c r="AO76" i="28"/>
  <c r="AN76" i="28"/>
  <c r="AM76" i="28"/>
  <c r="AL76" i="28"/>
  <c r="AK76" i="28"/>
  <c r="AJ76" i="28"/>
  <c r="AI76" i="28"/>
  <c r="AH76" i="28"/>
  <c r="AG76" i="28"/>
  <c r="AF76" i="28"/>
  <c r="AE76" i="28"/>
  <c r="AD76" i="28"/>
  <c r="AC76" i="28"/>
  <c r="AB76" i="28"/>
  <c r="AA76" i="28"/>
  <c r="Z76" i="28"/>
  <c r="Y76" i="28"/>
  <c r="X76" i="28"/>
  <c r="W76" i="28"/>
  <c r="V76" i="28"/>
  <c r="U76" i="28"/>
  <c r="T76" i="28"/>
  <c r="AQ75" i="28"/>
  <c r="AP75" i="28"/>
  <c r="AO75" i="28"/>
  <c r="AN75" i="28"/>
  <c r="AM75" i="28"/>
  <c r="AL75" i="28"/>
  <c r="AK75" i="28"/>
  <c r="AJ75" i="28"/>
  <c r="AI75" i="28"/>
  <c r="AH75" i="28"/>
  <c r="AG75" i="28"/>
  <c r="AF75" i="28"/>
  <c r="AE75" i="28"/>
  <c r="AD75" i="28"/>
  <c r="AC75" i="28"/>
  <c r="AB75" i="28"/>
  <c r="AA75" i="28"/>
  <c r="Z75" i="28"/>
  <c r="Y75" i="28"/>
  <c r="X75" i="28"/>
  <c r="W75" i="28"/>
  <c r="V75" i="28"/>
  <c r="U75" i="28"/>
  <c r="T75" i="28"/>
  <c r="AQ74" i="28"/>
  <c r="AP74" i="28"/>
  <c r="AO74" i="28"/>
  <c r="AN74" i="28"/>
  <c r="AM74" i="28"/>
  <c r="AL74" i="28"/>
  <c r="AK74" i="28"/>
  <c r="AJ74" i="28"/>
  <c r="AI74" i="28"/>
  <c r="AH74" i="28"/>
  <c r="AG74" i="28"/>
  <c r="AF74" i="28"/>
  <c r="AE74" i="28"/>
  <c r="AD74" i="28"/>
  <c r="AC74" i="28"/>
  <c r="AB74" i="28"/>
  <c r="AA74" i="28"/>
  <c r="Z74" i="28"/>
  <c r="Y74" i="28"/>
  <c r="X74" i="28"/>
  <c r="W74" i="28"/>
  <c r="V74" i="28"/>
  <c r="U74" i="28"/>
  <c r="T74" i="28"/>
  <c r="AQ73" i="28"/>
  <c r="AP73" i="28"/>
  <c r="AO73" i="28"/>
  <c r="AN73" i="28"/>
  <c r="AM73" i="28"/>
  <c r="AL73" i="28"/>
  <c r="AK73" i="28"/>
  <c r="AJ73" i="28"/>
  <c r="AI73" i="28"/>
  <c r="AH73" i="28"/>
  <c r="AG73" i="28"/>
  <c r="AF73" i="28"/>
  <c r="AE73" i="28"/>
  <c r="AD73" i="28"/>
  <c r="AC73" i="28"/>
  <c r="AB73" i="28"/>
  <c r="AA73" i="28"/>
  <c r="Z73" i="28"/>
  <c r="Y73" i="28"/>
  <c r="X73" i="28"/>
  <c r="W73" i="28"/>
  <c r="V73" i="28"/>
  <c r="U73" i="28"/>
  <c r="T73" i="28"/>
  <c r="AQ72" i="28"/>
  <c r="AP72" i="28"/>
  <c r="AO72" i="28"/>
  <c r="AN72" i="28"/>
  <c r="AM72" i="28"/>
  <c r="AL72" i="28"/>
  <c r="AK72" i="28"/>
  <c r="AJ72" i="28"/>
  <c r="AI72" i="28"/>
  <c r="AH72" i="28"/>
  <c r="AG72" i="28"/>
  <c r="AF72" i="28"/>
  <c r="AE72" i="28"/>
  <c r="AD72" i="28"/>
  <c r="AC72" i="28"/>
  <c r="AB72" i="28"/>
  <c r="AA72" i="28"/>
  <c r="Z72" i="28"/>
  <c r="Y72" i="28"/>
  <c r="X72" i="28"/>
  <c r="W72" i="28"/>
  <c r="V72" i="28"/>
  <c r="U72" i="28"/>
  <c r="T72" i="28"/>
  <c r="AQ71" i="28"/>
  <c r="AP71" i="28"/>
  <c r="AO71" i="28"/>
  <c r="AN71" i="28"/>
  <c r="AM71" i="28"/>
  <c r="AL71" i="28"/>
  <c r="AK71" i="28"/>
  <c r="AJ71" i="28"/>
  <c r="AI71" i="28"/>
  <c r="AH71" i="28"/>
  <c r="AG71" i="28"/>
  <c r="AF71" i="28"/>
  <c r="AE71" i="28"/>
  <c r="AD71" i="28"/>
  <c r="AC71" i="28"/>
  <c r="AB71" i="28"/>
  <c r="AA71" i="28"/>
  <c r="Z71" i="28"/>
  <c r="Y71" i="28"/>
  <c r="X71" i="28"/>
  <c r="W71" i="28"/>
  <c r="V71" i="28"/>
  <c r="U71" i="28"/>
  <c r="T71" i="28"/>
  <c r="AQ70" i="28"/>
  <c r="AP70" i="28"/>
  <c r="AO70" i="28"/>
  <c r="AN70" i="28"/>
  <c r="AM70" i="28"/>
  <c r="AL70" i="28"/>
  <c r="AK70" i="28"/>
  <c r="AJ70" i="28"/>
  <c r="AI70" i="28"/>
  <c r="AH70" i="28"/>
  <c r="AG70" i="28"/>
  <c r="AF70" i="28"/>
  <c r="AE70" i="28"/>
  <c r="AD70" i="28"/>
  <c r="AC70" i="28"/>
  <c r="AB70" i="28"/>
  <c r="AA70" i="28"/>
  <c r="Z70" i="28"/>
  <c r="Y70" i="28"/>
  <c r="X70" i="28"/>
  <c r="W70" i="28"/>
  <c r="V70" i="28"/>
  <c r="U70" i="28"/>
  <c r="T70" i="28"/>
  <c r="AQ69" i="28"/>
  <c r="AP69" i="28"/>
  <c r="AO69" i="28"/>
  <c r="AN69" i="28"/>
  <c r="AM69" i="28"/>
  <c r="AL69" i="28"/>
  <c r="AK69" i="28"/>
  <c r="AJ69" i="28"/>
  <c r="AI69" i="28"/>
  <c r="AH69" i="28"/>
  <c r="AG69" i="28"/>
  <c r="AF69" i="28"/>
  <c r="AE69" i="28"/>
  <c r="AD69" i="28"/>
  <c r="AC69" i="28"/>
  <c r="AB69" i="28"/>
  <c r="AA69" i="28"/>
  <c r="Z69" i="28"/>
  <c r="Y69" i="28"/>
  <c r="X69" i="28"/>
  <c r="W69" i="28"/>
  <c r="V69" i="28"/>
  <c r="U69" i="28"/>
  <c r="T69" i="28"/>
  <c r="AQ68" i="28"/>
  <c r="AP68" i="28"/>
  <c r="AO68" i="28"/>
  <c r="AN68" i="28"/>
  <c r="AM68" i="28"/>
  <c r="AL68" i="28"/>
  <c r="AK68" i="28"/>
  <c r="AJ68" i="28"/>
  <c r="AI68" i="28"/>
  <c r="AH68" i="28"/>
  <c r="AG68" i="28"/>
  <c r="AF68" i="28"/>
  <c r="AE68" i="28"/>
  <c r="AD68" i="28"/>
  <c r="AC68" i="28"/>
  <c r="AB68" i="28"/>
  <c r="AA68" i="28"/>
  <c r="Z68" i="28"/>
  <c r="Y68" i="28"/>
  <c r="X68" i="28"/>
  <c r="W68" i="28"/>
  <c r="V68" i="28"/>
  <c r="U68" i="28"/>
  <c r="T68" i="28"/>
  <c r="AQ67" i="28"/>
  <c r="AP67" i="28"/>
  <c r="AO67" i="28"/>
  <c r="AN67" i="28"/>
  <c r="AM67" i="28"/>
  <c r="AL67" i="28"/>
  <c r="AK67" i="28"/>
  <c r="AJ67" i="28"/>
  <c r="AI67" i="28"/>
  <c r="AH67" i="28"/>
  <c r="AG67" i="28"/>
  <c r="AF67" i="28"/>
  <c r="AE67" i="28"/>
  <c r="AD67" i="28"/>
  <c r="AC67" i="28"/>
  <c r="AB67" i="28"/>
  <c r="AA67" i="28"/>
  <c r="Z67" i="28"/>
  <c r="Y67" i="28"/>
  <c r="X67" i="28"/>
  <c r="W67" i="28"/>
  <c r="V67" i="28"/>
  <c r="U67" i="28"/>
  <c r="T67" i="28"/>
  <c r="AQ66" i="28"/>
  <c r="AP66" i="28"/>
  <c r="AO66" i="28"/>
  <c r="AN66" i="28"/>
  <c r="AM66" i="28"/>
  <c r="AL66" i="28"/>
  <c r="AK66" i="28"/>
  <c r="AJ66" i="28"/>
  <c r="AI66" i="28"/>
  <c r="AH66" i="28"/>
  <c r="AG66" i="28"/>
  <c r="AF66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AQ65" i="28"/>
  <c r="AP65" i="28"/>
  <c r="AO65" i="28"/>
  <c r="AN65" i="28"/>
  <c r="AM65" i="28"/>
  <c r="AL65" i="28"/>
  <c r="AK65" i="28"/>
  <c r="AJ65" i="28"/>
  <c r="AI65" i="28"/>
  <c r="AH65" i="28"/>
  <c r="AG65" i="28"/>
  <c r="AF65" i="28"/>
  <c r="AE65" i="28"/>
  <c r="AD65" i="28"/>
  <c r="AC65" i="28"/>
  <c r="AB65" i="28"/>
  <c r="AA65" i="28"/>
  <c r="Z65" i="28"/>
  <c r="Y65" i="28"/>
  <c r="X65" i="28"/>
  <c r="W65" i="28"/>
  <c r="V65" i="28"/>
  <c r="U65" i="28"/>
  <c r="T65" i="28"/>
  <c r="AQ64" i="28"/>
  <c r="AP64" i="28"/>
  <c r="AO64" i="28"/>
  <c r="AN64" i="28"/>
  <c r="AM64" i="28"/>
  <c r="AL64" i="28"/>
  <c r="AK64" i="28"/>
  <c r="AJ64" i="28"/>
  <c r="AI64" i="28"/>
  <c r="AH64" i="28"/>
  <c r="AG64" i="28"/>
  <c r="AF64" i="28"/>
  <c r="AE64" i="28"/>
  <c r="AD64" i="28"/>
  <c r="AC64" i="28"/>
  <c r="AB64" i="28"/>
  <c r="AA64" i="28"/>
  <c r="Z64" i="28"/>
  <c r="Y64" i="28"/>
  <c r="X64" i="28"/>
  <c r="W64" i="28"/>
  <c r="V64" i="28"/>
  <c r="U64" i="28"/>
  <c r="T64" i="28"/>
  <c r="AQ63" i="28"/>
  <c r="AP63" i="28"/>
  <c r="AO63" i="28"/>
  <c r="AN63" i="28"/>
  <c r="AM63" i="28"/>
  <c r="AL63" i="28"/>
  <c r="AK63" i="28"/>
  <c r="AJ63" i="28"/>
  <c r="AI63" i="28"/>
  <c r="AH63" i="28"/>
  <c r="AG63" i="28"/>
  <c r="AF63" i="28"/>
  <c r="AE63" i="28"/>
  <c r="AD63" i="28"/>
  <c r="AC63" i="28"/>
  <c r="AB63" i="28"/>
  <c r="AA63" i="28"/>
  <c r="Z63" i="28"/>
  <c r="Y63" i="28"/>
  <c r="X63" i="28"/>
  <c r="W63" i="28"/>
  <c r="V63" i="28"/>
  <c r="U63" i="28"/>
  <c r="T63" i="28"/>
  <c r="AQ62" i="28"/>
  <c r="AP62" i="28"/>
  <c r="AO62" i="28"/>
  <c r="AN62" i="28"/>
  <c r="AM62" i="28"/>
  <c r="AL62" i="28"/>
  <c r="AK62" i="28"/>
  <c r="AJ62" i="28"/>
  <c r="AI62" i="28"/>
  <c r="AH62" i="28"/>
  <c r="AG62" i="28"/>
  <c r="AF62" i="28"/>
  <c r="AE62" i="28"/>
  <c r="AD62" i="28"/>
  <c r="AC62" i="28"/>
  <c r="AB62" i="28"/>
  <c r="AA62" i="28"/>
  <c r="Z62" i="28"/>
  <c r="Y62" i="28"/>
  <c r="X62" i="28"/>
  <c r="W62" i="28"/>
  <c r="V62" i="28"/>
  <c r="U62" i="28"/>
  <c r="T62" i="28"/>
  <c r="AQ61" i="28"/>
  <c r="AP61" i="28"/>
  <c r="AO61" i="28"/>
  <c r="AN61" i="28"/>
  <c r="AM61" i="28"/>
  <c r="AL61" i="28"/>
  <c r="AK61" i="28"/>
  <c r="AJ61" i="28"/>
  <c r="AI61" i="28"/>
  <c r="AH61" i="28"/>
  <c r="AG61" i="28"/>
  <c r="AF61" i="28"/>
  <c r="AE61" i="28"/>
  <c r="AD61" i="28"/>
  <c r="AC61" i="28"/>
  <c r="AB61" i="28"/>
  <c r="AA61" i="28"/>
  <c r="Z61" i="28"/>
  <c r="Y61" i="28"/>
  <c r="X61" i="28"/>
  <c r="W61" i="28"/>
  <c r="V61" i="28"/>
  <c r="U61" i="28"/>
  <c r="T61" i="28"/>
  <c r="AQ60" i="28"/>
  <c r="AP60" i="28"/>
  <c r="AO60" i="28"/>
  <c r="AN60" i="28"/>
  <c r="AM60" i="28"/>
  <c r="AL60" i="28"/>
  <c r="AK60" i="28"/>
  <c r="AJ60" i="28"/>
  <c r="AI60" i="28"/>
  <c r="AH60" i="28"/>
  <c r="AG60" i="28"/>
  <c r="AF60" i="28"/>
  <c r="AE60" i="28"/>
  <c r="AD60" i="28"/>
  <c r="AC60" i="28"/>
  <c r="AB60" i="28"/>
  <c r="AA60" i="28"/>
  <c r="Z60" i="28"/>
  <c r="Y60" i="28"/>
  <c r="X60" i="28"/>
  <c r="W60" i="28"/>
  <c r="V60" i="28"/>
  <c r="U60" i="28"/>
  <c r="T60" i="28"/>
  <c r="AQ59" i="28"/>
  <c r="AP59" i="28"/>
  <c r="AO59" i="28"/>
  <c r="AN59" i="28"/>
  <c r="AM59" i="28"/>
  <c r="AL59" i="28"/>
  <c r="AK59" i="28"/>
  <c r="AJ59" i="28"/>
  <c r="AI59" i="28"/>
  <c r="AH59" i="28"/>
  <c r="AG59" i="28"/>
  <c r="AF59" i="28"/>
  <c r="AE59" i="28"/>
  <c r="AD59" i="28"/>
  <c r="AC59" i="28"/>
  <c r="AB59" i="28"/>
  <c r="AA59" i="28"/>
  <c r="Z59" i="28"/>
  <c r="Y59" i="28"/>
  <c r="X59" i="28"/>
  <c r="W59" i="28"/>
  <c r="V59" i="28"/>
  <c r="U59" i="28"/>
  <c r="T59" i="28"/>
  <c r="AQ58" i="28"/>
  <c r="AP58" i="28"/>
  <c r="AO58" i="28"/>
  <c r="AN58" i="28"/>
  <c r="AM58" i="28"/>
  <c r="AL58" i="28"/>
  <c r="AK58" i="28"/>
  <c r="AJ58" i="28"/>
  <c r="AI58" i="28"/>
  <c r="AH58" i="28"/>
  <c r="AG58" i="28"/>
  <c r="AF58" i="28"/>
  <c r="AE58" i="28"/>
  <c r="AD58" i="28"/>
  <c r="AC58" i="28"/>
  <c r="AB58" i="28"/>
  <c r="AA58" i="28"/>
  <c r="Z58" i="28"/>
  <c r="Y58" i="28"/>
  <c r="X58" i="28"/>
  <c r="W58" i="28"/>
  <c r="V58" i="28"/>
  <c r="U58" i="28"/>
  <c r="T58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AQ56" i="28"/>
  <c r="AP56" i="28"/>
  <c r="AO56" i="28"/>
  <c r="AN56" i="28"/>
  <c r="AM56" i="28"/>
  <c r="AL56" i="28"/>
  <c r="AK56" i="28"/>
  <c r="AJ56" i="28"/>
  <c r="AI56" i="28"/>
  <c r="AH56" i="28"/>
  <c r="AG56" i="28"/>
  <c r="AF56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AQ55" i="28"/>
  <c r="AP55" i="28"/>
  <c r="AO55" i="28"/>
  <c r="AN55" i="28"/>
  <c r="AM55" i="28"/>
  <c r="AL55" i="28"/>
  <c r="AK55" i="28"/>
  <c r="AJ55" i="28"/>
  <c r="AI55" i="28"/>
  <c r="AH55" i="28"/>
  <c r="AG55" i="28"/>
  <c r="AF55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AQ54" i="28"/>
  <c r="AP54" i="28"/>
  <c r="AO54" i="28"/>
  <c r="AN54" i="28"/>
  <c r="AM54" i="28"/>
  <c r="AL54" i="28"/>
  <c r="AK54" i="28"/>
  <c r="AJ54" i="28"/>
  <c r="AI54" i="28"/>
  <c r="AH54" i="28"/>
  <c r="AG54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AQ53" i="28"/>
  <c r="AP53" i="28"/>
  <c r="AO53" i="28"/>
  <c r="AN53" i="28"/>
  <c r="AM53" i="28"/>
  <c r="AL53" i="28"/>
  <c r="AK53" i="28"/>
  <c r="AJ53" i="28"/>
  <c r="AI53" i="28"/>
  <c r="AH53" i="28"/>
  <c r="AG53" i="28"/>
  <c r="AF53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AQ52" i="28"/>
  <c r="AP52" i="28"/>
  <c r="AO52" i="28"/>
  <c r="AN52" i="28"/>
  <c r="AM52" i="28"/>
  <c r="AL52" i="28"/>
  <c r="AK52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AQ50" i="28"/>
  <c r="AP50" i="28"/>
  <c r="AO50" i="28"/>
  <c r="AN50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AQ49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AQ46" i="28"/>
  <c r="AP46" i="28"/>
  <c r="AO46" i="28"/>
  <c r="AN46" i="28"/>
  <c r="AM46" i="28"/>
  <c r="AL46" i="28"/>
  <c r="AK46" i="28"/>
  <c r="AJ46" i="28"/>
  <c r="AI46" i="28"/>
  <c r="AH46" i="28"/>
  <c r="AG46" i="28"/>
  <c r="AF46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AQ45" i="28"/>
  <c r="AP45" i="28"/>
  <c r="AO45" i="28"/>
  <c r="AN45" i="28"/>
  <c r="AM45" i="28"/>
  <c r="AL45" i="28"/>
  <c r="AK45" i="28"/>
  <c r="AJ45" i="28"/>
  <c r="AI45" i="28"/>
  <c r="AH45" i="28"/>
  <c r="AG45" i="28"/>
  <c r="AF45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AQ44" i="28"/>
  <c r="AP44" i="28"/>
  <c r="AO44" i="28"/>
  <c r="AN44" i="28"/>
  <c r="AM44" i="28"/>
  <c r="AL44" i="28"/>
  <c r="AK44" i="28"/>
  <c r="AJ44" i="28"/>
  <c r="AI44" i="28"/>
  <c r="AH44" i="28"/>
  <c r="AG44" i="28"/>
  <c r="AF44" i="28"/>
  <c r="AE44" i="28"/>
  <c r="AD44" i="28"/>
  <c r="AC44" i="28"/>
  <c r="AB44" i="28"/>
  <c r="AA44" i="28"/>
  <c r="Z44" i="28"/>
  <c r="Y44" i="28"/>
  <c r="X44" i="28"/>
  <c r="W44" i="28"/>
  <c r="V44" i="28"/>
  <c r="U44" i="28"/>
  <c r="T44" i="28"/>
  <c r="AQ43" i="28"/>
  <c r="AP43" i="28"/>
  <c r="AO43" i="28"/>
  <c r="AN43" i="28"/>
  <c r="AM43" i="28"/>
  <c r="AL43" i="28"/>
  <c r="AK43" i="28"/>
  <c r="AJ43" i="28"/>
  <c r="AI43" i="28"/>
  <c r="AH43" i="28"/>
  <c r="AG43" i="28"/>
  <c r="AF43" i="28"/>
  <c r="AE43" i="28"/>
  <c r="AD43" i="28"/>
  <c r="AC43" i="28"/>
  <c r="AB43" i="28"/>
  <c r="AA43" i="28"/>
  <c r="Z43" i="28"/>
  <c r="Y43" i="28"/>
  <c r="X43" i="28"/>
  <c r="W43" i="28"/>
  <c r="V43" i="28"/>
  <c r="U43" i="28"/>
  <c r="T43" i="28"/>
  <c r="AQ42" i="28"/>
  <c r="AP42" i="28"/>
  <c r="AO42" i="28"/>
  <c r="AN42" i="28"/>
  <c r="AM42" i="28"/>
  <c r="AL42" i="28"/>
  <c r="AK42" i="28"/>
  <c r="AJ42" i="28"/>
  <c r="AI42" i="28"/>
  <c r="AH42" i="28"/>
  <c r="AG42" i="28"/>
  <c r="AF42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AQ41" i="28"/>
  <c r="AP41" i="28"/>
  <c r="AO41" i="28"/>
  <c r="AN41" i="28"/>
  <c r="AM41" i="28"/>
  <c r="AL41" i="28"/>
  <c r="AK41" i="28"/>
  <c r="AJ41" i="28"/>
  <c r="AI41" i="28"/>
  <c r="AH41" i="28"/>
  <c r="AG41" i="28"/>
  <c r="AF41" i="28"/>
  <c r="AE41" i="28"/>
  <c r="AD41" i="28"/>
  <c r="AC41" i="28"/>
  <c r="AB41" i="28"/>
  <c r="AA41" i="28"/>
  <c r="Z41" i="28"/>
  <c r="Y41" i="28"/>
  <c r="X41" i="28"/>
  <c r="W41" i="28"/>
  <c r="V41" i="28"/>
  <c r="U41" i="28"/>
  <c r="T41" i="28"/>
  <c r="AQ40" i="28"/>
  <c r="AP40" i="28"/>
  <c r="AO40" i="28"/>
  <c r="AN40" i="28"/>
  <c r="AM40" i="28"/>
  <c r="AL40" i="28"/>
  <c r="AK40" i="28"/>
  <c r="AJ40" i="28"/>
  <c r="AI40" i="28"/>
  <c r="AH40" i="28"/>
  <c r="AG40" i="28"/>
  <c r="AF40" i="28"/>
  <c r="AE40" i="28"/>
  <c r="AD40" i="28"/>
  <c r="AC40" i="28"/>
  <c r="AB40" i="28"/>
  <c r="AA40" i="28"/>
  <c r="Z40" i="28"/>
  <c r="Y40" i="28"/>
  <c r="X40" i="28"/>
  <c r="W40" i="28"/>
  <c r="V40" i="28"/>
  <c r="U40" i="28"/>
  <c r="T40" i="28"/>
  <c r="AQ39" i="28"/>
  <c r="AP39" i="28"/>
  <c r="AO39" i="28"/>
  <c r="AN39" i="28"/>
  <c r="AM39" i="28"/>
  <c r="AL39" i="28"/>
  <c r="AK39" i="28"/>
  <c r="AJ39" i="28"/>
  <c r="AI39" i="28"/>
  <c r="AH39" i="28"/>
  <c r="AG39" i="28"/>
  <c r="AF39" i="28"/>
  <c r="AE39" i="28"/>
  <c r="AD39" i="28"/>
  <c r="AC39" i="28"/>
  <c r="AB39" i="28"/>
  <c r="AA39" i="28"/>
  <c r="Z39" i="28"/>
  <c r="Y39" i="28"/>
  <c r="X39" i="28"/>
  <c r="W39" i="28"/>
  <c r="V39" i="28"/>
  <c r="U39" i="28"/>
  <c r="T39" i="28"/>
  <c r="AQ38" i="28"/>
  <c r="AP38" i="28"/>
  <c r="AO38" i="28"/>
  <c r="AN38" i="28"/>
  <c r="AM38" i="28"/>
  <c r="AL38" i="28"/>
  <c r="AK38" i="28"/>
  <c r="AJ38" i="28"/>
  <c r="AI38" i="28"/>
  <c r="AH38" i="28"/>
  <c r="AG38" i="28"/>
  <c r="AF38" i="28"/>
  <c r="AE38" i="28"/>
  <c r="AD38" i="28"/>
  <c r="AC38" i="28"/>
  <c r="AB38" i="28"/>
  <c r="AA38" i="28"/>
  <c r="Z38" i="28"/>
  <c r="Y38" i="28"/>
  <c r="X38" i="28"/>
  <c r="W38" i="28"/>
  <c r="V38" i="28"/>
  <c r="U38" i="28"/>
  <c r="T38" i="28"/>
  <c r="AQ37" i="28"/>
  <c r="AP37" i="28"/>
  <c r="AO37" i="28"/>
  <c r="AN37" i="28"/>
  <c r="AM37" i="28"/>
  <c r="AL37" i="28"/>
  <c r="AK37" i="28"/>
  <c r="AJ37" i="28"/>
  <c r="AI37" i="28"/>
  <c r="AH37" i="28"/>
  <c r="AG37" i="28"/>
  <c r="AF37" i="28"/>
  <c r="AE37" i="28"/>
  <c r="AD37" i="28"/>
  <c r="AC37" i="28"/>
  <c r="AB37" i="28"/>
  <c r="AA37" i="28"/>
  <c r="Z37" i="28"/>
  <c r="Y37" i="28"/>
  <c r="X37" i="28"/>
  <c r="W37" i="28"/>
  <c r="V37" i="28"/>
  <c r="U37" i="28"/>
  <c r="T37" i="28"/>
  <c r="AQ36" i="28"/>
  <c r="AP36" i="28"/>
  <c r="AO36" i="28"/>
  <c r="AN36" i="28"/>
  <c r="AM36" i="28"/>
  <c r="AL36" i="28"/>
  <c r="AK36" i="28"/>
  <c r="AJ36" i="28"/>
  <c r="AI36" i="28"/>
  <c r="AH36" i="28"/>
  <c r="AG36" i="28"/>
  <c r="AF36" i="28"/>
  <c r="AE36" i="28"/>
  <c r="AD36" i="28"/>
  <c r="AC36" i="28"/>
  <c r="AB36" i="28"/>
  <c r="AA36" i="28"/>
  <c r="Z36" i="28"/>
  <c r="Y36" i="28"/>
  <c r="X36" i="28"/>
  <c r="W36" i="28"/>
  <c r="V36" i="28"/>
  <c r="U36" i="28"/>
  <c r="T36" i="28"/>
  <c r="AQ35" i="28"/>
  <c r="AP35" i="28"/>
  <c r="AO35" i="28"/>
  <c r="AN35" i="28"/>
  <c r="AM35" i="28"/>
  <c r="AL35" i="28"/>
  <c r="AK35" i="28"/>
  <c r="AJ35" i="28"/>
  <c r="AI35" i="28"/>
  <c r="AH35" i="28"/>
  <c r="AG35" i="28"/>
  <c r="AF35" i="28"/>
  <c r="AE35" i="28"/>
  <c r="AD35" i="28"/>
  <c r="AC35" i="28"/>
  <c r="AB35" i="28"/>
  <c r="AA35" i="28"/>
  <c r="Z35" i="28"/>
  <c r="Y35" i="28"/>
  <c r="X35" i="28"/>
  <c r="W35" i="28"/>
  <c r="V35" i="28"/>
  <c r="U35" i="28"/>
  <c r="T35" i="28"/>
  <c r="AQ34" i="28"/>
  <c r="AP34" i="28"/>
  <c r="AO34" i="28"/>
  <c r="AN34" i="28"/>
  <c r="AM34" i="28"/>
  <c r="AL34" i="28"/>
  <c r="AK34" i="28"/>
  <c r="AJ34" i="28"/>
  <c r="AI34" i="28"/>
  <c r="AH34" i="28"/>
  <c r="AG34" i="28"/>
  <c r="AF34" i="28"/>
  <c r="AE34" i="28"/>
  <c r="AD34" i="28"/>
  <c r="AC34" i="28"/>
  <c r="AB34" i="28"/>
  <c r="AA34" i="28"/>
  <c r="Z34" i="28"/>
  <c r="Y34" i="28"/>
  <c r="X34" i="28"/>
  <c r="W34" i="28"/>
  <c r="V34" i="28"/>
  <c r="U34" i="28"/>
  <c r="T34" i="28"/>
  <c r="AQ33" i="28"/>
  <c r="AP33" i="28"/>
  <c r="AO33" i="28"/>
  <c r="AN33" i="28"/>
  <c r="AM33" i="28"/>
  <c r="AL33" i="28"/>
  <c r="AK33" i="28"/>
  <c r="AJ33" i="28"/>
  <c r="AI33" i="28"/>
  <c r="AH33" i="28"/>
  <c r="AG33" i="28"/>
  <c r="AF33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AQ32" i="28"/>
  <c r="AP32" i="28"/>
  <c r="AO32" i="28"/>
  <c r="AN32" i="28"/>
  <c r="AM32" i="28"/>
  <c r="AL32" i="28"/>
  <c r="AK32" i="28"/>
  <c r="AJ32" i="28"/>
  <c r="AI32" i="28"/>
  <c r="AH32" i="28"/>
  <c r="AG32" i="28"/>
  <c r="AF32" i="28"/>
  <c r="AE32" i="28"/>
  <c r="AD32" i="28"/>
  <c r="AC32" i="28"/>
  <c r="AB32" i="28"/>
  <c r="AA32" i="28"/>
  <c r="Z32" i="28"/>
  <c r="Y32" i="28"/>
  <c r="X32" i="28"/>
  <c r="W32" i="28"/>
  <c r="V32" i="28"/>
  <c r="U32" i="28"/>
  <c r="T32" i="28"/>
  <c r="AQ31" i="28"/>
  <c r="AP31" i="28"/>
  <c r="AO31" i="28"/>
  <c r="AN31" i="28"/>
  <c r="AM31" i="28"/>
  <c r="AL31" i="28"/>
  <c r="AK31" i="28"/>
  <c r="AJ31" i="28"/>
  <c r="AI31" i="28"/>
  <c r="AH31" i="28"/>
  <c r="AG31" i="28"/>
  <c r="AF31" i="28"/>
  <c r="AE31" i="28"/>
  <c r="AD31" i="28"/>
  <c r="AC31" i="28"/>
  <c r="AB31" i="28"/>
  <c r="AA31" i="28"/>
  <c r="Z31" i="28"/>
  <c r="Y31" i="28"/>
  <c r="X31" i="28"/>
  <c r="W31" i="28"/>
  <c r="V31" i="28"/>
  <c r="U31" i="28"/>
  <c r="T31" i="28"/>
  <c r="AQ30" i="28"/>
  <c r="AP30" i="28"/>
  <c r="AO30" i="28"/>
  <c r="AN30" i="28"/>
  <c r="AM30" i="28"/>
  <c r="AL30" i="28"/>
  <c r="AK30" i="28"/>
  <c r="AJ30" i="28"/>
  <c r="AI30" i="28"/>
  <c r="AH30" i="28"/>
  <c r="AG30" i="28"/>
  <c r="AF30" i="28"/>
  <c r="AE30" i="28"/>
  <c r="AD30" i="28"/>
  <c r="AC30" i="28"/>
  <c r="AB30" i="28"/>
  <c r="AA30" i="28"/>
  <c r="Z30" i="28"/>
  <c r="Y30" i="28"/>
  <c r="X30" i="28"/>
  <c r="W30" i="28"/>
  <c r="V30" i="28"/>
  <c r="U30" i="28"/>
  <c r="T30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AQ28" i="28"/>
  <c r="AP28" i="28"/>
  <c r="AO28" i="28"/>
  <c r="AN28" i="28"/>
  <c r="AM28" i="28"/>
  <c r="AL28" i="28"/>
  <c r="AK28" i="28"/>
  <c r="AJ28" i="28"/>
  <c r="AI28" i="28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AQ27" i="28"/>
  <c r="AP27" i="28"/>
  <c r="AO27" i="28"/>
  <c r="AN27" i="28"/>
  <c r="AM27" i="28"/>
  <c r="AL27" i="28"/>
  <c r="AK27" i="28"/>
  <c r="AJ27" i="28"/>
  <c r="AI27" i="28"/>
  <c r="AH27" i="28"/>
  <c r="AG27" i="28"/>
  <c r="AF27" i="28"/>
  <c r="AE27" i="28"/>
  <c r="AD27" i="28"/>
  <c r="AC27" i="28"/>
  <c r="AB27" i="28"/>
  <c r="AA27" i="28"/>
  <c r="Z27" i="28"/>
  <c r="Y27" i="28"/>
  <c r="X27" i="28"/>
  <c r="W27" i="28"/>
  <c r="V27" i="28"/>
  <c r="U27" i="28"/>
  <c r="T27" i="28"/>
  <c r="AQ26" i="28"/>
  <c r="AP26" i="28"/>
  <c r="AO26" i="28"/>
  <c r="AN26" i="28"/>
  <c r="AM26" i="28"/>
  <c r="AL26" i="28"/>
  <c r="AK26" i="28"/>
  <c r="AJ26" i="28"/>
  <c r="AI26" i="28"/>
  <c r="AH26" i="28"/>
  <c r="AG26" i="28"/>
  <c r="AF26" i="28"/>
  <c r="AE26" i="28"/>
  <c r="AD26" i="28"/>
  <c r="AC26" i="28"/>
  <c r="AB26" i="28"/>
  <c r="AA26" i="28"/>
  <c r="Z26" i="28"/>
  <c r="Y26" i="28"/>
  <c r="X26" i="28"/>
  <c r="W26" i="28"/>
  <c r="V26" i="28"/>
  <c r="U26" i="28"/>
  <c r="T26" i="28"/>
  <c r="AQ25" i="28"/>
  <c r="AP25" i="28"/>
  <c r="AO25" i="28"/>
  <c r="AN25" i="28"/>
  <c r="AM25" i="28"/>
  <c r="AL25" i="28"/>
  <c r="AK25" i="28"/>
  <c r="AJ25" i="28"/>
  <c r="AI25" i="28"/>
  <c r="AH25" i="28"/>
  <c r="AG25" i="28"/>
  <c r="AF25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AQ24" i="28"/>
  <c r="AP24" i="28"/>
  <c r="AO24" i="28"/>
  <c r="AN24" i="28"/>
  <c r="AM24" i="28"/>
  <c r="AL24" i="28"/>
  <c r="AK24" i="28"/>
  <c r="AJ24" i="28"/>
  <c r="AI24" i="28"/>
  <c r="AH24" i="28"/>
  <c r="AG24" i="28"/>
  <c r="AF24" i="28"/>
  <c r="AE24" i="28"/>
  <c r="AD24" i="28"/>
  <c r="AC24" i="28"/>
  <c r="AB24" i="28"/>
  <c r="AA24" i="28"/>
  <c r="Z24" i="28"/>
  <c r="Y24" i="28"/>
  <c r="X24" i="28"/>
  <c r="W24" i="28"/>
  <c r="V24" i="28"/>
  <c r="U24" i="28"/>
  <c r="T24" i="28"/>
  <c r="AQ23" i="28"/>
  <c r="AP23" i="28"/>
  <c r="AO23" i="28"/>
  <c r="AN23" i="28"/>
  <c r="AM23" i="28"/>
  <c r="AL23" i="28"/>
  <c r="AK23" i="28"/>
  <c r="AJ23" i="28"/>
  <c r="AI23" i="28"/>
  <c r="AH23" i="28"/>
  <c r="AG23" i="28"/>
  <c r="AF23" i="28"/>
  <c r="AE23" i="28"/>
  <c r="AD23" i="28"/>
  <c r="AC23" i="28"/>
  <c r="AB23" i="28"/>
  <c r="AA23" i="28"/>
  <c r="Z23" i="28"/>
  <c r="Y23" i="28"/>
  <c r="X23" i="28"/>
  <c r="W23" i="28"/>
  <c r="V23" i="28"/>
  <c r="U23" i="28"/>
  <c r="T23" i="28"/>
  <c r="AQ22" i="28"/>
  <c r="AP22" i="28"/>
  <c r="AO22" i="28"/>
  <c r="AN22" i="28"/>
  <c r="AM22" i="28"/>
  <c r="AL22" i="28"/>
  <c r="AK22" i="28"/>
  <c r="AJ22" i="28"/>
  <c r="AI22" i="28"/>
  <c r="AH22" i="28"/>
  <c r="AG22" i="28"/>
  <c r="AF22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AQ21" i="28"/>
  <c r="AP21" i="28"/>
  <c r="AO21" i="28"/>
  <c r="AN21" i="28"/>
  <c r="AM21" i="28"/>
  <c r="AL21" i="28"/>
  <c r="AK21" i="28"/>
  <c r="AJ21" i="28"/>
  <c r="AI21" i="28"/>
  <c r="AH21" i="28"/>
  <c r="AG21" i="28"/>
  <c r="AF21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AQ20" i="28"/>
  <c r="AP20" i="28"/>
  <c r="AO20" i="28"/>
  <c r="AN20" i="28"/>
  <c r="AM20" i="28"/>
  <c r="AL20" i="28"/>
  <c r="AK20" i="28"/>
  <c r="AJ20" i="28"/>
  <c r="AI20" i="28"/>
  <c r="AH20" i="28"/>
  <c r="AG20" i="28"/>
  <c r="AF20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AQ19" i="28"/>
  <c r="AP19" i="28"/>
  <c r="AO19" i="28"/>
  <c r="AN19" i="28"/>
  <c r="AM19" i="28"/>
  <c r="AL19" i="28"/>
  <c r="AK19" i="28"/>
  <c r="AJ19" i="28"/>
  <c r="AI19" i="28"/>
  <c r="AH19" i="28"/>
  <c r="AG19" i="28"/>
  <c r="AF19" i="28"/>
  <c r="AE19" i="28"/>
  <c r="AD19" i="28"/>
  <c r="AC19" i="28"/>
  <c r="AB19" i="28"/>
  <c r="AA19" i="28"/>
  <c r="Z19" i="28"/>
  <c r="Y19" i="28"/>
  <c r="X19" i="28"/>
  <c r="W19" i="28"/>
  <c r="V19" i="28"/>
  <c r="U19" i="28"/>
  <c r="T19" i="28"/>
  <c r="AQ18" i="28"/>
  <c r="AP18" i="28"/>
  <c r="AO18" i="28"/>
  <c r="AN18" i="28"/>
  <c r="AM18" i="28"/>
  <c r="AL18" i="28"/>
  <c r="AK18" i="28"/>
  <c r="AJ18" i="28"/>
  <c r="AI18" i="28"/>
  <c r="AH18" i="28"/>
  <c r="AG18" i="28"/>
  <c r="AF18" i="28"/>
  <c r="AE18" i="28"/>
  <c r="AD18" i="28"/>
  <c r="AC18" i="28"/>
  <c r="AB18" i="28"/>
  <c r="AA18" i="28"/>
  <c r="Z18" i="28"/>
  <c r="Y18" i="28"/>
  <c r="X18" i="28"/>
  <c r="W18" i="28"/>
  <c r="V18" i="28"/>
  <c r="U18" i="28"/>
  <c r="T18" i="28"/>
  <c r="AQ17" i="28"/>
  <c r="AP17" i="28"/>
  <c r="AO17" i="28"/>
  <c r="AN17" i="28"/>
  <c r="AM17" i="28"/>
  <c r="AL17" i="28"/>
  <c r="AK17" i="28"/>
  <c r="AJ17" i="28"/>
  <c r="AI17" i="28"/>
  <c r="AH17" i="28"/>
  <c r="AG17" i="28"/>
  <c r="AF17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AQ16" i="28"/>
  <c r="AP16" i="28"/>
  <c r="AO16" i="28"/>
  <c r="AN16" i="28"/>
  <c r="AM16" i="28"/>
  <c r="AL16" i="28"/>
  <c r="AK16" i="28"/>
  <c r="AJ16" i="28"/>
  <c r="AI16" i="28"/>
  <c r="AH16" i="28"/>
  <c r="AG16" i="28"/>
  <c r="AF16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AQ15" i="28"/>
  <c r="AP15" i="28"/>
  <c r="AO15" i="28"/>
  <c r="AN15" i="28"/>
  <c r="AM15" i="28"/>
  <c r="AL15" i="28"/>
  <c r="AK15" i="28"/>
  <c r="AJ15" i="28"/>
  <c r="AI15" i="28"/>
  <c r="AH15" i="28"/>
  <c r="AG15" i="28"/>
  <c r="AF15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AQ14" i="28"/>
  <c r="AP14" i="28"/>
  <c r="AO14" i="28"/>
  <c r="AN14" i="28"/>
  <c r="AM14" i="28"/>
  <c r="AL14" i="28"/>
  <c r="AK14" i="28"/>
  <c r="AJ14" i="28"/>
  <c r="AI14" i="28"/>
  <c r="AH14" i="28"/>
  <c r="AG14" i="28"/>
  <c r="AF14" i="28"/>
  <c r="AE14" i="28"/>
  <c r="AD14" i="28"/>
  <c r="AC14" i="28"/>
  <c r="AB14" i="28"/>
  <c r="AA14" i="28"/>
  <c r="Z14" i="28"/>
  <c r="Y14" i="28"/>
  <c r="X14" i="28"/>
  <c r="W14" i="28"/>
  <c r="V14" i="28"/>
  <c r="U14" i="28"/>
  <c r="T14" i="28"/>
  <c r="AQ13" i="28"/>
  <c r="AP13" i="28"/>
  <c r="AO13" i="28"/>
  <c r="AN13" i="28"/>
  <c r="AM13" i="28"/>
  <c r="AL13" i="28"/>
  <c r="AK13" i="28"/>
  <c r="AJ13" i="28"/>
  <c r="AI13" i="28"/>
  <c r="AH13" i="28"/>
  <c r="AG13" i="28"/>
  <c r="AF13" i="28"/>
  <c r="AE13" i="28"/>
  <c r="AD13" i="28"/>
  <c r="AC13" i="28"/>
  <c r="AB13" i="28"/>
  <c r="AA13" i="28"/>
  <c r="Z13" i="28"/>
  <c r="Y13" i="28"/>
  <c r="X13" i="28"/>
  <c r="W13" i="28"/>
  <c r="V13" i="28"/>
  <c r="U13" i="28"/>
  <c r="T13" i="28"/>
  <c r="AQ12" i="28"/>
  <c r="AP12" i="28"/>
  <c r="AO12" i="28"/>
  <c r="AN12" i="28"/>
  <c r="AM12" i="28"/>
  <c r="AL12" i="28"/>
  <c r="AK12" i="28"/>
  <c r="AJ12" i="28"/>
  <c r="AI12" i="28"/>
  <c r="AH12" i="28"/>
  <c r="AG12" i="28"/>
  <c r="AF12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AQ11" i="28"/>
  <c r="AP11" i="28"/>
  <c r="AO11" i="28"/>
  <c r="AN11" i="28"/>
  <c r="AM11" i="28"/>
  <c r="AL11" i="28"/>
  <c r="AK11" i="28"/>
  <c r="AJ11" i="28"/>
  <c r="AI11" i="28"/>
  <c r="AH11" i="28"/>
  <c r="AG11" i="28"/>
  <c r="AF11" i="28"/>
  <c r="AE11" i="28"/>
  <c r="AD11" i="28"/>
  <c r="AC11" i="28"/>
  <c r="AB11" i="28"/>
  <c r="AA11" i="28"/>
  <c r="Z11" i="28"/>
  <c r="Y11" i="28"/>
  <c r="X11" i="28"/>
  <c r="W11" i="28"/>
  <c r="V11" i="28"/>
  <c r="U11" i="28"/>
  <c r="T11" i="28"/>
  <c r="AQ10" i="28"/>
  <c r="AP10" i="28"/>
  <c r="AO10" i="28"/>
  <c r="AN10" i="28"/>
  <c r="AM10" i="28"/>
  <c r="AL10" i="28"/>
  <c r="AK10" i="28"/>
  <c r="AJ10" i="28"/>
  <c r="AI10" i="28"/>
  <c r="AH10" i="28"/>
  <c r="AG10" i="28"/>
  <c r="AF10" i="28"/>
  <c r="AE10" i="28"/>
  <c r="AD10" i="28"/>
  <c r="AC10" i="28"/>
  <c r="AB10" i="28"/>
  <c r="AA10" i="28"/>
  <c r="Z10" i="28"/>
  <c r="Y10" i="28"/>
  <c r="X10" i="28"/>
  <c r="W10" i="28"/>
  <c r="V10" i="28"/>
  <c r="U10" i="28"/>
  <c r="T10" i="28"/>
  <c r="AQ9" i="28"/>
  <c r="AP9" i="28"/>
  <c r="AO9" i="28"/>
  <c r="AN9" i="28"/>
  <c r="AM9" i="28"/>
  <c r="AL9" i="28"/>
  <c r="AK9" i="28"/>
  <c r="AJ9" i="28"/>
  <c r="AI9" i="28"/>
  <c r="AH9" i="28"/>
  <c r="AG9" i="28"/>
  <c r="AF9" i="28"/>
  <c r="AE9" i="28"/>
  <c r="AD9" i="28"/>
  <c r="AC9" i="28"/>
  <c r="AB9" i="28"/>
  <c r="AA9" i="28"/>
  <c r="Z9" i="28"/>
  <c r="Y9" i="28"/>
  <c r="X9" i="28"/>
  <c r="W9" i="28"/>
  <c r="V9" i="28"/>
  <c r="U9" i="28"/>
  <c r="T9" i="28"/>
  <c r="AQ8" i="28"/>
  <c r="AP8" i="28"/>
  <c r="AO8" i="28"/>
  <c r="AN8" i="28"/>
  <c r="AM8" i="28"/>
  <c r="AL8" i="28"/>
  <c r="AK8" i="28"/>
  <c r="AJ8" i="28"/>
  <c r="AI8" i="28"/>
  <c r="AH8" i="28"/>
  <c r="AG8" i="28"/>
  <c r="AF8" i="28"/>
  <c r="AE8" i="28"/>
  <c r="AD8" i="28"/>
  <c r="AC8" i="28"/>
  <c r="AB8" i="28"/>
  <c r="AA8" i="28"/>
  <c r="Z8" i="28"/>
  <c r="Y8" i="28"/>
  <c r="X8" i="28"/>
  <c r="W8" i="28"/>
  <c r="V8" i="28"/>
  <c r="U8" i="28"/>
  <c r="T8" i="28"/>
  <c r="AQ7" i="28"/>
  <c r="AP7" i="28"/>
  <c r="AO7" i="28"/>
  <c r="AN7" i="28"/>
  <c r="AM7" i="28"/>
  <c r="AL7" i="28"/>
  <c r="AK7" i="28"/>
  <c r="AJ7" i="28"/>
  <c r="AI7" i="28"/>
  <c r="AH7" i="28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AQ6" i="28"/>
  <c r="AP6" i="28"/>
  <c r="AO6" i="28"/>
  <c r="AN6" i="28"/>
  <c r="AM6" i="28"/>
  <c r="AL6" i="28"/>
  <c r="AK6" i="28"/>
  <c r="AJ6" i="28"/>
  <c r="AI6" i="28"/>
  <c r="AH6" i="28"/>
  <c r="AG6" i="28"/>
  <c r="AF6" i="28"/>
  <c r="AE6" i="28"/>
  <c r="AD6" i="28"/>
  <c r="AC6" i="28"/>
  <c r="AB6" i="28"/>
  <c r="AA6" i="28"/>
  <c r="Z6" i="28"/>
  <c r="Y6" i="28"/>
  <c r="X6" i="28"/>
  <c r="W6" i="28"/>
  <c r="V6" i="28"/>
  <c r="U6" i="28"/>
  <c r="T6" i="28"/>
  <c r="AQ5" i="28"/>
  <c r="AP5" i="28"/>
  <c r="AO5" i="28"/>
  <c r="AN5" i="28"/>
  <c r="AM5" i="28"/>
  <c r="AL5" i="28"/>
  <c r="AK5" i="28"/>
  <c r="AJ5" i="28"/>
  <c r="AI5" i="28"/>
  <c r="AH5" i="28"/>
  <c r="AG5" i="28"/>
  <c r="AF5" i="28"/>
  <c r="AE5" i="28"/>
  <c r="AD5" i="28"/>
  <c r="AC5" i="28"/>
  <c r="AB5" i="28"/>
  <c r="AA5" i="28"/>
  <c r="Z5" i="28"/>
  <c r="Y5" i="28"/>
  <c r="X5" i="28"/>
  <c r="W5" i="28"/>
  <c r="V5" i="28"/>
  <c r="U5" i="28"/>
  <c r="AQ4" i="28"/>
  <c r="AP4" i="28"/>
  <c r="AO4" i="28"/>
  <c r="AN4" i="28"/>
  <c r="AM4" i="28"/>
  <c r="AL4" i="28"/>
  <c r="AK4" i="28"/>
  <c r="AJ4" i="28"/>
  <c r="AI4" i="28"/>
  <c r="AH4" i="28"/>
  <c r="AG4" i="28"/>
  <c r="AF4" i="28"/>
  <c r="AE4" i="28"/>
  <c r="AD4" i="28"/>
  <c r="AC4" i="28"/>
  <c r="AB4" i="28"/>
  <c r="AA4" i="28"/>
  <c r="Z4" i="28"/>
  <c r="Y4" i="28"/>
  <c r="X4" i="28"/>
  <c r="W4" i="28"/>
  <c r="V4" i="28"/>
  <c r="U4" i="28"/>
  <c r="T4" i="28"/>
  <c r="A8" i="28" l="1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113" i="28"/>
  <c r="A114" i="28"/>
  <c r="A115" i="28"/>
  <c r="A116" i="28"/>
  <c r="A117" i="28"/>
  <c r="A118" i="28"/>
  <c r="A119" i="28"/>
  <c r="A120" i="28"/>
  <c r="A121" i="28"/>
  <c r="A122" i="28"/>
  <c r="A123" i="28"/>
  <c r="A124" i="28"/>
  <c r="A125" i="28"/>
  <c r="A126" i="28"/>
  <c r="A127" i="28"/>
  <c r="A128" i="28"/>
  <c r="A129" i="28"/>
  <c r="A130" i="28"/>
  <c r="A131" i="28"/>
  <c r="A132" i="28"/>
  <c r="A133" i="28"/>
  <c r="A134" i="28"/>
  <c r="A135" i="28"/>
  <c r="A136" i="28"/>
  <c r="A137" i="28"/>
  <c r="A138" i="28"/>
  <c r="A139" i="28"/>
  <c r="A140" i="28"/>
  <c r="A141" i="28"/>
  <c r="A142" i="28"/>
  <c r="A143" i="28"/>
  <c r="A144" i="28"/>
  <c r="A145" i="28"/>
  <c r="A146" i="28"/>
  <c r="A147" i="28"/>
  <c r="A148" i="28"/>
  <c r="A149" i="28"/>
  <c r="A150" i="28"/>
  <c r="A151" i="28"/>
  <c r="A152" i="28"/>
  <c r="A153" i="28"/>
  <c r="A154" i="28"/>
  <c r="A155" i="28"/>
  <c r="A156" i="28"/>
  <c r="A157" i="28"/>
  <c r="A158" i="28"/>
  <c r="A159" i="28"/>
  <c r="A160" i="28"/>
  <c r="A161" i="28"/>
  <c r="A162" i="28"/>
  <c r="A163" i="28"/>
  <c r="A164" i="28"/>
  <c r="A165" i="28"/>
  <c r="A166" i="28"/>
  <c r="A167" i="28"/>
  <c r="A168" i="28"/>
  <c r="A169" i="28"/>
  <c r="A170" i="28"/>
  <c r="A171" i="28"/>
  <c r="A172" i="28"/>
  <c r="A173" i="28"/>
  <c r="A174" i="28"/>
  <c r="A175" i="28"/>
  <c r="A176" i="28"/>
  <c r="A177" i="28"/>
  <c r="A178" i="28"/>
  <c r="A179" i="28"/>
  <c r="A180" i="28"/>
  <c r="A181" i="28"/>
  <c r="A182" i="28"/>
  <c r="A183" i="28"/>
  <c r="A184" i="28"/>
  <c r="A185" i="28"/>
  <c r="A186" i="28"/>
  <c r="A187" i="28"/>
  <c r="A188" i="28"/>
  <c r="A189" i="28"/>
  <c r="A190" i="28"/>
  <c r="A191" i="28"/>
  <c r="A192" i="28"/>
  <c r="A193" i="28"/>
  <c r="A194" i="28"/>
  <c r="A195" i="28"/>
  <c r="A196" i="28"/>
  <c r="A197" i="28"/>
  <c r="A198" i="28"/>
  <c r="A199" i="28"/>
  <c r="A200" i="28"/>
  <c r="A201" i="28"/>
  <c r="A202" i="28"/>
  <c r="A203" i="28"/>
  <c r="A204" i="28"/>
  <c r="A205" i="28"/>
  <c r="A206" i="28"/>
  <c r="A207" i="28"/>
  <c r="A208" i="28"/>
  <c r="A209" i="28"/>
  <c r="A210" i="28"/>
  <c r="A211" i="28"/>
  <c r="A212" i="28"/>
  <c r="A213" i="28"/>
  <c r="A214" i="28"/>
  <c r="A215" i="28"/>
  <c r="A216" i="28"/>
  <c r="A217" i="28"/>
  <c r="A218" i="28"/>
  <c r="A219" i="28"/>
  <c r="A220" i="28"/>
  <c r="A221" i="28"/>
  <c r="A222" i="28"/>
  <c r="A223" i="28"/>
  <c r="A224" i="28"/>
  <c r="A225" i="28"/>
  <c r="A226" i="28"/>
  <c r="A227" i="28"/>
  <c r="A228" i="28"/>
  <c r="A229" i="28"/>
  <c r="A230" i="28"/>
  <c r="A231" i="28"/>
  <c r="A232" i="28"/>
  <c r="A233" i="28"/>
  <c r="A234" i="28"/>
  <c r="A235" i="28"/>
  <c r="A236" i="28"/>
  <c r="A237" i="28"/>
  <c r="A238" i="28"/>
  <c r="A239" i="28"/>
  <c r="A240" i="28"/>
  <c r="A241" i="28"/>
  <c r="A242" i="28"/>
  <c r="A243" i="28"/>
  <c r="A244" i="28"/>
  <c r="A245" i="28"/>
  <c r="A246" i="28"/>
  <c r="A247" i="28"/>
  <c r="A248" i="28"/>
  <c r="A249" i="28"/>
  <c r="A250" i="28"/>
  <c r="A251" i="28"/>
  <c r="A252" i="28"/>
  <c r="A253" i="28"/>
  <c r="A254" i="28"/>
  <c r="A255" i="28"/>
  <c r="A256" i="28"/>
  <c r="A257" i="28"/>
  <c r="A258" i="28"/>
  <c r="A259" i="28"/>
  <c r="A260" i="28"/>
  <c r="A261" i="28"/>
  <c r="A262" i="28"/>
  <c r="A263" i="28"/>
  <c r="A264" i="28"/>
  <c r="A265" i="28"/>
  <c r="A266" i="28"/>
  <c r="A267" i="28"/>
  <c r="A268" i="28"/>
  <c r="A269" i="28"/>
  <c r="A270" i="28"/>
  <c r="A271" i="28"/>
  <c r="A272" i="28"/>
  <c r="A273" i="28"/>
  <c r="A274" i="28"/>
  <c r="A275" i="28"/>
  <c r="A276" i="28"/>
  <c r="A277" i="28"/>
  <c r="A278" i="28"/>
  <c r="A279" i="28"/>
  <c r="A280" i="28"/>
  <c r="A281" i="28"/>
  <c r="A282" i="28"/>
  <c r="A283" i="28"/>
  <c r="A284" i="28"/>
  <c r="A285" i="28"/>
  <c r="A286" i="28"/>
  <c r="A287" i="28"/>
  <c r="A288" i="28"/>
  <c r="A289" i="28"/>
  <c r="A290" i="28"/>
  <c r="A291" i="28"/>
  <c r="A292" i="28"/>
  <c r="A293" i="28"/>
  <c r="A294" i="28"/>
  <c r="A295" i="28"/>
  <c r="A296" i="28"/>
  <c r="A297" i="28"/>
  <c r="A298" i="28"/>
  <c r="A299" i="28"/>
  <c r="A300" i="28"/>
  <c r="A301" i="28"/>
  <c r="A302" i="28"/>
  <c r="A303" i="28"/>
  <c r="A304" i="28"/>
  <c r="A305" i="28"/>
  <c r="A306" i="28"/>
  <c r="A307" i="28"/>
  <c r="A308" i="28"/>
  <c r="A309" i="28"/>
  <c r="A310" i="28"/>
  <c r="A311" i="28"/>
  <c r="A312" i="28"/>
  <c r="A313" i="28"/>
  <c r="A314" i="28"/>
  <c r="A315" i="28"/>
  <c r="A316" i="28"/>
  <c r="A317" i="28"/>
  <c r="A318" i="28"/>
  <c r="A319" i="28"/>
  <c r="A320" i="28"/>
  <c r="A321" i="28"/>
  <c r="A322" i="28"/>
  <c r="A323" i="28"/>
  <c r="A324" i="28"/>
  <c r="A325" i="28"/>
  <c r="A326" i="28"/>
  <c r="A327" i="28"/>
  <c r="A328" i="28"/>
  <c r="A329" i="28"/>
  <c r="A330" i="28"/>
  <c r="A331" i="28"/>
  <c r="A332" i="28"/>
  <c r="A333" i="28"/>
  <c r="A334" i="28"/>
  <c r="A335" i="28"/>
  <c r="A336" i="28"/>
  <c r="A337" i="28"/>
  <c r="A338" i="28"/>
  <c r="A339" i="28"/>
  <c r="A340" i="28"/>
  <c r="A341" i="28"/>
  <c r="A342" i="28"/>
  <c r="A343" i="28"/>
  <c r="A344" i="28"/>
  <c r="A345" i="28"/>
  <c r="A346" i="28"/>
  <c r="A347" i="28"/>
  <c r="A348" i="28"/>
  <c r="A349" i="28"/>
  <c r="A350" i="28"/>
  <c r="A351" i="28"/>
  <c r="A352" i="28"/>
  <c r="A353" i="28"/>
  <c r="A354" i="28"/>
  <c r="A355" i="28"/>
  <c r="A356" i="28"/>
  <c r="A357" i="28"/>
  <c r="A358" i="28"/>
  <c r="A359" i="28"/>
  <c r="A360" i="28"/>
  <c r="A361" i="28"/>
  <c r="A362" i="28"/>
  <c r="A363" i="28"/>
  <c r="A364" i="28"/>
  <c r="A365" i="28"/>
  <c r="A366" i="28"/>
  <c r="A367" i="28"/>
  <c r="A368" i="28"/>
  <c r="A369" i="28"/>
  <c r="A370" i="28"/>
  <c r="A371" i="28"/>
  <c r="A372" i="28"/>
  <c r="A373" i="28"/>
  <c r="A374" i="28"/>
  <c r="A375" i="28"/>
  <c r="A376" i="28"/>
  <c r="A377" i="28"/>
  <c r="A378" i="28"/>
  <c r="A379" i="28"/>
  <c r="A380" i="28"/>
  <c r="A381" i="28"/>
  <c r="A382" i="28"/>
  <c r="A383" i="28"/>
  <c r="A384" i="28"/>
  <c r="A385" i="28"/>
  <c r="A386" i="28"/>
  <c r="A387" i="28"/>
  <c r="A388" i="28"/>
  <c r="A389" i="28"/>
  <c r="A390" i="28"/>
  <c r="A391" i="28"/>
  <c r="A392" i="28"/>
  <c r="A393" i="28"/>
  <c r="A394" i="28"/>
  <c r="A395" i="28"/>
  <c r="A396" i="28"/>
  <c r="A397" i="28"/>
  <c r="A398" i="28"/>
  <c r="A399" i="28"/>
  <c r="A400" i="28"/>
  <c r="A401" i="28"/>
  <c r="A402" i="28"/>
  <c r="A403" i="28"/>
  <c r="A404" i="28"/>
  <c r="A405" i="28"/>
  <c r="A406" i="28"/>
  <c r="A407" i="28"/>
  <c r="A408" i="28"/>
  <c r="A409" i="28"/>
  <c r="A410" i="28"/>
  <c r="A411" i="28"/>
  <c r="A412" i="28"/>
  <c r="A413" i="28"/>
  <c r="A414" i="28"/>
  <c r="A415" i="28"/>
  <c r="A416" i="28"/>
  <c r="A417" i="28"/>
  <c r="A418" i="28"/>
  <c r="A419" i="28"/>
  <c r="A420" i="28"/>
  <c r="A421" i="28"/>
  <c r="A422" i="28"/>
  <c r="A423" i="28"/>
  <c r="A424" i="28"/>
  <c r="A425" i="28"/>
  <c r="A426" i="28"/>
  <c r="A427" i="28"/>
  <c r="A428" i="28"/>
  <c r="A429" i="28"/>
  <c r="A430" i="28"/>
  <c r="A431" i="28"/>
  <c r="A432" i="28"/>
  <c r="A433" i="28"/>
  <c r="A434" i="28"/>
  <c r="A435" i="28"/>
  <c r="A436" i="28"/>
  <c r="A437" i="28"/>
  <c r="A438" i="28"/>
  <c r="A439" i="28"/>
  <c r="A440" i="28"/>
  <c r="A441" i="28"/>
  <c r="A442" i="28"/>
  <c r="A443" i="28"/>
  <c r="A444" i="28"/>
  <c r="A445" i="28"/>
  <c r="A446" i="28"/>
  <c r="A447" i="28"/>
  <c r="A448" i="28"/>
  <c r="A449" i="28"/>
  <c r="A450" i="28"/>
  <c r="A451" i="28"/>
  <c r="A452" i="28"/>
  <c r="A453" i="28"/>
  <c r="A454" i="28"/>
  <c r="A455" i="28"/>
  <c r="A456" i="28"/>
  <c r="A457" i="28"/>
  <c r="A458" i="28"/>
  <c r="A459" i="28"/>
  <c r="A460" i="28"/>
  <c r="A461" i="28"/>
  <c r="A462" i="28"/>
  <c r="A463" i="28"/>
  <c r="A464" i="28"/>
  <c r="A465" i="28"/>
  <c r="A466" i="28"/>
  <c r="A467" i="28"/>
  <c r="A468" i="28"/>
  <c r="A469" i="28"/>
  <c r="A470" i="28"/>
  <c r="A471" i="28"/>
  <c r="A472" i="28"/>
  <c r="A473" i="28"/>
  <c r="A474" i="28"/>
  <c r="A475" i="28"/>
  <c r="A476" i="28"/>
  <c r="A477" i="28"/>
  <c r="A478" i="28"/>
  <c r="A479" i="28"/>
  <c r="A480" i="28"/>
  <c r="A481" i="28"/>
  <c r="A482" i="28"/>
  <c r="A483" i="28"/>
  <c r="A484" i="28"/>
  <c r="A485" i="28"/>
  <c r="A486" i="28"/>
  <c r="A487" i="28"/>
  <c r="A488" i="28"/>
  <c r="A489" i="28"/>
  <c r="A490" i="28"/>
  <c r="A491" i="28"/>
  <c r="A492" i="28"/>
  <c r="A493" i="28"/>
  <c r="A494" i="28"/>
  <c r="A495" i="28"/>
  <c r="A496" i="28"/>
  <c r="A497" i="28"/>
  <c r="A498" i="28"/>
  <c r="A499" i="28"/>
  <c r="A500" i="28"/>
  <c r="A501" i="28"/>
  <c r="A502" i="28"/>
  <c r="A503" i="28"/>
  <c r="A504" i="28"/>
  <c r="A505" i="28"/>
  <c r="A506" i="28"/>
  <c r="A507" i="28"/>
  <c r="A508" i="28"/>
  <c r="A509" i="28"/>
  <c r="A510" i="28"/>
  <c r="A511" i="28"/>
  <c r="A512" i="28"/>
  <c r="A513" i="28"/>
  <c r="A514" i="28"/>
  <c r="A515" i="28"/>
  <c r="A516" i="28"/>
  <c r="A517" i="28"/>
  <c r="A518" i="28"/>
  <c r="A519" i="28"/>
  <c r="A520" i="28"/>
  <c r="A521" i="28"/>
  <c r="A522" i="28"/>
  <c r="A523" i="28"/>
  <c r="A524" i="28"/>
  <c r="A525" i="28"/>
  <c r="A526" i="28"/>
  <c r="A527" i="28"/>
  <c r="A528" i="28"/>
  <c r="A529" i="28"/>
  <c r="A530" i="28"/>
  <c r="A531" i="28"/>
  <c r="A532" i="28"/>
  <c r="A533" i="28"/>
  <c r="A534" i="28"/>
  <c r="A535" i="28"/>
  <c r="A536" i="28"/>
  <c r="A537" i="28"/>
  <c r="A538" i="28"/>
  <c r="A539" i="28"/>
  <c r="A540" i="28"/>
  <c r="A541" i="28"/>
  <c r="A542" i="28"/>
  <c r="A543" i="28"/>
  <c r="A544" i="28"/>
  <c r="A545" i="28"/>
  <c r="A546" i="28"/>
  <c r="A547" i="28"/>
  <c r="A548" i="28"/>
  <c r="A549" i="28"/>
  <c r="A550" i="28"/>
  <c r="A551" i="28"/>
  <c r="A552" i="28"/>
  <c r="A553" i="28"/>
  <c r="A554" i="28"/>
  <c r="A555" i="28"/>
  <c r="A556" i="28"/>
  <c r="A557" i="28"/>
  <c r="A558" i="28"/>
  <c r="A559" i="28"/>
  <c r="A560" i="28"/>
  <c r="A561" i="28"/>
  <c r="A562" i="28"/>
  <c r="A563" i="28"/>
  <c r="A564" i="28"/>
  <c r="A565" i="28"/>
  <c r="A566" i="28"/>
  <c r="A567" i="28"/>
  <c r="A568" i="28"/>
  <c r="A569" i="28"/>
  <c r="A570" i="28"/>
  <c r="A571" i="28"/>
  <c r="A572" i="28"/>
  <c r="A573" i="28"/>
  <c r="A574" i="28"/>
  <c r="A575" i="28"/>
  <c r="A576" i="28"/>
  <c r="A577" i="28"/>
  <c r="A578" i="28"/>
  <c r="A579" i="28"/>
  <c r="A580" i="28"/>
  <c r="A581" i="28"/>
  <c r="A582" i="28"/>
  <c r="A583" i="28"/>
  <c r="A584" i="28"/>
  <c r="A585" i="28"/>
  <c r="A586" i="28"/>
  <c r="A587" i="28"/>
  <c r="A588" i="28"/>
  <c r="A589" i="28"/>
  <c r="A590" i="28"/>
  <c r="A591" i="28"/>
  <c r="A592" i="28"/>
  <c r="A593" i="28"/>
  <c r="A594" i="28"/>
  <c r="A595" i="28"/>
  <c r="A596" i="28"/>
  <c r="A597" i="28"/>
  <c r="A598" i="28"/>
  <c r="A599" i="28"/>
  <c r="A600" i="28"/>
  <c r="A601" i="28"/>
  <c r="A602" i="28"/>
  <c r="A603" i="28"/>
  <c r="A604" i="28"/>
  <c r="A605" i="28"/>
  <c r="A606" i="28"/>
  <c r="A607" i="28"/>
  <c r="A608" i="28"/>
  <c r="A609" i="28"/>
  <c r="A610" i="28"/>
  <c r="A611" i="28"/>
  <c r="A612" i="28"/>
  <c r="A613" i="28"/>
  <c r="A614" i="28"/>
  <c r="A615" i="28"/>
  <c r="A616" i="28"/>
  <c r="A617" i="28"/>
  <c r="A618" i="28"/>
  <c r="A619" i="28"/>
  <c r="A620" i="28"/>
  <c r="A621" i="28"/>
  <c r="A622" i="28"/>
  <c r="A623" i="28"/>
  <c r="A624" i="28"/>
  <c r="A625" i="28"/>
  <c r="A626" i="28"/>
  <c r="A627" i="28"/>
  <c r="A628" i="28"/>
  <c r="A629" i="28"/>
  <c r="A630" i="28"/>
  <c r="A631" i="28"/>
  <c r="A632" i="28"/>
  <c r="A633" i="28"/>
  <c r="A634" i="28"/>
  <c r="A635" i="28"/>
  <c r="A636" i="28"/>
  <c r="A637" i="28"/>
  <c r="A638" i="28"/>
  <c r="A639" i="28"/>
  <c r="A640" i="28"/>
  <c r="A641" i="28"/>
  <c r="A642" i="28"/>
  <c r="A643" i="28"/>
  <c r="A644" i="28"/>
  <c r="A645" i="28"/>
  <c r="A646" i="28"/>
  <c r="A647" i="28"/>
  <c r="A648" i="28"/>
  <c r="A649" i="28"/>
  <c r="A650" i="28"/>
  <c r="A651" i="28"/>
  <c r="A652" i="28"/>
  <c r="A653" i="28"/>
  <c r="A654" i="28"/>
  <c r="A655" i="28"/>
  <c r="A656" i="28"/>
  <c r="A657" i="28"/>
  <c r="A658" i="28"/>
  <c r="A659" i="28"/>
  <c r="A660" i="28"/>
  <c r="A661" i="28"/>
  <c r="A662" i="28"/>
  <c r="A663" i="28"/>
  <c r="A664" i="28"/>
  <c r="A665" i="28"/>
  <c r="A666" i="28"/>
  <c r="A667" i="28"/>
  <c r="A668" i="28"/>
  <c r="A669" i="28"/>
  <c r="A670" i="28"/>
  <c r="A671" i="28"/>
  <c r="A672" i="28"/>
  <c r="A673" i="28"/>
  <c r="A674" i="28"/>
  <c r="A675" i="28"/>
  <c r="A676" i="28"/>
  <c r="A677" i="28"/>
  <c r="A678" i="28"/>
  <c r="A679" i="28"/>
  <c r="A680" i="28"/>
  <c r="A681" i="28"/>
  <c r="A682" i="28"/>
  <c r="A683" i="28"/>
  <c r="A684" i="28"/>
  <c r="A685" i="28"/>
  <c r="A686" i="28"/>
  <c r="A687" i="28"/>
  <c r="A688" i="28"/>
  <c r="A689" i="28"/>
  <c r="A690" i="28"/>
  <c r="A691" i="28"/>
  <c r="A692" i="28"/>
  <c r="A693" i="28"/>
  <c r="A694" i="28"/>
  <c r="A695" i="28"/>
  <c r="A696" i="28"/>
  <c r="A697" i="28"/>
  <c r="A698" i="28"/>
  <c r="A699" i="28"/>
  <c r="A700" i="28"/>
  <c r="A701" i="28"/>
  <c r="A702" i="28"/>
  <c r="A703" i="28"/>
  <c r="A704" i="28"/>
  <c r="A705" i="28"/>
  <c r="A706" i="28"/>
  <c r="A707" i="28"/>
  <c r="A708" i="28"/>
  <c r="A709" i="28"/>
  <c r="A710" i="28"/>
  <c r="A711" i="28"/>
  <c r="A712" i="28"/>
  <c r="A713" i="28"/>
  <c r="A714" i="28"/>
  <c r="A715" i="28"/>
  <c r="A716" i="28"/>
  <c r="A717" i="28"/>
  <c r="A718" i="28"/>
  <c r="A719" i="28"/>
  <c r="A720" i="28"/>
  <c r="A721" i="28"/>
  <c r="A722" i="28"/>
  <c r="A723" i="28"/>
  <c r="A724" i="28"/>
  <c r="A725" i="28"/>
  <c r="A726" i="28"/>
  <c r="A727" i="28"/>
  <c r="A728" i="28"/>
  <c r="A729" i="28"/>
  <c r="A730" i="28"/>
  <c r="A731" i="28"/>
  <c r="A732" i="28"/>
  <c r="A733" i="28"/>
  <c r="A734" i="28"/>
  <c r="A735" i="28"/>
  <c r="A736" i="28"/>
  <c r="A737" i="28"/>
  <c r="A738" i="28"/>
  <c r="A739" i="28"/>
  <c r="A740" i="28"/>
  <c r="A741" i="28"/>
  <c r="A742" i="28"/>
  <c r="A743" i="28"/>
  <c r="A744" i="28"/>
  <c r="A745" i="28"/>
  <c r="A746" i="28"/>
  <c r="A747" i="28"/>
  <c r="A748" i="28"/>
  <c r="A749" i="28"/>
  <c r="A750" i="28"/>
  <c r="A751" i="28"/>
  <c r="A752" i="28"/>
  <c r="A753" i="28"/>
  <c r="A754" i="28"/>
  <c r="A755" i="28"/>
  <c r="A756" i="28"/>
  <c r="A757" i="28"/>
  <c r="A758" i="28"/>
  <c r="A759" i="28"/>
  <c r="A760" i="28"/>
  <c r="A761" i="28"/>
  <c r="A762" i="28"/>
  <c r="A763" i="28"/>
  <c r="A764" i="28"/>
  <c r="A765" i="28"/>
  <c r="A766" i="28"/>
  <c r="A767" i="28"/>
  <c r="A768" i="28"/>
  <c r="A769" i="28"/>
  <c r="A770" i="28"/>
  <c r="A771" i="28"/>
  <c r="A772" i="28"/>
  <c r="A773" i="28"/>
  <c r="A774" i="28"/>
  <c r="A775" i="28"/>
  <c r="A776" i="28"/>
  <c r="A777" i="28"/>
  <c r="A778" i="28"/>
  <c r="A779" i="28"/>
  <c r="A780" i="28"/>
  <c r="A781" i="28"/>
  <c r="A782" i="28"/>
  <c r="A783" i="28"/>
  <c r="A784" i="28"/>
  <c r="A785" i="28"/>
  <c r="A786" i="28"/>
  <c r="A787" i="28"/>
  <c r="A788" i="28"/>
  <c r="A789" i="28"/>
  <c r="A790" i="28"/>
  <c r="A791" i="28"/>
  <c r="A792" i="28"/>
  <c r="A793" i="28"/>
  <c r="A794" i="28"/>
  <c r="A795" i="28"/>
  <c r="A796" i="28"/>
  <c r="A797" i="28"/>
  <c r="A798" i="28"/>
  <c r="A799" i="28"/>
  <c r="A800" i="28"/>
  <c r="A801" i="28"/>
  <c r="A802" i="28"/>
  <c r="A803" i="28"/>
  <c r="A804" i="28"/>
  <c r="A805" i="28"/>
  <c r="A806" i="28"/>
  <c r="A807" i="28"/>
  <c r="A808" i="28"/>
  <c r="A809" i="28"/>
  <c r="A810" i="28"/>
  <c r="A811" i="28"/>
  <c r="A812" i="28"/>
  <c r="A813" i="28"/>
  <c r="A814" i="28"/>
  <c r="A815" i="28"/>
  <c r="A816" i="28"/>
  <c r="A817" i="28"/>
  <c r="A818" i="28"/>
  <c r="A819" i="28"/>
  <c r="A820" i="28"/>
  <c r="A821" i="28"/>
  <c r="A822" i="28"/>
  <c r="A823" i="28"/>
  <c r="A824" i="28"/>
  <c r="A825" i="28"/>
  <c r="A826" i="28"/>
  <c r="A827" i="28"/>
  <c r="A828" i="28"/>
  <c r="A829" i="28"/>
  <c r="A830" i="28"/>
  <c r="A831" i="28"/>
  <c r="A832" i="28"/>
  <c r="A833" i="28"/>
  <c r="A834" i="28"/>
  <c r="A835" i="28"/>
  <c r="A836" i="28"/>
  <c r="A837" i="28"/>
  <c r="A838" i="28"/>
  <c r="A839" i="28"/>
  <c r="A840" i="28"/>
  <c r="A841" i="28"/>
  <c r="A842" i="28"/>
  <c r="A843" i="28"/>
  <c r="A844" i="28"/>
  <c r="A845" i="28"/>
  <c r="A846" i="28"/>
  <c r="A847" i="28"/>
  <c r="A848" i="28"/>
  <c r="A849" i="28"/>
  <c r="A850" i="28"/>
  <c r="A851" i="28"/>
  <c r="A852" i="28"/>
  <c r="A853" i="28"/>
  <c r="A854" i="28"/>
  <c r="A855" i="28"/>
  <c r="A856" i="28"/>
  <c r="A857" i="28"/>
  <c r="A858" i="28"/>
  <c r="A859" i="28"/>
  <c r="A860" i="28"/>
  <c r="A861" i="28"/>
  <c r="A862" i="28"/>
  <c r="A863" i="28"/>
  <c r="A864" i="28"/>
  <c r="A865" i="28"/>
  <c r="A866" i="28"/>
  <c r="A867" i="28"/>
  <c r="A868" i="28"/>
  <c r="A869" i="28"/>
  <c r="A870" i="28"/>
  <c r="A871" i="28"/>
  <c r="A872" i="28"/>
  <c r="A873" i="28"/>
  <c r="A874" i="28"/>
  <c r="A875" i="28"/>
  <c r="A876" i="28"/>
  <c r="A877" i="28"/>
  <c r="A878" i="28"/>
  <c r="A879" i="28"/>
  <c r="A880" i="28"/>
  <c r="A881" i="28"/>
  <c r="A882" i="28"/>
  <c r="A883" i="28"/>
  <c r="A884" i="28"/>
  <c r="A885" i="28"/>
  <c r="A886" i="28"/>
  <c r="A887" i="28"/>
  <c r="A888" i="28"/>
  <c r="A889" i="28"/>
  <c r="A890" i="28"/>
  <c r="A891" i="28"/>
  <c r="A892" i="28"/>
  <c r="A893" i="28"/>
  <c r="A894" i="28"/>
  <c r="A895" i="28"/>
  <c r="A896" i="28"/>
  <c r="A897" i="28"/>
  <c r="A898" i="28"/>
  <c r="A899" i="28"/>
  <c r="A900" i="28"/>
  <c r="A901" i="28"/>
  <c r="A902" i="28"/>
  <c r="A903" i="28"/>
  <c r="A904" i="28"/>
  <c r="A905" i="28"/>
  <c r="A906" i="28"/>
  <c r="A907" i="28"/>
  <c r="A908" i="28"/>
  <c r="A909" i="28"/>
  <c r="A910" i="28"/>
  <c r="A911" i="28"/>
  <c r="A912" i="28"/>
  <c r="A913" i="28"/>
  <c r="A914" i="28"/>
  <c r="A915" i="28"/>
  <c r="A916" i="28"/>
  <c r="A917" i="28"/>
  <c r="A918" i="28"/>
  <c r="A919" i="28"/>
  <c r="A920" i="28"/>
  <c r="A921" i="28"/>
  <c r="A922" i="28"/>
  <c r="A923" i="28"/>
  <c r="A924" i="28"/>
  <c r="A925" i="28"/>
  <c r="A926" i="28"/>
  <c r="A927" i="28"/>
  <c r="A928" i="28"/>
  <c r="A929" i="28"/>
  <c r="A930" i="28"/>
  <c r="A931" i="28"/>
  <c r="A932" i="28"/>
  <c r="A933" i="28"/>
  <c r="A934" i="28"/>
  <c r="A935" i="28"/>
  <c r="A936" i="28"/>
  <c r="A937" i="28"/>
  <c r="A938" i="28"/>
  <c r="A939" i="28"/>
  <c r="A940" i="28"/>
  <c r="A941" i="28"/>
  <c r="A942" i="28"/>
  <c r="A943" i="28"/>
  <c r="A944" i="28"/>
  <c r="A945" i="28"/>
  <c r="A946" i="28"/>
  <c r="A947" i="28"/>
  <c r="A948" i="28"/>
  <c r="A949" i="28"/>
  <c r="A950" i="28"/>
  <c r="A951" i="28"/>
  <c r="A952" i="28"/>
  <c r="A953" i="28"/>
  <c r="A954" i="28"/>
  <c r="A955" i="28"/>
  <c r="A956" i="28"/>
  <c r="A957" i="28"/>
  <c r="A958" i="28"/>
  <c r="A959" i="28"/>
  <c r="A960" i="28"/>
  <c r="A961" i="28"/>
  <c r="A962" i="28"/>
  <c r="A963" i="28"/>
  <c r="A964" i="28"/>
  <c r="A965" i="28"/>
  <c r="A966" i="28"/>
  <c r="A967" i="28"/>
  <c r="A968" i="28"/>
  <c r="A969" i="28"/>
  <c r="A970" i="28"/>
  <c r="A971" i="28"/>
  <c r="A972" i="28"/>
  <c r="A973" i="28"/>
  <c r="A974" i="28"/>
  <c r="A975" i="28"/>
  <c r="A976" i="28"/>
  <c r="A977" i="28"/>
  <c r="A978" i="28"/>
  <c r="A979" i="28"/>
  <c r="A980" i="28"/>
  <c r="A981" i="28"/>
  <c r="A982" i="28"/>
  <c r="A983" i="28"/>
  <c r="A984" i="28"/>
  <c r="A985" i="28"/>
  <c r="A986" i="28"/>
  <c r="A987" i="28"/>
  <c r="A988" i="28"/>
  <c r="A989" i="28"/>
  <c r="A990" i="28"/>
  <c r="A991" i="28"/>
  <c r="A992" i="28"/>
  <c r="A993" i="28"/>
  <c r="A994" i="28"/>
  <c r="A995" i="28"/>
  <c r="A996" i="28"/>
  <c r="A997" i="28"/>
  <c r="A998" i="28"/>
  <c r="A999" i="28"/>
  <c r="A5" i="28"/>
  <c r="A6" i="28"/>
  <c r="A7" i="28"/>
  <c r="A4" i="28"/>
  <c r="O999" i="28" l="1"/>
  <c r="M999" i="28"/>
  <c r="I999" i="28"/>
  <c r="H999" i="28"/>
  <c r="G999" i="28"/>
  <c r="D999" i="28"/>
  <c r="N999" i="28" s="1"/>
  <c r="B999" i="28"/>
  <c r="C999" i="28" s="1"/>
  <c r="O998" i="28"/>
  <c r="M998" i="28"/>
  <c r="I998" i="28"/>
  <c r="H998" i="28"/>
  <c r="G998" i="28"/>
  <c r="D998" i="28"/>
  <c r="N998" i="28" s="1"/>
  <c r="B998" i="28"/>
  <c r="C998" i="28" s="1"/>
  <c r="O997" i="28"/>
  <c r="M997" i="28"/>
  <c r="I997" i="28"/>
  <c r="H997" i="28"/>
  <c r="G997" i="28"/>
  <c r="D997" i="28"/>
  <c r="N997" i="28" s="1"/>
  <c r="B997" i="28"/>
  <c r="C997" i="28" s="1"/>
  <c r="O996" i="28"/>
  <c r="M996" i="28"/>
  <c r="I996" i="28"/>
  <c r="H996" i="28"/>
  <c r="G996" i="28"/>
  <c r="D996" i="28"/>
  <c r="N996" i="28" s="1"/>
  <c r="B996" i="28"/>
  <c r="C996" i="28" s="1"/>
  <c r="O995" i="28"/>
  <c r="M995" i="28"/>
  <c r="I995" i="28"/>
  <c r="H995" i="28"/>
  <c r="G995" i="28"/>
  <c r="D995" i="28"/>
  <c r="N995" i="28" s="1"/>
  <c r="B995" i="28"/>
  <c r="C995" i="28" s="1"/>
  <c r="O994" i="28"/>
  <c r="M994" i="28"/>
  <c r="I994" i="28"/>
  <c r="H994" i="28"/>
  <c r="G994" i="28"/>
  <c r="D994" i="28"/>
  <c r="N994" i="28" s="1"/>
  <c r="B994" i="28"/>
  <c r="C994" i="28" s="1"/>
  <c r="O993" i="28"/>
  <c r="M993" i="28"/>
  <c r="I993" i="28"/>
  <c r="H993" i="28"/>
  <c r="G993" i="28"/>
  <c r="D993" i="28"/>
  <c r="N993" i="28" s="1"/>
  <c r="B993" i="28"/>
  <c r="C993" i="28" s="1"/>
  <c r="O992" i="28"/>
  <c r="M992" i="28"/>
  <c r="I992" i="28"/>
  <c r="H992" i="28"/>
  <c r="G992" i="28"/>
  <c r="D992" i="28"/>
  <c r="N992" i="28" s="1"/>
  <c r="B992" i="28"/>
  <c r="C992" i="28" s="1"/>
  <c r="O991" i="28"/>
  <c r="M991" i="28"/>
  <c r="I991" i="28"/>
  <c r="H991" i="28"/>
  <c r="G991" i="28"/>
  <c r="D991" i="28"/>
  <c r="N991" i="28" s="1"/>
  <c r="B991" i="28"/>
  <c r="C991" i="28" s="1"/>
  <c r="O990" i="28"/>
  <c r="M990" i="28"/>
  <c r="I990" i="28"/>
  <c r="H990" i="28"/>
  <c r="G990" i="28"/>
  <c r="D990" i="28"/>
  <c r="N990" i="28" s="1"/>
  <c r="B990" i="28"/>
  <c r="C990" i="28" s="1"/>
  <c r="O989" i="28"/>
  <c r="M989" i="28"/>
  <c r="I989" i="28"/>
  <c r="H989" i="28"/>
  <c r="G989" i="28"/>
  <c r="D989" i="28"/>
  <c r="N989" i="28" s="1"/>
  <c r="B989" i="28"/>
  <c r="C989" i="28" s="1"/>
  <c r="O988" i="28"/>
  <c r="M988" i="28"/>
  <c r="I988" i="28"/>
  <c r="H988" i="28"/>
  <c r="G988" i="28"/>
  <c r="D988" i="28"/>
  <c r="N988" i="28" s="1"/>
  <c r="B988" i="28"/>
  <c r="C988" i="28" s="1"/>
  <c r="O987" i="28"/>
  <c r="M987" i="28"/>
  <c r="I987" i="28"/>
  <c r="H987" i="28"/>
  <c r="G987" i="28"/>
  <c r="D987" i="28"/>
  <c r="N987" i="28" s="1"/>
  <c r="B987" i="28"/>
  <c r="C987" i="28" s="1"/>
  <c r="O986" i="28"/>
  <c r="M986" i="28"/>
  <c r="I986" i="28"/>
  <c r="H986" i="28"/>
  <c r="G986" i="28"/>
  <c r="D986" i="28"/>
  <c r="N986" i="28" s="1"/>
  <c r="B986" i="28"/>
  <c r="C986" i="28" s="1"/>
  <c r="O985" i="28"/>
  <c r="M985" i="28"/>
  <c r="I985" i="28"/>
  <c r="H985" i="28"/>
  <c r="G985" i="28"/>
  <c r="D985" i="28"/>
  <c r="N985" i="28" s="1"/>
  <c r="B985" i="28"/>
  <c r="C985" i="28" s="1"/>
  <c r="O984" i="28"/>
  <c r="M984" i="28"/>
  <c r="I984" i="28"/>
  <c r="H984" i="28"/>
  <c r="G984" i="28"/>
  <c r="D984" i="28"/>
  <c r="N984" i="28" s="1"/>
  <c r="B984" i="28"/>
  <c r="C984" i="28" s="1"/>
  <c r="O983" i="28"/>
  <c r="M983" i="28"/>
  <c r="I983" i="28"/>
  <c r="H983" i="28"/>
  <c r="G983" i="28"/>
  <c r="D983" i="28"/>
  <c r="N983" i="28" s="1"/>
  <c r="B983" i="28"/>
  <c r="C983" i="28" s="1"/>
  <c r="O982" i="28"/>
  <c r="M982" i="28"/>
  <c r="I982" i="28"/>
  <c r="H982" i="28"/>
  <c r="G982" i="28"/>
  <c r="D982" i="28"/>
  <c r="N982" i="28" s="1"/>
  <c r="B982" i="28"/>
  <c r="C982" i="28" s="1"/>
  <c r="O981" i="28"/>
  <c r="M981" i="28"/>
  <c r="I981" i="28"/>
  <c r="H981" i="28"/>
  <c r="G981" i="28"/>
  <c r="D981" i="28"/>
  <c r="N981" i="28" s="1"/>
  <c r="B981" i="28"/>
  <c r="C981" i="28" s="1"/>
  <c r="O980" i="28"/>
  <c r="M980" i="28"/>
  <c r="I980" i="28"/>
  <c r="H980" i="28"/>
  <c r="G980" i="28"/>
  <c r="D980" i="28"/>
  <c r="N980" i="28" s="1"/>
  <c r="B980" i="28"/>
  <c r="C980" i="28" s="1"/>
  <c r="O979" i="28"/>
  <c r="M979" i="28"/>
  <c r="I979" i="28"/>
  <c r="H979" i="28"/>
  <c r="G979" i="28"/>
  <c r="D979" i="28"/>
  <c r="N979" i="28" s="1"/>
  <c r="B979" i="28"/>
  <c r="C979" i="28" s="1"/>
  <c r="O978" i="28"/>
  <c r="M978" i="28"/>
  <c r="I978" i="28"/>
  <c r="H978" i="28"/>
  <c r="G978" i="28"/>
  <c r="D978" i="28"/>
  <c r="N978" i="28" s="1"/>
  <c r="B978" i="28"/>
  <c r="C978" i="28" s="1"/>
  <c r="O977" i="28"/>
  <c r="M977" i="28"/>
  <c r="I977" i="28"/>
  <c r="H977" i="28"/>
  <c r="G977" i="28"/>
  <c r="D977" i="28"/>
  <c r="N977" i="28" s="1"/>
  <c r="B977" i="28"/>
  <c r="C977" i="28" s="1"/>
  <c r="O976" i="28"/>
  <c r="M976" i="28"/>
  <c r="I976" i="28"/>
  <c r="H976" i="28"/>
  <c r="G976" i="28"/>
  <c r="D976" i="28"/>
  <c r="N976" i="28" s="1"/>
  <c r="B976" i="28"/>
  <c r="C976" i="28" s="1"/>
  <c r="O975" i="28"/>
  <c r="M975" i="28"/>
  <c r="I975" i="28"/>
  <c r="H975" i="28"/>
  <c r="G975" i="28"/>
  <c r="D975" i="28"/>
  <c r="N975" i="28" s="1"/>
  <c r="B975" i="28"/>
  <c r="C975" i="28" s="1"/>
  <c r="O974" i="28"/>
  <c r="M974" i="28"/>
  <c r="I974" i="28"/>
  <c r="H974" i="28"/>
  <c r="G974" i="28"/>
  <c r="D974" i="28"/>
  <c r="N974" i="28" s="1"/>
  <c r="B974" i="28"/>
  <c r="C974" i="28" s="1"/>
  <c r="O973" i="28"/>
  <c r="M973" i="28"/>
  <c r="I973" i="28"/>
  <c r="H973" i="28"/>
  <c r="G973" i="28"/>
  <c r="D973" i="28"/>
  <c r="N973" i="28" s="1"/>
  <c r="B973" i="28"/>
  <c r="C973" i="28" s="1"/>
  <c r="O972" i="28"/>
  <c r="M972" i="28"/>
  <c r="I972" i="28"/>
  <c r="H972" i="28"/>
  <c r="G972" i="28"/>
  <c r="D972" i="28"/>
  <c r="N972" i="28" s="1"/>
  <c r="B972" i="28"/>
  <c r="C972" i="28" s="1"/>
  <c r="O971" i="28"/>
  <c r="M971" i="28"/>
  <c r="I971" i="28"/>
  <c r="H971" i="28"/>
  <c r="G971" i="28"/>
  <c r="D971" i="28"/>
  <c r="N971" i="28" s="1"/>
  <c r="B971" i="28"/>
  <c r="C971" i="28" s="1"/>
  <c r="O970" i="28"/>
  <c r="M970" i="28"/>
  <c r="I970" i="28"/>
  <c r="H970" i="28"/>
  <c r="G970" i="28"/>
  <c r="D970" i="28"/>
  <c r="N970" i="28" s="1"/>
  <c r="B970" i="28"/>
  <c r="C970" i="28" s="1"/>
  <c r="O969" i="28"/>
  <c r="M969" i="28"/>
  <c r="I969" i="28"/>
  <c r="H969" i="28"/>
  <c r="G969" i="28"/>
  <c r="D969" i="28"/>
  <c r="N969" i="28" s="1"/>
  <c r="B969" i="28"/>
  <c r="C969" i="28" s="1"/>
  <c r="O968" i="28"/>
  <c r="M968" i="28"/>
  <c r="I968" i="28"/>
  <c r="H968" i="28"/>
  <c r="G968" i="28"/>
  <c r="D968" i="28"/>
  <c r="N968" i="28" s="1"/>
  <c r="B968" i="28"/>
  <c r="C968" i="28" s="1"/>
  <c r="O967" i="28"/>
  <c r="M967" i="28"/>
  <c r="I967" i="28"/>
  <c r="H967" i="28"/>
  <c r="G967" i="28"/>
  <c r="D967" i="28"/>
  <c r="N967" i="28" s="1"/>
  <c r="B967" i="28"/>
  <c r="C967" i="28" s="1"/>
  <c r="O966" i="28"/>
  <c r="M966" i="28"/>
  <c r="I966" i="28"/>
  <c r="H966" i="28"/>
  <c r="G966" i="28"/>
  <c r="D966" i="28"/>
  <c r="N966" i="28" s="1"/>
  <c r="B966" i="28"/>
  <c r="C966" i="28" s="1"/>
  <c r="O965" i="28"/>
  <c r="M965" i="28"/>
  <c r="I965" i="28"/>
  <c r="H965" i="28"/>
  <c r="G965" i="28"/>
  <c r="D965" i="28"/>
  <c r="N965" i="28" s="1"/>
  <c r="B965" i="28"/>
  <c r="C965" i="28" s="1"/>
  <c r="O964" i="28"/>
  <c r="M964" i="28"/>
  <c r="I964" i="28"/>
  <c r="H964" i="28"/>
  <c r="G964" i="28"/>
  <c r="D964" i="28"/>
  <c r="N964" i="28" s="1"/>
  <c r="B964" i="28"/>
  <c r="C964" i="28" s="1"/>
  <c r="O963" i="28"/>
  <c r="M963" i="28"/>
  <c r="I963" i="28"/>
  <c r="H963" i="28"/>
  <c r="G963" i="28"/>
  <c r="D963" i="28"/>
  <c r="N963" i="28" s="1"/>
  <c r="B963" i="28"/>
  <c r="C963" i="28" s="1"/>
  <c r="O962" i="28"/>
  <c r="M962" i="28"/>
  <c r="I962" i="28"/>
  <c r="H962" i="28"/>
  <c r="G962" i="28"/>
  <c r="D962" i="28"/>
  <c r="N962" i="28" s="1"/>
  <c r="B962" i="28"/>
  <c r="C962" i="28" s="1"/>
  <c r="O961" i="28"/>
  <c r="M961" i="28"/>
  <c r="I961" i="28"/>
  <c r="H961" i="28"/>
  <c r="G961" i="28"/>
  <c r="D961" i="28"/>
  <c r="N961" i="28" s="1"/>
  <c r="B961" i="28"/>
  <c r="C961" i="28" s="1"/>
  <c r="O960" i="28"/>
  <c r="M960" i="28"/>
  <c r="I960" i="28"/>
  <c r="H960" i="28"/>
  <c r="G960" i="28"/>
  <c r="D960" i="28"/>
  <c r="N960" i="28" s="1"/>
  <c r="B960" i="28"/>
  <c r="C960" i="28" s="1"/>
  <c r="O959" i="28"/>
  <c r="M959" i="28"/>
  <c r="I959" i="28"/>
  <c r="H959" i="28"/>
  <c r="G959" i="28"/>
  <c r="D959" i="28"/>
  <c r="N959" i="28" s="1"/>
  <c r="B959" i="28"/>
  <c r="C959" i="28" s="1"/>
  <c r="O958" i="28"/>
  <c r="M958" i="28"/>
  <c r="I958" i="28"/>
  <c r="H958" i="28"/>
  <c r="G958" i="28"/>
  <c r="D958" i="28"/>
  <c r="N958" i="28" s="1"/>
  <c r="B958" i="28"/>
  <c r="C958" i="28" s="1"/>
  <c r="O957" i="28"/>
  <c r="M957" i="28"/>
  <c r="I957" i="28"/>
  <c r="H957" i="28"/>
  <c r="G957" i="28"/>
  <c r="D957" i="28"/>
  <c r="N957" i="28" s="1"/>
  <c r="B957" i="28"/>
  <c r="C957" i="28" s="1"/>
  <c r="O956" i="28"/>
  <c r="M956" i="28"/>
  <c r="I956" i="28"/>
  <c r="H956" i="28"/>
  <c r="G956" i="28"/>
  <c r="D956" i="28"/>
  <c r="N956" i="28" s="1"/>
  <c r="B956" i="28"/>
  <c r="C956" i="28" s="1"/>
  <c r="O955" i="28"/>
  <c r="M955" i="28"/>
  <c r="I955" i="28"/>
  <c r="H955" i="28"/>
  <c r="G955" i="28"/>
  <c r="D955" i="28"/>
  <c r="N955" i="28" s="1"/>
  <c r="B955" i="28"/>
  <c r="C955" i="28" s="1"/>
  <c r="O954" i="28"/>
  <c r="M954" i="28"/>
  <c r="I954" i="28"/>
  <c r="H954" i="28"/>
  <c r="G954" i="28"/>
  <c r="D954" i="28"/>
  <c r="N954" i="28" s="1"/>
  <c r="B954" i="28"/>
  <c r="C954" i="28" s="1"/>
  <c r="O953" i="28"/>
  <c r="M953" i="28"/>
  <c r="I953" i="28"/>
  <c r="H953" i="28"/>
  <c r="G953" i="28"/>
  <c r="D953" i="28"/>
  <c r="N953" i="28" s="1"/>
  <c r="B953" i="28"/>
  <c r="C953" i="28" s="1"/>
  <c r="O952" i="28"/>
  <c r="M952" i="28"/>
  <c r="I952" i="28"/>
  <c r="H952" i="28"/>
  <c r="G952" i="28"/>
  <c r="D952" i="28"/>
  <c r="N952" i="28" s="1"/>
  <c r="B952" i="28"/>
  <c r="C952" i="28" s="1"/>
  <c r="O951" i="28"/>
  <c r="M951" i="28"/>
  <c r="I951" i="28"/>
  <c r="H951" i="28"/>
  <c r="G951" i="28"/>
  <c r="D951" i="28"/>
  <c r="N951" i="28" s="1"/>
  <c r="B951" i="28"/>
  <c r="C951" i="28" s="1"/>
  <c r="O950" i="28"/>
  <c r="M950" i="28"/>
  <c r="I950" i="28"/>
  <c r="H950" i="28"/>
  <c r="G950" i="28"/>
  <c r="D950" i="28"/>
  <c r="N950" i="28" s="1"/>
  <c r="B950" i="28"/>
  <c r="C950" i="28" s="1"/>
  <c r="O949" i="28"/>
  <c r="M949" i="28"/>
  <c r="I949" i="28"/>
  <c r="H949" i="28"/>
  <c r="G949" i="28"/>
  <c r="D949" i="28"/>
  <c r="N949" i="28" s="1"/>
  <c r="B949" i="28"/>
  <c r="C949" i="28" s="1"/>
  <c r="O948" i="28"/>
  <c r="M948" i="28"/>
  <c r="I948" i="28"/>
  <c r="H948" i="28"/>
  <c r="G948" i="28"/>
  <c r="D948" i="28"/>
  <c r="N948" i="28" s="1"/>
  <c r="B948" i="28"/>
  <c r="C948" i="28" s="1"/>
  <c r="O947" i="28"/>
  <c r="M947" i="28"/>
  <c r="I947" i="28"/>
  <c r="H947" i="28"/>
  <c r="G947" i="28"/>
  <c r="D947" i="28"/>
  <c r="N947" i="28" s="1"/>
  <c r="B947" i="28"/>
  <c r="C947" i="28" s="1"/>
  <c r="O946" i="28"/>
  <c r="M946" i="28"/>
  <c r="I946" i="28"/>
  <c r="H946" i="28"/>
  <c r="G946" i="28"/>
  <c r="D946" i="28"/>
  <c r="N946" i="28" s="1"/>
  <c r="B946" i="28"/>
  <c r="C946" i="28" s="1"/>
  <c r="O945" i="28"/>
  <c r="M945" i="28"/>
  <c r="I945" i="28"/>
  <c r="H945" i="28"/>
  <c r="G945" i="28"/>
  <c r="D945" i="28"/>
  <c r="N945" i="28" s="1"/>
  <c r="B945" i="28"/>
  <c r="C945" i="28" s="1"/>
  <c r="O944" i="28"/>
  <c r="M944" i="28"/>
  <c r="I944" i="28"/>
  <c r="H944" i="28"/>
  <c r="G944" i="28"/>
  <c r="D944" i="28"/>
  <c r="N944" i="28" s="1"/>
  <c r="B944" i="28"/>
  <c r="C944" i="28" s="1"/>
  <c r="O943" i="28"/>
  <c r="M943" i="28"/>
  <c r="I943" i="28"/>
  <c r="H943" i="28"/>
  <c r="G943" i="28"/>
  <c r="D943" i="28"/>
  <c r="N943" i="28" s="1"/>
  <c r="B943" i="28"/>
  <c r="C943" i="28" s="1"/>
  <c r="O942" i="28"/>
  <c r="M942" i="28"/>
  <c r="I942" i="28"/>
  <c r="H942" i="28"/>
  <c r="G942" i="28"/>
  <c r="D942" i="28"/>
  <c r="N942" i="28" s="1"/>
  <c r="B942" i="28"/>
  <c r="C942" i="28" s="1"/>
  <c r="O941" i="28"/>
  <c r="M941" i="28"/>
  <c r="I941" i="28"/>
  <c r="H941" i="28"/>
  <c r="G941" i="28"/>
  <c r="D941" i="28"/>
  <c r="N941" i="28" s="1"/>
  <c r="B941" i="28"/>
  <c r="C941" i="28" s="1"/>
  <c r="O940" i="28"/>
  <c r="M940" i="28"/>
  <c r="I940" i="28"/>
  <c r="H940" i="28"/>
  <c r="G940" i="28"/>
  <c r="D940" i="28"/>
  <c r="N940" i="28" s="1"/>
  <c r="B940" i="28"/>
  <c r="C940" i="28" s="1"/>
  <c r="O939" i="28"/>
  <c r="M939" i="28"/>
  <c r="I939" i="28"/>
  <c r="H939" i="28"/>
  <c r="G939" i="28"/>
  <c r="D939" i="28"/>
  <c r="N939" i="28" s="1"/>
  <c r="B939" i="28"/>
  <c r="C939" i="28" s="1"/>
  <c r="O938" i="28"/>
  <c r="M938" i="28"/>
  <c r="I938" i="28"/>
  <c r="H938" i="28"/>
  <c r="G938" i="28"/>
  <c r="D938" i="28"/>
  <c r="N938" i="28" s="1"/>
  <c r="B938" i="28"/>
  <c r="C938" i="28" s="1"/>
  <c r="O937" i="28"/>
  <c r="M937" i="28"/>
  <c r="I937" i="28"/>
  <c r="H937" i="28"/>
  <c r="G937" i="28"/>
  <c r="D937" i="28"/>
  <c r="N937" i="28" s="1"/>
  <c r="B937" i="28"/>
  <c r="C937" i="28" s="1"/>
  <c r="O936" i="28"/>
  <c r="M936" i="28"/>
  <c r="I936" i="28"/>
  <c r="H936" i="28"/>
  <c r="G936" i="28"/>
  <c r="D936" i="28"/>
  <c r="N936" i="28" s="1"/>
  <c r="B936" i="28"/>
  <c r="C936" i="28" s="1"/>
  <c r="O935" i="28"/>
  <c r="M935" i="28"/>
  <c r="I935" i="28"/>
  <c r="H935" i="28"/>
  <c r="G935" i="28"/>
  <c r="D935" i="28"/>
  <c r="N935" i="28" s="1"/>
  <c r="B935" i="28"/>
  <c r="C935" i="28" s="1"/>
  <c r="O934" i="28"/>
  <c r="M934" i="28"/>
  <c r="I934" i="28"/>
  <c r="H934" i="28"/>
  <c r="G934" i="28"/>
  <c r="D934" i="28"/>
  <c r="N934" i="28" s="1"/>
  <c r="B934" i="28"/>
  <c r="C934" i="28" s="1"/>
  <c r="O933" i="28"/>
  <c r="M933" i="28"/>
  <c r="I933" i="28"/>
  <c r="H933" i="28"/>
  <c r="G933" i="28"/>
  <c r="D933" i="28"/>
  <c r="N933" i="28" s="1"/>
  <c r="B933" i="28"/>
  <c r="C933" i="28" s="1"/>
  <c r="O932" i="28"/>
  <c r="M932" i="28"/>
  <c r="I932" i="28"/>
  <c r="H932" i="28"/>
  <c r="G932" i="28"/>
  <c r="D932" i="28"/>
  <c r="N932" i="28" s="1"/>
  <c r="B932" i="28"/>
  <c r="C932" i="28" s="1"/>
  <c r="O931" i="28"/>
  <c r="M931" i="28"/>
  <c r="I931" i="28"/>
  <c r="H931" i="28"/>
  <c r="G931" i="28"/>
  <c r="D931" i="28"/>
  <c r="N931" i="28" s="1"/>
  <c r="B931" i="28"/>
  <c r="C931" i="28" s="1"/>
  <c r="O930" i="28"/>
  <c r="M930" i="28"/>
  <c r="I930" i="28"/>
  <c r="H930" i="28"/>
  <c r="G930" i="28"/>
  <c r="D930" i="28"/>
  <c r="N930" i="28" s="1"/>
  <c r="B930" i="28"/>
  <c r="C930" i="28" s="1"/>
  <c r="O929" i="28"/>
  <c r="M929" i="28"/>
  <c r="I929" i="28"/>
  <c r="H929" i="28"/>
  <c r="G929" i="28"/>
  <c r="D929" i="28"/>
  <c r="N929" i="28" s="1"/>
  <c r="B929" i="28"/>
  <c r="C929" i="28" s="1"/>
  <c r="O928" i="28"/>
  <c r="M928" i="28"/>
  <c r="I928" i="28"/>
  <c r="H928" i="28"/>
  <c r="G928" i="28"/>
  <c r="D928" i="28"/>
  <c r="N928" i="28" s="1"/>
  <c r="B928" i="28"/>
  <c r="C928" i="28" s="1"/>
  <c r="O927" i="28"/>
  <c r="M927" i="28"/>
  <c r="I927" i="28"/>
  <c r="H927" i="28"/>
  <c r="G927" i="28"/>
  <c r="D927" i="28"/>
  <c r="N927" i="28" s="1"/>
  <c r="B927" i="28"/>
  <c r="C927" i="28" s="1"/>
  <c r="O926" i="28"/>
  <c r="M926" i="28"/>
  <c r="I926" i="28"/>
  <c r="H926" i="28"/>
  <c r="G926" i="28"/>
  <c r="D926" i="28"/>
  <c r="N926" i="28" s="1"/>
  <c r="B926" i="28"/>
  <c r="C926" i="28" s="1"/>
  <c r="O925" i="28"/>
  <c r="M925" i="28"/>
  <c r="I925" i="28"/>
  <c r="H925" i="28"/>
  <c r="G925" i="28"/>
  <c r="D925" i="28"/>
  <c r="N925" i="28" s="1"/>
  <c r="B925" i="28"/>
  <c r="C925" i="28" s="1"/>
  <c r="O924" i="28"/>
  <c r="M924" i="28"/>
  <c r="I924" i="28"/>
  <c r="H924" i="28"/>
  <c r="G924" i="28"/>
  <c r="D924" i="28"/>
  <c r="N924" i="28" s="1"/>
  <c r="B924" i="28"/>
  <c r="C924" i="28" s="1"/>
  <c r="O923" i="28"/>
  <c r="M923" i="28"/>
  <c r="I923" i="28"/>
  <c r="H923" i="28"/>
  <c r="G923" i="28"/>
  <c r="D923" i="28"/>
  <c r="N923" i="28" s="1"/>
  <c r="B923" i="28"/>
  <c r="C923" i="28" s="1"/>
  <c r="O922" i="28"/>
  <c r="M922" i="28"/>
  <c r="I922" i="28"/>
  <c r="H922" i="28"/>
  <c r="G922" i="28"/>
  <c r="D922" i="28"/>
  <c r="N922" i="28" s="1"/>
  <c r="B922" i="28"/>
  <c r="C922" i="28" s="1"/>
  <c r="O921" i="28"/>
  <c r="M921" i="28"/>
  <c r="I921" i="28"/>
  <c r="H921" i="28"/>
  <c r="G921" i="28"/>
  <c r="D921" i="28"/>
  <c r="N921" i="28" s="1"/>
  <c r="B921" i="28"/>
  <c r="C921" i="28" s="1"/>
  <c r="O920" i="28"/>
  <c r="M920" i="28"/>
  <c r="I920" i="28"/>
  <c r="H920" i="28"/>
  <c r="G920" i="28"/>
  <c r="D920" i="28"/>
  <c r="N920" i="28" s="1"/>
  <c r="B920" i="28"/>
  <c r="C920" i="28" s="1"/>
  <c r="O919" i="28"/>
  <c r="M919" i="28"/>
  <c r="I919" i="28"/>
  <c r="H919" i="28"/>
  <c r="G919" i="28"/>
  <c r="D919" i="28"/>
  <c r="N919" i="28" s="1"/>
  <c r="B919" i="28"/>
  <c r="C919" i="28" s="1"/>
  <c r="O918" i="28"/>
  <c r="M918" i="28"/>
  <c r="I918" i="28"/>
  <c r="H918" i="28"/>
  <c r="G918" i="28"/>
  <c r="D918" i="28"/>
  <c r="N918" i="28" s="1"/>
  <c r="B918" i="28"/>
  <c r="C918" i="28" s="1"/>
  <c r="O917" i="28"/>
  <c r="M917" i="28"/>
  <c r="I917" i="28"/>
  <c r="H917" i="28"/>
  <c r="G917" i="28"/>
  <c r="D917" i="28"/>
  <c r="N917" i="28" s="1"/>
  <c r="B917" i="28"/>
  <c r="C917" i="28" s="1"/>
  <c r="O916" i="28"/>
  <c r="M916" i="28"/>
  <c r="I916" i="28"/>
  <c r="H916" i="28"/>
  <c r="G916" i="28"/>
  <c r="D916" i="28"/>
  <c r="N916" i="28" s="1"/>
  <c r="B916" i="28"/>
  <c r="C916" i="28" s="1"/>
  <c r="O915" i="28"/>
  <c r="M915" i="28"/>
  <c r="I915" i="28"/>
  <c r="H915" i="28"/>
  <c r="G915" i="28"/>
  <c r="D915" i="28"/>
  <c r="N915" i="28" s="1"/>
  <c r="B915" i="28"/>
  <c r="C915" i="28" s="1"/>
  <c r="O914" i="28"/>
  <c r="M914" i="28"/>
  <c r="I914" i="28"/>
  <c r="H914" i="28"/>
  <c r="G914" i="28"/>
  <c r="D914" i="28"/>
  <c r="N914" i="28" s="1"/>
  <c r="B914" i="28"/>
  <c r="C914" i="28" s="1"/>
  <c r="O913" i="28"/>
  <c r="M913" i="28"/>
  <c r="I913" i="28"/>
  <c r="H913" i="28"/>
  <c r="G913" i="28"/>
  <c r="D913" i="28"/>
  <c r="N913" i="28" s="1"/>
  <c r="B913" i="28"/>
  <c r="C913" i="28" s="1"/>
  <c r="O912" i="28"/>
  <c r="M912" i="28"/>
  <c r="I912" i="28"/>
  <c r="H912" i="28"/>
  <c r="G912" i="28"/>
  <c r="D912" i="28"/>
  <c r="N912" i="28" s="1"/>
  <c r="B912" i="28"/>
  <c r="C912" i="28" s="1"/>
  <c r="O911" i="28"/>
  <c r="M911" i="28"/>
  <c r="I911" i="28"/>
  <c r="H911" i="28"/>
  <c r="G911" i="28"/>
  <c r="D911" i="28"/>
  <c r="N911" i="28" s="1"/>
  <c r="B911" i="28"/>
  <c r="C911" i="28" s="1"/>
  <c r="O910" i="28"/>
  <c r="M910" i="28"/>
  <c r="I910" i="28"/>
  <c r="H910" i="28"/>
  <c r="G910" i="28"/>
  <c r="D910" i="28"/>
  <c r="N910" i="28" s="1"/>
  <c r="B910" i="28"/>
  <c r="C910" i="28" s="1"/>
  <c r="O909" i="28"/>
  <c r="M909" i="28"/>
  <c r="I909" i="28"/>
  <c r="H909" i="28"/>
  <c r="G909" i="28"/>
  <c r="D909" i="28"/>
  <c r="N909" i="28" s="1"/>
  <c r="B909" i="28"/>
  <c r="C909" i="28" s="1"/>
  <c r="O908" i="28"/>
  <c r="M908" i="28"/>
  <c r="I908" i="28"/>
  <c r="H908" i="28"/>
  <c r="G908" i="28"/>
  <c r="D908" i="28"/>
  <c r="N908" i="28" s="1"/>
  <c r="B908" i="28"/>
  <c r="C908" i="28" s="1"/>
  <c r="O907" i="28"/>
  <c r="M907" i="28"/>
  <c r="I907" i="28"/>
  <c r="H907" i="28"/>
  <c r="G907" i="28"/>
  <c r="D907" i="28"/>
  <c r="N907" i="28" s="1"/>
  <c r="B907" i="28"/>
  <c r="C907" i="28" s="1"/>
  <c r="O906" i="28"/>
  <c r="M906" i="28"/>
  <c r="I906" i="28"/>
  <c r="H906" i="28"/>
  <c r="G906" i="28"/>
  <c r="D906" i="28"/>
  <c r="N906" i="28" s="1"/>
  <c r="B906" i="28"/>
  <c r="C906" i="28" s="1"/>
  <c r="O905" i="28"/>
  <c r="M905" i="28"/>
  <c r="I905" i="28"/>
  <c r="H905" i="28"/>
  <c r="G905" i="28"/>
  <c r="D905" i="28"/>
  <c r="N905" i="28" s="1"/>
  <c r="B905" i="28"/>
  <c r="C905" i="28" s="1"/>
  <c r="O904" i="28"/>
  <c r="M904" i="28"/>
  <c r="I904" i="28"/>
  <c r="H904" i="28"/>
  <c r="G904" i="28"/>
  <c r="D904" i="28"/>
  <c r="N904" i="28" s="1"/>
  <c r="B904" i="28"/>
  <c r="C904" i="28" s="1"/>
  <c r="O903" i="28"/>
  <c r="M903" i="28"/>
  <c r="I903" i="28"/>
  <c r="H903" i="28"/>
  <c r="G903" i="28"/>
  <c r="D903" i="28"/>
  <c r="N903" i="28" s="1"/>
  <c r="B903" i="28"/>
  <c r="C903" i="28" s="1"/>
  <c r="O902" i="28"/>
  <c r="M902" i="28"/>
  <c r="I902" i="28"/>
  <c r="H902" i="28"/>
  <c r="G902" i="28"/>
  <c r="D902" i="28"/>
  <c r="N902" i="28" s="1"/>
  <c r="B902" i="28"/>
  <c r="C902" i="28" s="1"/>
  <c r="O901" i="28"/>
  <c r="M901" i="28"/>
  <c r="I901" i="28"/>
  <c r="H901" i="28"/>
  <c r="G901" i="28"/>
  <c r="D901" i="28"/>
  <c r="N901" i="28" s="1"/>
  <c r="B901" i="28"/>
  <c r="C901" i="28" s="1"/>
  <c r="O900" i="28"/>
  <c r="M900" i="28"/>
  <c r="I900" i="28"/>
  <c r="H900" i="28"/>
  <c r="G900" i="28"/>
  <c r="D900" i="28"/>
  <c r="N900" i="28" s="1"/>
  <c r="B900" i="28"/>
  <c r="C900" i="28" s="1"/>
  <c r="O899" i="28"/>
  <c r="M899" i="28"/>
  <c r="I899" i="28"/>
  <c r="H899" i="28"/>
  <c r="G899" i="28"/>
  <c r="D899" i="28"/>
  <c r="N899" i="28" s="1"/>
  <c r="B899" i="28"/>
  <c r="C899" i="28" s="1"/>
  <c r="O898" i="28"/>
  <c r="M898" i="28"/>
  <c r="I898" i="28"/>
  <c r="H898" i="28"/>
  <c r="G898" i="28"/>
  <c r="D898" i="28"/>
  <c r="N898" i="28" s="1"/>
  <c r="B898" i="28"/>
  <c r="C898" i="28" s="1"/>
  <c r="O897" i="28"/>
  <c r="M897" i="28"/>
  <c r="I897" i="28"/>
  <c r="H897" i="28"/>
  <c r="G897" i="28"/>
  <c r="D897" i="28"/>
  <c r="N897" i="28" s="1"/>
  <c r="B897" i="28"/>
  <c r="C897" i="28" s="1"/>
  <c r="O896" i="28"/>
  <c r="M896" i="28"/>
  <c r="I896" i="28"/>
  <c r="H896" i="28"/>
  <c r="G896" i="28"/>
  <c r="D896" i="28"/>
  <c r="N896" i="28" s="1"/>
  <c r="B896" i="28"/>
  <c r="C896" i="28" s="1"/>
  <c r="O895" i="28"/>
  <c r="M895" i="28"/>
  <c r="I895" i="28"/>
  <c r="H895" i="28"/>
  <c r="G895" i="28"/>
  <c r="D895" i="28"/>
  <c r="N895" i="28" s="1"/>
  <c r="B895" i="28"/>
  <c r="C895" i="28" s="1"/>
  <c r="O894" i="28"/>
  <c r="M894" i="28"/>
  <c r="I894" i="28"/>
  <c r="H894" i="28"/>
  <c r="G894" i="28"/>
  <c r="D894" i="28"/>
  <c r="N894" i="28" s="1"/>
  <c r="B894" i="28"/>
  <c r="C894" i="28" s="1"/>
  <c r="O893" i="28"/>
  <c r="M893" i="28"/>
  <c r="I893" i="28"/>
  <c r="H893" i="28"/>
  <c r="G893" i="28"/>
  <c r="D893" i="28"/>
  <c r="N893" i="28" s="1"/>
  <c r="B893" i="28"/>
  <c r="C893" i="28" s="1"/>
  <c r="O892" i="28"/>
  <c r="M892" i="28"/>
  <c r="I892" i="28"/>
  <c r="H892" i="28"/>
  <c r="G892" i="28"/>
  <c r="D892" i="28"/>
  <c r="N892" i="28" s="1"/>
  <c r="B892" i="28"/>
  <c r="C892" i="28" s="1"/>
  <c r="O891" i="28"/>
  <c r="M891" i="28"/>
  <c r="I891" i="28"/>
  <c r="H891" i="28"/>
  <c r="G891" i="28"/>
  <c r="D891" i="28"/>
  <c r="N891" i="28" s="1"/>
  <c r="B891" i="28"/>
  <c r="C891" i="28" s="1"/>
  <c r="O890" i="28"/>
  <c r="M890" i="28"/>
  <c r="I890" i="28"/>
  <c r="H890" i="28"/>
  <c r="G890" i="28"/>
  <c r="D890" i="28"/>
  <c r="N890" i="28" s="1"/>
  <c r="B890" i="28"/>
  <c r="C890" i="28" s="1"/>
  <c r="O889" i="28"/>
  <c r="M889" i="28"/>
  <c r="I889" i="28"/>
  <c r="H889" i="28"/>
  <c r="G889" i="28"/>
  <c r="D889" i="28"/>
  <c r="N889" i="28" s="1"/>
  <c r="B889" i="28"/>
  <c r="C889" i="28" s="1"/>
  <c r="O888" i="28"/>
  <c r="M888" i="28"/>
  <c r="I888" i="28"/>
  <c r="H888" i="28"/>
  <c r="G888" i="28"/>
  <c r="D888" i="28"/>
  <c r="N888" i="28" s="1"/>
  <c r="B888" i="28"/>
  <c r="C888" i="28" s="1"/>
  <c r="O887" i="28"/>
  <c r="M887" i="28"/>
  <c r="I887" i="28"/>
  <c r="H887" i="28"/>
  <c r="G887" i="28"/>
  <c r="D887" i="28"/>
  <c r="N887" i="28" s="1"/>
  <c r="B887" i="28"/>
  <c r="C887" i="28" s="1"/>
  <c r="O886" i="28"/>
  <c r="M886" i="28"/>
  <c r="I886" i="28"/>
  <c r="H886" i="28"/>
  <c r="G886" i="28"/>
  <c r="D886" i="28"/>
  <c r="N886" i="28" s="1"/>
  <c r="B886" i="28"/>
  <c r="C886" i="28" s="1"/>
  <c r="O885" i="28"/>
  <c r="M885" i="28"/>
  <c r="I885" i="28"/>
  <c r="H885" i="28"/>
  <c r="G885" i="28"/>
  <c r="D885" i="28"/>
  <c r="N885" i="28" s="1"/>
  <c r="B885" i="28"/>
  <c r="C885" i="28" s="1"/>
  <c r="O884" i="28"/>
  <c r="M884" i="28"/>
  <c r="I884" i="28"/>
  <c r="H884" i="28"/>
  <c r="G884" i="28"/>
  <c r="D884" i="28"/>
  <c r="N884" i="28" s="1"/>
  <c r="B884" i="28"/>
  <c r="C884" i="28" s="1"/>
  <c r="O883" i="28"/>
  <c r="M883" i="28"/>
  <c r="I883" i="28"/>
  <c r="H883" i="28"/>
  <c r="G883" i="28"/>
  <c r="D883" i="28"/>
  <c r="N883" i="28" s="1"/>
  <c r="B883" i="28"/>
  <c r="C883" i="28" s="1"/>
  <c r="O882" i="28"/>
  <c r="M882" i="28"/>
  <c r="I882" i="28"/>
  <c r="H882" i="28"/>
  <c r="G882" i="28"/>
  <c r="D882" i="28"/>
  <c r="N882" i="28" s="1"/>
  <c r="B882" i="28"/>
  <c r="C882" i="28" s="1"/>
  <c r="O881" i="28"/>
  <c r="M881" i="28"/>
  <c r="I881" i="28"/>
  <c r="H881" i="28"/>
  <c r="G881" i="28"/>
  <c r="D881" i="28"/>
  <c r="N881" i="28" s="1"/>
  <c r="B881" i="28"/>
  <c r="C881" i="28" s="1"/>
  <c r="O880" i="28"/>
  <c r="M880" i="28"/>
  <c r="I880" i="28"/>
  <c r="H880" i="28"/>
  <c r="G880" i="28"/>
  <c r="D880" i="28"/>
  <c r="N880" i="28" s="1"/>
  <c r="B880" i="28"/>
  <c r="C880" i="28" s="1"/>
  <c r="O879" i="28"/>
  <c r="M879" i="28"/>
  <c r="I879" i="28"/>
  <c r="H879" i="28"/>
  <c r="G879" i="28"/>
  <c r="D879" i="28"/>
  <c r="N879" i="28" s="1"/>
  <c r="B879" i="28"/>
  <c r="C879" i="28" s="1"/>
  <c r="O878" i="28"/>
  <c r="M878" i="28"/>
  <c r="I878" i="28"/>
  <c r="H878" i="28"/>
  <c r="G878" i="28"/>
  <c r="D878" i="28"/>
  <c r="N878" i="28" s="1"/>
  <c r="B878" i="28"/>
  <c r="C878" i="28" s="1"/>
  <c r="O877" i="28"/>
  <c r="M877" i="28"/>
  <c r="I877" i="28"/>
  <c r="H877" i="28"/>
  <c r="G877" i="28"/>
  <c r="D877" i="28"/>
  <c r="N877" i="28" s="1"/>
  <c r="B877" i="28"/>
  <c r="C877" i="28" s="1"/>
  <c r="O876" i="28"/>
  <c r="M876" i="28"/>
  <c r="I876" i="28"/>
  <c r="H876" i="28"/>
  <c r="G876" i="28"/>
  <c r="D876" i="28"/>
  <c r="N876" i="28" s="1"/>
  <c r="B876" i="28"/>
  <c r="C876" i="28" s="1"/>
  <c r="O875" i="28"/>
  <c r="M875" i="28"/>
  <c r="I875" i="28"/>
  <c r="H875" i="28"/>
  <c r="G875" i="28"/>
  <c r="D875" i="28"/>
  <c r="N875" i="28" s="1"/>
  <c r="B875" i="28"/>
  <c r="C875" i="28" s="1"/>
  <c r="O874" i="28"/>
  <c r="M874" i="28"/>
  <c r="I874" i="28"/>
  <c r="H874" i="28"/>
  <c r="G874" i="28"/>
  <c r="D874" i="28"/>
  <c r="N874" i="28" s="1"/>
  <c r="B874" i="28"/>
  <c r="C874" i="28" s="1"/>
  <c r="O873" i="28"/>
  <c r="M873" i="28"/>
  <c r="I873" i="28"/>
  <c r="H873" i="28"/>
  <c r="G873" i="28"/>
  <c r="D873" i="28"/>
  <c r="N873" i="28" s="1"/>
  <c r="B873" i="28"/>
  <c r="C873" i="28" s="1"/>
  <c r="O872" i="28"/>
  <c r="M872" i="28"/>
  <c r="I872" i="28"/>
  <c r="H872" i="28"/>
  <c r="G872" i="28"/>
  <c r="D872" i="28"/>
  <c r="N872" i="28" s="1"/>
  <c r="B872" i="28"/>
  <c r="C872" i="28" s="1"/>
  <c r="O871" i="28"/>
  <c r="M871" i="28"/>
  <c r="I871" i="28"/>
  <c r="H871" i="28"/>
  <c r="G871" i="28"/>
  <c r="D871" i="28"/>
  <c r="N871" i="28" s="1"/>
  <c r="B871" i="28"/>
  <c r="C871" i="28" s="1"/>
  <c r="O870" i="28"/>
  <c r="M870" i="28"/>
  <c r="I870" i="28"/>
  <c r="H870" i="28"/>
  <c r="G870" i="28"/>
  <c r="D870" i="28"/>
  <c r="N870" i="28" s="1"/>
  <c r="B870" i="28"/>
  <c r="C870" i="28" s="1"/>
  <c r="O869" i="28"/>
  <c r="M869" i="28"/>
  <c r="I869" i="28"/>
  <c r="H869" i="28"/>
  <c r="G869" i="28"/>
  <c r="D869" i="28"/>
  <c r="N869" i="28" s="1"/>
  <c r="B869" i="28"/>
  <c r="C869" i="28" s="1"/>
  <c r="O868" i="28"/>
  <c r="M868" i="28"/>
  <c r="I868" i="28"/>
  <c r="H868" i="28"/>
  <c r="G868" i="28"/>
  <c r="D868" i="28"/>
  <c r="N868" i="28" s="1"/>
  <c r="B868" i="28"/>
  <c r="C868" i="28" s="1"/>
  <c r="O867" i="28"/>
  <c r="M867" i="28"/>
  <c r="I867" i="28"/>
  <c r="H867" i="28"/>
  <c r="G867" i="28"/>
  <c r="D867" i="28"/>
  <c r="N867" i="28" s="1"/>
  <c r="B867" i="28"/>
  <c r="C867" i="28" s="1"/>
  <c r="O866" i="28"/>
  <c r="M866" i="28"/>
  <c r="I866" i="28"/>
  <c r="H866" i="28"/>
  <c r="G866" i="28"/>
  <c r="D866" i="28"/>
  <c r="N866" i="28" s="1"/>
  <c r="B866" i="28"/>
  <c r="C866" i="28" s="1"/>
  <c r="O865" i="28"/>
  <c r="M865" i="28"/>
  <c r="I865" i="28"/>
  <c r="H865" i="28"/>
  <c r="G865" i="28"/>
  <c r="D865" i="28"/>
  <c r="N865" i="28" s="1"/>
  <c r="B865" i="28"/>
  <c r="C865" i="28" s="1"/>
  <c r="O864" i="28"/>
  <c r="M864" i="28"/>
  <c r="I864" i="28"/>
  <c r="H864" i="28"/>
  <c r="G864" i="28"/>
  <c r="D864" i="28"/>
  <c r="N864" i="28" s="1"/>
  <c r="B864" i="28"/>
  <c r="C864" i="28" s="1"/>
  <c r="O863" i="28"/>
  <c r="M863" i="28"/>
  <c r="I863" i="28"/>
  <c r="H863" i="28"/>
  <c r="G863" i="28"/>
  <c r="D863" i="28"/>
  <c r="N863" i="28" s="1"/>
  <c r="B863" i="28"/>
  <c r="C863" i="28" s="1"/>
  <c r="O862" i="28"/>
  <c r="M862" i="28"/>
  <c r="I862" i="28"/>
  <c r="H862" i="28"/>
  <c r="G862" i="28"/>
  <c r="D862" i="28"/>
  <c r="N862" i="28" s="1"/>
  <c r="B862" i="28"/>
  <c r="C862" i="28" s="1"/>
  <c r="O861" i="28"/>
  <c r="M861" i="28"/>
  <c r="I861" i="28"/>
  <c r="H861" i="28"/>
  <c r="G861" i="28"/>
  <c r="D861" i="28"/>
  <c r="N861" i="28" s="1"/>
  <c r="B861" i="28"/>
  <c r="C861" i="28" s="1"/>
  <c r="O860" i="28"/>
  <c r="M860" i="28"/>
  <c r="I860" i="28"/>
  <c r="H860" i="28"/>
  <c r="G860" i="28"/>
  <c r="D860" i="28"/>
  <c r="N860" i="28" s="1"/>
  <c r="B860" i="28"/>
  <c r="C860" i="28" s="1"/>
  <c r="O859" i="28"/>
  <c r="M859" i="28"/>
  <c r="I859" i="28"/>
  <c r="H859" i="28"/>
  <c r="G859" i="28"/>
  <c r="D859" i="28"/>
  <c r="N859" i="28" s="1"/>
  <c r="B859" i="28"/>
  <c r="C859" i="28" s="1"/>
  <c r="O858" i="28"/>
  <c r="M858" i="28"/>
  <c r="I858" i="28"/>
  <c r="H858" i="28"/>
  <c r="G858" i="28"/>
  <c r="D858" i="28"/>
  <c r="N858" i="28" s="1"/>
  <c r="B858" i="28"/>
  <c r="C858" i="28" s="1"/>
  <c r="O857" i="28"/>
  <c r="M857" i="28"/>
  <c r="I857" i="28"/>
  <c r="H857" i="28"/>
  <c r="G857" i="28"/>
  <c r="D857" i="28"/>
  <c r="N857" i="28" s="1"/>
  <c r="B857" i="28"/>
  <c r="C857" i="28" s="1"/>
  <c r="O856" i="28"/>
  <c r="M856" i="28"/>
  <c r="I856" i="28"/>
  <c r="H856" i="28"/>
  <c r="G856" i="28"/>
  <c r="D856" i="28"/>
  <c r="N856" i="28" s="1"/>
  <c r="B856" i="28"/>
  <c r="C856" i="28" s="1"/>
  <c r="O855" i="28"/>
  <c r="M855" i="28"/>
  <c r="I855" i="28"/>
  <c r="H855" i="28"/>
  <c r="G855" i="28"/>
  <c r="D855" i="28"/>
  <c r="N855" i="28" s="1"/>
  <c r="B855" i="28"/>
  <c r="C855" i="28" s="1"/>
  <c r="O854" i="28"/>
  <c r="M854" i="28"/>
  <c r="I854" i="28"/>
  <c r="H854" i="28"/>
  <c r="G854" i="28"/>
  <c r="D854" i="28"/>
  <c r="N854" i="28" s="1"/>
  <c r="B854" i="28"/>
  <c r="C854" i="28" s="1"/>
  <c r="O853" i="28"/>
  <c r="M853" i="28"/>
  <c r="I853" i="28"/>
  <c r="H853" i="28"/>
  <c r="G853" i="28"/>
  <c r="D853" i="28"/>
  <c r="N853" i="28" s="1"/>
  <c r="B853" i="28"/>
  <c r="C853" i="28" s="1"/>
  <c r="O852" i="28"/>
  <c r="M852" i="28"/>
  <c r="I852" i="28"/>
  <c r="H852" i="28"/>
  <c r="G852" i="28"/>
  <c r="D852" i="28"/>
  <c r="N852" i="28" s="1"/>
  <c r="B852" i="28"/>
  <c r="C852" i="28" s="1"/>
  <c r="O851" i="28"/>
  <c r="M851" i="28"/>
  <c r="I851" i="28"/>
  <c r="H851" i="28"/>
  <c r="G851" i="28"/>
  <c r="D851" i="28"/>
  <c r="N851" i="28" s="1"/>
  <c r="B851" i="28"/>
  <c r="C851" i="28" s="1"/>
  <c r="O850" i="28"/>
  <c r="M850" i="28"/>
  <c r="I850" i="28"/>
  <c r="H850" i="28"/>
  <c r="G850" i="28"/>
  <c r="D850" i="28"/>
  <c r="N850" i="28" s="1"/>
  <c r="B850" i="28"/>
  <c r="C850" i="28" s="1"/>
  <c r="O849" i="28"/>
  <c r="M849" i="28"/>
  <c r="I849" i="28"/>
  <c r="H849" i="28"/>
  <c r="G849" i="28"/>
  <c r="D849" i="28"/>
  <c r="N849" i="28" s="1"/>
  <c r="B849" i="28"/>
  <c r="C849" i="28" s="1"/>
  <c r="O848" i="28"/>
  <c r="M848" i="28"/>
  <c r="I848" i="28"/>
  <c r="H848" i="28"/>
  <c r="G848" i="28"/>
  <c r="D848" i="28"/>
  <c r="N848" i="28" s="1"/>
  <c r="B848" i="28"/>
  <c r="C848" i="28" s="1"/>
  <c r="O847" i="28"/>
  <c r="M847" i="28"/>
  <c r="I847" i="28"/>
  <c r="H847" i="28"/>
  <c r="G847" i="28"/>
  <c r="D847" i="28"/>
  <c r="N847" i="28" s="1"/>
  <c r="B847" i="28"/>
  <c r="C847" i="28" s="1"/>
  <c r="O846" i="28"/>
  <c r="M846" i="28"/>
  <c r="I846" i="28"/>
  <c r="H846" i="28"/>
  <c r="G846" i="28"/>
  <c r="D846" i="28"/>
  <c r="N846" i="28" s="1"/>
  <c r="B846" i="28"/>
  <c r="C846" i="28" s="1"/>
  <c r="O845" i="28"/>
  <c r="M845" i="28"/>
  <c r="I845" i="28"/>
  <c r="H845" i="28"/>
  <c r="G845" i="28"/>
  <c r="D845" i="28"/>
  <c r="N845" i="28" s="1"/>
  <c r="B845" i="28"/>
  <c r="C845" i="28" s="1"/>
  <c r="O844" i="28"/>
  <c r="M844" i="28"/>
  <c r="I844" i="28"/>
  <c r="H844" i="28"/>
  <c r="G844" i="28"/>
  <c r="D844" i="28"/>
  <c r="N844" i="28" s="1"/>
  <c r="B844" i="28"/>
  <c r="C844" i="28" s="1"/>
  <c r="O843" i="28"/>
  <c r="M843" i="28"/>
  <c r="I843" i="28"/>
  <c r="H843" i="28"/>
  <c r="G843" i="28"/>
  <c r="D843" i="28"/>
  <c r="N843" i="28" s="1"/>
  <c r="B843" i="28"/>
  <c r="C843" i="28" s="1"/>
  <c r="O842" i="28"/>
  <c r="M842" i="28"/>
  <c r="I842" i="28"/>
  <c r="H842" i="28"/>
  <c r="G842" i="28"/>
  <c r="D842" i="28"/>
  <c r="N842" i="28" s="1"/>
  <c r="B842" i="28"/>
  <c r="C842" i="28" s="1"/>
  <c r="O841" i="28"/>
  <c r="M841" i="28"/>
  <c r="I841" i="28"/>
  <c r="H841" i="28"/>
  <c r="G841" i="28"/>
  <c r="D841" i="28"/>
  <c r="N841" i="28" s="1"/>
  <c r="B841" i="28"/>
  <c r="C841" i="28" s="1"/>
  <c r="O840" i="28"/>
  <c r="M840" i="28"/>
  <c r="I840" i="28"/>
  <c r="H840" i="28"/>
  <c r="G840" i="28"/>
  <c r="D840" i="28"/>
  <c r="N840" i="28" s="1"/>
  <c r="B840" i="28"/>
  <c r="C840" i="28" s="1"/>
  <c r="O839" i="28"/>
  <c r="M839" i="28"/>
  <c r="I839" i="28"/>
  <c r="H839" i="28"/>
  <c r="G839" i="28"/>
  <c r="D839" i="28"/>
  <c r="N839" i="28" s="1"/>
  <c r="B839" i="28"/>
  <c r="C839" i="28" s="1"/>
  <c r="O838" i="28"/>
  <c r="M838" i="28"/>
  <c r="I838" i="28"/>
  <c r="H838" i="28"/>
  <c r="G838" i="28"/>
  <c r="D838" i="28"/>
  <c r="N838" i="28" s="1"/>
  <c r="B838" i="28"/>
  <c r="C838" i="28" s="1"/>
  <c r="O837" i="28"/>
  <c r="M837" i="28"/>
  <c r="I837" i="28"/>
  <c r="H837" i="28"/>
  <c r="G837" i="28"/>
  <c r="D837" i="28"/>
  <c r="N837" i="28" s="1"/>
  <c r="B837" i="28"/>
  <c r="C837" i="28" s="1"/>
  <c r="O836" i="28"/>
  <c r="M836" i="28"/>
  <c r="I836" i="28"/>
  <c r="H836" i="28"/>
  <c r="G836" i="28"/>
  <c r="D836" i="28"/>
  <c r="N836" i="28" s="1"/>
  <c r="B836" i="28"/>
  <c r="C836" i="28" s="1"/>
  <c r="O835" i="28"/>
  <c r="M835" i="28"/>
  <c r="I835" i="28"/>
  <c r="H835" i="28"/>
  <c r="G835" i="28"/>
  <c r="D835" i="28"/>
  <c r="N835" i="28" s="1"/>
  <c r="B835" i="28"/>
  <c r="C835" i="28" s="1"/>
  <c r="O834" i="28"/>
  <c r="M834" i="28"/>
  <c r="I834" i="28"/>
  <c r="H834" i="28"/>
  <c r="G834" i="28"/>
  <c r="D834" i="28"/>
  <c r="N834" i="28" s="1"/>
  <c r="B834" i="28"/>
  <c r="C834" i="28" s="1"/>
  <c r="O833" i="28"/>
  <c r="M833" i="28"/>
  <c r="I833" i="28"/>
  <c r="H833" i="28"/>
  <c r="G833" i="28"/>
  <c r="D833" i="28"/>
  <c r="N833" i="28" s="1"/>
  <c r="B833" i="28"/>
  <c r="C833" i="28" s="1"/>
  <c r="O832" i="28"/>
  <c r="M832" i="28"/>
  <c r="I832" i="28"/>
  <c r="H832" i="28"/>
  <c r="G832" i="28"/>
  <c r="D832" i="28"/>
  <c r="N832" i="28" s="1"/>
  <c r="B832" i="28"/>
  <c r="C832" i="28" s="1"/>
  <c r="O831" i="28"/>
  <c r="M831" i="28"/>
  <c r="I831" i="28"/>
  <c r="H831" i="28"/>
  <c r="G831" i="28"/>
  <c r="D831" i="28"/>
  <c r="N831" i="28" s="1"/>
  <c r="B831" i="28"/>
  <c r="C831" i="28" s="1"/>
  <c r="O830" i="28"/>
  <c r="M830" i="28"/>
  <c r="I830" i="28"/>
  <c r="H830" i="28"/>
  <c r="G830" i="28"/>
  <c r="D830" i="28"/>
  <c r="N830" i="28" s="1"/>
  <c r="B830" i="28"/>
  <c r="C830" i="28" s="1"/>
  <c r="O829" i="28"/>
  <c r="M829" i="28"/>
  <c r="I829" i="28"/>
  <c r="H829" i="28"/>
  <c r="G829" i="28"/>
  <c r="D829" i="28"/>
  <c r="N829" i="28" s="1"/>
  <c r="B829" i="28"/>
  <c r="C829" i="28" s="1"/>
  <c r="O828" i="28"/>
  <c r="M828" i="28"/>
  <c r="I828" i="28"/>
  <c r="H828" i="28"/>
  <c r="G828" i="28"/>
  <c r="D828" i="28"/>
  <c r="N828" i="28" s="1"/>
  <c r="B828" i="28"/>
  <c r="C828" i="28" s="1"/>
  <c r="O827" i="28"/>
  <c r="M827" i="28"/>
  <c r="I827" i="28"/>
  <c r="H827" i="28"/>
  <c r="G827" i="28"/>
  <c r="D827" i="28"/>
  <c r="N827" i="28" s="1"/>
  <c r="B827" i="28"/>
  <c r="C827" i="28" s="1"/>
  <c r="O826" i="28"/>
  <c r="M826" i="28"/>
  <c r="I826" i="28"/>
  <c r="H826" i="28"/>
  <c r="G826" i="28"/>
  <c r="D826" i="28"/>
  <c r="N826" i="28" s="1"/>
  <c r="B826" i="28"/>
  <c r="C826" i="28" s="1"/>
  <c r="O825" i="28"/>
  <c r="M825" i="28"/>
  <c r="I825" i="28"/>
  <c r="H825" i="28"/>
  <c r="G825" i="28"/>
  <c r="D825" i="28"/>
  <c r="N825" i="28" s="1"/>
  <c r="B825" i="28"/>
  <c r="C825" i="28" s="1"/>
  <c r="O824" i="28"/>
  <c r="M824" i="28"/>
  <c r="I824" i="28"/>
  <c r="H824" i="28"/>
  <c r="G824" i="28"/>
  <c r="D824" i="28"/>
  <c r="N824" i="28" s="1"/>
  <c r="B824" i="28"/>
  <c r="C824" i="28" s="1"/>
  <c r="O823" i="28"/>
  <c r="M823" i="28"/>
  <c r="I823" i="28"/>
  <c r="H823" i="28"/>
  <c r="G823" i="28"/>
  <c r="D823" i="28"/>
  <c r="N823" i="28" s="1"/>
  <c r="B823" i="28"/>
  <c r="C823" i="28" s="1"/>
  <c r="O822" i="28"/>
  <c r="M822" i="28"/>
  <c r="I822" i="28"/>
  <c r="H822" i="28"/>
  <c r="G822" i="28"/>
  <c r="D822" i="28"/>
  <c r="N822" i="28" s="1"/>
  <c r="B822" i="28"/>
  <c r="C822" i="28" s="1"/>
  <c r="O821" i="28"/>
  <c r="M821" i="28"/>
  <c r="I821" i="28"/>
  <c r="H821" i="28"/>
  <c r="G821" i="28"/>
  <c r="D821" i="28"/>
  <c r="N821" i="28" s="1"/>
  <c r="B821" i="28"/>
  <c r="C821" i="28" s="1"/>
  <c r="O820" i="28"/>
  <c r="M820" i="28"/>
  <c r="I820" i="28"/>
  <c r="H820" i="28"/>
  <c r="G820" i="28"/>
  <c r="D820" i="28"/>
  <c r="N820" i="28" s="1"/>
  <c r="B820" i="28"/>
  <c r="C820" i="28" s="1"/>
  <c r="O819" i="28"/>
  <c r="M819" i="28"/>
  <c r="I819" i="28"/>
  <c r="H819" i="28"/>
  <c r="G819" i="28"/>
  <c r="D819" i="28"/>
  <c r="N819" i="28" s="1"/>
  <c r="B819" i="28"/>
  <c r="C819" i="28" s="1"/>
  <c r="O818" i="28"/>
  <c r="M818" i="28"/>
  <c r="I818" i="28"/>
  <c r="H818" i="28"/>
  <c r="G818" i="28"/>
  <c r="D818" i="28"/>
  <c r="N818" i="28" s="1"/>
  <c r="B818" i="28"/>
  <c r="C818" i="28" s="1"/>
  <c r="O817" i="28"/>
  <c r="M817" i="28"/>
  <c r="I817" i="28"/>
  <c r="H817" i="28"/>
  <c r="G817" i="28"/>
  <c r="D817" i="28"/>
  <c r="N817" i="28" s="1"/>
  <c r="B817" i="28"/>
  <c r="C817" i="28" s="1"/>
  <c r="O816" i="28"/>
  <c r="M816" i="28"/>
  <c r="I816" i="28"/>
  <c r="H816" i="28"/>
  <c r="G816" i="28"/>
  <c r="D816" i="28"/>
  <c r="N816" i="28" s="1"/>
  <c r="B816" i="28"/>
  <c r="C816" i="28" s="1"/>
  <c r="O815" i="28"/>
  <c r="M815" i="28"/>
  <c r="I815" i="28"/>
  <c r="H815" i="28"/>
  <c r="G815" i="28"/>
  <c r="D815" i="28"/>
  <c r="N815" i="28" s="1"/>
  <c r="B815" i="28"/>
  <c r="C815" i="28" s="1"/>
  <c r="O814" i="28"/>
  <c r="M814" i="28"/>
  <c r="I814" i="28"/>
  <c r="H814" i="28"/>
  <c r="G814" i="28"/>
  <c r="D814" i="28"/>
  <c r="N814" i="28" s="1"/>
  <c r="B814" i="28"/>
  <c r="C814" i="28" s="1"/>
  <c r="O813" i="28"/>
  <c r="M813" i="28"/>
  <c r="I813" i="28"/>
  <c r="H813" i="28"/>
  <c r="G813" i="28"/>
  <c r="D813" i="28"/>
  <c r="N813" i="28" s="1"/>
  <c r="B813" i="28"/>
  <c r="C813" i="28" s="1"/>
  <c r="O812" i="28"/>
  <c r="M812" i="28"/>
  <c r="I812" i="28"/>
  <c r="H812" i="28"/>
  <c r="G812" i="28"/>
  <c r="D812" i="28"/>
  <c r="N812" i="28" s="1"/>
  <c r="B812" i="28"/>
  <c r="C812" i="28" s="1"/>
  <c r="O811" i="28"/>
  <c r="M811" i="28"/>
  <c r="I811" i="28"/>
  <c r="H811" i="28"/>
  <c r="G811" i="28"/>
  <c r="D811" i="28"/>
  <c r="N811" i="28" s="1"/>
  <c r="B811" i="28"/>
  <c r="C811" i="28" s="1"/>
  <c r="O810" i="28"/>
  <c r="M810" i="28"/>
  <c r="I810" i="28"/>
  <c r="H810" i="28"/>
  <c r="G810" i="28"/>
  <c r="D810" i="28"/>
  <c r="N810" i="28" s="1"/>
  <c r="B810" i="28"/>
  <c r="C810" i="28" s="1"/>
  <c r="O809" i="28"/>
  <c r="M809" i="28"/>
  <c r="I809" i="28"/>
  <c r="H809" i="28"/>
  <c r="G809" i="28"/>
  <c r="D809" i="28"/>
  <c r="N809" i="28" s="1"/>
  <c r="B809" i="28"/>
  <c r="C809" i="28" s="1"/>
  <c r="O808" i="28"/>
  <c r="M808" i="28"/>
  <c r="I808" i="28"/>
  <c r="H808" i="28"/>
  <c r="G808" i="28"/>
  <c r="D808" i="28"/>
  <c r="N808" i="28" s="1"/>
  <c r="B808" i="28"/>
  <c r="C808" i="28" s="1"/>
  <c r="O807" i="28"/>
  <c r="M807" i="28"/>
  <c r="I807" i="28"/>
  <c r="H807" i="28"/>
  <c r="G807" i="28"/>
  <c r="D807" i="28"/>
  <c r="N807" i="28" s="1"/>
  <c r="B807" i="28"/>
  <c r="C807" i="28" s="1"/>
  <c r="O806" i="28"/>
  <c r="M806" i="28"/>
  <c r="I806" i="28"/>
  <c r="H806" i="28"/>
  <c r="G806" i="28"/>
  <c r="D806" i="28"/>
  <c r="N806" i="28" s="1"/>
  <c r="B806" i="28"/>
  <c r="C806" i="28" s="1"/>
  <c r="O805" i="28"/>
  <c r="M805" i="28"/>
  <c r="I805" i="28"/>
  <c r="H805" i="28"/>
  <c r="G805" i="28"/>
  <c r="D805" i="28"/>
  <c r="N805" i="28" s="1"/>
  <c r="B805" i="28"/>
  <c r="C805" i="28" s="1"/>
  <c r="O804" i="28"/>
  <c r="M804" i="28"/>
  <c r="I804" i="28"/>
  <c r="H804" i="28"/>
  <c r="G804" i="28"/>
  <c r="D804" i="28"/>
  <c r="N804" i="28" s="1"/>
  <c r="B804" i="28"/>
  <c r="C804" i="28" s="1"/>
  <c r="O803" i="28"/>
  <c r="M803" i="28"/>
  <c r="I803" i="28"/>
  <c r="H803" i="28"/>
  <c r="G803" i="28"/>
  <c r="D803" i="28"/>
  <c r="N803" i="28" s="1"/>
  <c r="B803" i="28"/>
  <c r="C803" i="28" s="1"/>
  <c r="O802" i="28"/>
  <c r="M802" i="28"/>
  <c r="I802" i="28"/>
  <c r="H802" i="28"/>
  <c r="G802" i="28"/>
  <c r="D802" i="28"/>
  <c r="N802" i="28" s="1"/>
  <c r="B802" i="28"/>
  <c r="C802" i="28" s="1"/>
  <c r="O801" i="28"/>
  <c r="M801" i="28"/>
  <c r="I801" i="28"/>
  <c r="H801" i="28"/>
  <c r="G801" i="28"/>
  <c r="D801" i="28"/>
  <c r="N801" i="28" s="1"/>
  <c r="B801" i="28"/>
  <c r="C801" i="28" s="1"/>
  <c r="O800" i="28"/>
  <c r="M800" i="28"/>
  <c r="I800" i="28"/>
  <c r="H800" i="28"/>
  <c r="G800" i="28"/>
  <c r="D800" i="28"/>
  <c r="N800" i="28" s="1"/>
  <c r="B800" i="28"/>
  <c r="C800" i="28" s="1"/>
  <c r="O799" i="28"/>
  <c r="M799" i="28"/>
  <c r="I799" i="28"/>
  <c r="H799" i="28"/>
  <c r="G799" i="28"/>
  <c r="D799" i="28"/>
  <c r="N799" i="28" s="1"/>
  <c r="B799" i="28"/>
  <c r="C799" i="28" s="1"/>
  <c r="O798" i="28"/>
  <c r="M798" i="28"/>
  <c r="I798" i="28"/>
  <c r="H798" i="28"/>
  <c r="G798" i="28"/>
  <c r="D798" i="28"/>
  <c r="N798" i="28" s="1"/>
  <c r="B798" i="28"/>
  <c r="C798" i="28" s="1"/>
  <c r="O797" i="28"/>
  <c r="M797" i="28"/>
  <c r="I797" i="28"/>
  <c r="H797" i="28"/>
  <c r="G797" i="28"/>
  <c r="D797" i="28"/>
  <c r="N797" i="28" s="1"/>
  <c r="B797" i="28"/>
  <c r="C797" i="28" s="1"/>
  <c r="O796" i="28"/>
  <c r="M796" i="28"/>
  <c r="I796" i="28"/>
  <c r="H796" i="28"/>
  <c r="G796" i="28"/>
  <c r="D796" i="28"/>
  <c r="N796" i="28" s="1"/>
  <c r="B796" i="28"/>
  <c r="C796" i="28" s="1"/>
  <c r="O795" i="28"/>
  <c r="M795" i="28"/>
  <c r="I795" i="28"/>
  <c r="H795" i="28"/>
  <c r="G795" i="28"/>
  <c r="D795" i="28"/>
  <c r="N795" i="28" s="1"/>
  <c r="B795" i="28"/>
  <c r="C795" i="28" s="1"/>
  <c r="O794" i="28"/>
  <c r="M794" i="28"/>
  <c r="I794" i="28"/>
  <c r="H794" i="28"/>
  <c r="G794" i="28"/>
  <c r="D794" i="28"/>
  <c r="N794" i="28" s="1"/>
  <c r="B794" i="28"/>
  <c r="C794" i="28" s="1"/>
  <c r="O793" i="28"/>
  <c r="M793" i="28"/>
  <c r="I793" i="28"/>
  <c r="H793" i="28"/>
  <c r="G793" i="28"/>
  <c r="D793" i="28"/>
  <c r="N793" i="28" s="1"/>
  <c r="B793" i="28"/>
  <c r="C793" i="28" s="1"/>
  <c r="O792" i="28"/>
  <c r="M792" i="28"/>
  <c r="I792" i="28"/>
  <c r="H792" i="28"/>
  <c r="G792" i="28"/>
  <c r="D792" i="28"/>
  <c r="N792" i="28" s="1"/>
  <c r="B792" i="28"/>
  <c r="C792" i="28" s="1"/>
  <c r="O791" i="28"/>
  <c r="M791" i="28"/>
  <c r="I791" i="28"/>
  <c r="H791" i="28"/>
  <c r="G791" i="28"/>
  <c r="D791" i="28"/>
  <c r="N791" i="28" s="1"/>
  <c r="B791" i="28"/>
  <c r="C791" i="28" s="1"/>
  <c r="O790" i="28"/>
  <c r="M790" i="28"/>
  <c r="I790" i="28"/>
  <c r="H790" i="28"/>
  <c r="G790" i="28"/>
  <c r="D790" i="28"/>
  <c r="N790" i="28" s="1"/>
  <c r="B790" i="28"/>
  <c r="C790" i="28" s="1"/>
  <c r="O789" i="28"/>
  <c r="M789" i="28"/>
  <c r="I789" i="28"/>
  <c r="H789" i="28"/>
  <c r="G789" i="28"/>
  <c r="D789" i="28"/>
  <c r="N789" i="28" s="1"/>
  <c r="B789" i="28"/>
  <c r="C789" i="28" s="1"/>
  <c r="O788" i="28"/>
  <c r="M788" i="28"/>
  <c r="I788" i="28"/>
  <c r="H788" i="28"/>
  <c r="G788" i="28"/>
  <c r="D788" i="28"/>
  <c r="N788" i="28" s="1"/>
  <c r="B788" i="28"/>
  <c r="C788" i="28" s="1"/>
  <c r="O787" i="28"/>
  <c r="M787" i="28"/>
  <c r="I787" i="28"/>
  <c r="H787" i="28"/>
  <c r="G787" i="28"/>
  <c r="D787" i="28"/>
  <c r="N787" i="28" s="1"/>
  <c r="B787" i="28"/>
  <c r="C787" i="28" s="1"/>
  <c r="O786" i="28"/>
  <c r="M786" i="28"/>
  <c r="I786" i="28"/>
  <c r="H786" i="28"/>
  <c r="G786" i="28"/>
  <c r="D786" i="28"/>
  <c r="N786" i="28" s="1"/>
  <c r="B786" i="28"/>
  <c r="C786" i="28" s="1"/>
  <c r="O785" i="28"/>
  <c r="M785" i="28"/>
  <c r="I785" i="28"/>
  <c r="H785" i="28"/>
  <c r="G785" i="28"/>
  <c r="D785" i="28"/>
  <c r="N785" i="28" s="1"/>
  <c r="B785" i="28"/>
  <c r="C785" i="28" s="1"/>
  <c r="O784" i="28"/>
  <c r="M784" i="28"/>
  <c r="I784" i="28"/>
  <c r="H784" i="28"/>
  <c r="G784" i="28"/>
  <c r="D784" i="28"/>
  <c r="N784" i="28" s="1"/>
  <c r="B784" i="28"/>
  <c r="C784" i="28" s="1"/>
  <c r="O783" i="28"/>
  <c r="M783" i="28"/>
  <c r="I783" i="28"/>
  <c r="H783" i="28"/>
  <c r="G783" i="28"/>
  <c r="D783" i="28"/>
  <c r="N783" i="28" s="1"/>
  <c r="B783" i="28"/>
  <c r="C783" i="28" s="1"/>
  <c r="O782" i="28"/>
  <c r="M782" i="28"/>
  <c r="I782" i="28"/>
  <c r="H782" i="28"/>
  <c r="G782" i="28"/>
  <c r="D782" i="28"/>
  <c r="N782" i="28" s="1"/>
  <c r="B782" i="28"/>
  <c r="C782" i="28" s="1"/>
  <c r="O781" i="28"/>
  <c r="M781" i="28"/>
  <c r="I781" i="28"/>
  <c r="H781" i="28"/>
  <c r="G781" i="28"/>
  <c r="D781" i="28"/>
  <c r="N781" i="28" s="1"/>
  <c r="B781" i="28"/>
  <c r="C781" i="28" s="1"/>
  <c r="O780" i="28"/>
  <c r="M780" i="28"/>
  <c r="I780" i="28"/>
  <c r="H780" i="28"/>
  <c r="G780" i="28"/>
  <c r="D780" i="28"/>
  <c r="N780" i="28" s="1"/>
  <c r="B780" i="28"/>
  <c r="C780" i="28" s="1"/>
  <c r="O779" i="28"/>
  <c r="M779" i="28"/>
  <c r="I779" i="28"/>
  <c r="H779" i="28"/>
  <c r="G779" i="28"/>
  <c r="D779" i="28"/>
  <c r="N779" i="28" s="1"/>
  <c r="B779" i="28"/>
  <c r="C779" i="28" s="1"/>
  <c r="O778" i="28"/>
  <c r="M778" i="28"/>
  <c r="I778" i="28"/>
  <c r="H778" i="28"/>
  <c r="G778" i="28"/>
  <c r="D778" i="28"/>
  <c r="N778" i="28" s="1"/>
  <c r="B778" i="28"/>
  <c r="C778" i="28" s="1"/>
  <c r="O777" i="28"/>
  <c r="M777" i="28"/>
  <c r="I777" i="28"/>
  <c r="H777" i="28"/>
  <c r="G777" i="28"/>
  <c r="D777" i="28"/>
  <c r="N777" i="28" s="1"/>
  <c r="B777" i="28"/>
  <c r="C777" i="28" s="1"/>
  <c r="O776" i="28"/>
  <c r="M776" i="28"/>
  <c r="I776" i="28"/>
  <c r="H776" i="28"/>
  <c r="G776" i="28"/>
  <c r="D776" i="28"/>
  <c r="N776" i="28" s="1"/>
  <c r="B776" i="28"/>
  <c r="C776" i="28" s="1"/>
  <c r="O775" i="28"/>
  <c r="M775" i="28"/>
  <c r="I775" i="28"/>
  <c r="H775" i="28"/>
  <c r="G775" i="28"/>
  <c r="D775" i="28"/>
  <c r="N775" i="28" s="1"/>
  <c r="B775" i="28"/>
  <c r="C775" i="28" s="1"/>
  <c r="O774" i="28"/>
  <c r="M774" i="28"/>
  <c r="I774" i="28"/>
  <c r="H774" i="28"/>
  <c r="G774" i="28"/>
  <c r="D774" i="28"/>
  <c r="N774" i="28" s="1"/>
  <c r="B774" i="28"/>
  <c r="C774" i="28" s="1"/>
  <c r="O773" i="28"/>
  <c r="M773" i="28"/>
  <c r="I773" i="28"/>
  <c r="H773" i="28"/>
  <c r="G773" i="28"/>
  <c r="D773" i="28"/>
  <c r="N773" i="28" s="1"/>
  <c r="B773" i="28"/>
  <c r="C773" i="28" s="1"/>
  <c r="O772" i="28"/>
  <c r="M772" i="28"/>
  <c r="I772" i="28"/>
  <c r="H772" i="28"/>
  <c r="G772" i="28"/>
  <c r="D772" i="28"/>
  <c r="N772" i="28" s="1"/>
  <c r="B772" i="28"/>
  <c r="C772" i="28" s="1"/>
  <c r="O771" i="28"/>
  <c r="M771" i="28"/>
  <c r="I771" i="28"/>
  <c r="H771" i="28"/>
  <c r="G771" i="28"/>
  <c r="D771" i="28"/>
  <c r="N771" i="28" s="1"/>
  <c r="B771" i="28"/>
  <c r="C771" i="28" s="1"/>
  <c r="O770" i="28"/>
  <c r="M770" i="28"/>
  <c r="I770" i="28"/>
  <c r="H770" i="28"/>
  <c r="G770" i="28"/>
  <c r="D770" i="28"/>
  <c r="N770" i="28" s="1"/>
  <c r="B770" i="28"/>
  <c r="C770" i="28" s="1"/>
  <c r="O769" i="28"/>
  <c r="M769" i="28"/>
  <c r="I769" i="28"/>
  <c r="H769" i="28"/>
  <c r="G769" i="28"/>
  <c r="D769" i="28"/>
  <c r="N769" i="28" s="1"/>
  <c r="B769" i="28"/>
  <c r="C769" i="28" s="1"/>
  <c r="O768" i="28"/>
  <c r="M768" i="28"/>
  <c r="I768" i="28"/>
  <c r="H768" i="28"/>
  <c r="G768" i="28"/>
  <c r="D768" i="28"/>
  <c r="N768" i="28" s="1"/>
  <c r="B768" i="28"/>
  <c r="C768" i="28" s="1"/>
  <c r="O767" i="28"/>
  <c r="M767" i="28"/>
  <c r="I767" i="28"/>
  <c r="H767" i="28"/>
  <c r="G767" i="28"/>
  <c r="D767" i="28"/>
  <c r="N767" i="28" s="1"/>
  <c r="B767" i="28"/>
  <c r="C767" i="28" s="1"/>
  <c r="O766" i="28"/>
  <c r="M766" i="28"/>
  <c r="I766" i="28"/>
  <c r="H766" i="28"/>
  <c r="G766" i="28"/>
  <c r="D766" i="28"/>
  <c r="N766" i="28" s="1"/>
  <c r="B766" i="28"/>
  <c r="C766" i="28" s="1"/>
  <c r="O765" i="28"/>
  <c r="M765" i="28"/>
  <c r="I765" i="28"/>
  <c r="H765" i="28"/>
  <c r="G765" i="28"/>
  <c r="D765" i="28"/>
  <c r="N765" i="28" s="1"/>
  <c r="B765" i="28"/>
  <c r="C765" i="28" s="1"/>
  <c r="O764" i="28"/>
  <c r="M764" i="28"/>
  <c r="I764" i="28"/>
  <c r="H764" i="28"/>
  <c r="G764" i="28"/>
  <c r="D764" i="28"/>
  <c r="N764" i="28" s="1"/>
  <c r="B764" i="28"/>
  <c r="C764" i="28" s="1"/>
  <c r="O763" i="28"/>
  <c r="M763" i="28"/>
  <c r="I763" i="28"/>
  <c r="H763" i="28"/>
  <c r="G763" i="28"/>
  <c r="D763" i="28"/>
  <c r="N763" i="28" s="1"/>
  <c r="B763" i="28"/>
  <c r="C763" i="28" s="1"/>
  <c r="O762" i="28"/>
  <c r="M762" i="28"/>
  <c r="I762" i="28"/>
  <c r="H762" i="28"/>
  <c r="G762" i="28"/>
  <c r="D762" i="28"/>
  <c r="N762" i="28" s="1"/>
  <c r="B762" i="28"/>
  <c r="C762" i="28" s="1"/>
  <c r="O761" i="28"/>
  <c r="M761" i="28"/>
  <c r="I761" i="28"/>
  <c r="H761" i="28"/>
  <c r="G761" i="28"/>
  <c r="D761" i="28"/>
  <c r="N761" i="28" s="1"/>
  <c r="B761" i="28"/>
  <c r="C761" i="28" s="1"/>
  <c r="O760" i="28"/>
  <c r="M760" i="28"/>
  <c r="I760" i="28"/>
  <c r="H760" i="28"/>
  <c r="G760" i="28"/>
  <c r="D760" i="28"/>
  <c r="N760" i="28" s="1"/>
  <c r="B760" i="28"/>
  <c r="C760" i="28" s="1"/>
  <c r="O759" i="28"/>
  <c r="M759" i="28"/>
  <c r="I759" i="28"/>
  <c r="H759" i="28"/>
  <c r="G759" i="28"/>
  <c r="D759" i="28"/>
  <c r="N759" i="28" s="1"/>
  <c r="B759" i="28"/>
  <c r="C759" i="28" s="1"/>
  <c r="O758" i="28"/>
  <c r="M758" i="28"/>
  <c r="I758" i="28"/>
  <c r="H758" i="28"/>
  <c r="G758" i="28"/>
  <c r="D758" i="28"/>
  <c r="N758" i="28" s="1"/>
  <c r="B758" i="28"/>
  <c r="C758" i="28" s="1"/>
  <c r="O757" i="28"/>
  <c r="M757" i="28"/>
  <c r="I757" i="28"/>
  <c r="H757" i="28"/>
  <c r="G757" i="28"/>
  <c r="D757" i="28"/>
  <c r="N757" i="28" s="1"/>
  <c r="B757" i="28"/>
  <c r="C757" i="28" s="1"/>
  <c r="O756" i="28"/>
  <c r="M756" i="28"/>
  <c r="I756" i="28"/>
  <c r="H756" i="28"/>
  <c r="G756" i="28"/>
  <c r="D756" i="28"/>
  <c r="N756" i="28" s="1"/>
  <c r="B756" i="28"/>
  <c r="C756" i="28" s="1"/>
  <c r="O755" i="28"/>
  <c r="M755" i="28"/>
  <c r="I755" i="28"/>
  <c r="H755" i="28"/>
  <c r="G755" i="28"/>
  <c r="D755" i="28"/>
  <c r="N755" i="28" s="1"/>
  <c r="B755" i="28"/>
  <c r="C755" i="28" s="1"/>
  <c r="O754" i="28"/>
  <c r="M754" i="28"/>
  <c r="I754" i="28"/>
  <c r="H754" i="28"/>
  <c r="G754" i="28"/>
  <c r="D754" i="28"/>
  <c r="N754" i="28" s="1"/>
  <c r="B754" i="28"/>
  <c r="C754" i="28" s="1"/>
  <c r="O753" i="28"/>
  <c r="M753" i="28"/>
  <c r="I753" i="28"/>
  <c r="H753" i="28"/>
  <c r="G753" i="28"/>
  <c r="D753" i="28"/>
  <c r="N753" i="28" s="1"/>
  <c r="B753" i="28"/>
  <c r="C753" i="28" s="1"/>
  <c r="O752" i="28"/>
  <c r="M752" i="28"/>
  <c r="I752" i="28"/>
  <c r="H752" i="28"/>
  <c r="G752" i="28"/>
  <c r="D752" i="28"/>
  <c r="N752" i="28" s="1"/>
  <c r="B752" i="28"/>
  <c r="C752" i="28" s="1"/>
  <c r="O751" i="28"/>
  <c r="M751" i="28"/>
  <c r="I751" i="28"/>
  <c r="H751" i="28"/>
  <c r="G751" i="28"/>
  <c r="D751" i="28"/>
  <c r="N751" i="28" s="1"/>
  <c r="B751" i="28"/>
  <c r="C751" i="28" s="1"/>
  <c r="O750" i="28"/>
  <c r="M750" i="28"/>
  <c r="I750" i="28"/>
  <c r="H750" i="28"/>
  <c r="G750" i="28"/>
  <c r="D750" i="28"/>
  <c r="N750" i="28" s="1"/>
  <c r="B750" i="28"/>
  <c r="C750" i="28" s="1"/>
  <c r="O749" i="28"/>
  <c r="M749" i="28"/>
  <c r="I749" i="28"/>
  <c r="H749" i="28"/>
  <c r="G749" i="28"/>
  <c r="D749" i="28"/>
  <c r="N749" i="28" s="1"/>
  <c r="B749" i="28"/>
  <c r="C749" i="28" s="1"/>
  <c r="O748" i="28"/>
  <c r="M748" i="28"/>
  <c r="I748" i="28"/>
  <c r="H748" i="28"/>
  <c r="G748" i="28"/>
  <c r="D748" i="28"/>
  <c r="N748" i="28" s="1"/>
  <c r="B748" i="28"/>
  <c r="C748" i="28" s="1"/>
  <c r="O747" i="28"/>
  <c r="M747" i="28"/>
  <c r="I747" i="28"/>
  <c r="H747" i="28"/>
  <c r="G747" i="28"/>
  <c r="D747" i="28"/>
  <c r="N747" i="28" s="1"/>
  <c r="B747" i="28"/>
  <c r="C747" i="28" s="1"/>
  <c r="O746" i="28"/>
  <c r="M746" i="28"/>
  <c r="I746" i="28"/>
  <c r="H746" i="28"/>
  <c r="G746" i="28"/>
  <c r="D746" i="28"/>
  <c r="N746" i="28" s="1"/>
  <c r="B746" i="28"/>
  <c r="C746" i="28" s="1"/>
  <c r="O745" i="28"/>
  <c r="M745" i="28"/>
  <c r="I745" i="28"/>
  <c r="H745" i="28"/>
  <c r="G745" i="28"/>
  <c r="D745" i="28"/>
  <c r="N745" i="28" s="1"/>
  <c r="B745" i="28"/>
  <c r="C745" i="28" s="1"/>
  <c r="O744" i="28"/>
  <c r="M744" i="28"/>
  <c r="I744" i="28"/>
  <c r="H744" i="28"/>
  <c r="G744" i="28"/>
  <c r="D744" i="28"/>
  <c r="N744" i="28" s="1"/>
  <c r="B744" i="28"/>
  <c r="C744" i="28" s="1"/>
  <c r="O743" i="28"/>
  <c r="M743" i="28"/>
  <c r="I743" i="28"/>
  <c r="H743" i="28"/>
  <c r="G743" i="28"/>
  <c r="D743" i="28"/>
  <c r="N743" i="28" s="1"/>
  <c r="B743" i="28"/>
  <c r="C743" i="28" s="1"/>
  <c r="O742" i="28"/>
  <c r="M742" i="28"/>
  <c r="I742" i="28"/>
  <c r="H742" i="28"/>
  <c r="G742" i="28"/>
  <c r="D742" i="28"/>
  <c r="N742" i="28" s="1"/>
  <c r="B742" i="28"/>
  <c r="C742" i="28" s="1"/>
  <c r="O741" i="28"/>
  <c r="M741" i="28"/>
  <c r="I741" i="28"/>
  <c r="H741" i="28"/>
  <c r="G741" i="28"/>
  <c r="D741" i="28"/>
  <c r="N741" i="28" s="1"/>
  <c r="B741" i="28"/>
  <c r="C741" i="28" s="1"/>
  <c r="O740" i="28"/>
  <c r="M740" i="28"/>
  <c r="I740" i="28"/>
  <c r="H740" i="28"/>
  <c r="G740" i="28"/>
  <c r="D740" i="28"/>
  <c r="N740" i="28" s="1"/>
  <c r="B740" i="28"/>
  <c r="C740" i="28" s="1"/>
  <c r="O739" i="28"/>
  <c r="M739" i="28"/>
  <c r="I739" i="28"/>
  <c r="H739" i="28"/>
  <c r="G739" i="28"/>
  <c r="D739" i="28"/>
  <c r="N739" i="28" s="1"/>
  <c r="B739" i="28"/>
  <c r="C739" i="28" s="1"/>
  <c r="O738" i="28"/>
  <c r="M738" i="28"/>
  <c r="I738" i="28"/>
  <c r="H738" i="28"/>
  <c r="G738" i="28"/>
  <c r="D738" i="28"/>
  <c r="N738" i="28" s="1"/>
  <c r="B738" i="28"/>
  <c r="C738" i="28" s="1"/>
  <c r="O737" i="28"/>
  <c r="M737" i="28"/>
  <c r="I737" i="28"/>
  <c r="H737" i="28"/>
  <c r="G737" i="28"/>
  <c r="D737" i="28"/>
  <c r="N737" i="28" s="1"/>
  <c r="B737" i="28"/>
  <c r="C737" i="28" s="1"/>
  <c r="O736" i="28"/>
  <c r="M736" i="28"/>
  <c r="I736" i="28"/>
  <c r="H736" i="28"/>
  <c r="G736" i="28"/>
  <c r="D736" i="28"/>
  <c r="N736" i="28" s="1"/>
  <c r="B736" i="28"/>
  <c r="C736" i="28" s="1"/>
  <c r="O735" i="28"/>
  <c r="M735" i="28"/>
  <c r="I735" i="28"/>
  <c r="H735" i="28"/>
  <c r="G735" i="28"/>
  <c r="D735" i="28"/>
  <c r="N735" i="28" s="1"/>
  <c r="B735" i="28"/>
  <c r="C735" i="28" s="1"/>
  <c r="O734" i="28"/>
  <c r="M734" i="28"/>
  <c r="I734" i="28"/>
  <c r="H734" i="28"/>
  <c r="G734" i="28"/>
  <c r="D734" i="28"/>
  <c r="N734" i="28" s="1"/>
  <c r="B734" i="28"/>
  <c r="C734" i="28" s="1"/>
  <c r="O733" i="28"/>
  <c r="M733" i="28"/>
  <c r="I733" i="28"/>
  <c r="H733" i="28"/>
  <c r="G733" i="28"/>
  <c r="D733" i="28"/>
  <c r="N733" i="28" s="1"/>
  <c r="B733" i="28"/>
  <c r="C733" i="28" s="1"/>
  <c r="O732" i="28"/>
  <c r="M732" i="28"/>
  <c r="I732" i="28"/>
  <c r="H732" i="28"/>
  <c r="G732" i="28"/>
  <c r="D732" i="28"/>
  <c r="N732" i="28" s="1"/>
  <c r="B732" i="28"/>
  <c r="C732" i="28" s="1"/>
  <c r="O731" i="28"/>
  <c r="M731" i="28"/>
  <c r="I731" i="28"/>
  <c r="H731" i="28"/>
  <c r="G731" i="28"/>
  <c r="D731" i="28"/>
  <c r="N731" i="28" s="1"/>
  <c r="B731" i="28"/>
  <c r="C731" i="28" s="1"/>
  <c r="O730" i="28"/>
  <c r="M730" i="28"/>
  <c r="I730" i="28"/>
  <c r="H730" i="28"/>
  <c r="G730" i="28"/>
  <c r="D730" i="28"/>
  <c r="N730" i="28" s="1"/>
  <c r="B730" i="28"/>
  <c r="C730" i="28" s="1"/>
  <c r="O729" i="28"/>
  <c r="M729" i="28"/>
  <c r="I729" i="28"/>
  <c r="H729" i="28"/>
  <c r="G729" i="28"/>
  <c r="D729" i="28"/>
  <c r="N729" i="28" s="1"/>
  <c r="B729" i="28"/>
  <c r="C729" i="28" s="1"/>
  <c r="O728" i="28"/>
  <c r="M728" i="28"/>
  <c r="I728" i="28"/>
  <c r="H728" i="28"/>
  <c r="G728" i="28"/>
  <c r="D728" i="28"/>
  <c r="N728" i="28" s="1"/>
  <c r="B728" i="28"/>
  <c r="C728" i="28" s="1"/>
  <c r="O727" i="28"/>
  <c r="M727" i="28"/>
  <c r="I727" i="28"/>
  <c r="H727" i="28"/>
  <c r="G727" i="28"/>
  <c r="D727" i="28"/>
  <c r="N727" i="28" s="1"/>
  <c r="B727" i="28"/>
  <c r="C727" i="28" s="1"/>
  <c r="O726" i="28"/>
  <c r="M726" i="28"/>
  <c r="I726" i="28"/>
  <c r="H726" i="28"/>
  <c r="G726" i="28"/>
  <c r="D726" i="28"/>
  <c r="N726" i="28" s="1"/>
  <c r="B726" i="28"/>
  <c r="C726" i="28" s="1"/>
  <c r="O725" i="28"/>
  <c r="M725" i="28"/>
  <c r="I725" i="28"/>
  <c r="H725" i="28"/>
  <c r="G725" i="28"/>
  <c r="D725" i="28"/>
  <c r="N725" i="28" s="1"/>
  <c r="B725" i="28"/>
  <c r="C725" i="28" s="1"/>
  <c r="O724" i="28"/>
  <c r="M724" i="28"/>
  <c r="I724" i="28"/>
  <c r="H724" i="28"/>
  <c r="G724" i="28"/>
  <c r="D724" i="28"/>
  <c r="N724" i="28" s="1"/>
  <c r="B724" i="28"/>
  <c r="C724" i="28" s="1"/>
  <c r="O723" i="28"/>
  <c r="M723" i="28"/>
  <c r="I723" i="28"/>
  <c r="H723" i="28"/>
  <c r="G723" i="28"/>
  <c r="D723" i="28"/>
  <c r="N723" i="28" s="1"/>
  <c r="B723" i="28"/>
  <c r="C723" i="28" s="1"/>
  <c r="O722" i="28"/>
  <c r="M722" i="28"/>
  <c r="I722" i="28"/>
  <c r="H722" i="28"/>
  <c r="G722" i="28"/>
  <c r="D722" i="28"/>
  <c r="N722" i="28" s="1"/>
  <c r="B722" i="28"/>
  <c r="C722" i="28" s="1"/>
  <c r="O721" i="28"/>
  <c r="M721" i="28"/>
  <c r="I721" i="28"/>
  <c r="H721" i="28"/>
  <c r="G721" i="28"/>
  <c r="D721" i="28"/>
  <c r="N721" i="28" s="1"/>
  <c r="B721" i="28"/>
  <c r="C721" i="28" s="1"/>
  <c r="O720" i="28"/>
  <c r="M720" i="28"/>
  <c r="I720" i="28"/>
  <c r="H720" i="28"/>
  <c r="G720" i="28"/>
  <c r="D720" i="28"/>
  <c r="N720" i="28" s="1"/>
  <c r="B720" i="28"/>
  <c r="C720" i="28" s="1"/>
  <c r="O719" i="28"/>
  <c r="M719" i="28"/>
  <c r="I719" i="28"/>
  <c r="H719" i="28"/>
  <c r="G719" i="28"/>
  <c r="D719" i="28"/>
  <c r="N719" i="28" s="1"/>
  <c r="B719" i="28"/>
  <c r="C719" i="28" s="1"/>
  <c r="O718" i="28"/>
  <c r="M718" i="28"/>
  <c r="I718" i="28"/>
  <c r="H718" i="28"/>
  <c r="G718" i="28"/>
  <c r="D718" i="28"/>
  <c r="N718" i="28" s="1"/>
  <c r="B718" i="28"/>
  <c r="C718" i="28" s="1"/>
  <c r="O717" i="28"/>
  <c r="M717" i="28"/>
  <c r="I717" i="28"/>
  <c r="H717" i="28"/>
  <c r="G717" i="28"/>
  <c r="D717" i="28"/>
  <c r="N717" i="28" s="1"/>
  <c r="B717" i="28"/>
  <c r="C717" i="28" s="1"/>
  <c r="O716" i="28"/>
  <c r="M716" i="28"/>
  <c r="I716" i="28"/>
  <c r="H716" i="28"/>
  <c r="G716" i="28"/>
  <c r="D716" i="28"/>
  <c r="N716" i="28" s="1"/>
  <c r="B716" i="28"/>
  <c r="C716" i="28" s="1"/>
  <c r="O715" i="28"/>
  <c r="M715" i="28"/>
  <c r="I715" i="28"/>
  <c r="H715" i="28"/>
  <c r="G715" i="28"/>
  <c r="D715" i="28"/>
  <c r="N715" i="28" s="1"/>
  <c r="B715" i="28"/>
  <c r="C715" i="28" s="1"/>
  <c r="O714" i="28"/>
  <c r="M714" i="28"/>
  <c r="I714" i="28"/>
  <c r="H714" i="28"/>
  <c r="G714" i="28"/>
  <c r="D714" i="28"/>
  <c r="N714" i="28" s="1"/>
  <c r="B714" i="28"/>
  <c r="C714" i="28" s="1"/>
  <c r="O713" i="28"/>
  <c r="M713" i="28"/>
  <c r="I713" i="28"/>
  <c r="H713" i="28"/>
  <c r="G713" i="28"/>
  <c r="D713" i="28"/>
  <c r="N713" i="28" s="1"/>
  <c r="B713" i="28"/>
  <c r="C713" i="28" s="1"/>
  <c r="O712" i="28"/>
  <c r="M712" i="28"/>
  <c r="I712" i="28"/>
  <c r="H712" i="28"/>
  <c r="G712" i="28"/>
  <c r="D712" i="28"/>
  <c r="N712" i="28" s="1"/>
  <c r="B712" i="28"/>
  <c r="C712" i="28" s="1"/>
  <c r="O711" i="28"/>
  <c r="M711" i="28"/>
  <c r="I711" i="28"/>
  <c r="H711" i="28"/>
  <c r="G711" i="28"/>
  <c r="D711" i="28"/>
  <c r="N711" i="28" s="1"/>
  <c r="B711" i="28"/>
  <c r="C711" i="28" s="1"/>
  <c r="O710" i="28"/>
  <c r="M710" i="28"/>
  <c r="I710" i="28"/>
  <c r="H710" i="28"/>
  <c r="G710" i="28"/>
  <c r="D710" i="28"/>
  <c r="N710" i="28" s="1"/>
  <c r="B710" i="28"/>
  <c r="C710" i="28" s="1"/>
  <c r="O709" i="28"/>
  <c r="M709" i="28"/>
  <c r="I709" i="28"/>
  <c r="H709" i="28"/>
  <c r="G709" i="28"/>
  <c r="D709" i="28"/>
  <c r="N709" i="28" s="1"/>
  <c r="B709" i="28"/>
  <c r="C709" i="28" s="1"/>
  <c r="O708" i="28"/>
  <c r="M708" i="28"/>
  <c r="I708" i="28"/>
  <c r="H708" i="28"/>
  <c r="G708" i="28"/>
  <c r="D708" i="28"/>
  <c r="N708" i="28" s="1"/>
  <c r="B708" i="28"/>
  <c r="C708" i="28" s="1"/>
  <c r="O707" i="28"/>
  <c r="M707" i="28"/>
  <c r="I707" i="28"/>
  <c r="H707" i="28"/>
  <c r="G707" i="28"/>
  <c r="D707" i="28"/>
  <c r="N707" i="28" s="1"/>
  <c r="B707" i="28"/>
  <c r="C707" i="28" s="1"/>
  <c r="O706" i="28"/>
  <c r="M706" i="28"/>
  <c r="I706" i="28"/>
  <c r="H706" i="28"/>
  <c r="G706" i="28"/>
  <c r="D706" i="28"/>
  <c r="N706" i="28" s="1"/>
  <c r="B706" i="28"/>
  <c r="C706" i="28" s="1"/>
  <c r="O705" i="28"/>
  <c r="M705" i="28"/>
  <c r="I705" i="28"/>
  <c r="H705" i="28"/>
  <c r="G705" i="28"/>
  <c r="D705" i="28"/>
  <c r="N705" i="28" s="1"/>
  <c r="B705" i="28"/>
  <c r="C705" i="28" s="1"/>
  <c r="O704" i="28"/>
  <c r="M704" i="28"/>
  <c r="I704" i="28"/>
  <c r="H704" i="28"/>
  <c r="G704" i="28"/>
  <c r="D704" i="28"/>
  <c r="N704" i="28" s="1"/>
  <c r="B704" i="28"/>
  <c r="C704" i="28" s="1"/>
  <c r="O703" i="28"/>
  <c r="M703" i="28"/>
  <c r="I703" i="28"/>
  <c r="H703" i="28"/>
  <c r="G703" i="28"/>
  <c r="D703" i="28"/>
  <c r="N703" i="28" s="1"/>
  <c r="B703" i="28"/>
  <c r="C703" i="28" s="1"/>
  <c r="O702" i="28"/>
  <c r="M702" i="28"/>
  <c r="I702" i="28"/>
  <c r="H702" i="28"/>
  <c r="G702" i="28"/>
  <c r="D702" i="28"/>
  <c r="N702" i="28" s="1"/>
  <c r="B702" i="28"/>
  <c r="C702" i="28" s="1"/>
  <c r="O701" i="28"/>
  <c r="M701" i="28"/>
  <c r="I701" i="28"/>
  <c r="H701" i="28"/>
  <c r="G701" i="28"/>
  <c r="D701" i="28"/>
  <c r="N701" i="28" s="1"/>
  <c r="B701" i="28"/>
  <c r="C701" i="28" s="1"/>
  <c r="O700" i="28"/>
  <c r="M700" i="28"/>
  <c r="I700" i="28"/>
  <c r="H700" i="28"/>
  <c r="G700" i="28"/>
  <c r="D700" i="28"/>
  <c r="N700" i="28" s="1"/>
  <c r="B700" i="28"/>
  <c r="C700" i="28" s="1"/>
  <c r="O699" i="28"/>
  <c r="M699" i="28"/>
  <c r="I699" i="28"/>
  <c r="H699" i="28"/>
  <c r="G699" i="28"/>
  <c r="D699" i="28"/>
  <c r="N699" i="28" s="1"/>
  <c r="B699" i="28"/>
  <c r="C699" i="28" s="1"/>
  <c r="O698" i="28"/>
  <c r="M698" i="28"/>
  <c r="I698" i="28"/>
  <c r="H698" i="28"/>
  <c r="G698" i="28"/>
  <c r="D698" i="28"/>
  <c r="N698" i="28" s="1"/>
  <c r="B698" i="28"/>
  <c r="C698" i="28" s="1"/>
  <c r="O697" i="28"/>
  <c r="M697" i="28"/>
  <c r="I697" i="28"/>
  <c r="H697" i="28"/>
  <c r="G697" i="28"/>
  <c r="D697" i="28"/>
  <c r="N697" i="28" s="1"/>
  <c r="B697" i="28"/>
  <c r="C697" i="28" s="1"/>
  <c r="O696" i="28"/>
  <c r="M696" i="28"/>
  <c r="I696" i="28"/>
  <c r="H696" i="28"/>
  <c r="G696" i="28"/>
  <c r="D696" i="28"/>
  <c r="N696" i="28" s="1"/>
  <c r="B696" i="28"/>
  <c r="C696" i="28" s="1"/>
  <c r="O695" i="28"/>
  <c r="M695" i="28"/>
  <c r="I695" i="28"/>
  <c r="H695" i="28"/>
  <c r="G695" i="28"/>
  <c r="D695" i="28"/>
  <c r="N695" i="28" s="1"/>
  <c r="B695" i="28"/>
  <c r="C695" i="28" s="1"/>
  <c r="O694" i="28"/>
  <c r="M694" i="28"/>
  <c r="I694" i="28"/>
  <c r="H694" i="28"/>
  <c r="G694" i="28"/>
  <c r="D694" i="28"/>
  <c r="N694" i="28" s="1"/>
  <c r="B694" i="28"/>
  <c r="C694" i="28" s="1"/>
  <c r="O693" i="28"/>
  <c r="M693" i="28"/>
  <c r="I693" i="28"/>
  <c r="H693" i="28"/>
  <c r="G693" i="28"/>
  <c r="D693" i="28"/>
  <c r="N693" i="28" s="1"/>
  <c r="B693" i="28"/>
  <c r="C693" i="28" s="1"/>
  <c r="O692" i="28"/>
  <c r="M692" i="28"/>
  <c r="I692" i="28"/>
  <c r="H692" i="28"/>
  <c r="G692" i="28"/>
  <c r="D692" i="28"/>
  <c r="N692" i="28" s="1"/>
  <c r="B692" i="28"/>
  <c r="C692" i="28" s="1"/>
  <c r="O691" i="28"/>
  <c r="M691" i="28"/>
  <c r="I691" i="28"/>
  <c r="H691" i="28"/>
  <c r="G691" i="28"/>
  <c r="D691" i="28"/>
  <c r="N691" i="28" s="1"/>
  <c r="B691" i="28"/>
  <c r="C691" i="28" s="1"/>
  <c r="O690" i="28"/>
  <c r="M690" i="28"/>
  <c r="I690" i="28"/>
  <c r="H690" i="28"/>
  <c r="G690" i="28"/>
  <c r="D690" i="28"/>
  <c r="N690" i="28" s="1"/>
  <c r="B690" i="28"/>
  <c r="C690" i="28" s="1"/>
  <c r="O689" i="28"/>
  <c r="M689" i="28"/>
  <c r="I689" i="28"/>
  <c r="H689" i="28"/>
  <c r="G689" i="28"/>
  <c r="D689" i="28"/>
  <c r="N689" i="28" s="1"/>
  <c r="B689" i="28"/>
  <c r="C689" i="28" s="1"/>
  <c r="O688" i="28"/>
  <c r="M688" i="28"/>
  <c r="I688" i="28"/>
  <c r="H688" i="28"/>
  <c r="G688" i="28"/>
  <c r="D688" i="28"/>
  <c r="N688" i="28" s="1"/>
  <c r="B688" i="28"/>
  <c r="C688" i="28" s="1"/>
  <c r="O687" i="28"/>
  <c r="M687" i="28"/>
  <c r="I687" i="28"/>
  <c r="H687" i="28"/>
  <c r="G687" i="28"/>
  <c r="D687" i="28"/>
  <c r="N687" i="28" s="1"/>
  <c r="B687" i="28"/>
  <c r="C687" i="28" s="1"/>
  <c r="O686" i="28"/>
  <c r="M686" i="28"/>
  <c r="I686" i="28"/>
  <c r="H686" i="28"/>
  <c r="G686" i="28"/>
  <c r="D686" i="28"/>
  <c r="N686" i="28" s="1"/>
  <c r="B686" i="28"/>
  <c r="C686" i="28" s="1"/>
  <c r="O685" i="28"/>
  <c r="M685" i="28"/>
  <c r="I685" i="28"/>
  <c r="H685" i="28"/>
  <c r="G685" i="28"/>
  <c r="D685" i="28"/>
  <c r="N685" i="28" s="1"/>
  <c r="B685" i="28"/>
  <c r="C685" i="28" s="1"/>
  <c r="O684" i="28"/>
  <c r="M684" i="28"/>
  <c r="I684" i="28"/>
  <c r="H684" i="28"/>
  <c r="G684" i="28"/>
  <c r="D684" i="28"/>
  <c r="N684" i="28" s="1"/>
  <c r="B684" i="28"/>
  <c r="C684" i="28" s="1"/>
  <c r="O683" i="28"/>
  <c r="M683" i="28"/>
  <c r="I683" i="28"/>
  <c r="H683" i="28"/>
  <c r="G683" i="28"/>
  <c r="D683" i="28"/>
  <c r="N683" i="28" s="1"/>
  <c r="B683" i="28"/>
  <c r="C683" i="28" s="1"/>
  <c r="O682" i="28"/>
  <c r="M682" i="28"/>
  <c r="I682" i="28"/>
  <c r="H682" i="28"/>
  <c r="G682" i="28"/>
  <c r="D682" i="28"/>
  <c r="N682" i="28" s="1"/>
  <c r="B682" i="28"/>
  <c r="C682" i="28" s="1"/>
  <c r="O681" i="28"/>
  <c r="M681" i="28"/>
  <c r="I681" i="28"/>
  <c r="H681" i="28"/>
  <c r="G681" i="28"/>
  <c r="D681" i="28"/>
  <c r="N681" i="28" s="1"/>
  <c r="B681" i="28"/>
  <c r="C681" i="28" s="1"/>
  <c r="O680" i="28"/>
  <c r="M680" i="28"/>
  <c r="I680" i="28"/>
  <c r="H680" i="28"/>
  <c r="G680" i="28"/>
  <c r="D680" i="28"/>
  <c r="N680" i="28" s="1"/>
  <c r="B680" i="28"/>
  <c r="C680" i="28" s="1"/>
  <c r="O679" i="28"/>
  <c r="M679" i="28"/>
  <c r="I679" i="28"/>
  <c r="H679" i="28"/>
  <c r="G679" i="28"/>
  <c r="D679" i="28"/>
  <c r="N679" i="28" s="1"/>
  <c r="B679" i="28"/>
  <c r="C679" i="28" s="1"/>
  <c r="O678" i="28"/>
  <c r="M678" i="28"/>
  <c r="I678" i="28"/>
  <c r="H678" i="28"/>
  <c r="G678" i="28"/>
  <c r="D678" i="28"/>
  <c r="N678" i="28" s="1"/>
  <c r="B678" i="28"/>
  <c r="C678" i="28" s="1"/>
  <c r="O677" i="28"/>
  <c r="M677" i="28"/>
  <c r="I677" i="28"/>
  <c r="H677" i="28"/>
  <c r="G677" i="28"/>
  <c r="D677" i="28"/>
  <c r="N677" i="28" s="1"/>
  <c r="B677" i="28"/>
  <c r="C677" i="28" s="1"/>
  <c r="O676" i="28"/>
  <c r="M676" i="28"/>
  <c r="I676" i="28"/>
  <c r="H676" i="28"/>
  <c r="G676" i="28"/>
  <c r="D676" i="28"/>
  <c r="N676" i="28" s="1"/>
  <c r="B676" i="28"/>
  <c r="C676" i="28" s="1"/>
  <c r="O675" i="28"/>
  <c r="M675" i="28"/>
  <c r="I675" i="28"/>
  <c r="H675" i="28"/>
  <c r="G675" i="28"/>
  <c r="D675" i="28"/>
  <c r="N675" i="28" s="1"/>
  <c r="B675" i="28"/>
  <c r="C675" i="28" s="1"/>
  <c r="O674" i="28"/>
  <c r="M674" i="28"/>
  <c r="I674" i="28"/>
  <c r="H674" i="28"/>
  <c r="G674" i="28"/>
  <c r="D674" i="28"/>
  <c r="N674" i="28" s="1"/>
  <c r="B674" i="28"/>
  <c r="C674" i="28" s="1"/>
  <c r="O673" i="28"/>
  <c r="M673" i="28"/>
  <c r="I673" i="28"/>
  <c r="H673" i="28"/>
  <c r="G673" i="28"/>
  <c r="D673" i="28"/>
  <c r="N673" i="28" s="1"/>
  <c r="B673" i="28"/>
  <c r="C673" i="28" s="1"/>
  <c r="O672" i="28"/>
  <c r="M672" i="28"/>
  <c r="I672" i="28"/>
  <c r="H672" i="28"/>
  <c r="G672" i="28"/>
  <c r="D672" i="28"/>
  <c r="N672" i="28" s="1"/>
  <c r="B672" i="28"/>
  <c r="C672" i="28" s="1"/>
  <c r="O671" i="28"/>
  <c r="M671" i="28"/>
  <c r="I671" i="28"/>
  <c r="H671" i="28"/>
  <c r="G671" i="28"/>
  <c r="D671" i="28"/>
  <c r="N671" i="28" s="1"/>
  <c r="B671" i="28"/>
  <c r="C671" i="28" s="1"/>
  <c r="O670" i="28"/>
  <c r="M670" i="28"/>
  <c r="I670" i="28"/>
  <c r="H670" i="28"/>
  <c r="G670" i="28"/>
  <c r="D670" i="28"/>
  <c r="N670" i="28" s="1"/>
  <c r="B670" i="28"/>
  <c r="C670" i="28" s="1"/>
  <c r="O669" i="28"/>
  <c r="M669" i="28"/>
  <c r="I669" i="28"/>
  <c r="H669" i="28"/>
  <c r="G669" i="28"/>
  <c r="D669" i="28"/>
  <c r="N669" i="28" s="1"/>
  <c r="B669" i="28"/>
  <c r="C669" i="28" s="1"/>
  <c r="O668" i="28"/>
  <c r="M668" i="28"/>
  <c r="I668" i="28"/>
  <c r="H668" i="28"/>
  <c r="G668" i="28"/>
  <c r="D668" i="28"/>
  <c r="N668" i="28" s="1"/>
  <c r="B668" i="28"/>
  <c r="C668" i="28" s="1"/>
  <c r="O667" i="28"/>
  <c r="M667" i="28"/>
  <c r="I667" i="28"/>
  <c r="H667" i="28"/>
  <c r="G667" i="28"/>
  <c r="D667" i="28"/>
  <c r="N667" i="28" s="1"/>
  <c r="B667" i="28"/>
  <c r="C667" i="28" s="1"/>
  <c r="O666" i="28"/>
  <c r="M666" i="28"/>
  <c r="I666" i="28"/>
  <c r="H666" i="28"/>
  <c r="G666" i="28"/>
  <c r="D666" i="28"/>
  <c r="N666" i="28" s="1"/>
  <c r="B666" i="28"/>
  <c r="C666" i="28" s="1"/>
  <c r="O665" i="28"/>
  <c r="M665" i="28"/>
  <c r="I665" i="28"/>
  <c r="H665" i="28"/>
  <c r="G665" i="28"/>
  <c r="D665" i="28"/>
  <c r="N665" i="28" s="1"/>
  <c r="B665" i="28"/>
  <c r="C665" i="28" s="1"/>
  <c r="O664" i="28"/>
  <c r="M664" i="28"/>
  <c r="I664" i="28"/>
  <c r="H664" i="28"/>
  <c r="G664" i="28"/>
  <c r="D664" i="28"/>
  <c r="N664" i="28" s="1"/>
  <c r="B664" i="28"/>
  <c r="C664" i="28" s="1"/>
  <c r="O663" i="28"/>
  <c r="M663" i="28"/>
  <c r="I663" i="28"/>
  <c r="H663" i="28"/>
  <c r="G663" i="28"/>
  <c r="D663" i="28"/>
  <c r="N663" i="28" s="1"/>
  <c r="B663" i="28"/>
  <c r="C663" i="28" s="1"/>
  <c r="O662" i="28"/>
  <c r="M662" i="28"/>
  <c r="I662" i="28"/>
  <c r="H662" i="28"/>
  <c r="G662" i="28"/>
  <c r="D662" i="28"/>
  <c r="N662" i="28" s="1"/>
  <c r="B662" i="28"/>
  <c r="C662" i="28" s="1"/>
  <c r="O661" i="28"/>
  <c r="M661" i="28"/>
  <c r="I661" i="28"/>
  <c r="H661" i="28"/>
  <c r="G661" i="28"/>
  <c r="D661" i="28"/>
  <c r="N661" i="28" s="1"/>
  <c r="B661" i="28"/>
  <c r="C661" i="28" s="1"/>
  <c r="O660" i="28"/>
  <c r="M660" i="28"/>
  <c r="I660" i="28"/>
  <c r="H660" i="28"/>
  <c r="G660" i="28"/>
  <c r="D660" i="28"/>
  <c r="N660" i="28" s="1"/>
  <c r="B660" i="28"/>
  <c r="C660" i="28" s="1"/>
  <c r="O659" i="28"/>
  <c r="M659" i="28"/>
  <c r="I659" i="28"/>
  <c r="H659" i="28"/>
  <c r="G659" i="28"/>
  <c r="D659" i="28"/>
  <c r="N659" i="28" s="1"/>
  <c r="B659" i="28"/>
  <c r="C659" i="28" s="1"/>
  <c r="O658" i="28"/>
  <c r="M658" i="28"/>
  <c r="I658" i="28"/>
  <c r="H658" i="28"/>
  <c r="G658" i="28"/>
  <c r="D658" i="28"/>
  <c r="N658" i="28" s="1"/>
  <c r="B658" i="28"/>
  <c r="C658" i="28" s="1"/>
  <c r="O657" i="28"/>
  <c r="M657" i="28"/>
  <c r="I657" i="28"/>
  <c r="H657" i="28"/>
  <c r="G657" i="28"/>
  <c r="D657" i="28"/>
  <c r="N657" i="28" s="1"/>
  <c r="B657" i="28"/>
  <c r="C657" i="28" s="1"/>
  <c r="O656" i="28"/>
  <c r="M656" i="28"/>
  <c r="I656" i="28"/>
  <c r="H656" i="28"/>
  <c r="G656" i="28"/>
  <c r="D656" i="28"/>
  <c r="N656" i="28" s="1"/>
  <c r="B656" i="28"/>
  <c r="C656" i="28" s="1"/>
  <c r="O655" i="28"/>
  <c r="M655" i="28"/>
  <c r="I655" i="28"/>
  <c r="H655" i="28"/>
  <c r="G655" i="28"/>
  <c r="D655" i="28"/>
  <c r="N655" i="28" s="1"/>
  <c r="B655" i="28"/>
  <c r="C655" i="28" s="1"/>
  <c r="O654" i="28"/>
  <c r="M654" i="28"/>
  <c r="I654" i="28"/>
  <c r="H654" i="28"/>
  <c r="G654" i="28"/>
  <c r="D654" i="28"/>
  <c r="N654" i="28" s="1"/>
  <c r="B654" i="28"/>
  <c r="C654" i="28" s="1"/>
  <c r="O653" i="28"/>
  <c r="M653" i="28"/>
  <c r="I653" i="28"/>
  <c r="H653" i="28"/>
  <c r="G653" i="28"/>
  <c r="D653" i="28"/>
  <c r="N653" i="28" s="1"/>
  <c r="B653" i="28"/>
  <c r="C653" i="28" s="1"/>
  <c r="O652" i="28"/>
  <c r="M652" i="28"/>
  <c r="I652" i="28"/>
  <c r="H652" i="28"/>
  <c r="G652" i="28"/>
  <c r="D652" i="28"/>
  <c r="N652" i="28" s="1"/>
  <c r="B652" i="28"/>
  <c r="C652" i="28" s="1"/>
  <c r="O651" i="28"/>
  <c r="M651" i="28"/>
  <c r="I651" i="28"/>
  <c r="H651" i="28"/>
  <c r="G651" i="28"/>
  <c r="D651" i="28"/>
  <c r="N651" i="28" s="1"/>
  <c r="B651" i="28"/>
  <c r="C651" i="28" s="1"/>
  <c r="O650" i="28"/>
  <c r="M650" i="28"/>
  <c r="I650" i="28"/>
  <c r="H650" i="28"/>
  <c r="G650" i="28"/>
  <c r="D650" i="28"/>
  <c r="N650" i="28" s="1"/>
  <c r="B650" i="28"/>
  <c r="C650" i="28" s="1"/>
  <c r="O649" i="28"/>
  <c r="M649" i="28"/>
  <c r="I649" i="28"/>
  <c r="H649" i="28"/>
  <c r="G649" i="28"/>
  <c r="D649" i="28"/>
  <c r="N649" i="28" s="1"/>
  <c r="B649" i="28"/>
  <c r="C649" i="28" s="1"/>
  <c r="O648" i="28"/>
  <c r="M648" i="28"/>
  <c r="I648" i="28"/>
  <c r="H648" i="28"/>
  <c r="G648" i="28"/>
  <c r="D648" i="28"/>
  <c r="N648" i="28" s="1"/>
  <c r="B648" i="28"/>
  <c r="C648" i="28" s="1"/>
  <c r="O647" i="28"/>
  <c r="M647" i="28"/>
  <c r="I647" i="28"/>
  <c r="H647" i="28"/>
  <c r="G647" i="28"/>
  <c r="D647" i="28"/>
  <c r="N647" i="28" s="1"/>
  <c r="B647" i="28"/>
  <c r="C647" i="28" s="1"/>
  <c r="O646" i="28"/>
  <c r="M646" i="28"/>
  <c r="I646" i="28"/>
  <c r="H646" i="28"/>
  <c r="G646" i="28"/>
  <c r="D646" i="28"/>
  <c r="N646" i="28" s="1"/>
  <c r="B646" i="28"/>
  <c r="C646" i="28" s="1"/>
  <c r="O645" i="28"/>
  <c r="M645" i="28"/>
  <c r="I645" i="28"/>
  <c r="H645" i="28"/>
  <c r="G645" i="28"/>
  <c r="D645" i="28"/>
  <c r="N645" i="28" s="1"/>
  <c r="B645" i="28"/>
  <c r="C645" i="28" s="1"/>
  <c r="O644" i="28"/>
  <c r="M644" i="28"/>
  <c r="I644" i="28"/>
  <c r="H644" i="28"/>
  <c r="G644" i="28"/>
  <c r="D644" i="28"/>
  <c r="N644" i="28" s="1"/>
  <c r="B644" i="28"/>
  <c r="C644" i="28" s="1"/>
  <c r="O643" i="28"/>
  <c r="M643" i="28"/>
  <c r="I643" i="28"/>
  <c r="H643" i="28"/>
  <c r="G643" i="28"/>
  <c r="D643" i="28"/>
  <c r="N643" i="28" s="1"/>
  <c r="B643" i="28"/>
  <c r="C643" i="28" s="1"/>
  <c r="O642" i="28"/>
  <c r="M642" i="28"/>
  <c r="I642" i="28"/>
  <c r="H642" i="28"/>
  <c r="G642" i="28"/>
  <c r="D642" i="28"/>
  <c r="N642" i="28" s="1"/>
  <c r="B642" i="28"/>
  <c r="C642" i="28" s="1"/>
  <c r="O641" i="28"/>
  <c r="M641" i="28"/>
  <c r="I641" i="28"/>
  <c r="H641" i="28"/>
  <c r="G641" i="28"/>
  <c r="D641" i="28"/>
  <c r="N641" i="28" s="1"/>
  <c r="B641" i="28"/>
  <c r="C641" i="28" s="1"/>
  <c r="O640" i="28"/>
  <c r="M640" i="28"/>
  <c r="I640" i="28"/>
  <c r="H640" i="28"/>
  <c r="G640" i="28"/>
  <c r="D640" i="28"/>
  <c r="N640" i="28" s="1"/>
  <c r="B640" i="28"/>
  <c r="C640" i="28" s="1"/>
  <c r="O639" i="28"/>
  <c r="M639" i="28"/>
  <c r="I639" i="28"/>
  <c r="H639" i="28"/>
  <c r="G639" i="28"/>
  <c r="D639" i="28"/>
  <c r="N639" i="28" s="1"/>
  <c r="B639" i="28"/>
  <c r="C639" i="28" s="1"/>
  <c r="O638" i="28"/>
  <c r="M638" i="28"/>
  <c r="I638" i="28"/>
  <c r="H638" i="28"/>
  <c r="G638" i="28"/>
  <c r="D638" i="28"/>
  <c r="N638" i="28" s="1"/>
  <c r="B638" i="28"/>
  <c r="C638" i="28" s="1"/>
  <c r="O637" i="28"/>
  <c r="M637" i="28"/>
  <c r="I637" i="28"/>
  <c r="H637" i="28"/>
  <c r="G637" i="28"/>
  <c r="D637" i="28"/>
  <c r="N637" i="28" s="1"/>
  <c r="B637" i="28"/>
  <c r="C637" i="28" s="1"/>
  <c r="O636" i="28"/>
  <c r="M636" i="28"/>
  <c r="I636" i="28"/>
  <c r="H636" i="28"/>
  <c r="G636" i="28"/>
  <c r="D636" i="28"/>
  <c r="N636" i="28" s="1"/>
  <c r="B636" i="28"/>
  <c r="C636" i="28" s="1"/>
  <c r="O635" i="28"/>
  <c r="M635" i="28"/>
  <c r="I635" i="28"/>
  <c r="H635" i="28"/>
  <c r="G635" i="28"/>
  <c r="D635" i="28"/>
  <c r="N635" i="28" s="1"/>
  <c r="B635" i="28"/>
  <c r="C635" i="28" s="1"/>
  <c r="O634" i="28"/>
  <c r="M634" i="28"/>
  <c r="I634" i="28"/>
  <c r="H634" i="28"/>
  <c r="G634" i="28"/>
  <c r="D634" i="28"/>
  <c r="N634" i="28" s="1"/>
  <c r="B634" i="28"/>
  <c r="C634" i="28" s="1"/>
  <c r="O633" i="28"/>
  <c r="M633" i="28"/>
  <c r="I633" i="28"/>
  <c r="H633" i="28"/>
  <c r="G633" i="28"/>
  <c r="D633" i="28"/>
  <c r="N633" i="28" s="1"/>
  <c r="B633" i="28"/>
  <c r="C633" i="28" s="1"/>
  <c r="O632" i="28"/>
  <c r="M632" i="28"/>
  <c r="I632" i="28"/>
  <c r="H632" i="28"/>
  <c r="G632" i="28"/>
  <c r="D632" i="28"/>
  <c r="N632" i="28" s="1"/>
  <c r="B632" i="28"/>
  <c r="C632" i="28" s="1"/>
  <c r="O631" i="28"/>
  <c r="M631" i="28"/>
  <c r="I631" i="28"/>
  <c r="H631" i="28"/>
  <c r="G631" i="28"/>
  <c r="D631" i="28"/>
  <c r="N631" i="28" s="1"/>
  <c r="B631" i="28"/>
  <c r="C631" i="28" s="1"/>
  <c r="O630" i="28"/>
  <c r="M630" i="28"/>
  <c r="I630" i="28"/>
  <c r="H630" i="28"/>
  <c r="G630" i="28"/>
  <c r="D630" i="28"/>
  <c r="N630" i="28" s="1"/>
  <c r="B630" i="28"/>
  <c r="C630" i="28" s="1"/>
  <c r="O629" i="28"/>
  <c r="M629" i="28"/>
  <c r="I629" i="28"/>
  <c r="H629" i="28"/>
  <c r="G629" i="28"/>
  <c r="D629" i="28"/>
  <c r="N629" i="28" s="1"/>
  <c r="B629" i="28"/>
  <c r="C629" i="28" s="1"/>
  <c r="O628" i="28"/>
  <c r="M628" i="28"/>
  <c r="I628" i="28"/>
  <c r="H628" i="28"/>
  <c r="G628" i="28"/>
  <c r="D628" i="28"/>
  <c r="N628" i="28" s="1"/>
  <c r="B628" i="28"/>
  <c r="C628" i="28" s="1"/>
  <c r="O627" i="28"/>
  <c r="M627" i="28"/>
  <c r="I627" i="28"/>
  <c r="H627" i="28"/>
  <c r="G627" i="28"/>
  <c r="D627" i="28"/>
  <c r="N627" i="28" s="1"/>
  <c r="B627" i="28"/>
  <c r="C627" i="28" s="1"/>
  <c r="O626" i="28"/>
  <c r="M626" i="28"/>
  <c r="I626" i="28"/>
  <c r="H626" i="28"/>
  <c r="G626" i="28"/>
  <c r="D626" i="28"/>
  <c r="N626" i="28" s="1"/>
  <c r="B626" i="28"/>
  <c r="C626" i="28" s="1"/>
  <c r="O625" i="28"/>
  <c r="M625" i="28"/>
  <c r="I625" i="28"/>
  <c r="H625" i="28"/>
  <c r="G625" i="28"/>
  <c r="D625" i="28"/>
  <c r="N625" i="28" s="1"/>
  <c r="B625" i="28"/>
  <c r="C625" i="28" s="1"/>
  <c r="O624" i="28"/>
  <c r="M624" i="28"/>
  <c r="I624" i="28"/>
  <c r="H624" i="28"/>
  <c r="G624" i="28"/>
  <c r="D624" i="28"/>
  <c r="N624" i="28" s="1"/>
  <c r="B624" i="28"/>
  <c r="C624" i="28" s="1"/>
  <c r="O623" i="28"/>
  <c r="M623" i="28"/>
  <c r="I623" i="28"/>
  <c r="H623" i="28"/>
  <c r="G623" i="28"/>
  <c r="D623" i="28"/>
  <c r="N623" i="28" s="1"/>
  <c r="B623" i="28"/>
  <c r="C623" i="28" s="1"/>
  <c r="O622" i="28"/>
  <c r="M622" i="28"/>
  <c r="I622" i="28"/>
  <c r="H622" i="28"/>
  <c r="G622" i="28"/>
  <c r="D622" i="28"/>
  <c r="N622" i="28" s="1"/>
  <c r="B622" i="28"/>
  <c r="C622" i="28" s="1"/>
  <c r="O621" i="28"/>
  <c r="M621" i="28"/>
  <c r="I621" i="28"/>
  <c r="H621" i="28"/>
  <c r="G621" i="28"/>
  <c r="D621" i="28"/>
  <c r="N621" i="28" s="1"/>
  <c r="B621" i="28"/>
  <c r="C621" i="28" s="1"/>
  <c r="O620" i="28"/>
  <c r="M620" i="28"/>
  <c r="I620" i="28"/>
  <c r="H620" i="28"/>
  <c r="G620" i="28"/>
  <c r="D620" i="28"/>
  <c r="N620" i="28" s="1"/>
  <c r="B620" i="28"/>
  <c r="C620" i="28" s="1"/>
  <c r="O619" i="28"/>
  <c r="M619" i="28"/>
  <c r="I619" i="28"/>
  <c r="H619" i="28"/>
  <c r="G619" i="28"/>
  <c r="D619" i="28"/>
  <c r="N619" i="28" s="1"/>
  <c r="B619" i="28"/>
  <c r="C619" i="28" s="1"/>
  <c r="O618" i="28"/>
  <c r="M618" i="28"/>
  <c r="I618" i="28"/>
  <c r="H618" i="28"/>
  <c r="G618" i="28"/>
  <c r="D618" i="28"/>
  <c r="N618" i="28" s="1"/>
  <c r="B618" i="28"/>
  <c r="C618" i="28" s="1"/>
  <c r="O617" i="28"/>
  <c r="M617" i="28"/>
  <c r="I617" i="28"/>
  <c r="H617" i="28"/>
  <c r="G617" i="28"/>
  <c r="D617" i="28"/>
  <c r="N617" i="28" s="1"/>
  <c r="B617" i="28"/>
  <c r="C617" i="28" s="1"/>
  <c r="O616" i="28"/>
  <c r="M616" i="28"/>
  <c r="I616" i="28"/>
  <c r="H616" i="28"/>
  <c r="G616" i="28"/>
  <c r="D616" i="28"/>
  <c r="N616" i="28" s="1"/>
  <c r="B616" i="28"/>
  <c r="C616" i="28" s="1"/>
  <c r="O615" i="28"/>
  <c r="M615" i="28"/>
  <c r="I615" i="28"/>
  <c r="H615" i="28"/>
  <c r="G615" i="28"/>
  <c r="D615" i="28"/>
  <c r="N615" i="28" s="1"/>
  <c r="B615" i="28"/>
  <c r="C615" i="28" s="1"/>
  <c r="O614" i="28"/>
  <c r="M614" i="28"/>
  <c r="I614" i="28"/>
  <c r="H614" i="28"/>
  <c r="G614" i="28"/>
  <c r="D614" i="28"/>
  <c r="N614" i="28" s="1"/>
  <c r="B614" i="28"/>
  <c r="C614" i="28" s="1"/>
  <c r="O613" i="28"/>
  <c r="M613" i="28"/>
  <c r="I613" i="28"/>
  <c r="H613" i="28"/>
  <c r="G613" i="28"/>
  <c r="D613" i="28"/>
  <c r="N613" i="28" s="1"/>
  <c r="B613" i="28"/>
  <c r="C613" i="28" s="1"/>
  <c r="O612" i="28"/>
  <c r="M612" i="28"/>
  <c r="I612" i="28"/>
  <c r="H612" i="28"/>
  <c r="G612" i="28"/>
  <c r="D612" i="28"/>
  <c r="N612" i="28" s="1"/>
  <c r="B612" i="28"/>
  <c r="C612" i="28" s="1"/>
  <c r="O611" i="28"/>
  <c r="M611" i="28"/>
  <c r="I611" i="28"/>
  <c r="H611" i="28"/>
  <c r="G611" i="28"/>
  <c r="D611" i="28"/>
  <c r="N611" i="28" s="1"/>
  <c r="B611" i="28"/>
  <c r="C611" i="28" s="1"/>
  <c r="O610" i="28"/>
  <c r="M610" i="28"/>
  <c r="I610" i="28"/>
  <c r="H610" i="28"/>
  <c r="G610" i="28"/>
  <c r="D610" i="28"/>
  <c r="N610" i="28" s="1"/>
  <c r="B610" i="28"/>
  <c r="C610" i="28" s="1"/>
  <c r="O609" i="28"/>
  <c r="M609" i="28"/>
  <c r="I609" i="28"/>
  <c r="H609" i="28"/>
  <c r="G609" i="28"/>
  <c r="D609" i="28"/>
  <c r="N609" i="28" s="1"/>
  <c r="B609" i="28"/>
  <c r="C609" i="28" s="1"/>
  <c r="O608" i="28"/>
  <c r="M608" i="28"/>
  <c r="I608" i="28"/>
  <c r="H608" i="28"/>
  <c r="G608" i="28"/>
  <c r="D608" i="28"/>
  <c r="N608" i="28" s="1"/>
  <c r="B608" i="28"/>
  <c r="C608" i="28" s="1"/>
  <c r="O607" i="28"/>
  <c r="M607" i="28"/>
  <c r="I607" i="28"/>
  <c r="H607" i="28"/>
  <c r="G607" i="28"/>
  <c r="D607" i="28"/>
  <c r="N607" i="28" s="1"/>
  <c r="B607" i="28"/>
  <c r="C607" i="28" s="1"/>
  <c r="O606" i="28"/>
  <c r="M606" i="28"/>
  <c r="I606" i="28"/>
  <c r="H606" i="28"/>
  <c r="G606" i="28"/>
  <c r="D606" i="28"/>
  <c r="N606" i="28" s="1"/>
  <c r="B606" i="28"/>
  <c r="C606" i="28" s="1"/>
  <c r="O605" i="28"/>
  <c r="M605" i="28"/>
  <c r="I605" i="28"/>
  <c r="H605" i="28"/>
  <c r="G605" i="28"/>
  <c r="D605" i="28"/>
  <c r="N605" i="28" s="1"/>
  <c r="B605" i="28"/>
  <c r="C605" i="28" s="1"/>
  <c r="O604" i="28"/>
  <c r="M604" i="28"/>
  <c r="I604" i="28"/>
  <c r="H604" i="28"/>
  <c r="G604" i="28"/>
  <c r="D604" i="28"/>
  <c r="N604" i="28" s="1"/>
  <c r="B604" i="28"/>
  <c r="C604" i="28" s="1"/>
  <c r="O603" i="28"/>
  <c r="M603" i="28"/>
  <c r="I603" i="28"/>
  <c r="H603" i="28"/>
  <c r="G603" i="28"/>
  <c r="D603" i="28"/>
  <c r="N603" i="28" s="1"/>
  <c r="B603" i="28"/>
  <c r="C603" i="28" s="1"/>
  <c r="O602" i="28"/>
  <c r="M602" i="28"/>
  <c r="I602" i="28"/>
  <c r="H602" i="28"/>
  <c r="G602" i="28"/>
  <c r="D602" i="28"/>
  <c r="N602" i="28" s="1"/>
  <c r="B602" i="28"/>
  <c r="C602" i="28" s="1"/>
  <c r="O601" i="28"/>
  <c r="M601" i="28"/>
  <c r="I601" i="28"/>
  <c r="H601" i="28"/>
  <c r="G601" i="28"/>
  <c r="D601" i="28"/>
  <c r="N601" i="28" s="1"/>
  <c r="B601" i="28"/>
  <c r="C601" i="28" s="1"/>
  <c r="O600" i="28"/>
  <c r="M600" i="28"/>
  <c r="I600" i="28"/>
  <c r="H600" i="28"/>
  <c r="G600" i="28"/>
  <c r="D600" i="28"/>
  <c r="N600" i="28" s="1"/>
  <c r="B600" i="28"/>
  <c r="C600" i="28" s="1"/>
  <c r="O599" i="28"/>
  <c r="M599" i="28"/>
  <c r="I599" i="28"/>
  <c r="H599" i="28"/>
  <c r="G599" i="28"/>
  <c r="D599" i="28"/>
  <c r="N599" i="28" s="1"/>
  <c r="B599" i="28"/>
  <c r="C599" i="28" s="1"/>
  <c r="O598" i="28"/>
  <c r="M598" i="28"/>
  <c r="I598" i="28"/>
  <c r="H598" i="28"/>
  <c r="G598" i="28"/>
  <c r="D598" i="28"/>
  <c r="N598" i="28" s="1"/>
  <c r="B598" i="28"/>
  <c r="C598" i="28" s="1"/>
  <c r="O597" i="28"/>
  <c r="M597" i="28"/>
  <c r="I597" i="28"/>
  <c r="H597" i="28"/>
  <c r="G597" i="28"/>
  <c r="D597" i="28"/>
  <c r="N597" i="28" s="1"/>
  <c r="B597" i="28"/>
  <c r="C597" i="28" s="1"/>
  <c r="O596" i="28"/>
  <c r="M596" i="28"/>
  <c r="I596" i="28"/>
  <c r="H596" i="28"/>
  <c r="G596" i="28"/>
  <c r="D596" i="28"/>
  <c r="N596" i="28" s="1"/>
  <c r="B596" i="28"/>
  <c r="C596" i="28" s="1"/>
  <c r="O595" i="28"/>
  <c r="M595" i="28"/>
  <c r="I595" i="28"/>
  <c r="H595" i="28"/>
  <c r="G595" i="28"/>
  <c r="D595" i="28"/>
  <c r="N595" i="28" s="1"/>
  <c r="B595" i="28"/>
  <c r="C595" i="28" s="1"/>
  <c r="O594" i="28"/>
  <c r="M594" i="28"/>
  <c r="I594" i="28"/>
  <c r="H594" i="28"/>
  <c r="G594" i="28"/>
  <c r="D594" i="28"/>
  <c r="N594" i="28" s="1"/>
  <c r="B594" i="28"/>
  <c r="C594" i="28" s="1"/>
  <c r="O593" i="28"/>
  <c r="M593" i="28"/>
  <c r="I593" i="28"/>
  <c r="H593" i="28"/>
  <c r="G593" i="28"/>
  <c r="D593" i="28"/>
  <c r="N593" i="28" s="1"/>
  <c r="B593" i="28"/>
  <c r="C593" i="28" s="1"/>
  <c r="O592" i="28"/>
  <c r="M592" i="28"/>
  <c r="I592" i="28"/>
  <c r="H592" i="28"/>
  <c r="G592" i="28"/>
  <c r="D592" i="28"/>
  <c r="N592" i="28" s="1"/>
  <c r="B592" i="28"/>
  <c r="C592" i="28" s="1"/>
  <c r="O591" i="28"/>
  <c r="M591" i="28"/>
  <c r="I591" i="28"/>
  <c r="H591" i="28"/>
  <c r="G591" i="28"/>
  <c r="D591" i="28"/>
  <c r="N591" i="28" s="1"/>
  <c r="B591" i="28"/>
  <c r="C591" i="28" s="1"/>
  <c r="O590" i="28"/>
  <c r="M590" i="28"/>
  <c r="I590" i="28"/>
  <c r="H590" i="28"/>
  <c r="G590" i="28"/>
  <c r="D590" i="28"/>
  <c r="N590" i="28" s="1"/>
  <c r="B590" i="28"/>
  <c r="C590" i="28" s="1"/>
  <c r="O589" i="28"/>
  <c r="M589" i="28"/>
  <c r="I589" i="28"/>
  <c r="H589" i="28"/>
  <c r="G589" i="28"/>
  <c r="D589" i="28"/>
  <c r="N589" i="28" s="1"/>
  <c r="B589" i="28"/>
  <c r="C589" i="28" s="1"/>
  <c r="O588" i="28"/>
  <c r="M588" i="28"/>
  <c r="I588" i="28"/>
  <c r="H588" i="28"/>
  <c r="G588" i="28"/>
  <c r="D588" i="28"/>
  <c r="N588" i="28" s="1"/>
  <c r="B588" i="28"/>
  <c r="C588" i="28" s="1"/>
  <c r="O587" i="28"/>
  <c r="M587" i="28"/>
  <c r="I587" i="28"/>
  <c r="H587" i="28"/>
  <c r="G587" i="28"/>
  <c r="D587" i="28"/>
  <c r="N587" i="28" s="1"/>
  <c r="B587" i="28"/>
  <c r="C587" i="28" s="1"/>
  <c r="O586" i="28"/>
  <c r="M586" i="28"/>
  <c r="I586" i="28"/>
  <c r="H586" i="28"/>
  <c r="G586" i="28"/>
  <c r="D586" i="28"/>
  <c r="N586" i="28" s="1"/>
  <c r="B586" i="28"/>
  <c r="C586" i="28" s="1"/>
  <c r="O585" i="28"/>
  <c r="M585" i="28"/>
  <c r="I585" i="28"/>
  <c r="H585" i="28"/>
  <c r="G585" i="28"/>
  <c r="D585" i="28"/>
  <c r="N585" i="28" s="1"/>
  <c r="B585" i="28"/>
  <c r="C585" i="28" s="1"/>
  <c r="O584" i="28"/>
  <c r="M584" i="28"/>
  <c r="I584" i="28"/>
  <c r="H584" i="28"/>
  <c r="G584" i="28"/>
  <c r="D584" i="28"/>
  <c r="N584" i="28" s="1"/>
  <c r="B584" i="28"/>
  <c r="C584" i="28" s="1"/>
  <c r="O583" i="28"/>
  <c r="M583" i="28"/>
  <c r="I583" i="28"/>
  <c r="H583" i="28"/>
  <c r="G583" i="28"/>
  <c r="D583" i="28"/>
  <c r="N583" i="28" s="1"/>
  <c r="B583" i="28"/>
  <c r="C583" i="28" s="1"/>
  <c r="O582" i="28"/>
  <c r="M582" i="28"/>
  <c r="I582" i="28"/>
  <c r="H582" i="28"/>
  <c r="G582" i="28"/>
  <c r="D582" i="28"/>
  <c r="N582" i="28" s="1"/>
  <c r="B582" i="28"/>
  <c r="C582" i="28" s="1"/>
  <c r="O581" i="28"/>
  <c r="M581" i="28"/>
  <c r="I581" i="28"/>
  <c r="H581" i="28"/>
  <c r="G581" i="28"/>
  <c r="D581" i="28"/>
  <c r="N581" i="28" s="1"/>
  <c r="B581" i="28"/>
  <c r="C581" i="28" s="1"/>
  <c r="O580" i="28"/>
  <c r="M580" i="28"/>
  <c r="I580" i="28"/>
  <c r="H580" i="28"/>
  <c r="G580" i="28"/>
  <c r="D580" i="28"/>
  <c r="N580" i="28" s="1"/>
  <c r="B580" i="28"/>
  <c r="C580" i="28" s="1"/>
  <c r="O579" i="28"/>
  <c r="M579" i="28"/>
  <c r="I579" i="28"/>
  <c r="H579" i="28"/>
  <c r="G579" i="28"/>
  <c r="D579" i="28"/>
  <c r="N579" i="28" s="1"/>
  <c r="B579" i="28"/>
  <c r="C579" i="28" s="1"/>
  <c r="O578" i="28"/>
  <c r="M578" i="28"/>
  <c r="I578" i="28"/>
  <c r="H578" i="28"/>
  <c r="G578" i="28"/>
  <c r="D578" i="28"/>
  <c r="N578" i="28" s="1"/>
  <c r="B578" i="28"/>
  <c r="C578" i="28" s="1"/>
  <c r="O577" i="28"/>
  <c r="M577" i="28"/>
  <c r="I577" i="28"/>
  <c r="H577" i="28"/>
  <c r="G577" i="28"/>
  <c r="D577" i="28"/>
  <c r="N577" i="28" s="1"/>
  <c r="B577" i="28"/>
  <c r="C577" i="28" s="1"/>
  <c r="O576" i="28"/>
  <c r="M576" i="28"/>
  <c r="I576" i="28"/>
  <c r="H576" i="28"/>
  <c r="G576" i="28"/>
  <c r="D576" i="28"/>
  <c r="N576" i="28" s="1"/>
  <c r="B576" i="28"/>
  <c r="C576" i="28" s="1"/>
  <c r="O575" i="28"/>
  <c r="M575" i="28"/>
  <c r="I575" i="28"/>
  <c r="H575" i="28"/>
  <c r="G575" i="28"/>
  <c r="D575" i="28"/>
  <c r="N575" i="28" s="1"/>
  <c r="B575" i="28"/>
  <c r="C575" i="28" s="1"/>
  <c r="O574" i="28"/>
  <c r="M574" i="28"/>
  <c r="I574" i="28"/>
  <c r="H574" i="28"/>
  <c r="G574" i="28"/>
  <c r="D574" i="28"/>
  <c r="N574" i="28" s="1"/>
  <c r="B574" i="28"/>
  <c r="C574" i="28" s="1"/>
  <c r="O573" i="28"/>
  <c r="M573" i="28"/>
  <c r="I573" i="28"/>
  <c r="H573" i="28"/>
  <c r="G573" i="28"/>
  <c r="D573" i="28"/>
  <c r="N573" i="28" s="1"/>
  <c r="B573" i="28"/>
  <c r="C573" i="28" s="1"/>
  <c r="O572" i="28"/>
  <c r="M572" i="28"/>
  <c r="I572" i="28"/>
  <c r="H572" i="28"/>
  <c r="G572" i="28"/>
  <c r="D572" i="28"/>
  <c r="N572" i="28" s="1"/>
  <c r="B572" i="28"/>
  <c r="C572" i="28" s="1"/>
  <c r="O571" i="28"/>
  <c r="M571" i="28"/>
  <c r="I571" i="28"/>
  <c r="H571" i="28"/>
  <c r="G571" i="28"/>
  <c r="D571" i="28"/>
  <c r="N571" i="28" s="1"/>
  <c r="B571" i="28"/>
  <c r="C571" i="28" s="1"/>
  <c r="O570" i="28"/>
  <c r="M570" i="28"/>
  <c r="I570" i="28"/>
  <c r="H570" i="28"/>
  <c r="G570" i="28"/>
  <c r="D570" i="28"/>
  <c r="N570" i="28" s="1"/>
  <c r="B570" i="28"/>
  <c r="C570" i="28" s="1"/>
  <c r="O569" i="28"/>
  <c r="M569" i="28"/>
  <c r="I569" i="28"/>
  <c r="H569" i="28"/>
  <c r="G569" i="28"/>
  <c r="D569" i="28"/>
  <c r="N569" i="28" s="1"/>
  <c r="B569" i="28"/>
  <c r="C569" i="28" s="1"/>
  <c r="O568" i="28"/>
  <c r="M568" i="28"/>
  <c r="I568" i="28"/>
  <c r="H568" i="28"/>
  <c r="G568" i="28"/>
  <c r="D568" i="28"/>
  <c r="N568" i="28" s="1"/>
  <c r="B568" i="28"/>
  <c r="C568" i="28" s="1"/>
  <c r="O567" i="28"/>
  <c r="M567" i="28"/>
  <c r="I567" i="28"/>
  <c r="H567" i="28"/>
  <c r="G567" i="28"/>
  <c r="D567" i="28"/>
  <c r="N567" i="28" s="1"/>
  <c r="B567" i="28"/>
  <c r="C567" i="28" s="1"/>
  <c r="O566" i="28"/>
  <c r="M566" i="28"/>
  <c r="I566" i="28"/>
  <c r="H566" i="28"/>
  <c r="G566" i="28"/>
  <c r="D566" i="28"/>
  <c r="N566" i="28" s="1"/>
  <c r="B566" i="28"/>
  <c r="C566" i="28" s="1"/>
  <c r="O565" i="28"/>
  <c r="M565" i="28"/>
  <c r="I565" i="28"/>
  <c r="H565" i="28"/>
  <c r="G565" i="28"/>
  <c r="D565" i="28"/>
  <c r="N565" i="28" s="1"/>
  <c r="B565" i="28"/>
  <c r="C565" i="28" s="1"/>
  <c r="O564" i="28"/>
  <c r="M564" i="28"/>
  <c r="I564" i="28"/>
  <c r="H564" i="28"/>
  <c r="G564" i="28"/>
  <c r="D564" i="28"/>
  <c r="N564" i="28" s="1"/>
  <c r="B564" i="28"/>
  <c r="C564" i="28" s="1"/>
  <c r="O563" i="28"/>
  <c r="M563" i="28"/>
  <c r="I563" i="28"/>
  <c r="H563" i="28"/>
  <c r="G563" i="28"/>
  <c r="D563" i="28"/>
  <c r="N563" i="28" s="1"/>
  <c r="B563" i="28"/>
  <c r="C563" i="28" s="1"/>
  <c r="O562" i="28"/>
  <c r="M562" i="28"/>
  <c r="I562" i="28"/>
  <c r="H562" i="28"/>
  <c r="G562" i="28"/>
  <c r="D562" i="28"/>
  <c r="N562" i="28" s="1"/>
  <c r="B562" i="28"/>
  <c r="C562" i="28" s="1"/>
  <c r="O561" i="28"/>
  <c r="M561" i="28"/>
  <c r="I561" i="28"/>
  <c r="H561" i="28"/>
  <c r="G561" i="28"/>
  <c r="D561" i="28"/>
  <c r="N561" i="28" s="1"/>
  <c r="B561" i="28"/>
  <c r="C561" i="28" s="1"/>
  <c r="O560" i="28"/>
  <c r="M560" i="28"/>
  <c r="I560" i="28"/>
  <c r="H560" i="28"/>
  <c r="G560" i="28"/>
  <c r="D560" i="28"/>
  <c r="N560" i="28" s="1"/>
  <c r="B560" i="28"/>
  <c r="C560" i="28" s="1"/>
  <c r="O559" i="28"/>
  <c r="M559" i="28"/>
  <c r="I559" i="28"/>
  <c r="H559" i="28"/>
  <c r="G559" i="28"/>
  <c r="D559" i="28"/>
  <c r="N559" i="28" s="1"/>
  <c r="B559" i="28"/>
  <c r="C559" i="28" s="1"/>
  <c r="O558" i="28"/>
  <c r="M558" i="28"/>
  <c r="I558" i="28"/>
  <c r="H558" i="28"/>
  <c r="G558" i="28"/>
  <c r="D558" i="28"/>
  <c r="N558" i="28" s="1"/>
  <c r="B558" i="28"/>
  <c r="C558" i="28" s="1"/>
  <c r="O557" i="28"/>
  <c r="M557" i="28"/>
  <c r="I557" i="28"/>
  <c r="H557" i="28"/>
  <c r="G557" i="28"/>
  <c r="D557" i="28"/>
  <c r="N557" i="28" s="1"/>
  <c r="B557" i="28"/>
  <c r="C557" i="28" s="1"/>
  <c r="O556" i="28"/>
  <c r="M556" i="28"/>
  <c r="I556" i="28"/>
  <c r="H556" i="28"/>
  <c r="G556" i="28"/>
  <c r="D556" i="28"/>
  <c r="N556" i="28" s="1"/>
  <c r="B556" i="28"/>
  <c r="C556" i="28" s="1"/>
  <c r="O555" i="28"/>
  <c r="M555" i="28"/>
  <c r="I555" i="28"/>
  <c r="H555" i="28"/>
  <c r="G555" i="28"/>
  <c r="D555" i="28"/>
  <c r="N555" i="28" s="1"/>
  <c r="B555" i="28"/>
  <c r="C555" i="28" s="1"/>
  <c r="O554" i="28"/>
  <c r="M554" i="28"/>
  <c r="I554" i="28"/>
  <c r="H554" i="28"/>
  <c r="G554" i="28"/>
  <c r="D554" i="28"/>
  <c r="N554" i="28" s="1"/>
  <c r="B554" i="28"/>
  <c r="C554" i="28" s="1"/>
  <c r="O553" i="28"/>
  <c r="M553" i="28"/>
  <c r="I553" i="28"/>
  <c r="H553" i="28"/>
  <c r="G553" i="28"/>
  <c r="D553" i="28"/>
  <c r="N553" i="28" s="1"/>
  <c r="B553" i="28"/>
  <c r="C553" i="28" s="1"/>
  <c r="O552" i="28"/>
  <c r="M552" i="28"/>
  <c r="I552" i="28"/>
  <c r="H552" i="28"/>
  <c r="G552" i="28"/>
  <c r="D552" i="28"/>
  <c r="N552" i="28" s="1"/>
  <c r="B552" i="28"/>
  <c r="C552" i="28" s="1"/>
  <c r="O551" i="28"/>
  <c r="M551" i="28"/>
  <c r="I551" i="28"/>
  <c r="H551" i="28"/>
  <c r="G551" i="28"/>
  <c r="D551" i="28"/>
  <c r="N551" i="28" s="1"/>
  <c r="B551" i="28"/>
  <c r="C551" i="28" s="1"/>
  <c r="O550" i="28"/>
  <c r="M550" i="28"/>
  <c r="I550" i="28"/>
  <c r="H550" i="28"/>
  <c r="G550" i="28"/>
  <c r="D550" i="28"/>
  <c r="N550" i="28" s="1"/>
  <c r="B550" i="28"/>
  <c r="C550" i="28" s="1"/>
  <c r="O549" i="28"/>
  <c r="M549" i="28"/>
  <c r="I549" i="28"/>
  <c r="H549" i="28"/>
  <c r="G549" i="28"/>
  <c r="D549" i="28"/>
  <c r="N549" i="28" s="1"/>
  <c r="B549" i="28"/>
  <c r="C549" i="28" s="1"/>
  <c r="O548" i="28"/>
  <c r="M548" i="28"/>
  <c r="I548" i="28"/>
  <c r="H548" i="28"/>
  <c r="G548" i="28"/>
  <c r="D548" i="28"/>
  <c r="N548" i="28" s="1"/>
  <c r="B548" i="28"/>
  <c r="C548" i="28" s="1"/>
  <c r="O547" i="28"/>
  <c r="M547" i="28"/>
  <c r="I547" i="28"/>
  <c r="H547" i="28"/>
  <c r="G547" i="28"/>
  <c r="D547" i="28"/>
  <c r="N547" i="28" s="1"/>
  <c r="B547" i="28"/>
  <c r="C547" i="28" s="1"/>
  <c r="O546" i="28"/>
  <c r="M546" i="28"/>
  <c r="I546" i="28"/>
  <c r="H546" i="28"/>
  <c r="G546" i="28"/>
  <c r="D546" i="28"/>
  <c r="N546" i="28" s="1"/>
  <c r="B546" i="28"/>
  <c r="C546" i="28" s="1"/>
  <c r="O545" i="28"/>
  <c r="M545" i="28"/>
  <c r="I545" i="28"/>
  <c r="H545" i="28"/>
  <c r="G545" i="28"/>
  <c r="D545" i="28"/>
  <c r="N545" i="28" s="1"/>
  <c r="B545" i="28"/>
  <c r="C545" i="28" s="1"/>
  <c r="O544" i="28"/>
  <c r="M544" i="28"/>
  <c r="I544" i="28"/>
  <c r="H544" i="28"/>
  <c r="G544" i="28"/>
  <c r="D544" i="28"/>
  <c r="N544" i="28" s="1"/>
  <c r="B544" i="28"/>
  <c r="C544" i="28" s="1"/>
  <c r="O543" i="28"/>
  <c r="M543" i="28"/>
  <c r="I543" i="28"/>
  <c r="H543" i="28"/>
  <c r="G543" i="28"/>
  <c r="D543" i="28"/>
  <c r="N543" i="28" s="1"/>
  <c r="B543" i="28"/>
  <c r="C543" i="28" s="1"/>
  <c r="O542" i="28"/>
  <c r="M542" i="28"/>
  <c r="I542" i="28"/>
  <c r="H542" i="28"/>
  <c r="G542" i="28"/>
  <c r="D542" i="28"/>
  <c r="N542" i="28" s="1"/>
  <c r="B542" i="28"/>
  <c r="C542" i="28" s="1"/>
  <c r="O541" i="28"/>
  <c r="M541" i="28"/>
  <c r="I541" i="28"/>
  <c r="H541" i="28"/>
  <c r="G541" i="28"/>
  <c r="D541" i="28"/>
  <c r="N541" i="28" s="1"/>
  <c r="B541" i="28"/>
  <c r="C541" i="28" s="1"/>
  <c r="O540" i="28"/>
  <c r="M540" i="28"/>
  <c r="I540" i="28"/>
  <c r="H540" i="28"/>
  <c r="G540" i="28"/>
  <c r="D540" i="28"/>
  <c r="N540" i="28" s="1"/>
  <c r="B540" i="28"/>
  <c r="C540" i="28" s="1"/>
  <c r="O539" i="28"/>
  <c r="M539" i="28"/>
  <c r="I539" i="28"/>
  <c r="H539" i="28"/>
  <c r="G539" i="28"/>
  <c r="D539" i="28"/>
  <c r="N539" i="28" s="1"/>
  <c r="B539" i="28"/>
  <c r="C539" i="28" s="1"/>
  <c r="O538" i="28"/>
  <c r="M538" i="28"/>
  <c r="I538" i="28"/>
  <c r="H538" i="28"/>
  <c r="G538" i="28"/>
  <c r="D538" i="28"/>
  <c r="N538" i="28" s="1"/>
  <c r="B538" i="28"/>
  <c r="C538" i="28" s="1"/>
  <c r="O537" i="28"/>
  <c r="M537" i="28"/>
  <c r="I537" i="28"/>
  <c r="H537" i="28"/>
  <c r="G537" i="28"/>
  <c r="D537" i="28"/>
  <c r="N537" i="28" s="1"/>
  <c r="B537" i="28"/>
  <c r="C537" i="28" s="1"/>
  <c r="O536" i="28"/>
  <c r="M536" i="28"/>
  <c r="I536" i="28"/>
  <c r="H536" i="28"/>
  <c r="G536" i="28"/>
  <c r="D536" i="28"/>
  <c r="N536" i="28" s="1"/>
  <c r="B536" i="28"/>
  <c r="C536" i="28" s="1"/>
  <c r="O535" i="28"/>
  <c r="M535" i="28"/>
  <c r="I535" i="28"/>
  <c r="H535" i="28"/>
  <c r="G535" i="28"/>
  <c r="D535" i="28"/>
  <c r="N535" i="28" s="1"/>
  <c r="B535" i="28"/>
  <c r="C535" i="28" s="1"/>
  <c r="O534" i="28"/>
  <c r="M534" i="28"/>
  <c r="I534" i="28"/>
  <c r="H534" i="28"/>
  <c r="G534" i="28"/>
  <c r="D534" i="28"/>
  <c r="N534" i="28" s="1"/>
  <c r="B534" i="28"/>
  <c r="C534" i="28" s="1"/>
  <c r="O533" i="28"/>
  <c r="M533" i="28"/>
  <c r="I533" i="28"/>
  <c r="H533" i="28"/>
  <c r="G533" i="28"/>
  <c r="D533" i="28"/>
  <c r="N533" i="28" s="1"/>
  <c r="B533" i="28"/>
  <c r="C533" i="28" s="1"/>
  <c r="O532" i="28"/>
  <c r="M532" i="28"/>
  <c r="I532" i="28"/>
  <c r="H532" i="28"/>
  <c r="G532" i="28"/>
  <c r="D532" i="28"/>
  <c r="N532" i="28" s="1"/>
  <c r="B532" i="28"/>
  <c r="C532" i="28" s="1"/>
  <c r="O531" i="28"/>
  <c r="M531" i="28"/>
  <c r="I531" i="28"/>
  <c r="H531" i="28"/>
  <c r="G531" i="28"/>
  <c r="D531" i="28"/>
  <c r="N531" i="28" s="1"/>
  <c r="B531" i="28"/>
  <c r="C531" i="28" s="1"/>
  <c r="O530" i="28"/>
  <c r="M530" i="28"/>
  <c r="I530" i="28"/>
  <c r="H530" i="28"/>
  <c r="G530" i="28"/>
  <c r="D530" i="28"/>
  <c r="N530" i="28" s="1"/>
  <c r="B530" i="28"/>
  <c r="C530" i="28" s="1"/>
  <c r="O529" i="28"/>
  <c r="M529" i="28"/>
  <c r="I529" i="28"/>
  <c r="H529" i="28"/>
  <c r="G529" i="28"/>
  <c r="D529" i="28"/>
  <c r="N529" i="28" s="1"/>
  <c r="B529" i="28"/>
  <c r="C529" i="28" s="1"/>
  <c r="O528" i="28"/>
  <c r="M528" i="28"/>
  <c r="I528" i="28"/>
  <c r="H528" i="28"/>
  <c r="G528" i="28"/>
  <c r="D528" i="28"/>
  <c r="N528" i="28" s="1"/>
  <c r="B528" i="28"/>
  <c r="C528" i="28" s="1"/>
  <c r="O527" i="28"/>
  <c r="M527" i="28"/>
  <c r="I527" i="28"/>
  <c r="H527" i="28"/>
  <c r="G527" i="28"/>
  <c r="D527" i="28"/>
  <c r="N527" i="28" s="1"/>
  <c r="B527" i="28"/>
  <c r="C527" i="28" s="1"/>
  <c r="O526" i="28"/>
  <c r="M526" i="28"/>
  <c r="I526" i="28"/>
  <c r="H526" i="28"/>
  <c r="G526" i="28"/>
  <c r="D526" i="28"/>
  <c r="N526" i="28" s="1"/>
  <c r="B526" i="28"/>
  <c r="C526" i="28" s="1"/>
  <c r="O525" i="28"/>
  <c r="M525" i="28"/>
  <c r="I525" i="28"/>
  <c r="H525" i="28"/>
  <c r="G525" i="28"/>
  <c r="D525" i="28"/>
  <c r="N525" i="28" s="1"/>
  <c r="B525" i="28"/>
  <c r="C525" i="28" s="1"/>
  <c r="O524" i="28"/>
  <c r="M524" i="28"/>
  <c r="I524" i="28"/>
  <c r="H524" i="28"/>
  <c r="G524" i="28"/>
  <c r="D524" i="28"/>
  <c r="N524" i="28" s="1"/>
  <c r="B524" i="28"/>
  <c r="C524" i="28" s="1"/>
  <c r="O523" i="28"/>
  <c r="M523" i="28"/>
  <c r="I523" i="28"/>
  <c r="H523" i="28"/>
  <c r="G523" i="28"/>
  <c r="D523" i="28"/>
  <c r="N523" i="28" s="1"/>
  <c r="B523" i="28"/>
  <c r="C523" i="28" s="1"/>
  <c r="O522" i="28"/>
  <c r="M522" i="28"/>
  <c r="I522" i="28"/>
  <c r="H522" i="28"/>
  <c r="G522" i="28"/>
  <c r="D522" i="28"/>
  <c r="N522" i="28" s="1"/>
  <c r="B522" i="28"/>
  <c r="C522" i="28" s="1"/>
  <c r="O521" i="28"/>
  <c r="M521" i="28"/>
  <c r="I521" i="28"/>
  <c r="H521" i="28"/>
  <c r="G521" i="28"/>
  <c r="D521" i="28"/>
  <c r="N521" i="28" s="1"/>
  <c r="B521" i="28"/>
  <c r="C521" i="28" s="1"/>
  <c r="O520" i="28"/>
  <c r="M520" i="28"/>
  <c r="I520" i="28"/>
  <c r="H520" i="28"/>
  <c r="G520" i="28"/>
  <c r="D520" i="28"/>
  <c r="N520" i="28" s="1"/>
  <c r="B520" i="28"/>
  <c r="C520" i="28" s="1"/>
  <c r="O519" i="28"/>
  <c r="M519" i="28"/>
  <c r="I519" i="28"/>
  <c r="H519" i="28"/>
  <c r="G519" i="28"/>
  <c r="D519" i="28"/>
  <c r="N519" i="28" s="1"/>
  <c r="B519" i="28"/>
  <c r="C519" i="28" s="1"/>
  <c r="O518" i="28"/>
  <c r="M518" i="28"/>
  <c r="I518" i="28"/>
  <c r="H518" i="28"/>
  <c r="G518" i="28"/>
  <c r="D518" i="28"/>
  <c r="N518" i="28" s="1"/>
  <c r="B518" i="28"/>
  <c r="C518" i="28" s="1"/>
  <c r="O517" i="28"/>
  <c r="M517" i="28"/>
  <c r="I517" i="28"/>
  <c r="H517" i="28"/>
  <c r="G517" i="28"/>
  <c r="D517" i="28"/>
  <c r="N517" i="28" s="1"/>
  <c r="B517" i="28"/>
  <c r="C517" i="28" s="1"/>
  <c r="O516" i="28"/>
  <c r="M516" i="28"/>
  <c r="I516" i="28"/>
  <c r="H516" i="28"/>
  <c r="G516" i="28"/>
  <c r="D516" i="28"/>
  <c r="N516" i="28" s="1"/>
  <c r="B516" i="28"/>
  <c r="C516" i="28" s="1"/>
  <c r="O515" i="28"/>
  <c r="M515" i="28"/>
  <c r="I515" i="28"/>
  <c r="H515" i="28"/>
  <c r="G515" i="28"/>
  <c r="D515" i="28"/>
  <c r="N515" i="28" s="1"/>
  <c r="B515" i="28"/>
  <c r="C515" i="28" s="1"/>
  <c r="O514" i="28"/>
  <c r="M514" i="28"/>
  <c r="I514" i="28"/>
  <c r="H514" i="28"/>
  <c r="G514" i="28"/>
  <c r="D514" i="28"/>
  <c r="N514" i="28" s="1"/>
  <c r="B514" i="28"/>
  <c r="C514" i="28" s="1"/>
  <c r="O513" i="28"/>
  <c r="M513" i="28"/>
  <c r="I513" i="28"/>
  <c r="H513" i="28"/>
  <c r="G513" i="28"/>
  <c r="D513" i="28"/>
  <c r="N513" i="28" s="1"/>
  <c r="B513" i="28"/>
  <c r="C513" i="28" s="1"/>
  <c r="O512" i="28"/>
  <c r="M512" i="28"/>
  <c r="I512" i="28"/>
  <c r="H512" i="28"/>
  <c r="G512" i="28"/>
  <c r="D512" i="28"/>
  <c r="N512" i="28" s="1"/>
  <c r="B512" i="28"/>
  <c r="C512" i="28" s="1"/>
  <c r="O511" i="28"/>
  <c r="M511" i="28"/>
  <c r="I511" i="28"/>
  <c r="H511" i="28"/>
  <c r="G511" i="28"/>
  <c r="D511" i="28"/>
  <c r="N511" i="28" s="1"/>
  <c r="B511" i="28"/>
  <c r="C511" i="28" s="1"/>
  <c r="O510" i="28"/>
  <c r="M510" i="28"/>
  <c r="I510" i="28"/>
  <c r="H510" i="28"/>
  <c r="G510" i="28"/>
  <c r="D510" i="28"/>
  <c r="N510" i="28" s="1"/>
  <c r="B510" i="28"/>
  <c r="C510" i="28" s="1"/>
  <c r="O509" i="28"/>
  <c r="M509" i="28"/>
  <c r="I509" i="28"/>
  <c r="H509" i="28"/>
  <c r="G509" i="28"/>
  <c r="D509" i="28"/>
  <c r="N509" i="28" s="1"/>
  <c r="B509" i="28"/>
  <c r="C509" i="28" s="1"/>
  <c r="O508" i="28"/>
  <c r="M508" i="28"/>
  <c r="I508" i="28"/>
  <c r="H508" i="28"/>
  <c r="G508" i="28"/>
  <c r="D508" i="28"/>
  <c r="N508" i="28" s="1"/>
  <c r="B508" i="28"/>
  <c r="C508" i="28" s="1"/>
  <c r="O507" i="28"/>
  <c r="M507" i="28"/>
  <c r="I507" i="28"/>
  <c r="H507" i="28"/>
  <c r="G507" i="28"/>
  <c r="D507" i="28"/>
  <c r="N507" i="28" s="1"/>
  <c r="B507" i="28"/>
  <c r="C507" i="28" s="1"/>
  <c r="O506" i="28"/>
  <c r="M506" i="28"/>
  <c r="I506" i="28"/>
  <c r="H506" i="28"/>
  <c r="G506" i="28"/>
  <c r="D506" i="28"/>
  <c r="N506" i="28" s="1"/>
  <c r="B506" i="28"/>
  <c r="C506" i="28" s="1"/>
  <c r="O505" i="28"/>
  <c r="M505" i="28"/>
  <c r="I505" i="28"/>
  <c r="H505" i="28"/>
  <c r="G505" i="28"/>
  <c r="D505" i="28"/>
  <c r="N505" i="28" s="1"/>
  <c r="B505" i="28"/>
  <c r="C505" i="28" s="1"/>
  <c r="O504" i="28"/>
  <c r="M504" i="28"/>
  <c r="I504" i="28"/>
  <c r="H504" i="28"/>
  <c r="G504" i="28"/>
  <c r="D504" i="28"/>
  <c r="N504" i="28" s="1"/>
  <c r="B504" i="28"/>
  <c r="C504" i="28" s="1"/>
  <c r="O503" i="28"/>
  <c r="M503" i="28"/>
  <c r="I503" i="28"/>
  <c r="H503" i="28"/>
  <c r="G503" i="28"/>
  <c r="D503" i="28"/>
  <c r="N503" i="28" s="1"/>
  <c r="B503" i="28"/>
  <c r="C503" i="28" s="1"/>
  <c r="O502" i="28"/>
  <c r="M502" i="28"/>
  <c r="I502" i="28"/>
  <c r="H502" i="28"/>
  <c r="G502" i="28"/>
  <c r="D502" i="28"/>
  <c r="N502" i="28" s="1"/>
  <c r="B502" i="28"/>
  <c r="C502" i="28" s="1"/>
  <c r="O501" i="28"/>
  <c r="M501" i="28"/>
  <c r="I501" i="28"/>
  <c r="H501" i="28"/>
  <c r="G501" i="28"/>
  <c r="D501" i="28"/>
  <c r="N501" i="28" s="1"/>
  <c r="B501" i="28"/>
  <c r="C501" i="28" s="1"/>
  <c r="O500" i="28"/>
  <c r="M500" i="28"/>
  <c r="I500" i="28"/>
  <c r="H500" i="28"/>
  <c r="G500" i="28"/>
  <c r="D500" i="28"/>
  <c r="N500" i="28" s="1"/>
  <c r="B500" i="28"/>
  <c r="C500" i="28" s="1"/>
  <c r="O499" i="28"/>
  <c r="M499" i="28"/>
  <c r="I499" i="28"/>
  <c r="H499" i="28"/>
  <c r="G499" i="28"/>
  <c r="D499" i="28"/>
  <c r="N499" i="28" s="1"/>
  <c r="B499" i="28"/>
  <c r="C499" i="28" s="1"/>
  <c r="O498" i="28"/>
  <c r="M498" i="28"/>
  <c r="I498" i="28"/>
  <c r="H498" i="28"/>
  <c r="G498" i="28"/>
  <c r="D498" i="28"/>
  <c r="N498" i="28" s="1"/>
  <c r="B498" i="28"/>
  <c r="C498" i="28" s="1"/>
  <c r="O497" i="28"/>
  <c r="M497" i="28"/>
  <c r="I497" i="28"/>
  <c r="H497" i="28"/>
  <c r="G497" i="28"/>
  <c r="D497" i="28"/>
  <c r="N497" i="28" s="1"/>
  <c r="B497" i="28"/>
  <c r="C497" i="28" s="1"/>
  <c r="O496" i="28"/>
  <c r="M496" i="28"/>
  <c r="I496" i="28"/>
  <c r="H496" i="28"/>
  <c r="G496" i="28"/>
  <c r="D496" i="28"/>
  <c r="N496" i="28" s="1"/>
  <c r="B496" i="28"/>
  <c r="C496" i="28" s="1"/>
  <c r="O495" i="28"/>
  <c r="M495" i="28"/>
  <c r="I495" i="28"/>
  <c r="H495" i="28"/>
  <c r="G495" i="28"/>
  <c r="D495" i="28"/>
  <c r="N495" i="28" s="1"/>
  <c r="B495" i="28"/>
  <c r="C495" i="28" s="1"/>
  <c r="O494" i="28"/>
  <c r="M494" i="28"/>
  <c r="I494" i="28"/>
  <c r="H494" i="28"/>
  <c r="G494" i="28"/>
  <c r="D494" i="28"/>
  <c r="N494" i="28" s="1"/>
  <c r="B494" i="28"/>
  <c r="C494" i="28" s="1"/>
  <c r="O493" i="28"/>
  <c r="M493" i="28"/>
  <c r="I493" i="28"/>
  <c r="H493" i="28"/>
  <c r="G493" i="28"/>
  <c r="D493" i="28"/>
  <c r="N493" i="28" s="1"/>
  <c r="B493" i="28"/>
  <c r="C493" i="28" s="1"/>
  <c r="O492" i="28"/>
  <c r="M492" i="28"/>
  <c r="I492" i="28"/>
  <c r="H492" i="28"/>
  <c r="G492" i="28"/>
  <c r="D492" i="28"/>
  <c r="N492" i="28" s="1"/>
  <c r="B492" i="28"/>
  <c r="C492" i="28" s="1"/>
  <c r="O491" i="28"/>
  <c r="M491" i="28"/>
  <c r="I491" i="28"/>
  <c r="H491" i="28"/>
  <c r="G491" i="28"/>
  <c r="D491" i="28"/>
  <c r="N491" i="28" s="1"/>
  <c r="B491" i="28"/>
  <c r="C491" i="28" s="1"/>
  <c r="O490" i="28"/>
  <c r="M490" i="28"/>
  <c r="I490" i="28"/>
  <c r="H490" i="28"/>
  <c r="G490" i="28"/>
  <c r="D490" i="28"/>
  <c r="N490" i="28" s="1"/>
  <c r="B490" i="28"/>
  <c r="C490" i="28" s="1"/>
  <c r="O489" i="28"/>
  <c r="M489" i="28"/>
  <c r="I489" i="28"/>
  <c r="H489" i="28"/>
  <c r="G489" i="28"/>
  <c r="D489" i="28"/>
  <c r="N489" i="28" s="1"/>
  <c r="B489" i="28"/>
  <c r="C489" i="28" s="1"/>
  <c r="O488" i="28"/>
  <c r="M488" i="28"/>
  <c r="I488" i="28"/>
  <c r="H488" i="28"/>
  <c r="G488" i="28"/>
  <c r="D488" i="28"/>
  <c r="N488" i="28" s="1"/>
  <c r="B488" i="28"/>
  <c r="C488" i="28" s="1"/>
  <c r="O487" i="28"/>
  <c r="M487" i="28"/>
  <c r="I487" i="28"/>
  <c r="H487" i="28"/>
  <c r="G487" i="28"/>
  <c r="D487" i="28"/>
  <c r="N487" i="28" s="1"/>
  <c r="B487" i="28"/>
  <c r="C487" i="28" s="1"/>
  <c r="O486" i="28"/>
  <c r="M486" i="28"/>
  <c r="I486" i="28"/>
  <c r="H486" i="28"/>
  <c r="G486" i="28"/>
  <c r="D486" i="28"/>
  <c r="N486" i="28" s="1"/>
  <c r="B486" i="28"/>
  <c r="C486" i="28" s="1"/>
  <c r="O485" i="28"/>
  <c r="M485" i="28"/>
  <c r="I485" i="28"/>
  <c r="H485" i="28"/>
  <c r="G485" i="28"/>
  <c r="D485" i="28"/>
  <c r="N485" i="28" s="1"/>
  <c r="B485" i="28"/>
  <c r="C485" i="28" s="1"/>
  <c r="O484" i="28"/>
  <c r="M484" i="28"/>
  <c r="I484" i="28"/>
  <c r="H484" i="28"/>
  <c r="G484" i="28"/>
  <c r="D484" i="28"/>
  <c r="N484" i="28" s="1"/>
  <c r="B484" i="28"/>
  <c r="C484" i="28" s="1"/>
  <c r="O483" i="28"/>
  <c r="M483" i="28"/>
  <c r="I483" i="28"/>
  <c r="H483" i="28"/>
  <c r="G483" i="28"/>
  <c r="D483" i="28"/>
  <c r="N483" i="28" s="1"/>
  <c r="B483" i="28"/>
  <c r="C483" i="28" s="1"/>
  <c r="O482" i="28"/>
  <c r="M482" i="28"/>
  <c r="I482" i="28"/>
  <c r="H482" i="28"/>
  <c r="G482" i="28"/>
  <c r="D482" i="28"/>
  <c r="N482" i="28" s="1"/>
  <c r="B482" i="28"/>
  <c r="C482" i="28" s="1"/>
  <c r="O481" i="28"/>
  <c r="M481" i="28"/>
  <c r="I481" i="28"/>
  <c r="H481" i="28"/>
  <c r="G481" i="28"/>
  <c r="D481" i="28"/>
  <c r="N481" i="28" s="1"/>
  <c r="B481" i="28"/>
  <c r="C481" i="28" s="1"/>
  <c r="O480" i="28"/>
  <c r="M480" i="28"/>
  <c r="I480" i="28"/>
  <c r="H480" i="28"/>
  <c r="G480" i="28"/>
  <c r="D480" i="28"/>
  <c r="N480" i="28" s="1"/>
  <c r="B480" i="28"/>
  <c r="C480" i="28" s="1"/>
  <c r="O479" i="28"/>
  <c r="M479" i="28"/>
  <c r="I479" i="28"/>
  <c r="H479" i="28"/>
  <c r="G479" i="28"/>
  <c r="D479" i="28"/>
  <c r="N479" i="28" s="1"/>
  <c r="B479" i="28"/>
  <c r="C479" i="28" s="1"/>
  <c r="O478" i="28"/>
  <c r="M478" i="28"/>
  <c r="I478" i="28"/>
  <c r="H478" i="28"/>
  <c r="G478" i="28"/>
  <c r="D478" i="28"/>
  <c r="N478" i="28" s="1"/>
  <c r="B478" i="28"/>
  <c r="C478" i="28" s="1"/>
  <c r="O477" i="28"/>
  <c r="M477" i="28"/>
  <c r="I477" i="28"/>
  <c r="H477" i="28"/>
  <c r="G477" i="28"/>
  <c r="D477" i="28"/>
  <c r="N477" i="28" s="1"/>
  <c r="B477" i="28"/>
  <c r="C477" i="28" s="1"/>
  <c r="O476" i="28"/>
  <c r="M476" i="28"/>
  <c r="I476" i="28"/>
  <c r="H476" i="28"/>
  <c r="G476" i="28"/>
  <c r="D476" i="28"/>
  <c r="N476" i="28" s="1"/>
  <c r="B476" i="28"/>
  <c r="C476" i="28" s="1"/>
  <c r="O475" i="28"/>
  <c r="M475" i="28"/>
  <c r="I475" i="28"/>
  <c r="H475" i="28"/>
  <c r="G475" i="28"/>
  <c r="D475" i="28"/>
  <c r="N475" i="28" s="1"/>
  <c r="B475" i="28"/>
  <c r="C475" i="28" s="1"/>
  <c r="O474" i="28"/>
  <c r="M474" i="28"/>
  <c r="I474" i="28"/>
  <c r="H474" i="28"/>
  <c r="G474" i="28"/>
  <c r="D474" i="28"/>
  <c r="N474" i="28" s="1"/>
  <c r="B474" i="28"/>
  <c r="C474" i="28" s="1"/>
  <c r="O473" i="28"/>
  <c r="M473" i="28"/>
  <c r="I473" i="28"/>
  <c r="H473" i="28"/>
  <c r="G473" i="28"/>
  <c r="D473" i="28"/>
  <c r="N473" i="28" s="1"/>
  <c r="B473" i="28"/>
  <c r="C473" i="28" s="1"/>
  <c r="O472" i="28"/>
  <c r="M472" i="28"/>
  <c r="I472" i="28"/>
  <c r="H472" i="28"/>
  <c r="G472" i="28"/>
  <c r="D472" i="28"/>
  <c r="N472" i="28" s="1"/>
  <c r="B472" i="28"/>
  <c r="C472" i="28" s="1"/>
  <c r="O471" i="28"/>
  <c r="M471" i="28"/>
  <c r="I471" i="28"/>
  <c r="H471" i="28"/>
  <c r="G471" i="28"/>
  <c r="D471" i="28"/>
  <c r="N471" i="28" s="1"/>
  <c r="B471" i="28"/>
  <c r="C471" i="28" s="1"/>
  <c r="O470" i="28"/>
  <c r="M470" i="28"/>
  <c r="I470" i="28"/>
  <c r="H470" i="28"/>
  <c r="G470" i="28"/>
  <c r="D470" i="28"/>
  <c r="N470" i="28" s="1"/>
  <c r="B470" i="28"/>
  <c r="C470" i="28" s="1"/>
  <c r="O469" i="28"/>
  <c r="M469" i="28"/>
  <c r="I469" i="28"/>
  <c r="H469" i="28"/>
  <c r="G469" i="28"/>
  <c r="D469" i="28"/>
  <c r="N469" i="28" s="1"/>
  <c r="B469" i="28"/>
  <c r="C469" i="28" s="1"/>
  <c r="O468" i="28"/>
  <c r="M468" i="28"/>
  <c r="I468" i="28"/>
  <c r="H468" i="28"/>
  <c r="G468" i="28"/>
  <c r="D468" i="28"/>
  <c r="N468" i="28" s="1"/>
  <c r="B468" i="28"/>
  <c r="C468" i="28" s="1"/>
  <c r="O467" i="28"/>
  <c r="M467" i="28"/>
  <c r="I467" i="28"/>
  <c r="H467" i="28"/>
  <c r="G467" i="28"/>
  <c r="D467" i="28"/>
  <c r="N467" i="28" s="1"/>
  <c r="B467" i="28"/>
  <c r="C467" i="28" s="1"/>
  <c r="O466" i="28"/>
  <c r="M466" i="28"/>
  <c r="I466" i="28"/>
  <c r="H466" i="28"/>
  <c r="G466" i="28"/>
  <c r="D466" i="28"/>
  <c r="N466" i="28" s="1"/>
  <c r="B466" i="28"/>
  <c r="C466" i="28" s="1"/>
  <c r="O465" i="28"/>
  <c r="M465" i="28"/>
  <c r="I465" i="28"/>
  <c r="H465" i="28"/>
  <c r="G465" i="28"/>
  <c r="D465" i="28"/>
  <c r="N465" i="28" s="1"/>
  <c r="B465" i="28"/>
  <c r="C465" i="28" s="1"/>
  <c r="O464" i="28"/>
  <c r="M464" i="28"/>
  <c r="I464" i="28"/>
  <c r="H464" i="28"/>
  <c r="G464" i="28"/>
  <c r="D464" i="28"/>
  <c r="N464" i="28" s="1"/>
  <c r="B464" i="28"/>
  <c r="C464" i="28" s="1"/>
  <c r="O463" i="28"/>
  <c r="M463" i="28"/>
  <c r="I463" i="28"/>
  <c r="H463" i="28"/>
  <c r="G463" i="28"/>
  <c r="D463" i="28"/>
  <c r="N463" i="28" s="1"/>
  <c r="B463" i="28"/>
  <c r="C463" i="28" s="1"/>
  <c r="O462" i="28"/>
  <c r="M462" i="28"/>
  <c r="I462" i="28"/>
  <c r="H462" i="28"/>
  <c r="G462" i="28"/>
  <c r="D462" i="28"/>
  <c r="N462" i="28" s="1"/>
  <c r="B462" i="28"/>
  <c r="C462" i="28" s="1"/>
  <c r="O461" i="28"/>
  <c r="M461" i="28"/>
  <c r="I461" i="28"/>
  <c r="H461" i="28"/>
  <c r="G461" i="28"/>
  <c r="D461" i="28"/>
  <c r="N461" i="28" s="1"/>
  <c r="B461" i="28"/>
  <c r="C461" i="28" s="1"/>
  <c r="O460" i="28"/>
  <c r="M460" i="28"/>
  <c r="I460" i="28"/>
  <c r="H460" i="28"/>
  <c r="G460" i="28"/>
  <c r="D460" i="28"/>
  <c r="N460" i="28" s="1"/>
  <c r="B460" i="28"/>
  <c r="C460" i="28" s="1"/>
  <c r="O459" i="28"/>
  <c r="M459" i="28"/>
  <c r="I459" i="28"/>
  <c r="H459" i="28"/>
  <c r="G459" i="28"/>
  <c r="D459" i="28"/>
  <c r="N459" i="28" s="1"/>
  <c r="B459" i="28"/>
  <c r="C459" i="28" s="1"/>
  <c r="O458" i="28"/>
  <c r="M458" i="28"/>
  <c r="I458" i="28"/>
  <c r="H458" i="28"/>
  <c r="G458" i="28"/>
  <c r="D458" i="28"/>
  <c r="N458" i="28" s="1"/>
  <c r="B458" i="28"/>
  <c r="C458" i="28" s="1"/>
  <c r="O457" i="28"/>
  <c r="M457" i="28"/>
  <c r="I457" i="28"/>
  <c r="H457" i="28"/>
  <c r="G457" i="28"/>
  <c r="D457" i="28"/>
  <c r="N457" i="28" s="1"/>
  <c r="B457" i="28"/>
  <c r="C457" i="28" s="1"/>
  <c r="O456" i="28"/>
  <c r="M456" i="28"/>
  <c r="I456" i="28"/>
  <c r="H456" i="28"/>
  <c r="G456" i="28"/>
  <c r="D456" i="28"/>
  <c r="N456" i="28" s="1"/>
  <c r="B456" i="28"/>
  <c r="C456" i="28" s="1"/>
  <c r="O455" i="28"/>
  <c r="M455" i="28"/>
  <c r="I455" i="28"/>
  <c r="H455" i="28"/>
  <c r="G455" i="28"/>
  <c r="D455" i="28"/>
  <c r="N455" i="28" s="1"/>
  <c r="B455" i="28"/>
  <c r="C455" i="28" s="1"/>
  <c r="O454" i="28"/>
  <c r="M454" i="28"/>
  <c r="I454" i="28"/>
  <c r="H454" i="28"/>
  <c r="G454" i="28"/>
  <c r="D454" i="28"/>
  <c r="N454" i="28" s="1"/>
  <c r="B454" i="28"/>
  <c r="C454" i="28" s="1"/>
  <c r="O453" i="28"/>
  <c r="M453" i="28"/>
  <c r="I453" i="28"/>
  <c r="H453" i="28"/>
  <c r="G453" i="28"/>
  <c r="D453" i="28"/>
  <c r="N453" i="28" s="1"/>
  <c r="B453" i="28"/>
  <c r="C453" i="28" s="1"/>
  <c r="O452" i="28"/>
  <c r="M452" i="28"/>
  <c r="I452" i="28"/>
  <c r="H452" i="28"/>
  <c r="G452" i="28"/>
  <c r="D452" i="28"/>
  <c r="N452" i="28" s="1"/>
  <c r="B452" i="28"/>
  <c r="C452" i="28" s="1"/>
  <c r="O451" i="28"/>
  <c r="M451" i="28"/>
  <c r="I451" i="28"/>
  <c r="H451" i="28"/>
  <c r="G451" i="28"/>
  <c r="D451" i="28"/>
  <c r="N451" i="28" s="1"/>
  <c r="B451" i="28"/>
  <c r="C451" i="28" s="1"/>
  <c r="O450" i="28"/>
  <c r="M450" i="28"/>
  <c r="I450" i="28"/>
  <c r="H450" i="28"/>
  <c r="G450" i="28"/>
  <c r="D450" i="28"/>
  <c r="N450" i="28" s="1"/>
  <c r="B450" i="28"/>
  <c r="C450" i="28" s="1"/>
  <c r="O449" i="28"/>
  <c r="M449" i="28"/>
  <c r="I449" i="28"/>
  <c r="H449" i="28"/>
  <c r="G449" i="28"/>
  <c r="D449" i="28"/>
  <c r="N449" i="28" s="1"/>
  <c r="B449" i="28"/>
  <c r="C449" i="28" s="1"/>
  <c r="O448" i="28"/>
  <c r="M448" i="28"/>
  <c r="I448" i="28"/>
  <c r="H448" i="28"/>
  <c r="G448" i="28"/>
  <c r="D448" i="28"/>
  <c r="N448" i="28" s="1"/>
  <c r="B448" i="28"/>
  <c r="C448" i="28" s="1"/>
  <c r="O447" i="28"/>
  <c r="M447" i="28"/>
  <c r="I447" i="28"/>
  <c r="H447" i="28"/>
  <c r="G447" i="28"/>
  <c r="D447" i="28"/>
  <c r="N447" i="28" s="1"/>
  <c r="B447" i="28"/>
  <c r="C447" i="28" s="1"/>
  <c r="O446" i="28"/>
  <c r="M446" i="28"/>
  <c r="I446" i="28"/>
  <c r="H446" i="28"/>
  <c r="G446" i="28"/>
  <c r="D446" i="28"/>
  <c r="N446" i="28" s="1"/>
  <c r="B446" i="28"/>
  <c r="C446" i="28" s="1"/>
  <c r="O445" i="28"/>
  <c r="M445" i="28"/>
  <c r="I445" i="28"/>
  <c r="H445" i="28"/>
  <c r="G445" i="28"/>
  <c r="D445" i="28"/>
  <c r="N445" i="28" s="1"/>
  <c r="B445" i="28"/>
  <c r="C445" i="28" s="1"/>
  <c r="O444" i="28"/>
  <c r="M444" i="28"/>
  <c r="I444" i="28"/>
  <c r="H444" i="28"/>
  <c r="G444" i="28"/>
  <c r="D444" i="28"/>
  <c r="N444" i="28" s="1"/>
  <c r="B444" i="28"/>
  <c r="C444" i="28" s="1"/>
  <c r="O443" i="28"/>
  <c r="M443" i="28"/>
  <c r="I443" i="28"/>
  <c r="H443" i="28"/>
  <c r="G443" i="28"/>
  <c r="D443" i="28"/>
  <c r="N443" i="28" s="1"/>
  <c r="B443" i="28"/>
  <c r="C443" i="28" s="1"/>
  <c r="O442" i="28"/>
  <c r="M442" i="28"/>
  <c r="I442" i="28"/>
  <c r="H442" i="28"/>
  <c r="G442" i="28"/>
  <c r="D442" i="28"/>
  <c r="N442" i="28" s="1"/>
  <c r="B442" i="28"/>
  <c r="C442" i="28" s="1"/>
  <c r="O441" i="28"/>
  <c r="M441" i="28"/>
  <c r="I441" i="28"/>
  <c r="H441" i="28"/>
  <c r="G441" i="28"/>
  <c r="D441" i="28"/>
  <c r="N441" i="28" s="1"/>
  <c r="B441" i="28"/>
  <c r="C441" i="28" s="1"/>
  <c r="O440" i="28"/>
  <c r="M440" i="28"/>
  <c r="I440" i="28"/>
  <c r="H440" i="28"/>
  <c r="G440" i="28"/>
  <c r="D440" i="28"/>
  <c r="N440" i="28" s="1"/>
  <c r="B440" i="28"/>
  <c r="C440" i="28" s="1"/>
  <c r="O439" i="28"/>
  <c r="M439" i="28"/>
  <c r="I439" i="28"/>
  <c r="H439" i="28"/>
  <c r="G439" i="28"/>
  <c r="D439" i="28"/>
  <c r="N439" i="28" s="1"/>
  <c r="B439" i="28"/>
  <c r="C439" i="28" s="1"/>
  <c r="O438" i="28"/>
  <c r="M438" i="28"/>
  <c r="I438" i="28"/>
  <c r="H438" i="28"/>
  <c r="G438" i="28"/>
  <c r="D438" i="28"/>
  <c r="N438" i="28" s="1"/>
  <c r="B438" i="28"/>
  <c r="C438" i="28" s="1"/>
  <c r="O437" i="28"/>
  <c r="M437" i="28"/>
  <c r="I437" i="28"/>
  <c r="H437" i="28"/>
  <c r="G437" i="28"/>
  <c r="D437" i="28"/>
  <c r="N437" i="28" s="1"/>
  <c r="B437" i="28"/>
  <c r="C437" i="28" s="1"/>
  <c r="O436" i="28"/>
  <c r="M436" i="28"/>
  <c r="I436" i="28"/>
  <c r="H436" i="28"/>
  <c r="G436" i="28"/>
  <c r="D436" i="28"/>
  <c r="N436" i="28" s="1"/>
  <c r="B436" i="28"/>
  <c r="C436" i="28" s="1"/>
  <c r="O435" i="28"/>
  <c r="M435" i="28"/>
  <c r="I435" i="28"/>
  <c r="H435" i="28"/>
  <c r="G435" i="28"/>
  <c r="D435" i="28"/>
  <c r="N435" i="28" s="1"/>
  <c r="B435" i="28"/>
  <c r="C435" i="28" s="1"/>
  <c r="O434" i="28"/>
  <c r="M434" i="28"/>
  <c r="I434" i="28"/>
  <c r="H434" i="28"/>
  <c r="G434" i="28"/>
  <c r="D434" i="28"/>
  <c r="N434" i="28" s="1"/>
  <c r="B434" i="28"/>
  <c r="C434" i="28" s="1"/>
  <c r="O433" i="28"/>
  <c r="M433" i="28"/>
  <c r="I433" i="28"/>
  <c r="H433" i="28"/>
  <c r="G433" i="28"/>
  <c r="D433" i="28"/>
  <c r="N433" i="28" s="1"/>
  <c r="B433" i="28"/>
  <c r="C433" i="28" s="1"/>
  <c r="O432" i="28"/>
  <c r="M432" i="28"/>
  <c r="I432" i="28"/>
  <c r="H432" i="28"/>
  <c r="G432" i="28"/>
  <c r="D432" i="28"/>
  <c r="N432" i="28" s="1"/>
  <c r="B432" i="28"/>
  <c r="C432" i="28" s="1"/>
  <c r="O431" i="28"/>
  <c r="M431" i="28"/>
  <c r="I431" i="28"/>
  <c r="H431" i="28"/>
  <c r="G431" i="28"/>
  <c r="D431" i="28"/>
  <c r="N431" i="28" s="1"/>
  <c r="B431" i="28"/>
  <c r="C431" i="28" s="1"/>
  <c r="O430" i="28"/>
  <c r="M430" i="28"/>
  <c r="I430" i="28"/>
  <c r="H430" i="28"/>
  <c r="G430" i="28"/>
  <c r="D430" i="28"/>
  <c r="N430" i="28" s="1"/>
  <c r="B430" i="28"/>
  <c r="C430" i="28" s="1"/>
  <c r="O429" i="28"/>
  <c r="M429" i="28"/>
  <c r="I429" i="28"/>
  <c r="H429" i="28"/>
  <c r="G429" i="28"/>
  <c r="D429" i="28"/>
  <c r="N429" i="28" s="1"/>
  <c r="B429" i="28"/>
  <c r="C429" i="28" s="1"/>
  <c r="O428" i="28"/>
  <c r="M428" i="28"/>
  <c r="I428" i="28"/>
  <c r="H428" i="28"/>
  <c r="G428" i="28"/>
  <c r="D428" i="28"/>
  <c r="N428" i="28" s="1"/>
  <c r="B428" i="28"/>
  <c r="C428" i="28" s="1"/>
  <c r="O427" i="28"/>
  <c r="M427" i="28"/>
  <c r="I427" i="28"/>
  <c r="H427" i="28"/>
  <c r="G427" i="28"/>
  <c r="D427" i="28"/>
  <c r="N427" i="28" s="1"/>
  <c r="B427" i="28"/>
  <c r="C427" i="28" s="1"/>
  <c r="O426" i="28"/>
  <c r="M426" i="28"/>
  <c r="I426" i="28"/>
  <c r="H426" i="28"/>
  <c r="G426" i="28"/>
  <c r="D426" i="28"/>
  <c r="N426" i="28" s="1"/>
  <c r="B426" i="28"/>
  <c r="C426" i="28" s="1"/>
  <c r="O425" i="28"/>
  <c r="M425" i="28"/>
  <c r="I425" i="28"/>
  <c r="H425" i="28"/>
  <c r="G425" i="28"/>
  <c r="D425" i="28"/>
  <c r="N425" i="28" s="1"/>
  <c r="B425" i="28"/>
  <c r="C425" i="28" s="1"/>
  <c r="O424" i="28"/>
  <c r="M424" i="28"/>
  <c r="I424" i="28"/>
  <c r="H424" i="28"/>
  <c r="G424" i="28"/>
  <c r="D424" i="28"/>
  <c r="N424" i="28" s="1"/>
  <c r="B424" i="28"/>
  <c r="C424" i="28" s="1"/>
  <c r="O423" i="28"/>
  <c r="M423" i="28"/>
  <c r="I423" i="28"/>
  <c r="H423" i="28"/>
  <c r="G423" i="28"/>
  <c r="D423" i="28"/>
  <c r="N423" i="28" s="1"/>
  <c r="B423" i="28"/>
  <c r="C423" i="28" s="1"/>
  <c r="O422" i="28"/>
  <c r="M422" i="28"/>
  <c r="I422" i="28"/>
  <c r="H422" i="28"/>
  <c r="G422" i="28"/>
  <c r="D422" i="28"/>
  <c r="N422" i="28" s="1"/>
  <c r="B422" i="28"/>
  <c r="C422" i="28" s="1"/>
  <c r="O421" i="28"/>
  <c r="M421" i="28"/>
  <c r="I421" i="28"/>
  <c r="H421" i="28"/>
  <c r="G421" i="28"/>
  <c r="D421" i="28"/>
  <c r="N421" i="28" s="1"/>
  <c r="B421" i="28"/>
  <c r="C421" i="28" s="1"/>
  <c r="O420" i="28"/>
  <c r="M420" i="28"/>
  <c r="I420" i="28"/>
  <c r="H420" i="28"/>
  <c r="G420" i="28"/>
  <c r="D420" i="28"/>
  <c r="N420" i="28" s="1"/>
  <c r="B420" i="28"/>
  <c r="C420" i="28" s="1"/>
  <c r="O419" i="28"/>
  <c r="M419" i="28"/>
  <c r="I419" i="28"/>
  <c r="H419" i="28"/>
  <c r="G419" i="28"/>
  <c r="D419" i="28"/>
  <c r="N419" i="28" s="1"/>
  <c r="B419" i="28"/>
  <c r="C419" i="28" s="1"/>
  <c r="O418" i="28"/>
  <c r="M418" i="28"/>
  <c r="I418" i="28"/>
  <c r="H418" i="28"/>
  <c r="G418" i="28"/>
  <c r="D418" i="28"/>
  <c r="N418" i="28" s="1"/>
  <c r="B418" i="28"/>
  <c r="C418" i="28" s="1"/>
  <c r="O417" i="28"/>
  <c r="M417" i="28"/>
  <c r="I417" i="28"/>
  <c r="H417" i="28"/>
  <c r="G417" i="28"/>
  <c r="D417" i="28"/>
  <c r="N417" i="28" s="1"/>
  <c r="B417" i="28"/>
  <c r="C417" i="28" s="1"/>
  <c r="O416" i="28"/>
  <c r="M416" i="28"/>
  <c r="I416" i="28"/>
  <c r="H416" i="28"/>
  <c r="G416" i="28"/>
  <c r="D416" i="28"/>
  <c r="N416" i="28" s="1"/>
  <c r="B416" i="28"/>
  <c r="C416" i="28" s="1"/>
  <c r="O415" i="28"/>
  <c r="M415" i="28"/>
  <c r="I415" i="28"/>
  <c r="H415" i="28"/>
  <c r="G415" i="28"/>
  <c r="D415" i="28"/>
  <c r="N415" i="28" s="1"/>
  <c r="B415" i="28"/>
  <c r="C415" i="28" s="1"/>
  <c r="O414" i="28"/>
  <c r="M414" i="28"/>
  <c r="I414" i="28"/>
  <c r="H414" i="28"/>
  <c r="G414" i="28"/>
  <c r="D414" i="28"/>
  <c r="N414" i="28" s="1"/>
  <c r="B414" i="28"/>
  <c r="C414" i="28" s="1"/>
  <c r="O413" i="28"/>
  <c r="M413" i="28"/>
  <c r="I413" i="28"/>
  <c r="H413" i="28"/>
  <c r="G413" i="28"/>
  <c r="D413" i="28"/>
  <c r="N413" i="28" s="1"/>
  <c r="B413" i="28"/>
  <c r="C413" i="28" s="1"/>
  <c r="O412" i="28"/>
  <c r="M412" i="28"/>
  <c r="I412" i="28"/>
  <c r="H412" i="28"/>
  <c r="G412" i="28"/>
  <c r="D412" i="28"/>
  <c r="N412" i="28" s="1"/>
  <c r="B412" i="28"/>
  <c r="C412" i="28" s="1"/>
  <c r="O411" i="28"/>
  <c r="M411" i="28"/>
  <c r="I411" i="28"/>
  <c r="H411" i="28"/>
  <c r="G411" i="28"/>
  <c r="D411" i="28"/>
  <c r="N411" i="28" s="1"/>
  <c r="B411" i="28"/>
  <c r="C411" i="28" s="1"/>
  <c r="O410" i="28"/>
  <c r="M410" i="28"/>
  <c r="I410" i="28"/>
  <c r="H410" i="28"/>
  <c r="G410" i="28"/>
  <c r="D410" i="28"/>
  <c r="N410" i="28" s="1"/>
  <c r="B410" i="28"/>
  <c r="C410" i="28" s="1"/>
  <c r="O409" i="28"/>
  <c r="M409" i="28"/>
  <c r="I409" i="28"/>
  <c r="H409" i="28"/>
  <c r="G409" i="28"/>
  <c r="D409" i="28"/>
  <c r="N409" i="28" s="1"/>
  <c r="B409" i="28"/>
  <c r="C409" i="28" s="1"/>
  <c r="O408" i="28"/>
  <c r="M408" i="28"/>
  <c r="I408" i="28"/>
  <c r="H408" i="28"/>
  <c r="G408" i="28"/>
  <c r="D408" i="28"/>
  <c r="N408" i="28" s="1"/>
  <c r="B408" i="28"/>
  <c r="C408" i="28" s="1"/>
  <c r="O407" i="28"/>
  <c r="M407" i="28"/>
  <c r="I407" i="28"/>
  <c r="H407" i="28"/>
  <c r="G407" i="28"/>
  <c r="D407" i="28"/>
  <c r="N407" i="28" s="1"/>
  <c r="B407" i="28"/>
  <c r="C407" i="28" s="1"/>
  <c r="O406" i="28"/>
  <c r="M406" i="28"/>
  <c r="I406" i="28"/>
  <c r="H406" i="28"/>
  <c r="G406" i="28"/>
  <c r="D406" i="28"/>
  <c r="N406" i="28" s="1"/>
  <c r="B406" i="28"/>
  <c r="C406" i="28" s="1"/>
  <c r="O405" i="28"/>
  <c r="M405" i="28"/>
  <c r="I405" i="28"/>
  <c r="H405" i="28"/>
  <c r="G405" i="28"/>
  <c r="D405" i="28"/>
  <c r="N405" i="28" s="1"/>
  <c r="B405" i="28"/>
  <c r="C405" i="28" s="1"/>
  <c r="O404" i="28"/>
  <c r="M404" i="28"/>
  <c r="I404" i="28"/>
  <c r="H404" i="28"/>
  <c r="G404" i="28"/>
  <c r="D404" i="28"/>
  <c r="N404" i="28" s="1"/>
  <c r="B404" i="28"/>
  <c r="C404" i="28" s="1"/>
  <c r="O403" i="28"/>
  <c r="M403" i="28"/>
  <c r="I403" i="28"/>
  <c r="H403" i="28"/>
  <c r="G403" i="28"/>
  <c r="D403" i="28"/>
  <c r="N403" i="28" s="1"/>
  <c r="B403" i="28"/>
  <c r="C403" i="28" s="1"/>
  <c r="O402" i="28"/>
  <c r="M402" i="28"/>
  <c r="I402" i="28"/>
  <c r="H402" i="28"/>
  <c r="G402" i="28"/>
  <c r="D402" i="28"/>
  <c r="N402" i="28" s="1"/>
  <c r="B402" i="28"/>
  <c r="C402" i="28" s="1"/>
  <c r="O401" i="28"/>
  <c r="M401" i="28"/>
  <c r="I401" i="28"/>
  <c r="H401" i="28"/>
  <c r="G401" i="28"/>
  <c r="D401" i="28"/>
  <c r="N401" i="28" s="1"/>
  <c r="B401" i="28"/>
  <c r="C401" i="28" s="1"/>
  <c r="O400" i="28"/>
  <c r="M400" i="28"/>
  <c r="I400" i="28"/>
  <c r="H400" i="28"/>
  <c r="G400" i="28"/>
  <c r="D400" i="28"/>
  <c r="N400" i="28" s="1"/>
  <c r="B400" i="28"/>
  <c r="C400" i="28" s="1"/>
  <c r="O399" i="28"/>
  <c r="M399" i="28"/>
  <c r="I399" i="28"/>
  <c r="H399" i="28"/>
  <c r="G399" i="28"/>
  <c r="D399" i="28"/>
  <c r="N399" i="28" s="1"/>
  <c r="B399" i="28"/>
  <c r="C399" i="28" s="1"/>
  <c r="O398" i="28"/>
  <c r="M398" i="28"/>
  <c r="I398" i="28"/>
  <c r="H398" i="28"/>
  <c r="G398" i="28"/>
  <c r="D398" i="28"/>
  <c r="N398" i="28" s="1"/>
  <c r="B398" i="28"/>
  <c r="C398" i="28" s="1"/>
  <c r="O397" i="28"/>
  <c r="M397" i="28"/>
  <c r="I397" i="28"/>
  <c r="H397" i="28"/>
  <c r="G397" i="28"/>
  <c r="D397" i="28"/>
  <c r="N397" i="28" s="1"/>
  <c r="B397" i="28"/>
  <c r="C397" i="28" s="1"/>
  <c r="O396" i="28"/>
  <c r="M396" i="28"/>
  <c r="I396" i="28"/>
  <c r="H396" i="28"/>
  <c r="G396" i="28"/>
  <c r="D396" i="28"/>
  <c r="N396" i="28" s="1"/>
  <c r="B396" i="28"/>
  <c r="C396" i="28" s="1"/>
  <c r="O395" i="28"/>
  <c r="M395" i="28"/>
  <c r="I395" i="28"/>
  <c r="H395" i="28"/>
  <c r="G395" i="28"/>
  <c r="D395" i="28"/>
  <c r="N395" i="28" s="1"/>
  <c r="B395" i="28"/>
  <c r="C395" i="28" s="1"/>
  <c r="O394" i="28"/>
  <c r="M394" i="28"/>
  <c r="I394" i="28"/>
  <c r="H394" i="28"/>
  <c r="G394" i="28"/>
  <c r="D394" i="28"/>
  <c r="N394" i="28" s="1"/>
  <c r="B394" i="28"/>
  <c r="C394" i="28" s="1"/>
  <c r="O393" i="28"/>
  <c r="M393" i="28"/>
  <c r="I393" i="28"/>
  <c r="H393" i="28"/>
  <c r="G393" i="28"/>
  <c r="D393" i="28"/>
  <c r="N393" i="28" s="1"/>
  <c r="B393" i="28"/>
  <c r="C393" i="28" s="1"/>
  <c r="O392" i="28"/>
  <c r="M392" i="28"/>
  <c r="I392" i="28"/>
  <c r="H392" i="28"/>
  <c r="G392" i="28"/>
  <c r="D392" i="28"/>
  <c r="N392" i="28" s="1"/>
  <c r="B392" i="28"/>
  <c r="C392" i="28" s="1"/>
  <c r="O391" i="28"/>
  <c r="M391" i="28"/>
  <c r="I391" i="28"/>
  <c r="H391" i="28"/>
  <c r="G391" i="28"/>
  <c r="D391" i="28"/>
  <c r="N391" i="28" s="1"/>
  <c r="B391" i="28"/>
  <c r="C391" i="28" s="1"/>
  <c r="O390" i="28"/>
  <c r="M390" i="28"/>
  <c r="I390" i="28"/>
  <c r="H390" i="28"/>
  <c r="G390" i="28"/>
  <c r="D390" i="28"/>
  <c r="N390" i="28" s="1"/>
  <c r="B390" i="28"/>
  <c r="C390" i="28" s="1"/>
  <c r="O389" i="28"/>
  <c r="M389" i="28"/>
  <c r="I389" i="28"/>
  <c r="H389" i="28"/>
  <c r="G389" i="28"/>
  <c r="D389" i="28"/>
  <c r="N389" i="28" s="1"/>
  <c r="B389" i="28"/>
  <c r="C389" i="28" s="1"/>
  <c r="O388" i="28"/>
  <c r="M388" i="28"/>
  <c r="I388" i="28"/>
  <c r="H388" i="28"/>
  <c r="G388" i="28"/>
  <c r="D388" i="28"/>
  <c r="N388" i="28" s="1"/>
  <c r="B388" i="28"/>
  <c r="C388" i="28" s="1"/>
  <c r="O387" i="28"/>
  <c r="M387" i="28"/>
  <c r="I387" i="28"/>
  <c r="H387" i="28"/>
  <c r="G387" i="28"/>
  <c r="D387" i="28"/>
  <c r="N387" i="28" s="1"/>
  <c r="B387" i="28"/>
  <c r="C387" i="28" s="1"/>
  <c r="O386" i="28"/>
  <c r="M386" i="28"/>
  <c r="I386" i="28"/>
  <c r="H386" i="28"/>
  <c r="G386" i="28"/>
  <c r="D386" i="28"/>
  <c r="N386" i="28" s="1"/>
  <c r="B386" i="28"/>
  <c r="C386" i="28" s="1"/>
  <c r="O385" i="28"/>
  <c r="M385" i="28"/>
  <c r="I385" i="28"/>
  <c r="H385" i="28"/>
  <c r="G385" i="28"/>
  <c r="D385" i="28"/>
  <c r="N385" i="28" s="1"/>
  <c r="B385" i="28"/>
  <c r="C385" i="28" s="1"/>
  <c r="O384" i="28"/>
  <c r="M384" i="28"/>
  <c r="I384" i="28"/>
  <c r="H384" i="28"/>
  <c r="G384" i="28"/>
  <c r="D384" i="28"/>
  <c r="N384" i="28" s="1"/>
  <c r="B384" i="28"/>
  <c r="C384" i="28" s="1"/>
  <c r="O383" i="28"/>
  <c r="M383" i="28"/>
  <c r="I383" i="28"/>
  <c r="H383" i="28"/>
  <c r="G383" i="28"/>
  <c r="D383" i="28"/>
  <c r="N383" i="28" s="1"/>
  <c r="B383" i="28"/>
  <c r="C383" i="28" s="1"/>
  <c r="O382" i="28"/>
  <c r="M382" i="28"/>
  <c r="I382" i="28"/>
  <c r="H382" i="28"/>
  <c r="G382" i="28"/>
  <c r="D382" i="28"/>
  <c r="N382" i="28" s="1"/>
  <c r="B382" i="28"/>
  <c r="C382" i="28" s="1"/>
  <c r="O381" i="28"/>
  <c r="M381" i="28"/>
  <c r="I381" i="28"/>
  <c r="H381" i="28"/>
  <c r="G381" i="28"/>
  <c r="D381" i="28"/>
  <c r="N381" i="28" s="1"/>
  <c r="B381" i="28"/>
  <c r="C381" i="28" s="1"/>
  <c r="O380" i="28"/>
  <c r="M380" i="28"/>
  <c r="I380" i="28"/>
  <c r="H380" i="28"/>
  <c r="G380" i="28"/>
  <c r="D380" i="28"/>
  <c r="N380" i="28" s="1"/>
  <c r="B380" i="28"/>
  <c r="C380" i="28" s="1"/>
  <c r="O379" i="28"/>
  <c r="M379" i="28"/>
  <c r="I379" i="28"/>
  <c r="H379" i="28"/>
  <c r="G379" i="28"/>
  <c r="D379" i="28"/>
  <c r="N379" i="28" s="1"/>
  <c r="B379" i="28"/>
  <c r="C379" i="28" s="1"/>
  <c r="O378" i="28"/>
  <c r="M378" i="28"/>
  <c r="I378" i="28"/>
  <c r="H378" i="28"/>
  <c r="G378" i="28"/>
  <c r="D378" i="28"/>
  <c r="N378" i="28" s="1"/>
  <c r="B378" i="28"/>
  <c r="C378" i="28" s="1"/>
  <c r="O377" i="28"/>
  <c r="M377" i="28"/>
  <c r="I377" i="28"/>
  <c r="H377" i="28"/>
  <c r="G377" i="28"/>
  <c r="D377" i="28"/>
  <c r="N377" i="28" s="1"/>
  <c r="B377" i="28"/>
  <c r="C377" i="28" s="1"/>
  <c r="O376" i="28"/>
  <c r="M376" i="28"/>
  <c r="I376" i="28"/>
  <c r="H376" i="28"/>
  <c r="G376" i="28"/>
  <c r="D376" i="28"/>
  <c r="N376" i="28" s="1"/>
  <c r="B376" i="28"/>
  <c r="C376" i="28" s="1"/>
  <c r="O375" i="28"/>
  <c r="M375" i="28"/>
  <c r="I375" i="28"/>
  <c r="H375" i="28"/>
  <c r="G375" i="28"/>
  <c r="D375" i="28"/>
  <c r="N375" i="28" s="1"/>
  <c r="B375" i="28"/>
  <c r="C375" i="28" s="1"/>
  <c r="O374" i="28"/>
  <c r="M374" i="28"/>
  <c r="I374" i="28"/>
  <c r="H374" i="28"/>
  <c r="G374" i="28"/>
  <c r="D374" i="28"/>
  <c r="N374" i="28" s="1"/>
  <c r="B374" i="28"/>
  <c r="C374" i="28" s="1"/>
  <c r="O373" i="28"/>
  <c r="M373" i="28"/>
  <c r="I373" i="28"/>
  <c r="H373" i="28"/>
  <c r="G373" i="28"/>
  <c r="D373" i="28"/>
  <c r="N373" i="28" s="1"/>
  <c r="B373" i="28"/>
  <c r="C373" i="28" s="1"/>
  <c r="O372" i="28"/>
  <c r="M372" i="28"/>
  <c r="I372" i="28"/>
  <c r="H372" i="28"/>
  <c r="G372" i="28"/>
  <c r="D372" i="28"/>
  <c r="N372" i="28" s="1"/>
  <c r="B372" i="28"/>
  <c r="C372" i="28" s="1"/>
  <c r="O371" i="28"/>
  <c r="M371" i="28"/>
  <c r="I371" i="28"/>
  <c r="H371" i="28"/>
  <c r="G371" i="28"/>
  <c r="D371" i="28"/>
  <c r="N371" i="28" s="1"/>
  <c r="B371" i="28"/>
  <c r="C371" i="28" s="1"/>
  <c r="O370" i="28"/>
  <c r="M370" i="28"/>
  <c r="I370" i="28"/>
  <c r="H370" i="28"/>
  <c r="G370" i="28"/>
  <c r="D370" i="28"/>
  <c r="N370" i="28" s="1"/>
  <c r="B370" i="28"/>
  <c r="C370" i="28" s="1"/>
  <c r="O369" i="28"/>
  <c r="M369" i="28"/>
  <c r="I369" i="28"/>
  <c r="H369" i="28"/>
  <c r="G369" i="28"/>
  <c r="D369" i="28"/>
  <c r="N369" i="28" s="1"/>
  <c r="B369" i="28"/>
  <c r="C369" i="28" s="1"/>
  <c r="O368" i="28"/>
  <c r="M368" i="28"/>
  <c r="I368" i="28"/>
  <c r="H368" i="28"/>
  <c r="G368" i="28"/>
  <c r="D368" i="28"/>
  <c r="N368" i="28" s="1"/>
  <c r="B368" i="28"/>
  <c r="C368" i="28" s="1"/>
  <c r="O367" i="28"/>
  <c r="M367" i="28"/>
  <c r="I367" i="28"/>
  <c r="H367" i="28"/>
  <c r="G367" i="28"/>
  <c r="D367" i="28"/>
  <c r="N367" i="28" s="1"/>
  <c r="B367" i="28"/>
  <c r="C367" i="28" s="1"/>
  <c r="O366" i="28"/>
  <c r="M366" i="28"/>
  <c r="I366" i="28"/>
  <c r="H366" i="28"/>
  <c r="G366" i="28"/>
  <c r="D366" i="28"/>
  <c r="N366" i="28" s="1"/>
  <c r="B366" i="28"/>
  <c r="C366" i="28" s="1"/>
  <c r="O365" i="28"/>
  <c r="M365" i="28"/>
  <c r="I365" i="28"/>
  <c r="H365" i="28"/>
  <c r="G365" i="28"/>
  <c r="D365" i="28"/>
  <c r="N365" i="28" s="1"/>
  <c r="B365" i="28"/>
  <c r="C365" i="28" s="1"/>
  <c r="O364" i="28"/>
  <c r="M364" i="28"/>
  <c r="I364" i="28"/>
  <c r="H364" i="28"/>
  <c r="G364" i="28"/>
  <c r="D364" i="28"/>
  <c r="N364" i="28" s="1"/>
  <c r="B364" i="28"/>
  <c r="C364" i="28" s="1"/>
  <c r="O363" i="28"/>
  <c r="M363" i="28"/>
  <c r="I363" i="28"/>
  <c r="H363" i="28"/>
  <c r="G363" i="28"/>
  <c r="D363" i="28"/>
  <c r="N363" i="28" s="1"/>
  <c r="B363" i="28"/>
  <c r="C363" i="28" s="1"/>
  <c r="O362" i="28"/>
  <c r="M362" i="28"/>
  <c r="I362" i="28"/>
  <c r="H362" i="28"/>
  <c r="G362" i="28"/>
  <c r="D362" i="28"/>
  <c r="N362" i="28" s="1"/>
  <c r="B362" i="28"/>
  <c r="C362" i="28" s="1"/>
  <c r="O361" i="28"/>
  <c r="M361" i="28"/>
  <c r="I361" i="28"/>
  <c r="H361" i="28"/>
  <c r="G361" i="28"/>
  <c r="D361" i="28"/>
  <c r="N361" i="28" s="1"/>
  <c r="B361" i="28"/>
  <c r="C361" i="28" s="1"/>
  <c r="O360" i="28"/>
  <c r="M360" i="28"/>
  <c r="I360" i="28"/>
  <c r="H360" i="28"/>
  <c r="G360" i="28"/>
  <c r="D360" i="28"/>
  <c r="N360" i="28" s="1"/>
  <c r="B360" i="28"/>
  <c r="C360" i="28" s="1"/>
  <c r="O359" i="28"/>
  <c r="M359" i="28"/>
  <c r="I359" i="28"/>
  <c r="H359" i="28"/>
  <c r="G359" i="28"/>
  <c r="D359" i="28"/>
  <c r="N359" i="28" s="1"/>
  <c r="B359" i="28"/>
  <c r="C359" i="28" s="1"/>
  <c r="O358" i="28"/>
  <c r="M358" i="28"/>
  <c r="I358" i="28"/>
  <c r="H358" i="28"/>
  <c r="G358" i="28"/>
  <c r="D358" i="28"/>
  <c r="N358" i="28" s="1"/>
  <c r="B358" i="28"/>
  <c r="C358" i="28" s="1"/>
  <c r="O357" i="28"/>
  <c r="M357" i="28"/>
  <c r="I357" i="28"/>
  <c r="H357" i="28"/>
  <c r="G357" i="28"/>
  <c r="D357" i="28"/>
  <c r="N357" i="28" s="1"/>
  <c r="B357" i="28"/>
  <c r="C357" i="28" s="1"/>
  <c r="O356" i="28"/>
  <c r="M356" i="28"/>
  <c r="I356" i="28"/>
  <c r="H356" i="28"/>
  <c r="G356" i="28"/>
  <c r="D356" i="28"/>
  <c r="N356" i="28" s="1"/>
  <c r="B356" i="28"/>
  <c r="C356" i="28" s="1"/>
  <c r="O355" i="28"/>
  <c r="M355" i="28"/>
  <c r="I355" i="28"/>
  <c r="H355" i="28"/>
  <c r="G355" i="28"/>
  <c r="D355" i="28"/>
  <c r="N355" i="28" s="1"/>
  <c r="B355" i="28"/>
  <c r="C355" i="28" s="1"/>
  <c r="O354" i="28"/>
  <c r="M354" i="28"/>
  <c r="I354" i="28"/>
  <c r="H354" i="28"/>
  <c r="G354" i="28"/>
  <c r="D354" i="28"/>
  <c r="N354" i="28" s="1"/>
  <c r="B354" i="28"/>
  <c r="C354" i="28" s="1"/>
  <c r="O353" i="28"/>
  <c r="M353" i="28"/>
  <c r="I353" i="28"/>
  <c r="H353" i="28"/>
  <c r="G353" i="28"/>
  <c r="D353" i="28"/>
  <c r="N353" i="28" s="1"/>
  <c r="B353" i="28"/>
  <c r="C353" i="28" s="1"/>
  <c r="O352" i="28"/>
  <c r="M352" i="28"/>
  <c r="I352" i="28"/>
  <c r="H352" i="28"/>
  <c r="G352" i="28"/>
  <c r="D352" i="28"/>
  <c r="N352" i="28" s="1"/>
  <c r="B352" i="28"/>
  <c r="C352" i="28" s="1"/>
  <c r="O351" i="28"/>
  <c r="M351" i="28"/>
  <c r="I351" i="28"/>
  <c r="H351" i="28"/>
  <c r="G351" i="28"/>
  <c r="D351" i="28"/>
  <c r="N351" i="28" s="1"/>
  <c r="B351" i="28"/>
  <c r="C351" i="28" s="1"/>
  <c r="O350" i="28"/>
  <c r="M350" i="28"/>
  <c r="I350" i="28"/>
  <c r="H350" i="28"/>
  <c r="G350" i="28"/>
  <c r="D350" i="28"/>
  <c r="N350" i="28" s="1"/>
  <c r="B350" i="28"/>
  <c r="C350" i="28" s="1"/>
  <c r="O349" i="28"/>
  <c r="M349" i="28"/>
  <c r="I349" i="28"/>
  <c r="H349" i="28"/>
  <c r="G349" i="28"/>
  <c r="D349" i="28"/>
  <c r="N349" i="28" s="1"/>
  <c r="B349" i="28"/>
  <c r="C349" i="28" s="1"/>
  <c r="O348" i="28"/>
  <c r="M348" i="28"/>
  <c r="I348" i="28"/>
  <c r="H348" i="28"/>
  <c r="G348" i="28"/>
  <c r="D348" i="28"/>
  <c r="N348" i="28" s="1"/>
  <c r="B348" i="28"/>
  <c r="C348" i="28" s="1"/>
  <c r="O347" i="28"/>
  <c r="M347" i="28"/>
  <c r="I347" i="28"/>
  <c r="H347" i="28"/>
  <c r="G347" i="28"/>
  <c r="D347" i="28"/>
  <c r="N347" i="28" s="1"/>
  <c r="B347" i="28"/>
  <c r="C347" i="28" s="1"/>
  <c r="O346" i="28"/>
  <c r="M346" i="28"/>
  <c r="I346" i="28"/>
  <c r="H346" i="28"/>
  <c r="G346" i="28"/>
  <c r="D346" i="28"/>
  <c r="N346" i="28" s="1"/>
  <c r="B346" i="28"/>
  <c r="C346" i="28" s="1"/>
  <c r="O345" i="28"/>
  <c r="M345" i="28"/>
  <c r="I345" i="28"/>
  <c r="H345" i="28"/>
  <c r="G345" i="28"/>
  <c r="D345" i="28"/>
  <c r="N345" i="28" s="1"/>
  <c r="B345" i="28"/>
  <c r="C345" i="28" s="1"/>
  <c r="O344" i="28"/>
  <c r="M344" i="28"/>
  <c r="I344" i="28"/>
  <c r="H344" i="28"/>
  <c r="G344" i="28"/>
  <c r="D344" i="28"/>
  <c r="N344" i="28" s="1"/>
  <c r="B344" i="28"/>
  <c r="C344" i="28" s="1"/>
  <c r="O343" i="28"/>
  <c r="M343" i="28"/>
  <c r="I343" i="28"/>
  <c r="H343" i="28"/>
  <c r="G343" i="28"/>
  <c r="D343" i="28"/>
  <c r="N343" i="28" s="1"/>
  <c r="B343" i="28"/>
  <c r="C343" i="28" s="1"/>
  <c r="O342" i="28"/>
  <c r="M342" i="28"/>
  <c r="I342" i="28"/>
  <c r="H342" i="28"/>
  <c r="G342" i="28"/>
  <c r="D342" i="28"/>
  <c r="N342" i="28" s="1"/>
  <c r="B342" i="28"/>
  <c r="C342" i="28" s="1"/>
  <c r="O341" i="28"/>
  <c r="M341" i="28"/>
  <c r="I341" i="28"/>
  <c r="H341" i="28"/>
  <c r="G341" i="28"/>
  <c r="D341" i="28"/>
  <c r="N341" i="28" s="1"/>
  <c r="B341" i="28"/>
  <c r="C341" i="28" s="1"/>
  <c r="O340" i="28"/>
  <c r="M340" i="28"/>
  <c r="I340" i="28"/>
  <c r="H340" i="28"/>
  <c r="G340" i="28"/>
  <c r="D340" i="28"/>
  <c r="N340" i="28" s="1"/>
  <c r="B340" i="28"/>
  <c r="C340" i="28" s="1"/>
  <c r="O339" i="28"/>
  <c r="M339" i="28"/>
  <c r="I339" i="28"/>
  <c r="H339" i="28"/>
  <c r="G339" i="28"/>
  <c r="D339" i="28"/>
  <c r="N339" i="28" s="1"/>
  <c r="B339" i="28"/>
  <c r="C339" i="28" s="1"/>
  <c r="O338" i="28"/>
  <c r="M338" i="28"/>
  <c r="I338" i="28"/>
  <c r="H338" i="28"/>
  <c r="G338" i="28"/>
  <c r="D338" i="28"/>
  <c r="N338" i="28" s="1"/>
  <c r="B338" i="28"/>
  <c r="C338" i="28" s="1"/>
  <c r="O337" i="28"/>
  <c r="M337" i="28"/>
  <c r="I337" i="28"/>
  <c r="H337" i="28"/>
  <c r="G337" i="28"/>
  <c r="D337" i="28"/>
  <c r="N337" i="28" s="1"/>
  <c r="B337" i="28"/>
  <c r="C337" i="28" s="1"/>
  <c r="O336" i="28"/>
  <c r="M336" i="28"/>
  <c r="I336" i="28"/>
  <c r="H336" i="28"/>
  <c r="G336" i="28"/>
  <c r="D336" i="28"/>
  <c r="N336" i="28" s="1"/>
  <c r="B336" i="28"/>
  <c r="C336" i="28" s="1"/>
  <c r="O335" i="28"/>
  <c r="M335" i="28"/>
  <c r="I335" i="28"/>
  <c r="H335" i="28"/>
  <c r="G335" i="28"/>
  <c r="D335" i="28"/>
  <c r="N335" i="28" s="1"/>
  <c r="B335" i="28"/>
  <c r="C335" i="28" s="1"/>
  <c r="O334" i="28"/>
  <c r="M334" i="28"/>
  <c r="I334" i="28"/>
  <c r="H334" i="28"/>
  <c r="G334" i="28"/>
  <c r="D334" i="28"/>
  <c r="N334" i="28" s="1"/>
  <c r="B334" i="28"/>
  <c r="C334" i="28" s="1"/>
  <c r="O333" i="28"/>
  <c r="M333" i="28"/>
  <c r="I333" i="28"/>
  <c r="H333" i="28"/>
  <c r="G333" i="28"/>
  <c r="D333" i="28"/>
  <c r="N333" i="28" s="1"/>
  <c r="B333" i="28"/>
  <c r="C333" i="28" s="1"/>
  <c r="O332" i="28"/>
  <c r="M332" i="28"/>
  <c r="I332" i="28"/>
  <c r="H332" i="28"/>
  <c r="G332" i="28"/>
  <c r="D332" i="28"/>
  <c r="N332" i="28" s="1"/>
  <c r="B332" i="28"/>
  <c r="C332" i="28" s="1"/>
  <c r="O331" i="28"/>
  <c r="M331" i="28"/>
  <c r="I331" i="28"/>
  <c r="H331" i="28"/>
  <c r="G331" i="28"/>
  <c r="D331" i="28"/>
  <c r="N331" i="28" s="1"/>
  <c r="B331" i="28"/>
  <c r="C331" i="28" s="1"/>
  <c r="O330" i="28"/>
  <c r="M330" i="28"/>
  <c r="I330" i="28"/>
  <c r="H330" i="28"/>
  <c r="G330" i="28"/>
  <c r="D330" i="28"/>
  <c r="N330" i="28" s="1"/>
  <c r="B330" i="28"/>
  <c r="C330" i="28" s="1"/>
  <c r="O329" i="28"/>
  <c r="M329" i="28"/>
  <c r="I329" i="28"/>
  <c r="H329" i="28"/>
  <c r="G329" i="28"/>
  <c r="D329" i="28"/>
  <c r="N329" i="28" s="1"/>
  <c r="B329" i="28"/>
  <c r="C329" i="28" s="1"/>
  <c r="O328" i="28"/>
  <c r="M328" i="28"/>
  <c r="I328" i="28"/>
  <c r="H328" i="28"/>
  <c r="G328" i="28"/>
  <c r="D328" i="28"/>
  <c r="N328" i="28" s="1"/>
  <c r="B328" i="28"/>
  <c r="C328" i="28" s="1"/>
  <c r="O327" i="28"/>
  <c r="M327" i="28"/>
  <c r="I327" i="28"/>
  <c r="H327" i="28"/>
  <c r="G327" i="28"/>
  <c r="D327" i="28"/>
  <c r="N327" i="28" s="1"/>
  <c r="B327" i="28"/>
  <c r="C327" i="28" s="1"/>
  <c r="O326" i="28"/>
  <c r="M326" i="28"/>
  <c r="I326" i="28"/>
  <c r="H326" i="28"/>
  <c r="G326" i="28"/>
  <c r="D326" i="28"/>
  <c r="N326" i="28" s="1"/>
  <c r="B326" i="28"/>
  <c r="C326" i="28" s="1"/>
  <c r="O325" i="28"/>
  <c r="M325" i="28"/>
  <c r="I325" i="28"/>
  <c r="H325" i="28"/>
  <c r="G325" i="28"/>
  <c r="D325" i="28"/>
  <c r="N325" i="28" s="1"/>
  <c r="B325" i="28"/>
  <c r="C325" i="28" s="1"/>
  <c r="O324" i="28"/>
  <c r="M324" i="28"/>
  <c r="I324" i="28"/>
  <c r="H324" i="28"/>
  <c r="G324" i="28"/>
  <c r="D324" i="28"/>
  <c r="N324" i="28" s="1"/>
  <c r="B324" i="28"/>
  <c r="C324" i="28" s="1"/>
  <c r="O323" i="28"/>
  <c r="M323" i="28"/>
  <c r="I323" i="28"/>
  <c r="H323" i="28"/>
  <c r="G323" i="28"/>
  <c r="D323" i="28"/>
  <c r="N323" i="28" s="1"/>
  <c r="B323" i="28"/>
  <c r="C323" i="28" s="1"/>
  <c r="O322" i="28"/>
  <c r="M322" i="28"/>
  <c r="I322" i="28"/>
  <c r="H322" i="28"/>
  <c r="G322" i="28"/>
  <c r="D322" i="28"/>
  <c r="N322" i="28" s="1"/>
  <c r="B322" i="28"/>
  <c r="C322" i="28" s="1"/>
  <c r="O321" i="28"/>
  <c r="M321" i="28"/>
  <c r="I321" i="28"/>
  <c r="H321" i="28"/>
  <c r="G321" i="28"/>
  <c r="D321" i="28"/>
  <c r="N321" i="28" s="1"/>
  <c r="B321" i="28"/>
  <c r="C321" i="28" s="1"/>
  <c r="O320" i="28"/>
  <c r="M320" i="28"/>
  <c r="I320" i="28"/>
  <c r="H320" i="28"/>
  <c r="G320" i="28"/>
  <c r="D320" i="28"/>
  <c r="N320" i="28" s="1"/>
  <c r="B320" i="28"/>
  <c r="C320" i="28" s="1"/>
  <c r="O319" i="28"/>
  <c r="M319" i="28"/>
  <c r="I319" i="28"/>
  <c r="H319" i="28"/>
  <c r="G319" i="28"/>
  <c r="D319" i="28"/>
  <c r="N319" i="28" s="1"/>
  <c r="B319" i="28"/>
  <c r="C319" i="28" s="1"/>
  <c r="O318" i="28"/>
  <c r="M318" i="28"/>
  <c r="I318" i="28"/>
  <c r="H318" i="28"/>
  <c r="G318" i="28"/>
  <c r="D318" i="28"/>
  <c r="N318" i="28" s="1"/>
  <c r="B318" i="28"/>
  <c r="C318" i="28" s="1"/>
  <c r="O317" i="28"/>
  <c r="M317" i="28"/>
  <c r="I317" i="28"/>
  <c r="H317" i="28"/>
  <c r="G317" i="28"/>
  <c r="D317" i="28"/>
  <c r="N317" i="28" s="1"/>
  <c r="B317" i="28"/>
  <c r="C317" i="28" s="1"/>
  <c r="O316" i="28"/>
  <c r="M316" i="28"/>
  <c r="I316" i="28"/>
  <c r="H316" i="28"/>
  <c r="G316" i="28"/>
  <c r="D316" i="28"/>
  <c r="N316" i="28" s="1"/>
  <c r="B316" i="28"/>
  <c r="C316" i="28" s="1"/>
  <c r="O315" i="28"/>
  <c r="M315" i="28"/>
  <c r="I315" i="28"/>
  <c r="H315" i="28"/>
  <c r="G315" i="28"/>
  <c r="D315" i="28"/>
  <c r="N315" i="28" s="1"/>
  <c r="B315" i="28"/>
  <c r="C315" i="28" s="1"/>
  <c r="O314" i="28"/>
  <c r="M314" i="28"/>
  <c r="I314" i="28"/>
  <c r="H314" i="28"/>
  <c r="G314" i="28"/>
  <c r="D314" i="28"/>
  <c r="N314" i="28" s="1"/>
  <c r="B314" i="28"/>
  <c r="C314" i="28" s="1"/>
  <c r="O313" i="28"/>
  <c r="M313" i="28"/>
  <c r="I313" i="28"/>
  <c r="H313" i="28"/>
  <c r="G313" i="28"/>
  <c r="D313" i="28"/>
  <c r="N313" i="28" s="1"/>
  <c r="B313" i="28"/>
  <c r="C313" i="28" s="1"/>
  <c r="O312" i="28"/>
  <c r="M312" i="28"/>
  <c r="I312" i="28"/>
  <c r="H312" i="28"/>
  <c r="G312" i="28"/>
  <c r="D312" i="28"/>
  <c r="N312" i="28" s="1"/>
  <c r="B312" i="28"/>
  <c r="C312" i="28" s="1"/>
  <c r="O311" i="28"/>
  <c r="M311" i="28"/>
  <c r="I311" i="28"/>
  <c r="H311" i="28"/>
  <c r="G311" i="28"/>
  <c r="D311" i="28"/>
  <c r="N311" i="28" s="1"/>
  <c r="B311" i="28"/>
  <c r="C311" i="28" s="1"/>
  <c r="O310" i="28"/>
  <c r="M310" i="28"/>
  <c r="I310" i="28"/>
  <c r="H310" i="28"/>
  <c r="G310" i="28"/>
  <c r="D310" i="28"/>
  <c r="N310" i="28" s="1"/>
  <c r="B310" i="28"/>
  <c r="C310" i="28" s="1"/>
  <c r="O309" i="28"/>
  <c r="M309" i="28"/>
  <c r="I309" i="28"/>
  <c r="H309" i="28"/>
  <c r="G309" i="28"/>
  <c r="D309" i="28"/>
  <c r="N309" i="28" s="1"/>
  <c r="B309" i="28"/>
  <c r="C309" i="28" s="1"/>
  <c r="O308" i="28"/>
  <c r="M308" i="28"/>
  <c r="I308" i="28"/>
  <c r="H308" i="28"/>
  <c r="G308" i="28"/>
  <c r="D308" i="28"/>
  <c r="N308" i="28" s="1"/>
  <c r="B308" i="28"/>
  <c r="C308" i="28" s="1"/>
  <c r="O307" i="28"/>
  <c r="M307" i="28"/>
  <c r="I307" i="28"/>
  <c r="H307" i="28"/>
  <c r="G307" i="28"/>
  <c r="D307" i="28"/>
  <c r="N307" i="28" s="1"/>
  <c r="B307" i="28"/>
  <c r="C307" i="28" s="1"/>
  <c r="O306" i="28"/>
  <c r="M306" i="28"/>
  <c r="I306" i="28"/>
  <c r="H306" i="28"/>
  <c r="G306" i="28"/>
  <c r="D306" i="28"/>
  <c r="N306" i="28" s="1"/>
  <c r="B306" i="28"/>
  <c r="C306" i="28" s="1"/>
  <c r="O305" i="28"/>
  <c r="M305" i="28"/>
  <c r="I305" i="28"/>
  <c r="H305" i="28"/>
  <c r="G305" i="28"/>
  <c r="D305" i="28"/>
  <c r="N305" i="28" s="1"/>
  <c r="B305" i="28"/>
  <c r="C305" i="28" s="1"/>
  <c r="O304" i="28"/>
  <c r="M304" i="28"/>
  <c r="I304" i="28"/>
  <c r="H304" i="28"/>
  <c r="G304" i="28"/>
  <c r="D304" i="28"/>
  <c r="N304" i="28" s="1"/>
  <c r="B304" i="28"/>
  <c r="C304" i="28" s="1"/>
  <c r="O303" i="28"/>
  <c r="M303" i="28"/>
  <c r="I303" i="28"/>
  <c r="H303" i="28"/>
  <c r="G303" i="28"/>
  <c r="D303" i="28"/>
  <c r="N303" i="28" s="1"/>
  <c r="B303" i="28"/>
  <c r="C303" i="28" s="1"/>
  <c r="O302" i="28"/>
  <c r="M302" i="28"/>
  <c r="I302" i="28"/>
  <c r="H302" i="28"/>
  <c r="G302" i="28"/>
  <c r="D302" i="28"/>
  <c r="N302" i="28" s="1"/>
  <c r="B302" i="28"/>
  <c r="C302" i="28" s="1"/>
  <c r="O301" i="28"/>
  <c r="M301" i="28"/>
  <c r="I301" i="28"/>
  <c r="H301" i="28"/>
  <c r="G301" i="28"/>
  <c r="D301" i="28"/>
  <c r="N301" i="28" s="1"/>
  <c r="B301" i="28"/>
  <c r="C301" i="28" s="1"/>
  <c r="O300" i="28"/>
  <c r="M300" i="28"/>
  <c r="I300" i="28"/>
  <c r="H300" i="28"/>
  <c r="G300" i="28"/>
  <c r="D300" i="28"/>
  <c r="N300" i="28" s="1"/>
  <c r="B300" i="28"/>
  <c r="C300" i="28" s="1"/>
  <c r="O299" i="28"/>
  <c r="M299" i="28"/>
  <c r="I299" i="28"/>
  <c r="H299" i="28"/>
  <c r="G299" i="28"/>
  <c r="D299" i="28"/>
  <c r="N299" i="28" s="1"/>
  <c r="B299" i="28"/>
  <c r="C299" i="28" s="1"/>
  <c r="O298" i="28"/>
  <c r="M298" i="28"/>
  <c r="I298" i="28"/>
  <c r="H298" i="28"/>
  <c r="G298" i="28"/>
  <c r="D298" i="28"/>
  <c r="N298" i="28" s="1"/>
  <c r="B298" i="28"/>
  <c r="C298" i="28" s="1"/>
  <c r="O297" i="28"/>
  <c r="M297" i="28"/>
  <c r="I297" i="28"/>
  <c r="H297" i="28"/>
  <c r="G297" i="28"/>
  <c r="D297" i="28"/>
  <c r="N297" i="28" s="1"/>
  <c r="B297" i="28"/>
  <c r="C297" i="28" s="1"/>
  <c r="O296" i="28"/>
  <c r="M296" i="28"/>
  <c r="I296" i="28"/>
  <c r="H296" i="28"/>
  <c r="G296" i="28"/>
  <c r="D296" i="28"/>
  <c r="N296" i="28" s="1"/>
  <c r="B296" i="28"/>
  <c r="C296" i="28" s="1"/>
  <c r="O295" i="28"/>
  <c r="M295" i="28"/>
  <c r="I295" i="28"/>
  <c r="H295" i="28"/>
  <c r="G295" i="28"/>
  <c r="D295" i="28"/>
  <c r="N295" i="28" s="1"/>
  <c r="B295" i="28"/>
  <c r="C295" i="28" s="1"/>
  <c r="O294" i="28"/>
  <c r="M294" i="28"/>
  <c r="I294" i="28"/>
  <c r="H294" i="28"/>
  <c r="G294" i="28"/>
  <c r="D294" i="28"/>
  <c r="N294" i="28" s="1"/>
  <c r="B294" i="28"/>
  <c r="C294" i="28" s="1"/>
  <c r="O293" i="28"/>
  <c r="M293" i="28"/>
  <c r="I293" i="28"/>
  <c r="H293" i="28"/>
  <c r="G293" i="28"/>
  <c r="D293" i="28"/>
  <c r="N293" i="28" s="1"/>
  <c r="B293" i="28"/>
  <c r="C293" i="28" s="1"/>
  <c r="O292" i="28"/>
  <c r="M292" i="28"/>
  <c r="I292" i="28"/>
  <c r="H292" i="28"/>
  <c r="G292" i="28"/>
  <c r="D292" i="28"/>
  <c r="N292" i="28" s="1"/>
  <c r="B292" i="28"/>
  <c r="C292" i="28" s="1"/>
  <c r="O291" i="28"/>
  <c r="M291" i="28"/>
  <c r="I291" i="28"/>
  <c r="H291" i="28"/>
  <c r="G291" i="28"/>
  <c r="D291" i="28"/>
  <c r="N291" i="28" s="1"/>
  <c r="B291" i="28"/>
  <c r="C291" i="28" s="1"/>
  <c r="O290" i="28"/>
  <c r="M290" i="28"/>
  <c r="I290" i="28"/>
  <c r="H290" i="28"/>
  <c r="G290" i="28"/>
  <c r="D290" i="28"/>
  <c r="N290" i="28" s="1"/>
  <c r="B290" i="28"/>
  <c r="C290" i="28" s="1"/>
  <c r="O289" i="28"/>
  <c r="M289" i="28"/>
  <c r="I289" i="28"/>
  <c r="H289" i="28"/>
  <c r="G289" i="28"/>
  <c r="D289" i="28"/>
  <c r="N289" i="28" s="1"/>
  <c r="B289" i="28"/>
  <c r="C289" i="28" s="1"/>
  <c r="O288" i="28"/>
  <c r="M288" i="28"/>
  <c r="I288" i="28"/>
  <c r="H288" i="28"/>
  <c r="G288" i="28"/>
  <c r="D288" i="28"/>
  <c r="N288" i="28" s="1"/>
  <c r="B288" i="28"/>
  <c r="C288" i="28" s="1"/>
  <c r="O287" i="28"/>
  <c r="M287" i="28"/>
  <c r="I287" i="28"/>
  <c r="H287" i="28"/>
  <c r="G287" i="28"/>
  <c r="D287" i="28"/>
  <c r="N287" i="28" s="1"/>
  <c r="B287" i="28"/>
  <c r="C287" i="28" s="1"/>
  <c r="O286" i="28"/>
  <c r="M286" i="28"/>
  <c r="I286" i="28"/>
  <c r="H286" i="28"/>
  <c r="G286" i="28"/>
  <c r="D286" i="28"/>
  <c r="N286" i="28" s="1"/>
  <c r="B286" i="28"/>
  <c r="C286" i="28" s="1"/>
  <c r="O285" i="28"/>
  <c r="M285" i="28"/>
  <c r="I285" i="28"/>
  <c r="H285" i="28"/>
  <c r="G285" i="28"/>
  <c r="D285" i="28"/>
  <c r="N285" i="28" s="1"/>
  <c r="B285" i="28"/>
  <c r="C285" i="28" s="1"/>
  <c r="O284" i="28"/>
  <c r="M284" i="28"/>
  <c r="I284" i="28"/>
  <c r="H284" i="28"/>
  <c r="G284" i="28"/>
  <c r="D284" i="28"/>
  <c r="N284" i="28" s="1"/>
  <c r="B284" i="28"/>
  <c r="C284" i="28" s="1"/>
  <c r="O283" i="28"/>
  <c r="M283" i="28"/>
  <c r="I283" i="28"/>
  <c r="H283" i="28"/>
  <c r="G283" i="28"/>
  <c r="D283" i="28"/>
  <c r="N283" i="28" s="1"/>
  <c r="B283" i="28"/>
  <c r="C283" i="28" s="1"/>
  <c r="O282" i="28"/>
  <c r="M282" i="28"/>
  <c r="I282" i="28"/>
  <c r="H282" i="28"/>
  <c r="G282" i="28"/>
  <c r="D282" i="28"/>
  <c r="N282" i="28" s="1"/>
  <c r="B282" i="28"/>
  <c r="C282" i="28" s="1"/>
  <c r="O281" i="28"/>
  <c r="M281" i="28"/>
  <c r="I281" i="28"/>
  <c r="H281" i="28"/>
  <c r="G281" i="28"/>
  <c r="D281" i="28"/>
  <c r="N281" i="28" s="1"/>
  <c r="B281" i="28"/>
  <c r="C281" i="28" s="1"/>
  <c r="O280" i="28"/>
  <c r="M280" i="28"/>
  <c r="I280" i="28"/>
  <c r="H280" i="28"/>
  <c r="G280" i="28"/>
  <c r="D280" i="28"/>
  <c r="N280" i="28" s="1"/>
  <c r="B280" i="28"/>
  <c r="C280" i="28" s="1"/>
  <c r="O279" i="28"/>
  <c r="M279" i="28"/>
  <c r="I279" i="28"/>
  <c r="H279" i="28"/>
  <c r="G279" i="28"/>
  <c r="D279" i="28"/>
  <c r="N279" i="28" s="1"/>
  <c r="B279" i="28"/>
  <c r="C279" i="28" s="1"/>
  <c r="O278" i="28"/>
  <c r="M278" i="28"/>
  <c r="I278" i="28"/>
  <c r="H278" i="28"/>
  <c r="G278" i="28"/>
  <c r="D278" i="28"/>
  <c r="N278" i="28" s="1"/>
  <c r="B278" i="28"/>
  <c r="C278" i="28" s="1"/>
  <c r="O277" i="28"/>
  <c r="M277" i="28"/>
  <c r="I277" i="28"/>
  <c r="H277" i="28"/>
  <c r="G277" i="28"/>
  <c r="D277" i="28"/>
  <c r="N277" i="28" s="1"/>
  <c r="B277" i="28"/>
  <c r="C277" i="28" s="1"/>
  <c r="O276" i="28"/>
  <c r="M276" i="28"/>
  <c r="I276" i="28"/>
  <c r="H276" i="28"/>
  <c r="G276" i="28"/>
  <c r="D276" i="28"/>
  <c r="N276" i="28" s="1"/>
  <c r="B276" i="28"/>
  <c r="C276" i="28" s="1"/>
  <c r="O275" i="28"/>
  <c r="M275" i="28"/>
  <c r="I275" i="28"/>
  <c r="H275" i="28"/>
  <c r="G275" i="28"/>
  <c r="D275" i="28"/>
  <c r="N275" i="28" s="1"/>
  <c r="B275" i="28"/>
  <c r="C275" i="28" s="1"/>
  <c r="O274" i="28"/>
  <c r="M274" i="28"/>
  <c r="I274" i="28"/>
  <c r="H274" i="28"/>
  <c r="G274" i="28"/>
  <c r="D274" i="28"/>
  <c r="N274" i="28" s="1"/>
  <c r="B274" i="28"/>
  <c r="C274" i="28" s="1"/>
  <c r="O273" i="28"/>
  <c r="M273" i="28"/>
  <c r="I273" i="28"/>
  <c r="H273" i="28"/>
  <c r="G273" i="28"/>
  <c r="D273" i="28"/>
  <c r="N273" i="28" s="1"/>
  <c r="B273" i="28"/>
  <c r="C273" i="28" s="1"/>
  <c r="O272" i="28"/>
  <c r="M272" i="28"/>
  <c r="I272" i="28"/>
  <c r="H272" i="28"/>
  <c r="G272" i="28"/>
  <c r="D272" i="28"/>
  <c r="N272" i="28" s="1"/>
  <c r="B272" i="28"/>
  <c r="C272" i="28" s="1"/>
  <c r="O271" i="28"/>
  <c r="M271" i="28"/>
  <c r="I271" i="28"/>
  <c r="H271" i="28"/>
  <c r="G271" i="28"/>
  <c r="D271" i="28"/>
  <c r="N271" i="28" s="1"/>
  <c r="B271" i="28"/>
  <c r="C271" i="28" s="1"/>
  <c r="O270" i="28"/>
  <c r="M270" i="28"/>
  <c r="I270" i="28"/>
  <c r="H270" i="28"/>
  <c r="G270" i="28"/>
  <c r="D270" i="28"/>
  <c r="N270" i="28" s="1"/>
  <c r="B270" i="28"/>
  <c r="C270" i="28" s="1"/>
  <c r="O269" i="28"/>
  <c r="M269" i="28"/>
  <c r="I269" i="28"/>
  <c r="H269" i="28"/>
  <c r="G269" i="28"/>
  <c r="D269" i="28"/>
  <c r="N269" i="28" s="1"/>
  <c r="B269" i="28"/>
  <c r="C269" i="28" s="1"/>
  <c r="O268" i="28"/>
  <c r="M268" i="28"/>
  <c r="I268" i="28"/>
  <c r="H268" i="28"/>
  <c r="G268" i="28"/>
  <c r="D268" i="28"/>
  <c r="N268" i="28" s="1"/>
  <c r="B268" i="28"/>
  <c r="C268" i="28" s="1"/>
  <c r="O267" i="28"/>
  <c r="M267" i="28"/>
  <c r="I267" i="28"/>
  <c r="H267" i="28"/>
  <c r="G267" i="28"/>
  <c r="D267" i="28"/>
  <c r="N267" i="28" s="1"/>
  <c r="B267" i="28"/>
  <c r="C267" i="28" s="1"/>
  <c r="O266" i="28"/>
  <c r="M266" i="28"/>
  <c r="I266" i="28"/>
  <c r="H266" i="28"/>
  <c r="G266" i="28"/>
  <c r="D266" i="28"/>
  <c r="N266" i="28" s="1"/>
  <c r="B266" i="28"/>
  <c r="C266" i="28" s="1"/>
  <c r="O265" i="28"/>
  <c r="M265" i="28"/>
  <c r="I265" i="28"/>
  <c r="H265" i="28"/>
  <c r="G265" i="28"/>
  <c r="D265" i="28"/>
  <c r="N265" i="28" s="1"/>
  <c r="B265" i="28"/>
  <c r="C265" i="28" s="1"/>
  <c r="O264" i="28"/>
  <c r="M264" i="28"/>
  <c r="I264" i="28"/>
  <c r="H264" i="28"/>
  <c r="G264" i="28"/>
  <c r="D264" i="28"/>
  <c r="N264" i="28" s="1"/>
  <c r="B264" i="28"/>
  <c r="C264" i="28" s="1"/>
  <c r="O263" i="28"/>
  <c r="M263" i="28"/>
  <c r="I263" i="28"/>
  <c r="H263" i="28"/>
  <c r="G263" i="28"/>
  <c r="D263" i="28"/>
  <c r="N263" i="28" s="1"/>
  <c r="B263" i="28"/>
  <c r="C263" i="28" s="1"/>
  <c r="O262" i="28"/>
  <c r="M262" i="28"/>
  <c r="I262" i="28"/>
  <c r="H262" i="28"/>
  <c r="G262" i="28"/>
  <c r="D262" i="28"/>
  <c r="N262" i="28" s="1"/>
  <c r="B262" i="28"/>
  <c r="C262" i="28" s="1"/>
  <c r="O261" i="28"/>
  <c r="M261" i="28"/>
  <c r="I261" i="28"/>
  <c r="H261" i="28"/>
  <c r="G261" i="28"/>
  <c r="D261" i="28"/>
  <c r="N261" i="28" s="1"/>
  <c r="B261" i="28"/>
  <c r="C261" i="28" s="1"/>
  <c r="O260" i="28"/>
  <c r="M260" i="28"/>
  <c r="I260" i="28"/>
  <c r="H260" i="28"/>
  <c r="G260" i="28"/>
  <c r="D260" i="28"/>
  <c r="N260" i="28" s="1"/>
  <c r="B260" i="28"/>
  <c r="C260" i="28" s="1"/>
  <c r="O259" i="28"/>
  <c r="M259" i="28"/>
  <c r="I259" i="28"/>
  <c r="H259" i="28"/>
  <c r="G259" i="28"/>
  <c r="D259" i="28"/>
  <c r="N259" i="28" s="1"/>
  <c r="B259" i="28"/>
  <c r="C259" i="28" s="1"/>
  <c r="O258" i="28"/>
  <c r="M258" i="28"/>
  <c r="I258" i="28"/>
  <c r="H258" i="28"/>
  <c r="G258" i="28"/>
  <c r="D258" i="28"/>
  <c r="N258" i="28" s="1"/>
  <c r="B258" i="28"/>
  <c r="C258" i="28" s="1"/>
  <c r="O257" i="28"/>
  <c r="M257" i="28"/>
  <c r="I257" i="28"/>
  <c r="H257" i="28"/>
  <c r="G257" i="28"/>
  <c r="D257" i="28"/>
  <c r="N257" i="28" s="1"/>
  <c r="B257" i="28"/>
  <c r="C257" i="28" s="1"/>
  <c r="O256" i="28"/>
  <c r="M256" i="28"/>
  <c r="I256" i="28"/>
  <c r="H256" i="28"/>
  <c r="G256" i="28"/>
  <c r="D256" i="28"/>
  <c r="N256" i="28" s="1"/>
  <c r="B256" i="28"/>
  <c r="C256" i="28" s="1"/>
  <c r="O255" i="28"/>
  <c r="M255" i="28"/>
  <c r="I255" i="28"/>
  <c r="H255" i="28"/>
  <c r="G255" i="28"/>
  <c r="D255" i="28"/>
  <c r="N255" i="28" s="1"/>
  <c r="B255" i="28"/>
  <c r="C255" i="28" s="1"/>
  <c r="O254" i="28"/>
  <c r="M254" i="28"/>
  <c r="I254" i="28"/>
  <c r="H254" i="28"/>
  <c r="G254" i="28"/>
  <c r="D254" i="28"/>
  <c r="N254" i="28" s="1"/>
  <c r="B254" i="28"/>
  <c r="C254" i="28" s="1"/>
  <c r="O253" i="28"/>
  <c r="M253" i="28"/>
  <c r="I253" i="28"/>
  <c r="H253" i="28"/>
  <c r="G253" i="28"/>
  <c r="D253" i="28"/>
  <c r="N253" i="28" s="1"/>
  <c r="B253" i="28"/>
  <c r="C253" i="28" s="1"/>
  <c r="O252" i="28"/>
  <c r="M252" i="28"/>
  <c r="I252" i="28"/>
  <c r="H252" i="28"/>
  <c r="G252" i="28"/>
  <c r="D252" i="28"/>
  <c r="N252" i="28" s="1"/>
  <c r="B252" i="28"/>
  <c r="C252" i="28" s="1"/>
  <c r="O251" i="28"/>
  <c r="M251" i="28"/>
  <c r="I251" i="28"/>
  <c r="H251" i="28"/>
  <c r="G251" i="28"/>
  <c r="D251" i="28"/>
  <c r="N251" i="28" s="1"/>
  <c r="B251" i="28"/>
  <c r="C251" i="28" s="1"/>
  <c r="O250" i="28"/>
  <c r="M250" i="28"/>
  <c r="I250" i="28"/>
  <c r="H250" i="28"/>
  <c r="G250" i="28"/>
  <c r="D250" i="28"/>
  <c r="N250" i="28" s="1"/>
  <c r="B250" i="28"/>
  <c r="C250" i="28" s="1"/>
  <c r="O249" i="28"/>
  <c r="M249" i="28"/>
  <c r="I249" i="28"/>
  <c r="H249" i="28"/>
  <c r="G249" i="28"/>
  <c r="D249" i="28"/>
  <c r="N249" i="28" s="1"/>
  <c r="B249" i="28"/>
  <c r="C249" i="28" s="1"/>
  <c r="O248" i="28"/>
  <c r="M248" i="28"/>
  <c r="I248" i="28"/>
  <c r="H248" i="28"/>
  <c r="G248" i="28"/>
  <c r="D248" i="28"/>
  <c r="N248" i="28" s="1"/>
  <c r="B248" i="28"/>
  <c r="C248" i="28" s="1"/>
  <c r="O247" i="28"/>
  <c r="M247" i="28"/>
  <c r="I247" i="28"/>
  <c r="H247" i="28"/>
  <c r="G247" i="28"/>
  <c r="D247" i="28"/>
  <c r="N247" i="28" s="1"/>
  <c r="B247" i="28"/>
  <c r="C247" i="28" s="1"/>
  <c r="O246" i="28"/>
  <c r="M246" i="28"/>
  <c r="I246" i="28"/>
  <c r="H246" i="28"/>
  <c r="G246" i="28"/>
  <c r="D246" i="28"/>
  <c r="N246" i="28" s="1"/>
  <c r="B246" i="28"/>
  <c r="C246" i="28" s="1"/>
  <c r="O245" i="28"/>
  <c r="M245" i="28"/>
  <c r="I245" i="28"/>
  <c r="H245" i="28"/>
  <c r="G245" i="28"/>
  <c r="D245" i="28"/>
  <c r="N245" i="28" s="1"/>
  <c r="B245" i="28"/>
  <c r="C245" i="28" s="1"/>
  <c r="O244" i="28"/>
  <c r="M244" i="28"/>
  <c r="I244" i="28"/>
  <c r="H244" i="28"/>
  <c r="G244" i="28"/>
  <c r="D244" i="28"/>
  <c r="N244" i="28" s="1"/>
  <c r="B244" i="28"/>
  <c r="C244" i="28" s="1"/>
  <c r="O243" i="28"/>
  <c r="M243" i="28"/>
  <c r="I243" i="28"/>
  <c r="H243" i="28"/>
  <c r="G243" i="28"/>
  <c r="D243" i="28"/>
  <c r="N243" i="28" s="1"/>
  <c r="B243" i="28"/>
  <c r="C243" i="28" s="1"/>
  <c r="O242" i="28"/>
  <c r="M242" i="28"/>
  <c r="I242" i="28"/>
  <c r="H242" i="28"/>
  <c r="G242" i="28"/>
  <c r="D242" i="28"/>
  <c r="N242" i="28" s="1"/>
  <c r="B242" i="28"/>
  <c r="C242" i="28" s="1"/>
  <c r="O241" i="28"/>
  <c r="M241" i="28"/>
  <c r="I241" i="28"/>
  <c r="H241" i="28"/>
  <c r="G241" i="28"/>
  <c r="D241" i="28"/>
  <c r="N241" i="28" s="1"/>
  <c r="B241" i="28"/>
  <c r="C241" i="28" s="1"/>
  <c r="O240" i="28"/>
  <c r="M240" i="28"/>
  <c r="I240" i="28"/>
  <c r="H240" i="28"/>
  <c r="G240" i="28"/>
  <c r="D240" i="28"/>
  <c r="N240" i="28" s="1"/>
  <c r="B240" i="28"/>
  <c r="C240" i="28" s="1"/>
  <c r="O239" i="28"/>
  <c r="M239" i="28"/>
  <c r="I239" i="28"/>
  <c r="H239" i="28"/>
  <c r="G239" i="28"/>
  <c r="D239" i="28"/>
  <c r="N239" i="28" s="1"/>
  <c r="B239" i="28"/>
  <c r="C239" i="28" s="1"/>
  <c r="O238" i="28"/>
  <c r="M238" i="28"/>
  <c r="I238" i="28"/>
  <c r="H238" i="28"/>
  <c r="G238" i="28"/>
  <c r="D238" i="28"/>
  <c r="N238" i="28" s="1"/>
  <c r="B238" i="28"/>
  <c r="C238" i="28" s="1"/>
  <c r="O237" i="28"/>
  <c r="M237" i="28"/>
  <c r="I237" i="28"/>
  <c r="H237" i="28"/>
  <c r="G237" i="28"/>
  <c r="D237" i="28"/>
  <c r="N237" i="28" s="1"/>
  <c r="B237" i="28"/>
  <c r="C237" i="28" s="1"/>
  <c r="O236" i="28"/>
  <c r="M236" i="28"/>
  <c r="I236" i="28"/>
  <c r="H236" i="28"/>
  <c r="G236" i="28"/>
  <c r="D236" i="28"/>
  <c r="N236" i="28" s="1"/>
  <c r="B236" i="28"/>
  <c r="C236" i="28" s="1"/>
  <c r="O235" i="28"/>
  <c r="M235" i="28"/>
  <c r="I235" i="28"/>
  <c r="H235" i="28"/>
  <c r="G235" i="28"/>
  <c r="D235" i="28"/>
  <c r="N235" i="28" s="1"/>
  <c r="B235" i="28"/>
  <c r="C235" i="28" s="1"/>
  <c r="O234" i="28"/>
  <c r="M234" i="28"/>
  <c r="I234" i="28"/>
  <c r="H234" i="28"/>
  <c r="G234" i="28"/>
  <c r="D234" i="28"/>
  <c r="N234" i="28" s="1"/>
  <c r="B234" i="28"/>
  <c r="C234" i="28" s="1"/>
  <c r="O233" i="28"/>
  <c r="M233" i="28"/>
  <c r="I233" i="28"/>
  <c r="H233" i="28"/>
  <c r="G233" i="28"/>
  <c r="D233" i="28"/>
  <c r="N233" i="28" s="1"/>
  <c r="B233" i="28"/>
  <c r="C233" i="28" s="1"/>
  <c r="O232" i="28"/>
  <c r="M232" i="28"/>
  <c r="I232" i="28"/>
  <c r="H232" i="28"/>
  <c r="G232" i="28"/>
  <c r="D232" i="28"/>
  <c r="N232" i="28" s="1"/>
  <c r="B232" i="28"/>
  <c r="C232" i="28" s="1"/>
  <c r="O231" i="28"/>
  <c r="M231" i="28"/>
  <c r="I231" i="28"/>
  <c r="H231" i="28"/>
  <c r="G231" i="28"/>
  <c r="D231" i="28"/>
  <c r="N231" i="28" s="1"/>
  <c r="B231" i="28"/>
  <c r="C231" i="28" s="1"/>
  <c r="O230" i="28"/>
  <c r="M230" i="28"/>
  <c r="I230" i="28"/>
  <c r="H230" i="28"/>
  <c r="G230" i="28"/>
  <c r="D230" i="28"/>
  <c r="N230" i="28" s="1"/>
  <c r="B230" i="28"/>
  <c r="C230" i="28" s="1"/>
  <c r="O229" i="28"/>
  <c r="M229" i="28"/>
  <c r="I229" i="28"/>
  <c r="H229" i="28"/>
  <c r="G229" i="28"/>
  <c r="D229" i="28"/>
  <c r="N229" i="28" s="1"/>
  <c r="B229" i="28"/>
  <c r="C229" i="28" s="1"/>
  <c r="O228" i="28"/>
  <c r="M228" i="28"/>
  <c r="I228" i="28"/>
  <c r="H228" i="28"/>
  <c r="G228" i="28"/>
  <c r="D228" i="28"/>
  <c r="N228" i="28" s="1"/>
  <c r="B228" i="28"/>
  <c r="C228" i="28" s="1"/>
  <c r="O227" i="28"/>
  <c r="M227" i="28"/>
  <c r="I227" i="28"/>
  <c r="H227" i="28"/>
  <c r="G227" i="28"/>
  <c r="D227" i="28"/>
  <c r="N227" i="28" s="1"/>
  <c r="B227" i="28"/>
  <c r="C227" i="28" s="1"/>
  <c r="O226" i="28"/>
  <c r="M226" i="28"/>
  <c r="I226" i="28"/>
  <c r="H226" i="28"/>
  <c r="G226" i="28"/>
  <c r="D226" i="28"/>
  <c r="N226" i="28" s="1"/>
  <c r="B226" i="28"/>
  <c r="C226" i="28" s="1"/>
  <c r="O225" i="28"/>
  <c r="M225" i="28"/>
  <c r="I225" i="28"/>
  <c r="H225" i="28"/>
  <c r="G225" i="28"/>
  <c r="D225" i="28"/>
  <c r="N225" i="28" s="1"/>
  <c r="B225" i="28"/>
  <c r="C225" i="28" s="1"/>
  <c r="O224" i="28"/>
  <c r="M224" i="28"/>
  <c r="I224" i="28"/>
  <c r="H224" i="28"/>
  <c r="G224" i="28"/>
  <c r="D224" i="28"/>
  <c r="N224" i="28" s="1"/>
  <c r="B224" i="28"/>
  <c r="C224" i="28" s="1"/>
  <c r="O223" i="28"/>
  <c r="M223" i="28"/>
  <c r="I223" i="28"/>
  <c r="H223" i="28"/>
  <c r="G223" i="28"/>
  <c r="D223" i="28"/>
  <c r="N223" i="28" s="1"/>
  <c r="B223" i="28"/>
  <c r="C223" i="28" s="1"/>
  <c r="O222" i="28"/>
  <c r="M222" i="28"/>
  <c r="I222" i="28"/>
  <c r="H222" i="28"/>
  <c r="G222" i="28"/>
  <c r="D222" i="28"/>
  <c r="N222" i="28" s="1"/>
  <c r="B222" i="28"/>
  <c r="C222" i="28" s="1"/>
  <c r="O221" i="28"/>
  <c r="M221" i="28"/>
  <c r="I221" i="28"/>
  <c r="H221" i="28"/>
  <c r="G221" i="28"/>
  <c r="D221" i="28"/>
  <c r="N221" i="28" s="1"/>
  <c r="B221" i="28"/>
  <c r="C221" i="28" s="1"/>
  <c r="O220" i="28"/>
  <c r="M220" i="28"/>
  <c r="I220" i="28"/>
  <c r="H220" i="28"/>
  <c r="G220" i="28"/>
  <c r="D220" i="28"/>
  <c r="N220" i="28" s="1"/>
  <c r="B220" i="28"/>
  <c r="C220" i="28" s="1"/>
  <c r="O219" i="28"/>
  <c r="M219" i="28"/>
  <c r="I219" i="28"/>
  <c r="H219" i="28"/>
  <c r="G219" i="28"/>
  <c r="D219" i="28"/>
  <c r="N219" i="28" s="1"/>
  <c r="B219" i="28"/>
  <c r="C219" i="28" s="1"/>
  <c r="O218" i="28"/>
  <c r="M218" i="28"/>
  <c r="I218" i="28"/>
  <c r="H218" i="28"/>
  <c r="G218" i="28"/>
  <c r="D218" i="28"/>
  <c r="N218" i="28" s="1"/>
  <c r="B218" i="28"/>
  <c r="C218" i="28" s="1"/>
  <c r="O217" i="28"/>
  <c r="M217" i="28"/>
  <c r="I217" i="28"/>
  <c r="H217" i="28"/>
  <c r="G217" i="28"/>
  <c r="D217" i="28"/>
  <c r="N217" i="28" s="1"/>
  <c r="B217" i="28"/>
  <c r="C217" i="28" s="1"/>
  <c r="O216" i="28"/>
  <c r="M216" i="28"/>
  <c r="I216" i="28"/>
  <c r="H216" i="28"/>
  <c r="G216" i="28"/>
  <c r="D216" i="28"/>
  <c r="N216" i="28" s="1"/>
  <c r="B216" i="28"/>
  <c r="C216" i="28" s="1"/>
  <c r="O215" i="28"/>
  <c r="M215" i="28"/>
  <c r="I215" i="28"/>
  <c r="H215" i="28"/>
  <c r="G215" i="28"/>
  <c r="D215" i="28"/>
  <c r="N215" i="28" s="1"/>
  <c r="B215" i="28"/>
  <c r="C215" i="28" s="1"/>
  <c r="O214" i="28"/>
  <c r="M214" i="28"/>
  <c r="I214" i="28"/>
  <c r="H214" i="28"/>
  <c r="G214" i="28"/>
  <c r="D214" i="28"/>
  <c r="N214" i="28" s="1"/>
  <c r="B214" i="28"/>
  <c r="C214" i="28" s="1"/>
  <c r="O213" i="28"/>
  <c r="M213" i="28"/>
  <c r="I213" i="28"/>
  <c r="H213" i="28"/>
  <c r="G213" i="28"/>
  <c r="D213" i="28"/>
  <c r="N213" i="28" s="1"/>
  <c r="B213" i="28"/>
  <c r="C213" i="28" s="1"/>
  <c r="O212" i="28"/>
  <c r="M212" i="28"/>
  <c r="I212" i="28"/>
  <c r="H212" i="28"/>
  <c r="G212" i="28"/>
  <c r="D212" i="28"/>
  <c r="N212" i="28" s="1"/>
  <c r="B212" i="28"/>
  <c r="C212" i="28" s="1"/>
  <c r="O211" i="28"/>
  <c r="M211" i="28"/>
  <c r="I211" i="28"/>
  <c r="H211" i="28"/>
  <c r="G211" i="28"/>
  <c r="D211" i="28"/>
  <c r="N211" i="28" s="1"/>
  <c r="B211" i="28"/>
  <c r="C211" i="28" s="1"/>
  <c r="O210" i="28"/>
  <c r="M210" i="28"/>
  <c r="I210" i="28"/>
  <c r="H210" i="28"/>
  <c r="G210" i="28"/>
  <c r="D210" i="28"/>
  <c r="N210" i="28" s="1"/>
  <c r="B210" i="28"/>
  <c r="C210" i="28" s="1"/>
  <c r="O209" i="28"/>
  <c r="M209" i="28"/>
  <c r="I209" i="28"/>
  <c r="H209" i="28"/>
  <c r="G209" i="28"/>
  <c r="D209" i="28"/>
  <c r="N209" i="28" s="1"/>
  <c r="B209" i="28"/>
  <c r="C209" i="28" s="1"/>
  <c r="O208" i="28"/>
  <c r="M208" i="28"/>
  <c r="I208" i="28"/>
  <c r="H208" i="28"/>
  <c r="G208" i="28"/>
  <c r="D208" i="28"/>
  <c r="N208" i="28" s="1"/>
  <c r="B208" i="28"/>
  <c r="C208" i="28" s="1"/>
  <c r="O207" i="28"/>
  <c r="M207" i="28"/>
  <c r="I207" i="28"/>
  <c r="H207" i="28"/>
  <c r="G207" i="28"/>
  <c r="D207" i="28"/>
  <c r="N207" i="28" s="1"/>
  <c r="B207" i="28"/>
  <c r="C207" i="28" s="1"/>
  <c r="O206" i="28"/>
  <c r="M206" i="28"/>
  <c r="I206" i="28"/>
  <c r="H206" i="28"/>
  <c r="G206" i="28"/>
  <c r="D206" i="28"/>
  <c r="N206" i="28" s="1"/>
  <c r="B206" i="28"/>
  <c r="C206" i="28" s="1"/>
  <c r="O205" i="28"/>
  <c r="M205" i="28"/>
  <c r="I205" i="28"/>
  <c r="H205" i="28"/>
  <c r="G205" i="28"/>
  <c r="D205" i="28"/>
  <c r="N205" i="28" s="1"/>
  <c r="B205" i="28"/>
  <c r="C205" i="28" s="1"/>
  <c r="O204" i="28"/>
  <c r="M204" i="28"/>
  <c r="I204" i="28"/>
  <c r="H204" i="28"/>
  <c r="G204" i="28"/>
  <c r="D204" i="28"/>
  <c r="N204" i="28" s="1"/>
  <c r="B204" i="28"/>
  <c r="C204" i="28" s="1"/>
  <c r="O203" i="28"/>
  <c r="M203" i="28"/>
  <c r="I203" i="28"/>
  <c r="H203" i="28"/>
  <c r="G203" i="28"/>
  <c r="D203" i="28"/>
  <c r="N203" i="28" s="1"/>
  <c r="B203" i="28"/>
  <c r="C203" i="28" s="1"/>
  <c r="O202" i="28"/>
  <c r="M202" i="28"/>
  <c r="I202" i="28"/>
  <c r="H202" i="28"/>
  <c r="G202" i="28"/>
  <c r="D202" i="28"/>
  <c r="N202" i="28" s="1"/>
  <c r="B202" i="28"/>
  <c r="C202" i="28" s="1"/>
  <c r="O201" i="28"/>
  <c r="M201" i="28"/>
  <c r="I201" i="28"/>
  <c r="H201" i="28"/>
  <c r="G201" i="28"/>
  <c r="D201" i="28"/>
  <c r="N201" i="28" s="1"/>
  <c r="B201" i="28"/>
  <c r="C201" i="28" s="1"/>
  <c r="O200" i="28"/>
  <c r="M200" i="28"/>
  <c r="I200" i="28"/>
  <c r="H200" i="28"/>
  <c r="G200" i="28"/>
  <c r="D200" i="28"/>
  <c r="N200" i="28" s="1"/>
  <c r="B200" i="28"/>
  <c r="C200" i="28" s="1"/>
  <c r="O199" i="28"/>
  <c r="M199" i="28"/>
  <c r="I199" i="28"/>
  <c r="H199" i="28"/>
  <c r="G199" i="28"/>
  <c r="D199" i="28"/>
  <c r="N199" i="28" s="1"/>
  <c r="B199" i="28"/>
  <c r="C199" i="28" s="1"/>
  <c r="O198" i="28"/>
  <c r="M198" i="28"/>
  <c r="I198" i="28"/>
  <c r="H198" i="28"/>
  <c r="G198" i="28"/>
  <c r="D198" i="28"/>
  <c r="N198" i="28" s="1"/>
  <c r="B198" i="28"/>
  <c r="C198" i="28" s="1"/>
  <c r="O197" i="28"/>
  <c r="M197" i="28"/>
  <c r="I197" i="28"/>
  <c r="H197" i="28"/>
  <c r="G197" i="28"/>
  <c r="D197" i="28"/>
  <c r="N197" i="28" s="1"/>
  <c r="B197" i="28"/>
  <c r="C197" i="28" s="1"/>
  <c r="O196" i="28"/>
  <c r="M196" i="28"/>
  <c r="I196" i="28"/>
  <c r="H196" i="28"/>
  <c r="G196" i="28"/>
  <c r="D196" i="28"/>
  <c r="N196" i="28" s="1"/>
  <c r="B196" i="28"/>
  <c r="C196" i="28" s="1"/>
  <c r="O195" i="28"/>
  <c r="M195" i="28"/>
  <c r="I195" i="28"/>
  <c r="H195" i="28"/>
  <c r="G195" i="28"/>
  <c r="D195" i="28"/>
  <c r="N195" i="28" s="1"/>
  <c r="B195" i="28"/>
  <c r="C195" i="28" s="1"/>
  <c r="O194" i="28"/>
  <c r="M194" i="28"/>
  <c r="I194" i="28"/>
  <c r="H194" i="28"/>
  <c r="G194" i="28"/>
  <c r="D194" i="28"/>
  <c r="N194" i="28" s="1"/>
  <c r="B194" i="28"/>
  <c r="C194" i="28" s="1"/>
  <c r="O193" i="28"/>
  <c r="M193" i="28"/>
  <c r="I193" i="28"/>
  <c r="H193" i="28"/>
  <c r="G193" i="28"/>
  <c r="D193" i="28"/>
  <c r="N193" i="28" s="1"/>
  <c r="B193" i="28"/>
  <c r="C193" i="28" s="1"/>
  <c r="O192" i="28"/>
  <c r="M192" i="28"/>
  <c r="I192" i="28"/>
  <c r="H192" i="28"/>
  <c r="G192" i="28"/>
  <c r="D192" i="28"/>
  <c r="N192" i="28" s="1"/>
  <c r="B192" i="28"/>
  <c r="C192" i="28" s="1"/>
  <c r="O191" i="28"/>
  <c r="M191" i="28"/>
  <c r="I191" i="28"/>
  <c r="H191" i="28"/>
  <c r="G191" i="28"/>
  <c r="D191" i="28"/>
  <c r="N191" i="28" s="1"/>
  <c r="B191" i="28"/>
  <c r="C191" i="28" s="1"/>
  <c r="O190" i="28"/>
  <c r="M190" i="28"/>
  <c r="I190" i="28"/>
  <c r="H190" i="28"/>
  <c r="G190" i="28"/>
  <c r="D190" i="28"/>
  <c r="N190" i="28" s="1"/>
  <c r="B190" i="28"/>
  <c r="C190" i="28" s="1"/>
  <c r="O189" i="28"/>
  <c r="M189" i="28"/>
  <c r="I189" i="28"/>
  <c r="H189" i="28"/>
  <c r="G189" i="28"/>
  <c r="D189" i="28"/>
  <c r="N189" i="28" s="1"/>
  <c r="B189" i="28"/>
  <c r="C189" i="28" s="1"/>
  <c r="O188" i="28"/>
  <c r="M188" i="28"/>
  <c r="I188" i="28"/>
  <c r="H188" i="28"/>
  <c r="G188" i="28"/>
  <c r="D188" i="28"/>
  <c r="N188" i="28" s="1"/>
  <c r="B188" i="28"/>
  <c r="C188" i="28" s="1"/>
  <c r="O187" i="28"/>
  <c r="M187" i="28"/>
  <c r="I187" i="28"/>
  <c r="H187" i="28"/>
  <c r="G187" i="28"/>
  <c r="D187" i="28"/>
  <c r="N187" i="28" s="1"/>
  <c r="B187" i="28"/>
  <c r="C187" i="28" s="1"/>
  <c r="O186" i="28"/>
  <c r="M186" i="28"/>
  <c r="I186" i="28"/>
  <c r="H186" i="28"/>
  <c r="G186" i="28"/>
  <c r="D186" i="28"/>
  <c r="N186" i="28" s="1"/>
  <c r="B186" i="28"/>
  <c r="C186" i="28" s="1"/>
  <c r="O185" i="28"/>
  <c r="M185" i="28"/>
  <c r="I185" i="28"/>
  <c r="H185" i="28"/>
  <c r="G185" i="28"/>
  <c r="D185" i="28"/>
  <c r="N185" i="28" s="1"/>
  <c r="B185" i="28"/>
  <c r="C185" i="28" s="1"/>
  <c r="O184" i="28"/>
  <c r="M184" i="28"/>
  <c r="I184" i="28"/>
  <c r="H184" i="28"/>
  <c r="G184" i="28"/>
  <c r="D184" i="28"/>
  <c r="N184" i="28" s="1"/>
  <c r="B184" i="28"/>
  <c r="C184" i="28" s="1"/>
  <c r="O183" i="28"/>
  <c r="M183" i="28"/>
  <c r="I183" i="28"/>
  <c r="H183" i="28"/>
  <c r="G183" i="28"/>
  <c r="D183" i="28"/>
  <c r="N183" i="28" s="1"/>
  <c r="B183" i="28"/>
  <c r="C183" i="28" s="1"/>
  <c r="O182" i="28"/>
  <c r="M182" i="28"/>
  <c r="I182" i="28"/>
  <c r="H182" i="28"/>
  <c r="G182" i="28"/>
  <c r="D182" i="28"/>
  <c r="N182" i="28" s="1"/>
  <c r="B182" i="28"/>
  <c r="C182" i="28" s="1"/>
  <c r="O181" i="28"/>
  <c r="M181" i="28"/>
  <c r="I181" i="28"/>
  <c r="H181" i="28"/>
  <c r="G181" i="28"/>
  <c r="D181" i="28"/>
  <c r="N181" i="28" s="1"/>
  <c r="B181" i="28"/>
  <c r="C181" i="28" s="1"/>
  <c r="O180" i="28"/>
  <c r="M180" i="28"/>
  <c r="I180" i="28"/>
  <c r="H180" i="28"/>
  <c r="G180" i="28"/>
  <c r="D180" i="28"/>
  <c r="N180" i="28" s="1"/>
  <c r="B180" i="28"/>
  <c r="C180" i="28" s="1"/>
  <c r="O179" i="28"/>
  <c r="M179" i="28"/>
  <c r="I179" i="28"/>
  <c r="H179" i="28"/>
  <c r="G179" i="28"/>
  <c r="D179" i="28"/>
  <c r="N179" i="28" s="1"/>
  <c r="B179" i="28"/>
  <c r="C179" i="28" s="1"/>
  <c r="O178" i="28"/>
  <c r="M178" i="28"/>
  <c r="I178" i="28"/>
  <c r="H178" i="28"/>
  <c r="G178" i="28"/>
  <c r="D178" i="28"/>
  <c r="N178" i="28" s="1"/>
  <c r="B178" i="28"/>
  <c r="C178" i="28" s="1"/>
  <c r="O177" i="28"/>
  <c r="M177" i="28"/>
  <c r="I177" i="28"/>
  <c r="H177" i="28"/>
  <c r="G177" i="28"/>
  <c r="D177" i="28"/>
  <c r="N177" i="28" s="1"/>
  <c r="B177" i="28"/>
  <c r="C177" i="28" s="1"/>
  <c r="O176" i="28"/>
  <c r="M176" i="28"/>
  <c r="I176" i="28"/>
  <c r="H176" i="28"/>
  <c r="G176" i="28"/>
  <c r="D176" i="28"/>
  <c r="N176" i="28" s="1"/>
  <c r="B176" i="28"/>
  <c r="C176" i="28" s="1"/>
  <c r="O175" i="28"/>
  <c r="M175" i="28"/>
  <c r="I175" i="28"/>
  <c r="H175" i="28"/>
  <c r="G175" i="28"/>
  <c r="D175" i="28"/>
  <c r="N175" i="28" s="1"/>
  <c r="B175" i="28"/>
  <c r="C175" i="28" s="1"/>
  <c r="O174" i="28"/>
  <c r="M174" i="28"/>
  <c r="I174" i="28"/>
  <c r="H174" i="28"/>
  <c r="G174" i="28"/>
  <c r="D174" i="28"/>
  <c r="N174" i="28" s="1"/>
  <c r="B174" i="28"/>
  <c r="C174" i="28" s="1"/>
  <c r="O173" i="28"/>
  <c r="M173" i="28"/>
  <c r="I173" i="28"/>
  <c r="H173" i="28"/>
  <c r="G173" i="28"/>
  <c r="D173" i="28"/>
  <c r="N173" i="28" s="1"/>
  <c r="B173" i="28"/>
  <c r="C173" i="28" s="1"/>
  <c r="O172" i="28"/>
  <c r="M172" i="28"/>
  <c r="I172" i="28"/>
  <c r="H172" i="28"/>
  <c r="G172" i="28"/>
  <c r="D172" i="28"/>
  <c r="N172" i="28" s="1"/>
  <c r="B172" i="28"/>
  <c r="C172" i="28" s="1"/>
  <c r="O171" i="28"/>
  <c r="M171" i="28"/>
  <c r="I171" i="28"/>
  <c r="H171" i="28"/>
  <c r="G171" i="28"/>
  <c r="D171" i="28"/>
  <c r="N171" i="28" s="1"/>
  <c r="B171" i="28"/>
  <c r="C171" i="28" s="1"/>
  <c r="O170" i="28"/>
  <c r="M170" i="28"/>
  <c r="I170" i="28"/>
  <c r="H170" i="28"/>
  <c r="G170" i="28"/>
  <c r="D170" i="28"/>
  <c r="N170" i="28" s="1"/>
  <c r="B170" i="28"/>
  <c r="C170" i="28" s="1"/>
  <c r="O169" i="28"/>
  <c r="M169" i="28"/>
  <c r="I169" i="28"/>
  <c r="H169" i="28"/>
  <c r="G169" i="28"/>
  <c r="D169" i="28"/>
  <c r="N169" i="28" s="1"/>
  <c r="B169" i="28"/>
  <c r="C169" i="28" s="1"/>
  <c r="O168" i="28"/>
  <c r="M168" i="28"/>
  <c r="I168" i="28"/>
  <c r="H168" i="28"/>
  <c r="G168" i="28"/>
  <c r="D168" i="28"/>
  <c r="N168" i="28" s="1"/>
  <c r="B168" i="28"/>
  <c r="C168" i="28" s="1"/>
  <c r="O167" i="28"/>
  <c r="M167" i="28"/>
  <c r="I167" i="28"/>
  <c r="H167" i="28"/>
  <c r="G167" i="28"/>
  <c r="D167" i="28"/>
  <c r="N167" i="28" s="1"/>
  <c r="B167" i="28"/>
  <c r="C167" i="28" s="1"/>
  <c r="O166" i="28"/>
  <c r="M166" i="28"/>
  <c r="I166" i="28"/>
  <c r="H166" i="28"/>
  <c r="G166" i="28"/>
  <c r="D166" i="28"/>
  <c r="N166" i="28" s="1"/>
  <c r="B166" i="28"/>
  <c r="C166" i="28" s="1"/>
  <c r="O165" i="28"/>
  <c r="M165" i="28"/>
  <c r="I165" i="28"/>
  <c r="H165" i="28"/>
  <c r="G165" i="28"/>
  <c r="D165" i="28"/>
  <c r="N165" i="28" s="1"/>
  <c r="B165" i="28"/>
  <c r="C165" i="28" s="1"/>
  <c r="O164" i="28"/>
  <c r="M164" i="28"/>
  <c r="I164" i="28"/>
  <c r="H164" i="28"/>
  <c r="G164" i="28"/>
  <c r="D164" i="28"/>
  <c r="N164" i="28" s="1"/>
  <c r="B164" i="28"/>
  <c r="C164" i="28" s="1"/>
  <c r="O163" i="28"/>
  <c r="M163" i="28"/>
  <c r="I163" i="28"/>
  <c r="H163" i="28"/>
  <c r="G163" i="28"/>
  <c r="D163" i="28"/>
  <c r="N163" i="28" s="1"/>
  <c r="B163" i="28"/>
  <c r="C163" i="28" s="1"/>
  <c r="O162" i="28"/>
  <c r="M162" i="28"/>
  <c r="I162" i="28"/>
  <c r="H162" i="28"/>
  <c r="G162" i="28"/>
  <c r="D162" i="28"/>
  <c r="N162" i="28" s="1"/>
  <c r="B162" i="28"/>
  <c r="C162" i="28" s="1"/>
  <c r="O161" i="28"/>
  <c r="M161" i="28"/>
  <c r="I161" i="28"/>
  <c r="H161" i="28"/>
  <c r="G161" i="28"/>
  <c r="D161" i="28"/>
  <c r="N161" i="28" s="1"/>
  <c r="B161" i="28"/>
  <c r="C161" i="28" s="1"/>
  <c r="O160" i="28"/>
  <c r="M160" i="28"/>
  <c r="I160" i="28"/>
  <c r="H160" i="28"/>
  <c r="G160" i="28"/>
  <c r="D160" i="28"/>
  <c r="N160" i="28" s="1"/>
  <c r="B160" i="28"/>
  <c r="C160" i="28" s="1"/>
  <c r="O159" i="28"/>
  <c r="M159" i="28"/>
  <c r="I159" i="28"/>
  <c r="H159" i="28"/>
  <c r="G159" i="28"/>
  <c r="D159" i="28"/>
  <c r="N159" i="28" s="1"/>
  <c r="B159" i="28"/>
  <c r="C159" i="28" s="1"/>
  <c r="O158" i="28"/>
  <c r="M158" i="28"/>
  <c r="I158" i="28"/>
  <c r="H158" i="28"/>
  <c r="G158" i="28"/>
  <c r="D158" i="28"/>
  <c r="N158" i="28" s="1"/>
  <c r="B158" i="28"/>
  <c r="C158" i="28" s="1"/>
  <c r="O157" i="28"/>
  <c r="M157" i="28"/>
  <c r="I157" i="28"/>
  <c r="H157" i="28"/>
  <c r="G157" i="28"/>
  <c r="D157" i="28"/>
  <c r="N157" i="28" s="1"/>
  <c r="B157" i="28"/>
  <c r="C157" i="28" s="1"/>
  <c r="O156" i="28"/>
  <c r="M156" i="28"/>
  <c r="I156" i="28"/>
  <c r="H156" i="28"/>
  <c r="G156" i="28"/>
  <c r="D156" i="28"/>
  <c r="N156" i="28" s="1"/>
  <c r="B156" i="28"/>
  <c r="C156" i="28" s="1"/>
  <c r="O155" i="28"/>
  <c r="M155" i="28"/>
  <c r="I155" i="28"/>
  <c r="H155" i="28"/>
  <c r="G155" i="28"/>
  <c r="D155" i="28"/>
  <c r="N155" i="28" s="1"/>
  <c r="B155" i="28"/>
  <c r="C155" i="28" s="1"/>
  <c r="O154" i="28"/>
  <c r="M154" i="28"/>
  <c r="I154" i="28"/>
  <c r="H154" i="28"/>
  <c r="G154" i="28"/>
  <c r="D154" i="28"/>
  <c r="N154" i="28" s="1"/>
  <c r="B154" i="28"/>
  <c r="C154" i="28" s="1"/>
  <c r="O153" i="28"/>
  <c r="M153" i="28"/>
  <c r="I153" i="28"/>
  <c r="H153" i="28"/>
  <c r="G153" i="28"/>
  <c r="D153" i="28"/>
  <c r="N153" i="28" s="1"/>
  <c r="B153" i="28"/>
  <c r="C153" i="28" s="1"/>
  <c r="O152" i="28"/>
  <c r="M152" i="28"/>
  <c r="I152" i="28"/>
  <c r="H152" i="28"/>
  <c r="G152" i="28"/>
  <c r="D152" i="28"/>
  <c r="N152" i="28" s="1"/>
  <c r="B152" i="28"/>
  <c r="C152" i="28" s="1"/>
  <c r="O151" i="28"/>
  <c r="M151" i="28"/>
  <c r="I151" i="28"/>
  <c r="H151" i="28"/>
  <c r="G151" i="28"/>
  <c r="D151" i="28"/>
  <c r="N151" i="28" s="1"/>
  <c r="B151" i="28"/>
  <c r="C151" i="28" s="1"/>
  <c r="O150" i="28"/>
  <c r="M150" i="28"/>
  <c r="I150" i="28"/>
  <c r="H150" i="28"/>
  <c r="G150" i="28"/>
  <c r="D150" i="28"/>
  <c r="N150" i="28" s="1"/>
  <c r="B150" i="28"/>
  <c r="C150" i="28" s="1"/>
  <c r="O149" i="28"/>
  <c r="M149" i="28"/>
  <c r="I149" i="28"/>
  <c r="H149" i="28"/>
  <c r="G149" i="28"/>
  <c r="D149" i="28"/>
  <c r="N149" i="28" s="1"/>
  <c r="B149" i="28"/>
  <c r="C149" i="28" s="1"/>
  <c r="O148" i="28"/>
  <c r="M148" i="28"/>
  <c r="I148" i="28"/>
  <c r="H148" i="28"/>
  <c r="G148" i="28"/>
  <c r="D148" i="28"/>
  <c r="N148" i="28" s="1"/>
  <c r="B148" i="28"/>
  <c r="C148" i="28" s="1"/>
  <c r="O147" i="28"/>
  <c r="M147" i="28"/>
  <c r="I147" i="28"/>
  <c r="H147" i="28"/>
  <c r="G147" i="28"/>
  <c r="D147" i="28"/>
  <c r="N147" i="28" s="1"/>
  <c r="B147" i="28"/>
  <c r="C147" i="28" s="1"/>
  <c r="O146" i="28"/>
  <c r="M146" i="28"/>
  <c r="I146" i="28"/>
  <c r="H146" i="28"/>
  <c r="G146" i="28"/>
  <c r="D146" i="28"/>
  <c r="N146" i="28" s="1"/>
  <c r="B146" i="28"/>
  <c r="C146" i="28" s="1"/>
  <c r="O145" i="28"/>
  <c r="M145" i="28"/>
  <c r="I145" i="28"/>
  <c r="H145" i="28"/>
  <c r="G145" i="28"/>
  <c r="D145" i="28"/>
  <c r="N145" i="28" s="1"/>
  <c r="B145" i="28"/>
  <c r="C145" i="28" s="1"/>
  <c r="O144" i="28"/>
  <c r="M144" i="28"/>
  <c r="I144" i="28"/>
  <c r="H144" i="28"/>
  <c r="G144" i="28"/>
  <c r="D144" i="28"/>
  <c r="N144" i="28" s="1"/>
  <c r="B144" i="28"/>
  <c r="C144" i="28" s="1"/>
  <c r="O143" i="28"/>
  <c r="M143" i="28"/>
  <c r="I143" i="28"/>
  <c r="H143" i="28"/>
  <c r="G143" i="28"/>
  <c r="D143" i="28"/>
  <c r="N143" i="28" s="1"/>
  <c r="B143" i="28"/>
  <c r="C143" i="28" s="1"/>
  <c r="O142" i="28"/>
  <c r="M142" i="28"/>
  <c r="I142" i="28"/>
  <c r="H142" i="28"/>
  <c r="G142" i="28"/>
  <c r="D142" i="28"/>
  <c r="N142" i="28" s="1"/>
  <c r="B142" i="28"/>
  <c r="C142" i="28" s="1"/>
  <c r="O141" i="28"/>
  <c r="M141" i="28"/>
  <c r="I141" i="28"/>
  <c r="H141" i="28"/>
  <c r="G141" i="28"/>
  <c r="D141" i="28"/>
  <c r="N141" i="28" s="1"/>
  <c r="B141" i="28"/>
  <c r="C141" i="28" s="1"/>
  <c r="O140" i="28"/>
  <c r="M140" i="28"/>
  <c r="I140" i="28"/>
  <c r="H140" i="28"/>
  <c r="G140" i="28"/>
  <c r="D140" i="28"/>
  <c r="N140" i="28" s="1"/>
  <c r="B140" i="28"/>
  <c r="C140" i="28" s="1"/>
  <c r="O139" i="28"/>
  <c r="M139" i="28"/>
  <c r="I139" i="28"/>
  <c r="H139" i="28"/>
  <c r="G139" i="28"/>
  <c r="D139" i="28"/>
  <c r="N139" i="28" s="1"/>
  <c r="B139" i="28"/>
  <c r="C139" i="28" s="1"/>
  <c r="O138" i="28"/>
  <c r="M138" i="28"/>
  <c r="I138" i="28"/>
  <c r="H138" i="28"/>
  <c r="G138" i="28"/>
  <c r="D138" i="28"/>
  <c r="N138" i="28" s="1"/>
  <c r="B138" i="28"/>
  <c r="C138" i="28" s="1"/>
  <c r="O137" i="28"/>
  <c r="M137" i="28"/>
  <c r="I137" i="28"/>
  <c r="H137" i="28"/>
  <c r="G137" i="28"/>
  <c r="D137" i="28"/>
  <c r="N137" i="28" s="1"/>
  <c r="B137" i="28"/>
  <c r="C137" i="28" s="1"/>
  <c r="O136" i="28"/>
  <c r="M136" i="28"/>
  <c r="I136" i="28"/>
  <c r="H136" i="28"/>
  <c r="G136" i="28"/>
  <c r="D136" i="28"/>
  <c r="N136" i="28" s="1"/>
  <c r="B136" i="28"/>
  <c r="C136" i="28" s="1"/>
  <c r="O135" i="28"/>
  <c r="M135" i="28"/>
  <c r="I135" i="28"/>
  <c r="H135" i="28"/>
  <c r="G135" i="28"/>
  <c r="D135" i="28"/>
  <c r="N135" i="28" s="1"/>
  <c r="B135" i="28"/>
  <c r="C135" i="28" s="1"/>
  <c r="O134" i="28"/>
  <c r="M134" i="28"/>
  <c r="I134" i="28"/>
  <c r="H134" i="28"/>
  <c r="G134" i="28"/>
  <c r="D134" i="28"/>
  <c r="N134" i="28" s="1"/>
  <c r="B134" i="28"/>
  <c r="C134" i="28" s="1"/>
  <c r="O133" i="28"/>
  <c r="M133" i="28"/>
  <c r="I133" i="28"/>
  <c r="H133" i="28"/>
  <c r="G133" i="28"/>
  <c r="D133" i="28"/>
  <c r="N133" i="28" s="1"/>
  <c r="B133" i="28"/>
  <c r="C133" i="28" s="1"/>
  <c r="O132" i="28"/>
  <c r="M132" i="28"/>
  <c r="I132" i="28"/>
  <c r="H132" i="28"/>
  <c r="G132" i="28"/>
  <c r="D132" i="28"/>
  <c r="N132" i="28" s="1"/>
  <c r="B132" i="28"/>
  <c r="C132" i="28" s="1"/>
  <c r="O131" i="28"/>
  <c r="M131" i="28"/>
  <c r="I131" i="28"/>
  <c r="H131" i="28"/>
  <c r="G131" i="28"/>
  <c r="D131" i="28"/>
  <c r="N131" i="28" s="1"/>
  <c r="B131" i="28"/>
  <c r="C131" i="28" s="1"/>
  <c r="O130" i="28"/>
  <c r="M130" i="28"/>
  <c r="I130" i="28"/>
  <c r="H130" i="28"/>
  <c r="G130" i="28"/>
  <c r="D130" i="28"/>
  <c r="N130" i="28" s="1"/>
  <c r="B130" i="28"/>
  <c r="C130" i="28" s="1"/>
  <c r="O129" i="28"/>
  <c r="M129" i="28"/>
  <c r="I129" i="28"/>
  <c r="H129" i="28"/>
  <c r="G129" i="28"/>
  <c r="D129" i="28"/>
  <c r="N129" i="28" s="1"/>
  <c r="B129" i="28"/>
  <c r="C129" i="28" s="1"/>
  <c r="O128" i="28"/>
  <c r="M128" i="28"/>
  <c r="I128" i="28"/>
  <c r="H128" i="28"/>
  <c r="G128" i="28"/>
  <c r="D128" i="28"/>
  <c r="N128" i="28" s="1"/>
  <c r="B128" i="28"/>
  <c r="C128" i="28" s="1"/>
  <c r="O127" i="28"/>
  <c r="M127" i="28"/>
  <c r="I127" i="28"/>
  <c r="H127" i="28"/>
  <c r="G127" i="28"/>
  <c r="D127" i="28"/>
  <c r="N127" i="28" s="1"/>
  <c r="B127" i="28"/>
  <c r="C127" i="28" s="1"/>
  <c r="O126" i="28"/>
  <c r="M126" i="28"/>
  <c r="I126" i="28"/>
  <c r="H126" i="28"/>
  <c r="G126" i="28"/>
  <c r="D126" i="28"/>
  <c r="N126" i="28" s="1"/>
  <c r="B126" i="28"/>
  <c r="C126" i="28" s="1"/>
  <c r="O125" i="28"/>
  <c r="M125" i="28"/>
  <c r="I125" i="28"/>
  <c r="H125" i="28"/>
  <c r="G125" i="28"/>
  <c r="D125" i="28"/>
  <c r="N125" i="28" s="1"/>
  <c r="B125" i="28"/>
  <c r="C125" i="28" s="1"/>
  <c r="O124" i="28"/>
  <c r="M124" i="28"/>
  <c r="I124" i="28"/>
  <c r="H124" i="28"/>
  <c r="G124" i="28"/>
  <c r="D124" i="28"/>
  <c r="N124" i="28" s="1"/>
  <c r="B124" i="28"/>
  <c r="C124" i="28" s="1"/>
  <c r="O123" i="28"/>
  <c r="M123" i="28"/>
  <c r="I123" i="28"/>
  <c r="H123" i="28"/>
  <c r="G123" i="28"/>
  <c r="D123" i="28"/>
  <c r="N123" i="28" s="1"/>
  <c r="B123" i="28"/>
  <c r="C123" i="28" s="1"/>
  <c r="O122" i="28"/>
  <c r="M122" i="28"/>
  <c r="I122" i="28"/>
  <c r="H122" i="28"/>
  <c r="G122" i="28"/>
  <c r="D122" i="28"/>
  <c r="N122" i="28" s="1"/>
  <c r="B122" i="28"/>
  <c r="C122" i="28" s="1"/>
  <c r="O121" i="28"/>
  <c r="M121" i="28"/>
  <c r="I121" i="28"/>
  <c r="H121" i="28"/>
  <c r="G121" i="28"/>
  <c r="D121" i="28"/>
  <c r="N121" i="28" s="1"/>
  <c r="B121" i="28"/>
  <c r="C121" i="28" s="1"/>
  <c r="O120" i="28"/>
  <c r="M120" i="28"/>
  <c r="I120" i="28"/>
  <c r="H120" i="28"/>
  <c r="G120" i="28"/>
  <c r="D120" i="28"/>
  <c r="N120" i="28" s="1"/>
  <c r="B120" i="28"/>
  <c r="C120" i="28" s="1"/>
  <c r="O119" i="28"/>
  <c r="M119" i="28"/>
  <c r="I119" i="28"/>
  <c r="H119" i="28"/>
  <c r="G119" i="28"/>
  <c r="D119" i="28"/>
  <c r="N119" i="28" s="1"/>
  <c r="B119" i="28"/>
  <c r="C119" i="28" s="1"/>
  <c r="O118" i="28"/>
  <c r="M118" i="28"/>
  <c r="I118" i="28"/>
  <c r="H118" i="28"/>
  <c r="G118" i="28"/>
  <c r="D118" i="28"/>
  <c r="N118" i="28" s="1"/>
  <c r="B118" i="28"/>
  <c r="C118" i="28" s="1"/>
  <c r="O117" i="28"/>
  <c r="M117" i="28"/>
  <c r="I117" i="28"/>
  <c r="H117" i="28"/>
  <c r="G117" i="28"/>
  <c r="D117" i="28"/>
  <c r="N117" i="28" s="1"/>
  <c r="B117" i="28"/>
  <c r="C117" i="28" s="1"/>
  <c r="O116" i="28"/>
  <c r="M116" i="28"/>
  <c r="I116" i="28"/>
  <c r="H116" i="28"/>
  <c r="G116" i="28"/>
  <c r="D116" i="28"/>
  <c r="N116" i="28" s="1"/>
  <c r="B116" i="28"/>
  <c r="C116" i="28" s="1"/>
  <c r="O115" i="28"/>
  <c r="M115" i="28"/>
  <c r="I115" i="28"/>
  <c r="H115" i="28"/>
  <c r="G115" i="28"/>
  <c r="D115" i="28"/>
  <c r="N115" i="28" s="1"/>
  <c r="B115" i="28"/>
  <c r="C115" i="28" s="1"/>
  <c r="O114" i="28"/>
  <c r="M114" i="28"/>
  <c r="I114" i="28"/>
  <c r="H114" i="28"/>
  <c r="G114" i="28"/>
  <c r="D114" i="28"/>
  <c r="N114" i="28" s="1"/>
  <c r="B114" i="28"/>
  <c r="C114" i="28" s="1"/>
  <c r="O113" i="28"/>
  <c r="M113" i="28"/>
  <c r="I113" i="28"/>
  <c r="H113" i="28"/>
  <c r="G113" i="28"/>
  <c r="D113" i="28"/>
  <c r="N113" i="28" s="1"/>
  <c r="B113" i="28"/>
  <c r="C113" i="28" s="1"/>
  <c r="O112" i="28"/>
  <c r="M112" i="28"/>
  <c r="I112" i="28"/>
  <c r="H112" i="28"/>
  <c r="G112" i="28"/>
  <c r="D112" i="28"/>
  <c r="N112" i="28" s="1"/>
  <c r="B112" i="28"/>
  <c r="C112" i="28" s="1"/>
  <c r="O111" i="28"/>
  <c r="M111" i="28"/>
  <c r="I111" i="28"/>
  <c r="H111" i="28"/>
  <c r="G111" i="28"/>
  <c r="D111" i="28"/>
  <c r="N111" i="28" s="1"/>
  <c r="B111" i="28"/>
  <c r="C111" i="28" s="1"/>
  <c r="O110" i="28"/>
  <c r="M110" i="28"/>
  <c r="I110" i="28"/>
  <c r="H110" i="28"/>
  <c r="G110" i="28"/>
  <c r="D110" i="28"/>
  <c r="N110" i="28" s="1"/>
  <c r="B110" i="28"/>
  <c r="C110" i="28" s="1"/>
  <c r="O109" i="28"/>
  <c r="M109" i="28"/>
  <c r="I109" i="28"/>
  <c r="H109" i="28"/>
  <c r="G109" i="28"/>
  <c r="D109" i="28"/>
  <c r="N109" i="28" s="1"/>
  <c r="B109" i="28"/>
  <c r="C109" i="28" s="1"/>
  <c r="O108" i="28"/>
  <c r="M108" i="28"/>
  <c r="I108" i="28"/>
  <c r="H108" i="28"/>
  <c r="G108" i="28"/>
  <c r="D108" i="28"/>
  <c r="N108" i="28" s="1"/>
  <c r="B108" i="28"/>
  <c r="C108" i="28" s="1"/>
  <c r="O107" i="28"/>
  <c r="M107" i="28"/>
  <c r="I107" i="28"/>
  <c r="H107" i="28"/>
  <c r="G107" i="28"/>
  <c r="D107" i="28"/>
  <c r="N107" i="28" s="1"/>
  <c r="B107" i="28"/>
  <c r="C107" i="28" s="1"/>
  <c r="O106" i="28"/>
  <c r="M106" i="28"/>
  <c r="I106" i="28"/>
  <c r="H106" i="28"/>
  <c r="G106" i="28"/>
  <c r="D106" i="28"/>
  <c r="N106" i="28" s="1"/>
  <c r="B106" i="28"/>
  <c r="C106" i="28" s="1"/>
  <c r="O105" i="28"/>
  <c r="M105" i="28"/>
  <c r="I105" i="28"/>
  <c r="H105" i="28"/>
  <c r="G105" i="28"/>
  <c r="D105" i="28"/>
  <c r="N105" i="28" s="1"/>
  <c r="B105" i="28"/>
  <c r="C105" i="28" s="1"/>
  <c r="O104" i="28"/>
  <c r="M104" i="28"/>
  <c r="I104" i="28"/>
  <c r="H104" i="28"/>
  <c r="G104" i="28"/>
  <c r="D104" i="28"/>
  <c r="N104" i="28" s="1"/>
  <c r="B104" i="28"/>
  <c r="C104" i="28" s="1"/>
  <c r="O103" i="28"/>
  <c r="M103" i="28"/>
  <c r="I103" i="28"/>
  <c r="H103" i="28"/>
  <c r="G103" i="28"/>
  <c r="D103" i="28"/>
  <c r="N103" i="28" s="1"/>
  <c r="B103" i="28"/>
  <c r="C103" i="28" s="1"/>
  <c r="O102" i="28"/>
  <c r="M102" i="28"/>
  <c r="I102" i="28"/>
  <c r="H102" i="28"/>
  <c r="G102" i="28"/>
  <c r="D102" i="28"/>
  <c r="N102" i="28" s="1"/>
  <c r="B102" i="28"/>
  <c r="C102" i="28" s="1"/>
  <c r="O101" i="28"/>
  <c r="M101" i="28"/>
  <c r="I101" i="28"/>
  <c r="H101" i="28"/>
  <c r="G101" i="28"/>
  <c r="D101" i="28"/>
  <c r="N101" i="28" s="1"/>
  <c r="B101" i="28"/>
  <c r="C101" i="28" s="1"/>
  <c r="O100" i="28"/>
  <c r="M100" i="28"/>
  <c r="I100" i="28"/>
  <c r="H100" i="28"/>
  <c r="G100" i="28"/>
  <c r="D100" i="28"/>
  <c r="N100" i="28" s="1"/>
  <c r="B100" i="28"/>
  <c r="C100" i="28" s="1"/>
  <c r="O99" i="28"/>
  <c r="M99" i="28"/>
  <c r="I99" i="28"/>
  <c r="H99" i="28"/>
  <c r="G99" i="28"/>
  <c r="D99" i="28"/>
  <c r="N99" i="28" s="1"/>
  <c r="B99" i="28"/>
  <c r="C99" i="28" s="1"/>
  <c r="O98" i="28"/>
  <c r="M98" i="28"/>
  <c r="I98" i="28"/>
  <c r="H98" i="28"/>
  <c r="G98" i="28"/>
  <c r="D98" i="28"/>
  <c r="N98" i="28" s="1"/>
  <c r="B98" i="28"/>
  <c r="C98" i="28" s="1"/>
  <c r="O97" i="28"/>
  <c r="M97" i="28"/>
  <c r="I97" i="28"/>
  <c r="H97" i="28"/>
  <c r="G97" i="28"/>
  <c r="D97" i="28"/>
  <c r="N97" i="28" s="1"/>
  <c r="B97" i="28"/>
  <c r="C97" i="28" s="1"/>
  <c r="O96" i="28"/>
  <c r="M96" i="28"/>
  <c r="I96" i="28"/>
  <c r="H96" i="28"/>
  <c r="G96" i="28"/>
  <c r="D96" i="28"/>
  <c r="N96" i="28" s="1"/>
  <c r="B96" i="28"/>
  <c r="C96" i="28" s="1"/>
  <c r="O95" i="28"/>
  <c r="M95" i="28"/>
  <c r="I95" i="28"/>
  <c r="H95" i="28"/>
  <c r="G95" i="28"/>
  <c r="D95" i="28"/>
  <c r="N95" i="28" s="1"/>
  <c r="B95" i="28"/>
  <c r="C95" i="28" s="1"/>
  <c r="O94" i="28"/>
  <c r="M94" i="28"/>
  <c r="I94" i="28"/>
  <c r="H94" i="28"/>
  <c r="G94" i="28"/>
  <c r="D94" i="28"/>
  <c r="N94" i="28" s="1"/>
  <c r="B94" i="28"/>
  <c r="C94" i="28" s="1"/>
  <c r="O93" i="28"/>
  <c r="M93" i="28"/>
  <c r="I93" i="28"/>
  <c r="H93" i="28"/>
  <c r="G93" i="28"/>
  <c r="D93" i="28"/>
  <c r="N93" i="28" s="1"/>
  <c r="B93" i="28"/>
  <c r="C93" i="28" s="1"/>
  <c r="O92" i="28"/>
  <c r="M92" i="28"/>
  <c r="I92" i="28"/>
  <c r="H92" i="28"/>
  <c r="G92" i="28"/>
  <c r="D92" i="28"/>
  <c r="N92" i="28" s="1"/>
  <c r="B92" i="28"/>
  <c r="C92" i="28" s="1"/>
  <c r="O91" i="28"/>
  <c r="M91" i="28"/>
  <c r="I91" i="28"/>
  <c r="H91" i="28"/>
  <c r="G91" i="28"/>
  <c r="D91" i="28"/>
  <c r="N91" i="28" s="1"/>
  <c r="B91" i="28"/>
  <c r="C91" i="28" s="1"/>
  <c r="O90" i="28"/>
  <c r="M90" i="28"/>
  <c r="I90" i="28"/>
  <c r="H90" i="28"/>
  <c r="G90" i="28"/>
  <c r="D90" i="28"/>
  <c r="N90" i="28" s="1"/>
  <c r="B90" i="28"/>
  <c r="C90" i="28" s="1"/>
  <c r="O89" i="28"/>
  <c r="M89" i="28"/>
  <c r="I89" i="28"/>
  <c r="H89" i="28"/>
  <c r="G89" i="28"/>
  <c r="D89" i="28"/>
  <c r="N89" i="28" s="1"/>
  <c r="B89" i="28"/>
  <c r="C89" i="28" s="1"/>
  <c r="O88" i="28"/>
  <c r="M88" i="28"/>
  <c r="I88" i="28"/>
  <c r="H88" i="28"/>
  <c r="G88" i="28"/>
  <c r="D88" i="28"/>
  <c r="N88" i="28" s="1"/>
  <c r="B88" i="28"/>
  <c r="C88" i="28" s="1"/>
  <c r="O87" i="28"/>
  <c r="M87" i="28"/>
  <c r="I87" i="28"/>
  <c r="H87" i="28"/>
  <c r="G87" i="28"/>
  <c r="D87" i="28"/>
  <c r="N87" i="28" s="1"/>
  <c r="B87" i="28"/>
  <c r="C87" i="28" s="1"/>
  <c r="O86" i="28"/>
  <c r="M86" i="28"/>
  <c r="I86" i="28"/>
  <c r="H86" i="28"/>
  <c r="G86" i="28"/>
  <c r="D86" i="28"/>
  <c r="N86" i="28" s="1"/>
  <c r="B86" i="28"/>
  <c r="C86" i="28" s="1"/>
  <c r="O85" i="28"/>
  <c r="M85" i="28"/>
  <c r="I85" i="28"/>
  <c r="H85" i="28"/>
  <c r="G85" i="28"/>
  <c r="D85" i="28"/>
  <c r="N85" i="28" s="1"/>
  <c r="B85" i="28"/>
  <c r="C85" i="28" s="1"/>
  <c r="O84" i="28"/>
  <c r="M84" i="28"/>
  <c r="I84" i="28"/>
  <c r="H84" i="28"/>
  <c r="G84" i="28"/>
  <c r="D84" i="28"/>
  <c r="N84" i="28" s="1"/>
  <c r="B84" i="28"/>
  <c r="C84" i="28" s="1"/>
  <c r="O83" i="28"/>
  <c r="M83" i="28"/>
  <c r="I83" i="28"/>
  <c r="H83" i="28"/>
  <c r="G83" i="28"/>
  <c r="D83" i="28"/>
  <c r="N83" i="28" s="1"/>
  <c r="B83" i="28"/>
  <c r="C83" i="28" s="1"/>
  <c r="O82" i="28"/>
  <c r="M82" i="28"/>
  <c r="I82" i="28"/>
  <c r="H82" i="28"/>
  <c r="G82" i="28"/>
  <c r="D82" i="28"/>
  <c r="N82" i="28" s="1"/>
  <c r="B82" i="28"/>
  <c r="C82" i="28" s="1"/>
  <c r="O81" i="28"/>
  <c r="M81" i="28"/>
  <c r="I81" i="28"/>
  <c r="H81" i="28"/>
  <c r="G81" i="28"/>
  <c r="D81" i="28"/>
  <c r="N81" i="28" s="1"/>
  <c r="B81" i="28"/>
  <c r="C81" i="28" s="1"/>
  <c r="O80" i="28"/>
  <c r="M80" i="28"/>
  <c r="I80" i="28"/>
  <c r="H80" i="28"/>
  <c r="G80" i="28"/>
  <c r="D80" i="28"/>
  <c r="N80" i="28" s="1"/>
  <c r="B80" i="28"/>
  <c r="C80" i="28" s="1"/>
  <c r="O79" i="28"/>
  <c r="M79" i="28"/>
  <c r="I79" i="28"/>
  <c r="H79" i="28"/>
  <c r="G79" i="28"/>
  <c r="D79" i="28"/>
  <c r="N79" i="28" s="1"/>
  <c r="B79" i="28"/>
  <c r="C79" i="28" s="1"/>
  <c r="O78" i="28"/>
  <c r="M78" i="28"/>
  <c r="I78" i="28"/>
  <c r="H78" i="28"/>
  <c r="G78" i="28"/>
  <c r="D78" i="28"/>
  <c r="N78" i="28" s="1"/>
  <c r="B78" i="28"/>
  <c r="C78" i="28" s="1"/>
  <c r="O77" i="28"/>
  <c r="M77" i="28"/>
  <c r="I77" i="28"/>
  <c r="H77" i="28"/>
  <c r="G77" i="28"/>
  <c r="D77" i="28"/>
  <c r="N77" i="28" s="1"/>
  <c r="B77" i="28"/>
  <c r="C77" i="28" s="1"/>
  <c r="O76" i="28"/>
  <c r="M76" i="28"/>
  <c r="I76" i="28"/>
  <c r="H76" i="28"/>
  <c r="G76" i="28"/>
  <c r="D76" i="28"/>
  <c r="N76" i="28" s="1"/>
  <c r="B76" i="28"/>
  <c r="C76" i="28" s="1"/>
  <c r="O75" i="28"/>
  <c r="M75" i="28"/>
  <c r="I75" i="28"/>
  <c r="H75" i="28"/>
  <c r="G75" i="28"/>
  <c r="D75" i="28"/>
  <c r="N75" i="28" s="1"/>
  <c r="B75" i="28"/>
  <c r="C75" i="28" s="1"/>
  <c r="O74" i="28"/>
  <c r="M74" i="28"/>
  <c r="I74" i="28"/>
  <c r="H74" i="28"/>
  <c r="G74" i="28"/>
  <c r="D74" i="28"/>
  <c r="N74" i="28" s="1"/>
  <c r="B74" i="28"/>
  <c r="C74" i="28" s="1"/>
  <c r="O73" i="28"/>
  <c r="M73" i="28"/>
  <c r="I73" i="28"/>
  <c r="H73" i="28"/>
  <c r="G73" i="28"/>
  <c r="D73" i="28"/>
  <c r="N73" i="28" s="1"/>
  <c r="B73" i="28"/>
  <c r="C73" i="28" s="1"/>
  <c r="O72" i="28"/>
  <c r="M72" i="28"/>
  <c r="I72" i="28"/>
  <c r="H72" i="28"/>
  <c r="G72" i="28"/>
  <c r="D72" i="28"/>
  <c r="N72" i="28" s="1"/>
  <c r="B72" i="28"/>
  <c r="C72" i="28" s="1"/>
  <c r="O71" i="28"/>
  <c r="M71" i="28"/>
  <c r="I71" i="28"/>
  <c r="H71" i="28"/>
  <c r="G71" i="28"/>
  <c r="D71" i="28"/>
  <c r="N71" i="28" s="1"/>
  <c r="B71" i="28"/>
  <c r="C71" i="28" s="1"/>
  <c r="O70" i="28"/>
  <c r="M70" i="28"/>
  <c r="I70" i="28"/>
  <c r="H70" i="28"/>
  <c r="G70" i="28"/>
  <c r="D70" i="28"/>
  <c r="N70" i="28" s="1"/>
  <c r="B70" i="28"/>
  <c r="C70" i="28" s="1"/>
  <c r="O69" i="28"/>
  <c r="M69" i="28"/>
  <c r="I69" i="28"/>
  <c r="H69" i="28"/>
  <c r="G69" i="28"/>
  <c r="D69" i="28"/>
  <c r="N69" i="28" s="1"/>
  <c r="B69" i="28"/>
  <c r="C69" i="28" s="1"/>
  <c r="O68" i="28"/>
  <c r="M68" i="28"/>
  <c r="I68" i="28"/>
  <c r="H68" i="28"/>
  <c r="G68" i="28"/>
  <c r="D68" i="28"/>
  <c r="N68" i="28" s="1"/>
  <c r="B68" i="28"/>
  <c r="C68" i="28" s="1"/>
  <c r="O67" i="28"/>
  <c r="M67" i="28"/>
  <c r="I67" i="28"/>
  <c r="H67" i="28"/>
  <c r="G67" i="28"/>
  <c r="D67" i="28"/>
  <c r="N67" i="28" s="1"/>
  <c r="B67" i="28"/>
  <c r="C67" i="28" s="1"/>
  <c r="O66" i="28"/>
  <c r="M66" i="28"/>
  <c r="I66" i="28"/>
  <c r="H66" i="28"/>
  <c r="G66" i="28"/>
  <c r="D66" i="28"/>
  <c r="N66" i="28" s="1"/>
  <c r="B66" i="28"/>
  <c r="C66" i="28" s="1"/>
  <c r="O65" i="28"/>
  <c r="M65" i="28"/>
  <c r="I65" i="28"/>
  <c r="H65" i="28"/>
  <c r="G65" i="28"/>
  <c r="D65" i="28"/>
  <c r="N65" i="28" s="1"/>
  <c r="B65" i="28"/>
  <c r="C65" i="28" s="1"/>
  <c r="O64" i="28"/>
  <c r="M64" i="28"/>
  <c r="I64" i="28"/>
  <c r="H64" i="28"/>
  <c r="G64" i="28"/>
  <c r="D64" i="28"/>
  <c r="N64" i="28" s="1"/>
  <c r="B64" i="28"/>
  <c r="C64" i="28" s="1"/>
  <c r="O63" i="28"/>
  <c r="M63" i="28"/>
  <c r="I63" i="28"/>
  <c r="H63" i="28"/>
  <c r="G63" i="28"/>
  <c r="D63" i="28"/>
  <c r="N63" i="28" s="1"/>
  <c r="B63" i="28"/>
  <c r="C63" i="28" s="1"/>
  <c r="O62" i="28"/>
  <c r="M62" i="28"/>
  <c r="I62" i="28"/>
  <c r="H62" i="28"/>
  <c r="G62" i="28"/>
  <c r="D62" i="28"/>
  <c r="N62" i="28" s="1"/>
  <c r="B62" i="28"/>
  <c r="C62" i="28" s="1"/>
  <c r="O61" i="28"/>
  <c r="M61" i="28"/>
  <c r="I61" i="28"/>
  <c r="H61" i="28"/>
  <c r="G61" i="28"/>
  <c r="D61" i="28"/>
  <c r="N61" i="28" s="1"/>
  <c r="B61" i="28"/>
  <c r="C61" i="28" s="1"/>
  <c r="O60" i="28"/>
  <c r="M60" i="28"/>
  <c r="I60" i="28"/>
  <c r="H60" i="28"/>
  <c r="G60" i="28"/>
  <c r="D60" i="28"/>
  <c r="N60" i="28" s="1"/>
  <c r="B60" i="28"/>
  <c r="C60" i="28" s="1"/>
  <c r="O59" i="28"/>
  <c r="M59" i="28"/>
  <c r="I59" i="28"/>
  <c r="H59" i="28"/>
  <c r="G59" i="28"/>
  <c r="D59" i="28"/>
  <c r="N59" i="28" s="1"/>
  <c r="B59" i="28"/>
  <c r="C59" i="28" s="1"/>
  <c r="O58" i="28"/>
  <c r="M58" i="28"/>
  <c r="I58" i="28"/>
  <c r="H58" i="28"/>
  <c r="G58" i="28"/>
  <c r="D58" i="28"/>
  <c r="N58" i="28" s="1"/>
  <c r="B58" i="28"/>
  <c r="C58" i="28" s="1"/>
  <c r="O57" i="28"/>
  <c r="M57" i="28"/>
  <c r="I57" i="28"/>
  <c r="H57" i="28"/>
  <c r="G57" i="28"/>
  <c r="D57" i="28"/>
  <c r="N57" i="28" s="1"/>
  <c r="B57" i="28"/>
  <c r="C57" i="28" s="1"/>
  <c r="O56" i="28"/>
  <c r="M56" i="28"/>
  <c r="I56" i="28"/>
  <c r="H56" i="28"/>
  <c r="G56" i="28"/>
  <c r="D56" i="28"/>
  <c r="N56" i="28" s="1"/>
  <c r="B56" i="28"/>
  <c r="C56" i="28" s="1"/>
  <c r="O55" i="28"/>
  <c r="M55" i="28"/>
  <c r="I55" i="28"/>
  <c r="H55" i="28"/>
  <c r="G55" i="28"/>
  <c r="D55" i="28"/>
  <c r="N55" i="28" s="1"/>
  <c r="B55" i="28"/>
  <c r="C55" i="28" s="1"/>
  <c r="O54" i="28"/>
  <c r="M54" i="28"/>
  <c r="I54" i="28"/>
  <c r="H54" i="28"/>
  <c r="G54" i="28"/>
  <c r="D54" i="28"/>
  <c r="N54" i="28" s="1"/>
  <c r="B54" i="28"/>
  <c r="C54" i="28" s="1"/>
  <c r="O53" i="28"/>
  <c r="M53" i="28"/>
  <c r="I53" i="28"/>
  <c r="H53" i="28"/>
  <c r="G53" i="28"/>
  <c r="D53" i="28"/>
  <c r="N53" i="28" s="1"/>
  <c r="B53" i="28"/>
  <c r="C53" i="28" s="1"/>
  <c r="O52" i="28"/>
  <c r="M52" i="28"/>
  <c r="I52" i="28"/>
  <c r="H52" i="28"/>
  <c r="G52" i="28"/>
  <c r="D52" i="28"/>
  <c r="N52" i="28" s="1"/>
  <c r="B52" i="28"/>
  <c r="C52" i="28" s="1"/>
  <c r="O51" i="28"/>
  <c r="M51" i="28"/>
  <c r="I51" i="28"/>
  <c r="H51" i="28"/>
  <c r="G51" i="28"/>
  <c r="D51" i="28"/>
  <c r="N51" i="28" s="1"/>
  <c r="B51" i="28"/>
  <c r="C51" i="28" s="1"/>
  <c r="O50" i="28"/>
  <c r="M50" i="28"/>
  <c r="I50" i="28"/>
  <c r="H50" i="28"/>
  <c r="G50" i="28"/>
  <c r="D50" i="28"/>
  <c r="N50" i="28" s="1"/>
  <c r="B50" i="28"/>
  <c r="C50" i="28" s="1"/>
  <c r="O49" i="28"/>
  <c r="M49" i="28"/>
  <c r="I49" i="28"/>
  <c r="H49" i="28"/>
  <c r="G49" i="28"/>
  <c r="D49" i="28"/>
  <c r="N49" i="28" s="1"/>
  <c r="B49" i="28"/>
  <c r="C49" i="28" s="1"/>
  <c r="O48" i="28"/>
  <c r="M48" i="28"/>
  <c r="I48" i="28"/>
  <c r="H48" i="28"/>
  <c r="G48" i="28"/>
  <c r="D48" i="28"/>
  <c r="N48" i="28" s="1"/>
  <c r="B48" i="28"/>
  <c r="C48" i="28" s="1"/>
  <c r="O47" i="28"/>
  <c r="M47" i="28"/>
  <c r="I47" i="28"/>
  <c r="H47" i="28"/>
  <c r="G47" i="28"/>
  <c r="D47" i="28"/>
  <c r="N47" i="28" s="1"/>
  <c r="B47" i="28"/>
  <c r="C47" i="28" s="1"/>
  <c r="O46" i="28"/>
  <c r="M46" i="28"/>
  <c r="I46" i="28"/>
  <c r="H46" i="28"/>
  <c r="G46" i="28"/>
  <c r="D46" i="28"/>
  <c r="N46" i="28" s="1"/>
  <c r="B46" i="28"/>
  <c r="C46" i="28" s="1"/>
  <c r="O45" i="28"/>
  <c r="M45" i="28"/>
  <c r="I45" i="28"/>
  <c r="H45" i="28"/>
  <c r="G45" i="28"/>
  <c r="D45" i="28"/>
  <c r="N45" i="28" s="1"/>
  <c r="B45" i="28"/>
  <c r="C45" i="28" s="1"/>
  <c r="O44" i="28"/>
  <c r="M44" i="28"/>
  <c r="I44" i="28"/>
  <c r="H44" i="28"/>
  <c r="G44" i="28"/>
  <c r="D44" i="28"/>
  <c r="N44" i="28" s="1"/>
  <c r="B44" i="28"/>
  <c r="C44" i="28" s="1"/>
  <c r="O43" i="28"/>
  <c r="M43" i="28"/>
  <c r="I43" i="28"/>
  <c r="H43" i="28"/>
  <c r="G43" i="28"/>
  <c r="D43" i="28"/>
  <c r="N43" i="28" s="1"/>
  <c r="B43" i="28"/>
  <c r="C43" i="28" s="1"/>
  <c r="O42" i="28"/>
  <c r="M42" i="28"/>
  <c r="I42" i="28"/>
  <c r="H42" i="28"/>
  <c r="G42" i="28"/>
  <c r="D42" i="28"/>
  <c r="N42" i="28" s="1"/>
  <c r="B42" i="28"/>
  <c r="C42" i="28" s="1"/>
  <c r="O41" i="28"/>
  <c r="M41" i="28"/>
  <c r="I41" i="28"/>
  <c r="H41" i="28"/>
  <c r="G41" i="28"/>
  <c r="D41" i="28"/>
  <c r="N41" i="28" s="1"/>
  <c r="B41" i="28"/>
  <c r="C41" i="28" s="1"/>
  <c r="O40" i="28"/>
  <c r="M40" i="28"/>
  <c r="I40" i="28"/>
  <c r="H40" i="28"/>
  <c r="G40" i="28"/>
  <c r="D40" i="28"/>
  <c r="N40" i="28" s="1"/>
  <c r="B40" i="28"/>
  <c r="C40" i="28" s="1"/>
  <c r="O39" i="28"/>
  <c r="M39" i="28"/>
  <c r="I39" i="28"/>
  <c r="H39" i="28"/>
  <c r="G39" i="28"/>
  <c r="D39" i="28"/>
  <c r="N39" i="28" s="1"/>
  <c r="B39" i="28"/>
  <c r="C39" i="28" s="1"/>
  <c r="O38" i="28"/>
  <c r="M38" i="28"/>
  <c r="I38" i="28"/>
  <c r="H38" i="28"/>
  <c r="G38" i="28"/>
  <c r="D38" i="28"/>
  <c r="N38" i="28" s="1"/>
  <c r="B38" i="28"/>
  <c r="C38" i="28" s="1"/>
  <c r="O37" i="28"/>
  <c r="M37" i="28"/>
  <c r="I37" i="28"/>
  <c r="H37" i="28"/>
  <c r="G37" i="28"/>
  <c r="D37" i="28"/>
  <c r="N37" i="28" s="1"/>
  <c r="B37" i="28"/>
  <c r="C37" i="28" s="1"/>
  <c r="O36" i="28"/>
  <c r="M36" i="28"/>
  <c r="I36" i="28"/>
  <c r="H36" i="28"/>
  <c r="G36" i="28"/>
  <c r="D36" i="28"/>
  <c r="N36" i="28" s="1"/>
  <c r="B36" i="28"/>
  <c r="C36" i="28" s="1"/>
  <c r="O35" i="28"/>
  <c r="M35" i="28"/>
  <c r="I35" i="28"/>
  <c r="H35" i="28"/>
  <c r="G35" i="28"/>
  <c r="D35" i="28"/>
  <c r="N35" i="28" s="1"/>
  <c r="B35" i="28"/>
  <c r="C35" i="28" s="1"/>
  <c r="O34" i="28"/>
  <c r="M34" i="28"/>
  <c r="I34" i="28"/>
  <c r="H34" i="28"/>
  <c r="G34" i="28"/>
  <c r="D34" i="28"/>
  <c r="N34" i="28" s="1"/>
  <c r="B34" i="28"/>
  <c r="C34" i="28" s="1"/>
  <c r="O33" i="28"/>
  <c r="M33" i="28"/>
  <c r="I33" i="28"/>
  <c r="H33" i="28"/>
  <c r="G33" i="28"/>
  <c r="D33" i="28"/>
  <c r="N33" i="28" s="1"/>
  <c r="B33" i="28"/>
  <c r="C33" i="28" s="1"/>
  <c r="O32" i="28"/>
  <c r="M32" i="28"/>
  <c r="I32" i="28"/>
  <c r="H32" i="28"/>
  <c r="G32" i="28"/>
  <c r="D32" i="28"/>
  <c r="N32" i="28" s="1"/>
  <c r="B32" i="28"/>
  <c r="C32" i="28" s="1"/>
  <c r="O31" i="28"/>
  <c r="M31" i="28"/>
  <c r="I31" i="28"/>
  <c r="H31" i="28"/>
  <c r="G31" i="28"/>
  <c r="D31" i="28"/>
  <c r="N31" i="28" s="1"/>
  <c r="B31" i="28"/>
  <c r="C31" i="28" s="1"/>
  <c r="O30" i="28"/>
  <c r="M30" i="28"/>
  <c r="I30" i="28"/>
  <c r="H30" i="28"/>
  <c r="G30" i="28"/>
  <c r="D30" i="28"/>
  <c r="N30" i="28" s="1"/>
  <c r="B30" i="28"/>
  <c r="C30" i="28" s="1"/>
  <c r="O29" i="28"/>
  <c r="M29" i="28"/>
  <c r="I29" i="28"/>
  <c r="H29" i="28"/>
  <c r="G29" i="28"/>
  <c r="D29" i="28"/>
  <c r="N29" i="28" s="1"/>
  <c r="B29" i="28"/>
  <c r="C29" i="28" s="1"/>
  <c r="O28" i="28"/>
  <c r="M28" i="28"/>
  <c r="I28" i="28"/>
  <c r="H28" i="28"/>
  <c r="G28" i="28"/>
  <c r="D28" i="28"/>
  <c r="N28" i="28" s="1"/>
  <c r="B28" i="28"/>
  <c r="C28" i="28" s="1"/>
  <c r="O27" i="28"/>
  <c r="M27" i="28"/>
  <c r="I27" i="28"/>
  <c r="H27" i="28"/>
  <c r="G27" i="28"/>
  <c r="D27" i="28"/>
  <c r="N27" i="28" s="1"/>
  <c r="B27" i="28"/>
  <c r="C27" i="28" s="1"/>
  <c r="O26" i="28"/>
  <c r="M26" i="28"/>
  <c r="I26" i="28"/>
  <c r="H26" i="28"/>
  <c r="G26" i="28"/>
  <c r="D26" i="28"/>
  <c r="N26" i="28" s="1"/>
  <c r="B26" i="28"/>
  <c r="C26" i="28" s="1"/>
  <c r="O25" i="28"/>
  <c r="M25" i="28"/>
  <c r="I25" i="28"/>
  <c r="H25" i="28"/>
  <c r="G25" i="28"/>
  <c r="D25" i="28"/>
  <c r="N25" i="28" s="1"/>
  <c r="B25" i="28"/>
  <c r="C25" i="28" s="1"/>
  <c r="O24" i="28"/>
  <c r="M24" i="28"/>
  <c r="I24" i="28"/>
  <c r="H24" i="28"/>
  <c r="G24" i="28"/>
  <c r="D24" i="28"/>
  <c r="N24" i="28" s="1"/>
  <c r="B24" i="28"/>
  <c r="C24" i="28" s="1"/>
  <c r="O23" i="28"/>
  <c r="M23" i="28"/>
  <c r="I23" i="28"/>
  <c r="H23" i="28"/>
  <c r="G23" i="28"/>
  <c r="D23" i="28"/>
  <c r="N23" i="28" s="1"/>
  <c r="B23" i="28"/>
  <c r="C23" i="28" s="1"/>
  <c r="O22" i="28"/>
  <c r="M22" i="28"/>
  <c r="I22" i="28"/>
  <c r="H22" i="28"/>
  <c r="G22" i="28"/>
  <c r="D22" i="28"/>
  <c r="N22" i="28" s="1"/>
  <c r="B22" i="28"/>
  <c r="C22" i="28" s="1"/>
  <c r="O21" i="28"/>
  <c r="M21" i="28"/>
  <c r="I21" i="28"/>
  <c r="H21" i="28"/>
  <c r="G21" i="28"/>
  <c r="D21" i="28"/>
  <c r="N21" i="28" s="1"/>
  <c r="B21" i="28"/>
  <c r="C21" i="28" s="1"/>
  <c r="O20" i="28"/>
  <c r="M20" i="28"/>
  <c r="I20" i="28"/>
  <c r="H20" i="28"/>
  <c r="G20" i="28"/>
  <c r="D20" i="28"/>
  <c r="N20" i="28" s="1"/>
  <c r="B20" i="28"/>
  <c r="C20" i="28" s="1"/>
  <c r="O19" i="28"/>
  <c r="M19" i="28"/>
  <c r="I19" i="28"/>
  <c r="H19" i="28"/>
  <c r="G19" i="28"/>
  <c r="D19" i="28"/>
  <c r="N19" i="28" s="1"/>
  <c r="B19" i="28"/>
  <c r="C19" i="28" s="1"/>
  <c r="O18" i="28"/>
  <c r="M18" i="28"/>
  <c r="I18" i="28"/>
  <c r="H18" i="28"/>
  <c r="G18" i="28"/>
  <c r="D18" i="28"/>
  <c r="N18" i="28" s="1"/>
  <c r="B18" i="28"/>
  <c r="C18" i="28" s="1"/>
  <c r="O17" i="28"/>
  <c r="M17" i="28"/>
  <c r="I17" i="28"/>
  <c r="H17" i="28"/>
  <c r="G17" i="28"/>
  <c r="D17" i="28"/>
  <c r="N17" i="28" s="1"/>
  <c r="B17" i="28"/>
  <c r="C17" i="28" s="1"/>
  <c r="O16" i="28"/>
  <c r="M16" i="28"/>
  <c r="I16" i="28"/>
  <c r="H16" i="28"/>
  <c r="G16" i="28"/>
  <c r="D16" i="28"/>
  <c r="N16" i="28" s="1"/>
  <c r="B16" i="28"/>
  <c r="C16" i="28" s="1"/>
  <c r="O15" i="28"/>
  <c r="M15" i="28"/>
  <c r="I15" i="28"/>
  <c r="H15" i="28"/>
  <c r="G15" i="28"/>
  <c r="D15" i="28"/>
  <c r="N15" i="28" s="1"/>
  <c r="B15" i="28"/>
  <c r="C15" i="28" s="1"/>
  <c r="O14" i="28"/>
  <c r="M14" i="28"/>
  <c r="I14" i="28"/>
  <c r="H14" i="28"/>
  <c r="G14" i="28"/>
  <c r="D14" i="28"/>
  <c r="N14" i="28" s="1"/>
  <c r="B14" i="28"/>
  <c r="C14" i="28" s="1"/>
  <c r="O13" i="28"/>
  <c r="M13" i="28"/>
  <c r="I13" i="28"/>
  <c r="H13" i="28"/>
  <c r="G13" i="28"/>
  <c r="D13" i="28"/>
  <c r="N13" i="28" s="1"/>
  <c r="B13" i="28"/>
  <c r="C13" i="28" s="1"/>
  <c r="O12" i="28"/>
  <c r="M12" i="28"/>
  <c r="I12" i="28"/>
  <c r="H12" i="28"/>
  <c r="G12" i="28"/>
  <c r="D12" i="28"/>
  <c r="N12" i="28" s="1"/>
  <c r="B12" i="28"/>
  <c r="C12" i="28" s="1"/>
  <c r="O11" i="28"/>
  <c r="M11" i="28"/>
  <c r="I11" i="28"/>
  <c r="H11" i="28"/>
  <c r="G11" i="28"/>
  <c r="D11" i="28"/>
  <c r="N11" i="28" s="1"/>
  <c r="B11" i="28"/>
  <c r="C11" i="28" s="1"/>
  <c r="O10" i="28"/>
  <c r="M10" i="28"/>
  <c r="I10" i="28"/>
  <c r="H10" i="28"/>
  <c r="G10" i="28"/>
  <c r="D10" i="28"/>
  <c r="N10" i="28" s="1"/>
  <c r="B10" i="28"/>
  <c r="C10" i="28" s="1"/>
  <c r="O9" i="28"/>
  <c r="M9" i="28"/>
  <c r="I9" i="28"/>
  <c r="H9" i="28"/>
  <c r="G9" i="28"/>
  <c r="D9" i="28"/>
  <c r="N9" i="28" s="1"/>
  <c r="B9" i="28"/>
  <c r="C9" i="28" s="1"/>
  <c r="O8" i="28"/>
  <c r="M8" i="28"/>
  <c r="I8" i="28"/>
  <c r="H8" i="28"/>
  <c r="G8" i="28"/>
  <c r="D8" i="28"/>
  <c r="N8" i="28" s="1"/>
  <c r="B8" i="28"/>
  <c r="C8" i="28" s="1"/>
  <c r="O7" i="28"/>
  <c r="M7" i="28"/>
  <c r="I7" i="28"/>
  <c r="H7" i="28"/>
  <c r="G7" i="28"/>
  <c r="D7" i="28"/>
  <c r="N7" i="28" s="1"/>
  <c r="B7" i="28"/>
  <c r="C7" i="28" s="1"/>
  <c r="I6" i="28"/>
  <c r="H6" i="28"/>
  <c r="G6" i="28"/>
  <c r="T5" i="28" l="1"/>
  <c r="F5" i="28"/>
  <c r="F6" i="28" s="1"/>
  <c r="F7" i="28" s="1"/>
  <c r="F8" i="28" s="1"/>
  <c r="F9" i="28" s="1"/>
  <c r="F10" i="28" s="1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F25" i="28" s="1"/>
  <c r="F26" i="28" s="1"/>
  <c r="F27" i="28" s="1"/>
  <c r="F28" i="28" s="1"/>
  <c r="F29" i="28" s="1"/>
  <c r="F30" i="28" s="1"/>
  <c r="F31" i="28" s="1"/>
  <c r="F32" i="28" s="1"/>
  <c r="F33" i="28" s="1"/>
  <c r="F34" i="28" s="1"/>
  <c r="F35" i="28" s="1"/>
  <c r="F36" i="28" s="1"/>
  <c r="F37" i="28" s="1"/>
  <c r="F38" i="28" s="1"/>
  <c r="F39" i="28" s="1"/>
  <c r="F40" i="28" s="1"/>
  <c r="F41" i="28" s="1"/>
  <c r="F42" i="28" s="1"/>
  <c r="F43" i="28" s="1"/>
  <c r="F44" i="28" s="1"/>
  <c r="F45" i="28" s="1"/>
  <c r="F46" i="28" s="1"/>
  <c r="F47" i="28" s="1"/>
  <c r="F48" i="28" s="1"/>
  <c r="F49" i="28" s="1"/>
  <c r="F50" i="28" s="1"/>
  <c r="F51" i="28" s="1"/>
  <c r="F52" i="28" s="1"/>
  <c r="F53" i="28" s="1"/>
  <c r="F54" i="28" s="1"/>
  <c r="F55" i="28" s="1"/>
  <c r="F56" i="28" s="1"/>
  <c r="F57" i="28" s="1"/>
  <c r="F58" i="28" s="1"/>
  <c r="F59" i="28" s="1"/>
  <c r="F60" i="28" s="1"/>
  <c r="F61" i="28" s="1"/>
  <c r="F62" i="28" s="1"/>
  <c r="F63" i="28" s="1"/>
  <c r="F64" i="28" s="1"/>
  <c r="F65" i="28" s="1"/>
  <c r="F66" i="28" s="1"/>
  <c r="F67" i="28" s="1"/>
  <c r="F68" i="28" s="1"/>
  <c r="F69" i="28" s="1"/>
  <c r="F70" i="28" s="1"/>
  <c r="F71" i="28" s="1"/>
  <c r="F72" i="28" s="1"/>
  <c r="F73" i="28" s="1"/>
  <c r="F74" i="28" s="1"/>
  <c r="F75" i="28" s="1"/>
  <c r="F76" i="28" s="1"/>
  <c r="F77" i="28" s="1"/>
  <c r="F78" i="28" s="1"/>
  <c r="F79" i="28" s="1"/>
  <c r="F80" i="28" s="1"/>
  <c r="F81" i="28" s="1"/>
  <c r="F82" i="28" s="1"/>
  <c r="F83" i="28" s="1"/>
  <c r="F84" i="28" s="1"/>
  <c r="F85" i="28" s="1"/>
  <c r="F86" i="28" s="1"/>
  <c r="F87" i="28" s="1"/>
  <c r="F88" i="28" s="1"/>
  <c r="F89" i="28" s="1"/>
  <c r="F90" i="28" s="1"/>
  <c r="F91" i="28" s="1"/>
  <c r="F92" i="28" s="1"/>
  <c r="F93" i="28" s="1"/>
  <c r="F94" i="28" s="1"/>
  <c r="F95" i="28" s="1"/>
  <c r="F96" i="28" s="1"/>
  <c r="F97" i="28" s="1"/>
  <c r="F98" i="28" s="1"/>
  <c r="F99" i="28" s="1"/>
  <c r="F100" i="28" s="1"/>
  <c r="F101" i="28" s="1"/>
  <c r="F102" i="28" s="1"/>
  <c r="F103" i="28" s="1"/>
  <c r="F104" i="28" s="1"/>
  <c r="F105" i="28" s="1"/>
  <c r="F106" i="28" s="1"/>
  <c r="F107" i="28" s="1"/>
  <c r="F108" i="28" s="1"/>
  <c r="F109" i="28" s="1"/>
  <c r="F110" i="28" s="1"/>
  <c r="F111" i="28" s="1"/>
  <c r="F112" i="28" s="1"/>
  <c r="F113" i="28" s="1"/>
  <c r="F114" i="28" s="1"/>
  <c r="F115" i="28" s="1"/>
  <c r="F116" i="28" s="1"/>
  <c r="F117" i="28" s="1"/>
  <c r="F118" i="28" s="1"/>
  <c r="F119" i="28" s="1"/>
  <c r="F120" i="28" s="1"/>
  <c r="F121" i="28" s="1"/>
  <c r="F122" i="28" s="1"/>
  <c r="F123" i="28" s="1"/>
  <c r="F124" i="28" s="1"/>
  <c r="F125" i="28" s="1"/>
  <c r="F126" i="28" s="1"/>
  <c r="F127" i="28" s="1"/>
  <c r="F128" i="28" s="1"/>
  <c r="F129" i="28" s="1"/>
  <c r="F130" i="28" s="1"/>
  <c r="F131" i="28" s="1"/>
  <c r="F132" i="28" s="1"/>
  <c r="F133" i="28" s="1"/>
  <c r="F134" i="28" s="1"/>
  <c r="F135" i="28" s="1"/>
  <c r="F136" i="28" s="1"/>
  <c r="F137" i="28" s="1"/>
  <c r="F138" i="28" s="1"/>
  <c r="F139" i="28" s="1"/>
  <c r="F140" i="28" s="1"/>
  <c r="F141" i="28" s="1"/>
  <c r="F142" i="28" s="1"/>
  <c r="F143" i="28" s="1"/>
  <c r="F144" i="28" s="1"/>
  <c r="F145" i="28" s="1"/>
  <c r="F146" i="28" s="1"/>
  <c r="F147" i="28" s="1"/>
  <c r="F148" i="28" s="1"/>
  <c r="F149" i="28" s="1"/>
  <c r="F150" i="28" s="1"/>
  <c r="F151" i="28" s="1"/>
  <c r="F152" i="28" s="1"/>
  <c r="F153" i="28" s="1"/>
  <c r="F154" i="28" s="1"/>
  <c r="F155" i="28" s="1"/>
  <c r="F156" i="28" s="1"/>
  <c r="F157" i="28" s="1"/>
  <c r="F158" i="28" s="1"/>
  <c r="F159" i="28" s="1"/>
  <c r="F160" i="28" s="1"/>
  <c r="F161" i="28" s="1"/>
  <c r="F162" i="28" s="1"/>
  <c r="F163" i="28" s="1"/>
  <c r="F164" i="28" s="1"/>
  <c r="F165" i="28" s="1"/>
  <c r="F166" i="28" s="1"/>
  <c r="F167" i="28" s="1"/>
  <c r="F168" i="28" s="1"/>
  <c r="F169" i="28" s="1"/>
  <c r="F170" i="28" s="1"/>
  <c r="F171" i="28" s="1"/>
  <c r="F172" i="28" s="1"/>
  <c r="F173" i="28" s="1"/>
  <c r="F174" i="28" s="1"/>
  <c r="F175" i="28" s="1"/>
  <c r="F176" i="28" s="1"/>
  <c r="F177" i="28" s="1"/>
  <c r="F178" i="28" s="1"/>
  <c r="F179" i="28" s="1"/>
  <c r="F180" i="28" s="1"/>
  <c r="F181" i="28" s="1"/>
  <c r="F182" i="28" s="1"/>
  <c r="F183" i="28" s="1"/>
  <c r="F184" i="28" s="1"/>
  <c r="F185" i="28" s="1"/>
  <c r="F186" i="28" s="1"/>
  <c r="F187" i="28" s="1"/>
  <c r="F188" i="28" s="1"/>
  <c r="F189" i="28" s="1"/>
  <c r="F190" i="28" s="1"/>
  <c r="F191" i="28" s="1"/>
  <c r="F192" i="28" s="1"/>
  <c r="F193" i="28" s="1"/>
  <c r="F194" i="28" s="1"/>
  <c r="F195" i="28" s="1"/>
  <c r="F196" i="28" s="1"/>
  <c r="F197" i="28" s="1"/>
  <c r="F198" i="28" s="1"/>
  <c r="F199" i="28" s="1"/>
  <c r="F200" i="28" s="1"/>
  <c r="F201" i="28" s="1"/>
  <c r="F202" i="28" s="1"/>
  <c r="F203" i="28" s="1"/>
  <c r="F204" i="28" s="1"/>
  <c r="F205" i="28" s="1"/>
  <c r="F206" i="28" s="1"/>
  <c r="F207" i="28" s="1"/>
  <c r="F208" i="28" s="1"/>
  <c r="F209" i="28" s="1"/>
  <c r="F210" i="28" s="1"/>
  <c r="F211" i="28" s="1"/>
  <c r="F212" i="28" s="1"/>
  <c r="F213" i="28" s="1"/>
  <c r="F214" i="28" s="1"/>
  <c r="F215" i="28" s="1"/>
  <c r="F216" i="28" s="1"/>
  <c r="F217" i="28" s="1"/>
  <c r="F218" i="28" s="1"/>
  <c r="F219" i="28" s="1"/>
  <c r="F220" i="28" s="1"/>
  <c r="F221" i="28" s="1"/>
  <c r="F222" i="28" s="1"/>
  <c r="F223" i="28" s="1"/>
  <c r="F224" i="28" s="1"/>
  <c r="F225" i="28" s="1"/>
  <c r="F226" i="28" s="1"/>
  <c r="F227" i="28" s="1"/>
  <c r="F228" i="28" s="1"/>
  <c r="F229" i="28" s="1"/>
  <c r="F230" i="28" s="1"/>
  <c r="F231" i="28" s="1"/>
  <c r="F232" i="28" s="1"/>
  <c r="F233" i="28" s="1"/>
  <c r="F234" i="28" s="1"/>
  <c r="F235" i="28" s="1"/>
  <c r="F236" i="28" s="1"/>
  <c r="F237" i="28" s="1"/>
  <c r="F238" i="28" s="1"/>
  <c r="F239" i="28" s="1"/>
  <c r="F240" i="28" s="1"/>
  <c r="F241" i="28" s="1"/>
  <c r="F242" i="28" s="1"/>
  <c r="F243" i="28" s="1"/>
  <c r="F244" i="28" s="1"/>
  <c r="F245" i="28" s="1"/>
  <c r="F246" i="28" s="1"/>
  <c r="F247" i="28" s="1"/>
  <c r="F248" i="28" s="1"/>
  <c r="F249" i="28" s="1"/>
  <c r="F250" i="28" s="1"/>
  <c r="F251" i="28" s="1"/>
  <c r="F252" i="28" s="1"/>
  <c r="F253" i="28" s="1"/>
  <c r="F254" i="28" s="1"/>
  <c r="F255" i="28" s="1"/>
  <c r="F256" i="28" s="1"/>
  <c r="F257" i="28" s="1"/>
  <c r="F258" i="28" s="1"/>
  <c r="F259" i="28" s="1"/>
  <c r="F260" i="28" s="1"/>
  <c r="F261" i="28" s="1"/>
  <c r="F262" i="28" s="1"/>
  <c r="F263" i="28" s="1"/>
  <c r="F264" i="28" s="1"/>
  <c r="F265" i="28" s="1"/>
  <c r="F266" i="28" s="1"/>
  <c r="F267" i="28" s="1"/>
  <c r="F268" i="28" s="1"/>
  <c r="F269" i="28" s="1"/>
  <c r="F270" i="28" s="1"/>
  <c r="F271" i="28" s="1"/>
  <c r="F272" i="28" s="1"/>
  <c r="F273" i="28" s="1"/>
  <c r="F274" i="28" s="1"/>
  <c r="F275" i="28" s="1"/>
  <c r="F276" i="28" s="1"/>
  <c r="F277" i="28" s="1"/>
  <c r="F278" i="28" s="1"/>
  <c r="F279" i="28" s="1"/>
  <c r="F280" i="28" s="1"/>
  <c r="F281" i="28" s="1"/>
  <c r="F282" i="28" s="1"/>
  <c r="F283" i="28" s="1"/>
  <c r="F284" i="28" s="1"/>
  <c r="F285" i="28" s="1"/>
  <c r="F286" i="28" s="1"/>
  <c r="F287" i="28" s="1"/>
  <c r="F288" i="28" s="1"/>
  <c r="F289" i="28" s="1"/>
  <c r="F290" i="28" s="1"/>
  <c r="F291" i="28" s="1"/>
  <c r="F292" i="28" s="1"/>
  <c r="F293" i="28" s="1"/>
  <c r="F294" i="28" s="1"/>
  <c r="F295" i="28" s="1"/>
  <c r="F296" i="28" s="1"/>
  <c r="F297" i="28" s="1"/>
  <c r="F298" i="28" s="1"/>
  <c r="F299" i="28" s="1"/>
  <c r="F300" i="28" s="1"/>
  <c r="F301" i="28" s="1"/>
  <c r="F302" i="28" s="1"/>
  <c r="F303" i="28" s="1"/>
  <c r="F304" i="28" s="1"/>
  <c r="F305" i="28" s="1"/>
  <c r="F306" i="28" s="1"/>
  <c r="F307" i="28" s="1"/>
  <c r="F308" i="28" s="1"/>
  <c r="F309" i="28" s="1"/>
  <c r="F310" i="28" s="1"/>
  <c r="F311" i="28" s="1"/>
  <c r="F312" i="28" s="1"/>
  <c r="F313" i="28" s="1"/>
  <c r="F314" i="28" s="1"/>
  <c r="F315" i="28" s="1"/>
  <c r="F316" i="28" s="1"/>
  <c r="F317" i="28" s="1"/>
  <c r="F318" i="28" s="1"/>
  <c r="F319" i="28" s="1"/>
  <c r="F320" i="28" s="1"/>
  <c r="F321" i="28" s="1"/>
  <c r="F322" i="28" s="1"/>
  <c r="F323" i="28" s="1"/>
  <c r="F324" i="28" s="1"/>
  <c r="F325" i="28" s="1"/>
  <c r="F326" i="28" s="1"/>
  <c r="F327" i="28" s="1"/>
  <c r="F328" i="28" s="1"/>
  <c r="F329" i="28" s="1"/>
  <c r="F330" i="28" s="1"/>
  <c r="F331" i="28" s="1"/>
  <c r="F332" i="28" s="1"/>
  <c r="F333" i="28" s="1"/>
  <c r="F334" i="28" s="1"/>
  <c r="F335" i="28" s="1"/>
  <c r="F336" i="28" s="1"/>
  <c r="F337" i="28" s="1"/>
  <c r="F338" i="28" s="1"/>
  <c r="F339" i="28" s="1"/>
  <c r="F340" i="28" s="1"/>
  <c r="F341" i="28" s="1"/>
  <c r="F342" i="28" s="1"/>
  <c r="F343" i="28" s="1"/>
  <c r="F344" i="28" s="1"/>
  <c r="F345" i="28" s="1"/>
  <c r="F346" i="28" s="1"/>
  <c r="F347" i="28" s="1"/>
  <c r="F348" i="28" s="1"/>
  <c r="F349" i="28" s="1"/>
  <c r="F350" i="28" s="1"/>
  <c r="F351" i="28" s="1"/>
  <c r="F352" i="28" s="1"/>
  <c r="F353" i="28" s="1"/>
  <c r="F354" i="28" s="1"/>
  <c r="F355" i="28" s="1"/>
  <c r="F356" i="28" s="1"/>
  <c r="F357" i="28" s="1"/>
  <c r="F358" i="28" s="1"/>
  <c r="F359" i="28" s="1"/>
  <c r="F360" i="28" s="1"/>
  <c r="F361" i="28" s="1"/>
  <c r="F362" i="28" s="1"/>
  <c r="F363" i="28" s="1"/>
  <c r="F364" i="28" s="1"/>
  <c r="F365" i="28" s="1"/>
  <c r="F366" i="28" s="1"/>
  <c r="F367" i="28" s="1"/>
  <c r="F368" i="28" s="1"/>
  <c r="F369" i="28" s="1"/>
  <c r="F370" i="28" s="1"/>
  <c r="F371" i="28" s="1"/>
  <c r="F372" i="28" s="1"/>
  <c r="F373" i="28" s="1"/>
  <c r="F374" i="28" s="1"/>
  <c r="F375" i="28" s="1"/>
  <c r="F376" i="28" s="1"/>
  <c r="F377" i="28" s="1"/>
  <c r="F378" i="28" s="1"/>
  <c r="F379" i="28" s="1"/>
  <c r="F380" i="28" s="1"/>
  <c r="F381" i="28" s="1"/>
  <c r="F382" i="28" s="1"/>
  <c r="F383" i="28" s="1"/>
  <c r="F384" i="28" s="1"/>
  <c r="F385" i="28" s="1"/>
  <c r="F386" i="28" s="1"/>
  <c r="F387" i="28" s="1"/>
  <c r="F388" i="28" s="1"/>
  <c r="F389" i="28" s="1"/>
  <c r="F390" i="28" s="1"/>
  <c r="F391" i="28" s="1"/>
  <c r="F392" i="28" s="1"/>
  <c r="F393" i="28" s="1"/>
  <c r="F394" i="28" s="1"/>
  <c r="F395" i="28" s="1"/>
  <c r="F396" i="28" s="1"/>
  <c r="F397" i="28" s="1"/>
  <c r="F398" i="28" s="1"/>
  <c r="F399" i="28" s="1"/>
  <c r="F400" i="28" s="1"/>
  <c r="F401" i="28" s="1"/>
  <c r="F402" i="28" s="1"/>
  <c r="F403" i="28" s="1"/>
  <c r="F404" i="28" s="1"/>
  <c r="F405" i="28" s="1"/>
  <c r="F406" i="28" s="1"/>
  <c r="F407" i="28" s="1"/>
  <c r="F408" i="28" s="1"/>
  <c r="F409" i="28" s="1"/>
  <c r="F410" i="28" s="1"/>
  <c r="F411" i="28" s="1"/>
  <c r="F412" i="28" s="1"/>
  <c r="F413" i="28" s="1"/>
  <c r="F414" i="28" s="1"/>
  <c r="F415" i="28" s="1"/>
  <c r="F416" i="28" s="1"/>
  <c r="F417" i="28" s="1"/>
  <c r="F418" i="28" s="1"/>
  <c r="F419" i="28" s="1"/>
  <c r="F420" i="28" s="1"/>
  <c r="F421" i="28" s="1"/>
  <c r="F422" i="28" s="1"/>
  <c r="F423" i="28" s="1"/>
  <c r="F424" i="28" s="1"/>
  <c r="F425" i="28" s="1"/>
  <c r="F426" i="28" s="1"/>
  <c r="F427" i="28" s="1"/>
  <c r="F428" i="28" s="1"/>
  <c r="F429" i="28" s="1"/>
  <c r="F430" i="28" s="1"/>
  <c r="F431" i="28" s="1"/>
  <c r="F432" i="28" s="1"/>
  <c r="F433" i="28" s="1"/>
  <c r="F434" i="28" s="1"/>
  <c r="F435" i="28" s="1"/>
  <c r="F436" i="28" s="1"/>
  <c r="F437" i="28" s="1"/>
  <c r="F438" i="28" s="1"/>
  <c r="F439" i="28" s="1"/>
  <c r="F440" i="28" s="1"/>
  <c r="F441" i="28" s="1"/>
  <c r="F442" i="28" s="1"/>
  <c r="F443" i="28" s="1"/>
  <c r="F444" i="28" s="1"/>
  <c r="F445" i="28" s="1"/>
  <c r="F446" i="28" s="1"/>
  <c r="F447" i="28" s="1"/>
  <c r="F448" i="28" s="1"/>
  <c r="F449" i="28" s="1"/>
  <c r="F450" i="28" s="1"/>
  <c r="F451" i="28" s="1"/>
  <c r="F452" i="28" s="1"/>
  <c r="F453" i="28" s="1"/>
  <c r="F454" i="28" s="1"/>
  <c r="F455" i="28" s="1"/>
  <c r="F456" i="28" s="1"/>
  <c r="F457" i="28" s="1"/>
  <c r="F458" i="28" s="1"/>
  <c r="F459" i="28" s="1"/>
  <c r="F460" i="28" s="1"/>
  <c r="F461" i="28" s="1"/>
  <c r="F462" i="28" s="1"/>
  <c r="F463" i="28" s="1"/>
  <c r="F464" i="28" s="1"/>
  <c r="F465" i="28" s="1"/>
  <c r="F466" i="28" s="1"/>
  <c r="F467" i="28" s="1"/>
  <c r="F468" i="28" s="1"/>
  <c r="F469" i="28" s="1"/>
  <c r="F470" i="28" s="1"/>
  <c r="F471" i="28" s="1"/>
  <c r="F472" i="28" s="1"/>
  <c r="F473" i="28" s="1"/>
  <c r="F474" i="28" s="1"/>
  <c r="F475" i="28" s="1"/>
  <c r="F476" i="28" s="1"/>
  <c r="F477" i="28" s="1"/>
  <c r="F478" i="28" s="1"/>
  <c r="F479" i="28" s="1"/>
  <c r="F480" i="28" s="1"/>
  <c r="F481" i="28" s="1"/>
  <c r="F482" i="28" s="1"/>
  <c r="F483" i="28" s="1"/>
  <c r="F484" i="28" s="1"/>
  <c r="F485" i="28" s="1"/>
  <c r="F486" i="28" s="1"/>
  <c r="F487" i="28" s="1"/>
  <c r="F488" i="28" s="1"/>
  <c r="F489" i="28" s="1"/>
  <c r="F490" i="28" s="1"/>
  <c r="F491" i="28" s="1"/>
  <c r="F492" i="28" s="1"/>
  <c r="F493" i="28" s="1"/>
  <c r="F494" i="28" s="1"/>
  <c r="F495" i="28" s="1"/>
  <c r="F496" i="28" s="1"/>
  <c r="F497" i="28" s="1"/>
  <c r="F498" i="28" s="1"/>
  <c r="F499" i="28" s="1"/>
  <c r="F500" i="28" s="1"/>
  <c r="F501" i="28" s="1"/>
  <c r="F502" i="28" s="1"/>
  <c r="F503" i="28" s="1"/>
  <c r="F504" i="28" s="1"/>
  <c r="F505" i="28" s="1"/>
  <c r="F506" i="28" s="1"/>
  <c r="F507" i="28" s="1"/>
  <c r="F508" i="28" s="1"/>
  <c r="F509" i="28" s="1"/>
  <c r="F510" i="28" s="1"/>
  <c r="F511" i="28" s="1"/>
  <c r="F512" i="28" s="1"/>
  <c r="F513" i="28" s="1"/>
  <c r="F514" i="28" s="1"/>
  <c r="F515" i="28" s="1"/>
  <c r="F516" i="28" s="1"/>
  <c r="F517" i="28" s="1"/>
  <c r="F518" i="28" s="1"/>
  <c r="F519" i="28" s="1"/>
  <c r="F520" i="28" s="1"/>
  <c r="F521" i="28" s="1"/>
  <c r="F522" i="28" s="1"/>
  <c r="F523" i="28" s="1"/>
  <c r="F524" i="28" s="1"/>
  <c r="F525" i="28" s="1"/>
  <c r="F526" i="28" s="1"/>
  <c r="F527" i="28" s="1"/>
  <c r="F528" i="28" s="1"/>
  <c r="F529" i="28" s="1"/>
  <c r="F530" i="28" s="1"/>
  <c r="F531" i="28" s="1"/>
  <c r="F532" i="28" s="1"/>
  <c r="F533" i="28" s="1"/>
  <c r="F534" i="28" s="1"/>
  <c r="F535" i="28" s="1"/>
  <c r="F536" i="28" s="1"/>
  <c r="F537" i="28" s="1"/>
  <c r="F538" i="28" s="1"/>
  <c r="F539" i="28" s="1"/>
  <c r="F540" i="28" s="1"/>
  <c r="F541" i="28" s="1"/>
  <c r="F542" i="28" s="1"/>
  <c r="F543" i="28" s="1"/>
  <c r="F544" i="28" s="1"/>
  <c r="F545" i="28" s="1"/>
  <c r="F546" i="28" s="1"/>
  <c r="F547" i="28" s="1"/>
  <c r="F548" i="28" s="1"/>
  <c r="F549" i="28" s="1"/>
  <c r="F550" i="28" s="1"/>
  <c r="F551" i="28" s="1"/>
  <c r="F552" i="28" s="1"/>
  <c r="F553" i="28" s="1"/>
  <c r="F554" i="28" s="1"/>
  <c r="F555" i="28" s="1"/>
  <c r="F556" i="28" s="1"/>
  <c r="F557" i="28" s="1"/>
  <c r="F558" i="28" s="1"/>
  <c r="F559" i="28" s="1"/>
  <c r="F560" i="28" s="1"/>
  <c r="F561" i="28" s="1"/>
  <c r="F562" i="28" s="1"/>
  <c r="F563" i="28" s="1"/>
  <c r="F564" i="28" s="1"/>
  <c r="F565" i="28" s="1"/>
  <c r="F566" i="28" s="1"/>
  <c r="F567" i="28" s="1"/>
  <c r="F568" i="28" s="1"/>
  <c r="F569" i="28" s="1"/>
  <c r="F570" i="28" s="1"/>
  <c r="F571" i="28" s="1"/>
  <c r="F572" i="28" s="1"/>
  <c r="F573" i="28" s="1"/>
  <c r="F574" i="28" s="1"/>
  <c r="F575" i="28" s="1"/>
  <c r="F576" i="28" s="1"/>
  <c r="F577" i="28" s="1"/>
  <c r="F578" i="28" s="1"/>
  <c r="F579" i="28" s="1"/>
  <c r="F580" i="28" s="1"/>
  <c r="F581" i="28" s="1"/>
  <c r="F582" i="28" s="1"/>
  <c r="F583" i="28" s="1"/>
  <c r="F584" i="28" s="1"/>
  <c r="F585" i="28" s="1"/>
  <c r="F586" i="28" s="1"/>
  <c r="F587" i="28" s="1"/>
  <c r="F588" i="28" s="1"/>
  <c r="F589" i="28" s="1"/>
  <c r="F590" i="28" s="1"/>
  <c r="F591" i="28" s="1"/>
  <c r="F592" i="28" s="1"/>
  <c r="F593" i="28" s="1"/>
  <c r="F594" i="28" s="1"/>
  <c r="F595" i="28" s="1"/>
  <c r="F596" i="28" s="1"/>
  <c r="F597" i="28" s="1"/>
  <c r="F598" i="28" s="1"/>
  <c r="F599" i="28" s="1"/>
  <c r="F600" i="28" s="1"/>
  <c r="F601" i="28" s="1"/>
  <c r="F602" i="28" s="1"/>
  <c r="F603" i="28" s="1"/>
  <c r="F604" i="28" s="1"/>
  <c r="F605" i="28" s="1"/>
  <c r="F606" i="28" s="1"/>
  <c r="F607" i="28" s="1"/>
  <c r="F608" i="28" s="1"/>
  <c r="F609" i="28" s="1"/>
  <c r="F610" i="28" s="1"/>
  <c r="F611" i="28" s="1"/>
  <c r="F612" i="28" s="1"/>
  <c r="F613" i="28" s="1"/>
  <c r="F614" i="28" s="1"/>
  <c r="F615" i="28" s="1"/>
  <c r="F616" i="28" s="1"/>
  <c r="F617" i="28" s="1"/>
  <c r="F618" i="28" s="1"/>
  <c r="F619" i="28" s="1"/>
  <c r="F620" i="28" s="1"/>
  <c r="F621" i="28" s="1"/>
  <c r="F622" i="28" s="1"/>
  <c r="F623" i="28" s="1"/>
  <c r="F624" i="28" s="1"/>
  <c r="F625" i="28" s="1"/>
  <c r="F626" i="28" s="1"/>
  <c r="F627" i="28" s="1"/>
  <c r="F628" i="28" s="1"/>
  <c r="F629" i="28" s="1"/>
  <c r="F630" i="28" s="1"/>
  <c r="F631" i="28" s="1"/>
  <c r="F632" i="28" s="1"/>
  <c r="F633" i="28" s="1"/>
  <c r="F634" i="28" s="1"/>
  <c r="F635" i="28" s="1"/>
  <c r="F636" i="28" s="1"/>
  <c r="F637" i="28" s="1"/>
  <c r="F638" i="28" s="1"/>
  <c r="F639" i="28" s="1"/>
  <c r="F640" i="28" s="1"/>
  <c r="F641" i="28" s="1"/>
  <c r="F642" i="28" s="1"/>
  <c r="F643" i="28" s="1"/>
  <c r="F644" i="28" s="1"/>
  <c r="F645" i="28" s="1"/>
  <c r="F646" i="28" s="1"/>
  <c r="F647" i="28" s="1"/>
  <c r="F648" i="28" s="1"/>
  <c r="F649" i="28" s="1"/>
  <c r="F650" i="28" s="1"/>
  <c r="F651" i="28" s="1"/>
  <c r="F652" i="28" s="1"/>
  <c r="F653" i="28" s="1"/>
  <c r="F654" i="28" s="1"/>
  <c r="F655" i="28" s="1"/>
  <c r="F656" i="28" s="1"/>
  <c r="F657" i="28" s="1"/>
  <c r="F658" i="28" s="1"/>
  <c r="F659" i="28" s="1"/>
  <c r="F660" i="28" s="1"/>
  <c r="F661" i="28" s="1"/>
  <c r="F662" i="28" s="1"/>
  <c r="F663" i="28" s="1"/>
  <c r="F664" i="28" s="1"/>
  <c r="F665" i="28" s="1"/>
  <c r="F666" i="28" s="1"/>
  <c r="F667" i="28" s="1"/>
  <c r="F668" i="28" s="1"/>
  <c r="F669" i="28" s="1"/>
  <c r="F670" i="28" s="1"/>
  <c r="F671" i="28" s="1"/>
  <c r="F672" i="28" s="1"/>
  <c r="F673" i="28" s="1"/>
  <c r="F674" i="28" s="1"/>
  <c r="F675" i="28" s="1"/>
  <c r="F676" i="28" s="1"/>
  <c r="F677" i="28" s="1"/>
  <c r="F678" i="28" s="1"/>
  <c r="F679" i="28" s="1"/>
  <c r="F680" i="28" s="1"/>
  <c r="F681" i="28" s="1"/>
  <c r="F682" i="28" s="1"/>
  <c r="F683" i="28" s="1"/>
  <c r="F684" i="28" s="1"/>
  <c r="F685" i="28" s="1"/>
  <c r="F686" i="28" s="1"/>
  <c r="F687" i="28" s="1"/>
  <c r="F688" i="28" s="1"/>
  <c r="F689" i="28" s="1"/>
  <c r="F690" i="28" s="1"/>
  <c r="F691" i="28" s="1"/>
  <c r="F692" i="28" s="1"/>
  <c r="F693" i="28" s="1"/>
  <c r="F694" i="28" s="1"/>
  <c r="F695" i="28" s="1"/>
  <c r="F696" i="28" s="1"/>
  <c r="F697" i="28" s="1"/>
  <c r="F698" i="28" s="1"/>
  <c r="F699" i="28" s="1"/>
  <c r="F700" i="28" s="1"/>
  <c r="F701" i="28" s="1"/>
  <c r="F702" i="28" s="1"/>
  <c r="F703" i="28" s="1"/>
  <c r="F704" i="28" s="1"/>
  <c r="F705" i="28" s="1"/>
  <c r="F706" i="28" s="1"/>
  <c r="F707" i="28" s="1"/>
  <c r="F708" i="28" s="1"/>
  <c r="F709" i="28" s="1"/>
  <c r="F710" i="28" s="1"/>
  <c r="F711" i="28" s="1"/>
  <c r="F712" i="28" s="1"/>
  <c r="F713" i="28" s="1"/>
  <c r="F714" i="28" s="1"/>
  <c r="F715" i="28" s="1"/>
  <c r="F716" i="28" s="1"/>
  <c r="F717" i="28" s="1"/>
  <c r="F718" i="28" s="1"/>
  <c r="F719" i="28" s="1"/>
  <c r="F720" i="28" s="1"/>
  <c r="F721" i="28" s="1"/>
  <c r="F722" i="28" s="1"/>
  <c r="F723" i="28" s="1"/>
  <c r="F724" i="28" s="1"/>
  <c r="F725" i="28" s="1"/>
  <c r="F726" i="28" s="1"/>
  <c r="F727" i="28" s="1"/>
  <c r="F728" i="28" s="1"/>
  <c r="F729" i="28" s="1"/>
  <c r="F730" i="28" s="1"/>
  <c r="F731" i="28" s="1"/>
  <c r="F732" i="28" s="1"/>
  <c r="F733" i="28" s="1"/>
  <c r="F734" i="28" s="1"/>
  <c r="F735" i="28" s="1"/>
  <c r="F736" i="28" s="1"/>
  <c r="F737" i="28" s="1"/>
  <c r="F738" i="28" s="1"/>
  <c r="F739" i="28" s="1"/>
  <c r="F740" i="28" s="1"/>
  <c r="F741" i="28" s="1"/>
  <c r="F742" i="28" s="1"/>
  <c r="F743" i="28" s="1"/>
  <c r="F744" i="28" s="1"/>
  <c r="F745" i="28" s="1"/>
  <c r="F746" i="28" s="1"/>
  <c r="F747" i="28" s="1"/>
  <c r="F748" i="28" s="1"/>
  <c r="F749" i="28" s="1"/>
  <c r="F750" i="28" s="1"/>
  <c r="F751" i="28" s="1"/>
  <c r="F752" i="28" s="1"/>
  <c r="F753" i="28" s="1"/>
  <c r="F754" i="28" s="1"/>
  <c r="F755" i="28" s="1"/>
  <c r="F756" i="28" s="1"/>
  <c r="F757" i="28" s="1"/>
  <c r="F758" i="28" s="1"/>
  <c r="F759" i="28" s="1"/>
  <c r="F760" i="28" s="1"/>
  <c r="F761" i="28" s="1"/>
  <c r="F762" i="28" s="1"/>
  <c r="F763" i="28" s="1"/>
  <c r="F764" i="28" s="1"/>
  <c r="F765" i="28" s="1"/>
  <c r="F766" i="28" s="1"/>
  <c r="F767" i="28" s="1"/>
  <c r="F768" i="28" s="1"/>
  <c r="F769" i="28" s="1"/>
  <c r="F770" i="28" s="1"/>
  <c r="F771" i="28" s="1"/>
  <c r="F772" i="28" s="1"/>
  <c r="F773" i="28" s="1"/>
  <c r="F774" i="28" s="1"/>
  <c r="F775" i="28" s="1"/>
  <c r="F776" i="28" s="1"/>
  <c r="F777" i="28" s="1"/>
  <c r="F778" i="28" s="1"/>
  <c r="F779" i="28" s="1"/>
  <c r="F780" i="28" s="1"/>
  <c r="F781" i="28" s="1"/>
  <c r="F782" i="28" s="1"/>
  <c r="F783" i="28" s="1"/>
  <c r="F784" i="28" s="1"/>
  <c r="F785" i="28" s="1"/>
  <c r="F786" i="28" s="1"/>
  <c r="F787" i="28" s="1"/>
  <c r="F788" i="28" s="1"/>
  <c r="F789" i="28" s="1"/>
  <c r="F790" i="28" s="1"/>
  <c r="F791" i="28" s="1"/>
  <c r="F792" i="28" s="1"/>
  <c r="F793" i="28" s="1"/>
  <c r="F794" i="28" s="1"/>
  <c r="F795" i="28" s="1"/>
  <c r="F796" i="28" s="1"/>
  <c r="F797" i="28" s="1"/>
  <c r="F798" i="28" s="1"/>
  <c r="F799" i="28" s="1"/>
  <c r="F800" i="28" s="1"/>
  <c r="F801" i="28" s="1"/>
  <c r="F802" i="28" s="1"/>
  <c r="F803" i="28" s="1"/>
  <c r="F804" i="28" s="1"/>
  <c r="F805" i="28" s="1"/>
  <c r="F806" i="28" s="1"/>
  <c r="F807" i="28" s="1"/>
  <c r="F808" i="28" s="1"/>
  <c r="F809" i="28" s="1"/>
  <c r="F810" i="28" s="1"/>
  <c r="F811" i="28" s="1"/>
  <c r="F812" i="28" s="1"/>
  <c r="F813" i="28" s="1"/>
  <c r="F814" i="28" s="1"/>
  <c r="F815" i="28" s="1"/>
  <c r="F816" i="28" s="1"/>
  <c r="F817" i="28" s="1"/>
  <c r="F818" i="28" s="1"/>
  <c r="F819" i="28" s="1"/>
  <c r="F820" i="28" s="1"/>
  <c r="F821" i="28" s="1"/>
  <c r="F822" i="28" s="1"/>
  <c r="F823" i="28" s="1"/>
  <c r="F824" i="28" s="1"/>
  <c r="F825" i="28" s="1"/>
  <c r="F826" i="28" s="1"/>
  <c r="F827" i="28" s="1"/>
  <c r="F828" i="28" s="1"/>
  <c r="F829" i="28" s="1"/>
  <c r="F830" i="28" s="1"/>
  <c r="F831" i="28" s="1"/>
  <c r="F832" i="28" s="1"/>
  <c r="F833" i="28" s="1"/>
  <c r="F834" i="28" s="1"/>
  <c r="F835" i="28" s="1"/>
  <c r="F836" i="28" s="1"/>
  <c r="F837" i="28" s="1"/>
  <c r="F838" i="28" s="1"/>
  <c r="F839" i="28" s="1"/>
  <c r="F840" i="28" s="1"/>
  <c r="F841" i="28" s="1"/>
  <c r="F842" i="28" s="1"/>
  <c r="F843" i="28" s="1"/>
  <c r="F844" i="28" s="1"/>
  <c r="F845" i="28" s="1"/>
  <c r="F846" i="28" s="1"/>
  <c r="F847" i="28" s="1"/>
  <c r="F848" i="28" s="1"/>
  <c r="F849" i="28" s="1"/>
  <c r="F850" i="28" s="1"/>
  <c r="F851" i="28" s="1"/>
  <c r="F852" i="28" s="1"/>
  <c r="F853" i="28" s="1"/>
  <c r="F854" i="28" s="1"/>
  <c r="F855" i="28" s="1"/>
  <c r="F856" i="28" s="1"/>
  <c r="F857" i="28" s="1"/>
  <c r="F858" i="28" s="1"/>
  <c r="F859" i="28" s="1"/>
  <c r="F860" i="28" s="1"/>
  <c r="F861" i="28" s="1"/>
  <c r="F862" i="28" s="1"/>
  <c r="F863" i="28" s="1"/>
  <c r="F864" i="28" s="1"/>
  <c r="F865" i="28" s="1"/>
  <c r="F866" i="28" s="1"/>
  <c r="F867" i="28" s="1"/>
  <c r="F868" i="28" s="1"/>
  <c r="F869" i="28" s="1"/>
  <c r="F870" i="28" s="1"/>
  <c r="F871" i="28" s="1"/>
  <c r="F872" i="28" s="1"/>
  <c r="F873" i="28" s="1"/>
  <c r="F874" i="28" s="1"/>
  <c r="F875" i="28" s="1"/>
  <c r="F876" i="28" s="1"/>
  <c r="F877" i="28" s="1"/>
  <c r="F878" i="28" s="1"/>
  <c r="F879" i="28" s="1"/>
  <c r="F880" i="28" s="1"/>
  <c r="F881" i="28" s="1"/>
  <c r="F882" i="28" s="1"/>
  <c r="F883" i="28" s="1"/>
  <c r="F884" i="28" s="1"/>
  <c r="F885" i="28" s="1"/>
  <c r="F886" i="28" s="1"/>
  <c r="F887" i="28" s="1"/>
  <c r="F888" i="28" s="1"/>
  <c r="F889" i="28" s="1"/>
  <c r="F890" i="28" s="1"/>
  <c r="F891" i="28" s="1"/>
  <c r="F892" i="28" s="1"/>
  <c r="F893" i="28" s="1"/>
  <c r="F894" i="28" s="1"/>
  <c r="F895" i="28" s="1"/>
  <c r="F896" i="28" s="1"/>
  <c r="F897" i="28" s="1"/>
  <c r="F898" i="28" s="1"/>
  <c r="F899" i="28" s="1"/>
  <c r="F900" i="28" s="1"/>
  <c r="F901" i="28" s="1"/>
  <c r="F902" i="28" s="1"/>
  <c r="F903" i="28" s="1"/>
  <c r="F904" i="28" s="1"/>
  <c r="F905" i="28" s="1"/>
  <c r="F906" i="28" s="1"/>
  <c r="F907" i="28" s="1"/>
  <c r="F908" i="28" s="1"/>
  <c r="F909" i="28" s="1"/>
  <c r="F910" i="28" s="1"/>
  <c r="F911" i="28" s="1"/>
  <c r="F912" i="28" s="1"/>
  <c r="F913" i="28" s="1"/>
  <c r="F914" i="28" s="1"/>
  <c r="F915" i="28" s="1"/>
  <c r="F916" i="28" s="1"/>
  <c r="F917" i="28" s="1"/>
  <c r="F918" i="28" s="1"/>
  <c r="F919" i="28" s="1"/>
  <c r="F920" i="28" s="1"/>
  <c r="F921" i="28" s="1"/>
  <c r="F922" i="28" s="1"/>
  <c r="F923" i="28" s="1"/>
  <c r="F924" i="28" s="1"/>
  <c r="F925" i="28" s="1"/>
  <c r="F926" i="28" s="1"/>
  <c r="F927" i="28" s="1"/>
  <c r="F928" i="28" s="1"/>
  <c r="F929" i="28" s="1"/>
  <c r="F930" i="28" s="1"/>
  <c r="F931" i="28" s="1"/>
  <c r="F932" i="28" s="1"/>
  <c r="F933" i="28" s="1"/>
  <c r="F934" i="28" s="1"/>
  <c r="F935" i="28" s="1"/>
  <c r="F936" i="28" s="1"/>
  <c r="F937" i="28" s="1"/>
  <c r="F938" i="28" s="1"/>
  <c r="F939" i="28" s="1"/>
  <c r="F940" i="28" s="1"/>
  <c r="F941" i="28" s="1"/>
  <c r="F942" i="28" s="1"/>
  <c r="F943" i="28" s="1"/>
  <c r="F944" i="28" s="1"/>
  <c r="F945" i="28" s="1"/>
  <c r="F946" i="28" s="1"/>
  <c r="F947" i="28" s="1"/>
  <c r="F948" i="28" s="1"/>
  <c r="F949" i="28" s="1"/>
  <c r="F950" i="28" s="1"/>
  <c r="F951" i="28" s="1"/>
  <c r="F952" i="28" s="1"/>
  <c r="F953" i="28" s="1"/>
  <c r="F954" i="28" s="1"/>
  <c r="F955" i="28" s="1"/>
  <c r="F956" i="28" s="1"/>
  <c r="F957" i="28" s="1"/>
  <c r="F958" i="28" s="1"/>
  <c r="F959" i="28" s="1"/>
  <c r="F960" i="28" s="1"/>
  <c r="F961" i="28" s="1"/>
  <c r="F962" i="28" s="1"/>
  <c r="F963" i="28" s="1"/>
  <c r="F964" i="28" s="1"/>
  <c r="F965" i="28" s="1"/>
  <c r="F966" i="28" s="1"/>
  <c r="F967" i="28" s="1"/>
  <c r="F968" i="28" s="1"/>
  <c r="F969" i="28" s="1"/>
  <c r="F970" i="28" s="1"/>
  <c r="F971" i="28" s="1"/>
  <c r="F972" i="28" s="1"/>
  <c r="F973" i="28" s="1"/>
  <c r="F974" i="28" s="1"/>
  <c r="F975" i="28" s="1"/>
  <c r="F976" i="28" s="1"/>
  <c r="F977" i="28" s="1"/>
  <c r="F978" i="28" s="1"/>
  <c r="F979" i="28" s="1"/>
  <c r="F980" i="28" s="1"/>
  <c r="F981" i="28" s="1"/>
  <c r="F982" i="28" s="1"/>
  <c r="F983" i="28" s="1"/>
  <c r="F984" i="28" s="1"/>
  <c r="F985" i="28" s="1"/>
  <c r="F986" i="28" s="1"/>
  <c r="F987" i="28" s="1"/>
  <c r="F988" i="28" s="1"/>
  <c r="F989" i="28" s="1"/>
  <c r="F990" i="28" s="1"/>
  <c r="F991" i="28" s="1"/>
  <c r="F992" i="28" s="1"/>
  <c r="F993" i="28" s="1"/>
  <c r="F994" i="28" s="1"/>
  <c r="F995" i="28" s="1"/>
  <c r="F996" i="28" s="1"/>
  <c r="F997" i="28" s="1"/>
  <c r="F998" i="28" s="1"/>
  <c r="F999" i="28" s="1"/>
  <c r="O5" i="28"/>
  <c r="O6" i="28"/>
  <c r="O4" i="28"/>
  <c r="B6" i="28"/>
  <c r="C6" i="28" s="1"/>
  <c r="D6" i="28"/>
  <c r="N6" i="28" s="1"/>
  <c r="M6" i="28"/>
  <c r="M5" i="28"/>
  <c r="M4" i="28"/>
  <c r="I5" i="28"/>
  <c r="I4" i="28"/>
  <c r="H5" i="28"/>
  <c r="H4" i="28"/>
  <c r="G5" i="28"/>
  <c r="G4" i="28"/>
  <c r="B5" i="28"/>
  <c r="C5" i="28" s="1"/>
  <c r="B4" i="28"/>
  <c r="C4" i="28" s="1"/>
  <c r="D5" i="28"/>
  <c r="N5" i="28" s="1"/>
  <c r="D4" i="28"/>
  <c r="N4" i="28" s="1"/>
  <c r="C29" i="23" l="1"/>
  <c r="K3" i="27" l="1"/>
  <c r="L3" i="27"/>
  <c r="M3" i="27"/>
  <c r="N3" i="27"/>
  <c r="O3" i="27"/>
  <c r="P3" i="27"/>
  <c r="Q3" i="27"/>
  <c r="R3" i="27"/>
  <c r="S3" i="27"/>
  <c r="T3" i="27"/>
  <c r="U3" i="27"/>
  <c r="V3" i="27"/>
  <c r="W3" i="27"/>
  <c r="X3" i="27"/>
  <c r="Y3" i="27"/>
  <c r="Z3" i="27"/>
  <c r="AA3" i="27"/>
  <c r="AB3" i="27"/>
  <c r="AC3" i="27"/>
  <c r="AD3" i="27"/>
  <c r="AE3" i="27"/>
  <c r="AF3" i="27"/>
  <c r="AG3" i="27"/>
  <c r="AH3" i="27"/>
  <c r="C4" i="27"/>
  <c r="D4" i="27"/>
  <c r="E4" i="27"/>
  <c r="F4" i="27"/>
  <c r="G4" i="27"/>
  <c r="H4" i="27"/>
  <c r="I4" i="27"/>
  <c r="J4" i="27"/>
  <c r="O4" i="27"/>
  <c r="P4" i="27"/>
  <c r="Q4" i="27"/>
  <c r="R4" i="27"/>
  <c r="S4" i="27"/>
  <c r="T4" i="27"/>
  <c r="U4" i="27"/>
  <c r="V4" i="27"/>
  <c r="W4" i="27"/>
  <c r="X4" i="27"/>
  <c r="Y4" i="27"/>
  <c r="Z4" i="27"/>
  <c r="AA4" i="27"/>
  <c r="AB4" i="27"/>
  <c r="AC4" i="27"/>
  <c r="AD4" i="27"/>
  <c r="AE4" i="27"/>
  <c r="AF4" i="27"/>
  <c r="AG4" i="27"/>
  <c r="AH4" i="27"/>
  <c r="C5" i="27"/>
  <c r="D5" i="27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V5" i="27"/>
  <c r="W5" i="27"/>
  <c r="X5" i="27"/>
  <c r="Y5" i="27"/>
  <c r="Z5" i="27"/>
  <c r="AA5" i="27"/>
  <c r="AB5" i="27"/>
  <c r="AC5" i="27"/>
  <c r="AD5" i="27"/>
  <c r="AE5" i="27"/>
  <c r="AF5" i="27"/>
  <c r="AG5" i="27"/>
  <c r="AH5" i="27"/>
  <c r="C6" i="27"/>
  <c r="D6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X6" i="27"/>
  <c r="Y6" i="27"/>
  <c r="Z6" i="27"/>
  <c r="AA6" i="27"/>
  <c r="AB6" i="27"/>
  <c r="AC6" i="27"/>
  <c r="AD6" i="27"/>
  <c r="AE6" i="27"/>
  <c r="AF6" i="27"/>
  <c r="AG6" i="27"/>
  <c r="AH6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Y7" i="27"/>
  <c r="Z7" i="27"/>
  <c r="AA7" i="27"/>
  <c r="AB7" i="27"/>
  <c r="AC7" i="27"/>
  <c r="AD7" i="27"/>
  <c r="AE7" i="27"/>
  <c r="AF7" i="27"/>
  <c r="AG7" i="27"/>
  <c r="AH7" i="27"/>
  <c r="C8" i="27"/>
  <c r="D8" i="27"/>
  <c r="E8" i="27"/>
  <c r="F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V8" i="27"/>
  <c r="W8" i="27"/>
  <c r="X8" i="27"/>
  <c r="Y8" i="27"/>
  <c r="Z8" i="27"/>
  <c r="AA8" i="27"/>
  <c r="AB8" i="27"/>
  <c r="AC8" i="27"/>
  <c r="AD8" i="27"/>
  <c r="AE8" i="27"/>
  <c r="AF8" i="27"/>
  <c r="AG8" i="27"/>
  <c r="AH8" i="27"/>
  <c r="C9" i="27"/>
  <c r="D9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Z9" i="27"/>
  <c r="AA9" i="27"/>
  <c r="AB9" i="27"/>
  <c r="AC9" i="27"/>
  <c r="AD9" i="27"/>
  <c r="AE9" i="27"/>
  <c r="AF9" i="27"/>
  <c r="AG9" i="27"/>
  <c r="AH9" i="27"/>
  <c r="C10" i="27"/>
  <c r="D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Y10" i="27"/>
  <c r="Z10" i="27"/>
  <c r="AA10" i="27"/>
  <c r="AB10" i="27"/>
  <c r="AC10" i="27"/>
  <c r="AD10" i="27"/>
  <c r="AE10" i="27"/>
  <c r="AF10" i="27"/>
  <c r="AG10" i="27"/>
  <c r="AH10" i="27"/>
  <c r="C11" i="27"/>
  <c r="D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AF11" i="27"/>
  <c r="AG11" i="27"/>
  <c r="AH11" i="27"/>
  <c r="C12" i="27"/>
  <c r="D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Z12" i="27"/>
  <c r="AA12" i="27"/>
  <c r="AB12" i="27"/>
  <c r="AC12" i="27"/>
  <c r="AD12" i="27"/>
  <c r="AE12" i="27"/>
  <c r="AF12" i="27"/>
  <c r="AG12" i="27"/>
  <c r="AH12" i="27"/>
  <c r="C13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AF13" i="27"/>
  <c r="AG13" i="27"/>
  <c r="AH13" i="27"/>
  <c r="C14" i="27"/>
  <c r="D14" i="27"/>
  <c r="E14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V14" i="27"/>
  <c r="W14" i="27"/>
  <c r="X14" i="27"/>
  <c r="Y14" i="27"/>
  <c r="Z14" i="27"/>
  <c r="AA14" i="27"/>
  <c r="AB14" i="27"/>
  <c r="AC14" i="27"/>
  <c r="AD14" i="27"/>
  <c r="AE14" i="27"/>
  <c r="AF14" i="27"/>
  <c r="AG14" i="27"/>
  <c r="AH14" i="27"/>
  <c r="C15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AA15" i="27"/>
  <c r="AB15" i="27"/>
  <c r="AC15" i="27"/>
  <c r="AD15" i="27"/>
  <c r="AE15" i="27"/>
  <c r="AF15" i="27"/>
  <c r="AG15" i="27"/>
  <c r="AH15" i="27"/>
  <c r="C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AD16" i="27"/>
  <c r="AE16" i="27"/>
  <c r="AF16" i="27"/>
  <c r="AG16" i="27"/>
  <c r="AH16" i="27"/>
  <c r="C17" i="27"/>
  <c r="D17" i="27"/>
  <c r="E17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V17" i="27"/>
  <c r="W17" i="27"/>
  <c r="X17" i="27"/>
  <c r="Y17" i="27"/>
  <c r="Z17" i="27"/>
  <c r="AA17" i="27"/>
  <c r="AB17" i="27"/>
  <c r="AC17" i="27"/>
  <c r="AD17" i="27"/>
  <c r="AE17" i="27"/>
  <c r="AF17" i="27"/>
  <c r="AG17" i="27"/>
  <c r="AH17" i="27"/>
  <c r="C18" i="27"/>
  <c r="D18" i="27"/>
  <c r="E18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W18" i="27"/>
  <c r="X18" i="27"/>
  <c r="Y18" i="27"/>
  <c r="Z18" i="27"/>
  <c r="AA18" i="27"/>
  <c r="AB18" i="27"/>
  <c r="AC18" i="27"/>
  <c r="AD18" i="27"/>
  <c r="AE18" i="27"/>
  <c r="AF18" i="27"/>
  <c r="AG18" i="27"/>
  <c r="AH18" i="27"/>
  <c r="C19" i="27"/>
  <c r="D19" i="27"/>
  <c r="E19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W19" i="27"/>
  <c r="X19" i="27"/>
  <c r="Y19" i="27"/>
  <c r="Z19" i="27"/>
  <c r="AA19" i="27"/>
  <c r="AB19" i="27"/>
  <c r="AC19" i="27"/>
  <c r="AD19" i="27"/>
  <c r="AE19" i="27"/>
  <c r="AF19" i="27"/>
  <c r="AG19" i="27"/>
  <c r="AH19" i="27"/>
  <c r="C20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E20" i="27"/>
  <c r="AF20" i="27"/>
  <c r="AG20" i="27"/>
  <c r="AH20" i="27"/>
  <c r="C21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AF21" i="27"/>
  <c r="AG21" i="27"/>
  <c r="AH21" i="27"/>
  <c r="C22" i="27"/>
  <c r="D22" i="27"/>
  <c r="E22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T22" i="27"/>
  <c r="U22" i="27"/>
  <c r="V22" i="27"/>
  <c r="W22" i="27"/>
  <c r="X22" i="27"/>
  <c r="Y22" i="27"/>
  <c r="Z22" i="27"/>
  <c r="AA22" i="27"/>
  <c r="AB22" i="27"/>
  <c r="AC22" i="27"/>
  <c r="AD22" i="27"/>
  <c r="AE22" i="27"/>
  <c r="AF22" i="27"/>
  <c r="AG22" i="27"/>
  <c r="AH22" i="27"/>
  <c r="C23" i="27"/>
  <c r="D23" i="27"/>
  <c r="E23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AF23" i="27"/>
  <c r="AG23" i="27"/>
  <c r="AH23" i="27"/>
  <c r="C24" i="27"/>
  <c r="D24" i="27"/>
  <c r="E24" i="27"/>
  <c r="F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V24" i="27"/>
  <c r="W24" i="27"/>
  <c r="X24" i="27"/>
  <c r="Y24" i="27"/>
  <c r="Z24" i="27"/>
  <c r="AA24" i="27"/>
  <c r="AB24" i="27"/>
  <c r="AC24" i="27"/>
  <c r="AD24" i="27"/>
  <c r="AE24" i="27"/>
  <c r="AF24" i="27"/>
  <c r="AG24" i="27"/>
  <c r="AH24" i="27"/>
  <c r="C25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E25" i="27"/>
  <c r="AF25" i="27"/>
  <c r="AG25" i="27"/>
  <c r="AH25" i="27"/>
  <c r="C26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V26" i="27"/>
  <c r="W26" i="27"/>
  <c r="X26" i="27"/>
  <c r="Y26" i="27"/>
  <c r="Z26" i="27"/>
  <c r="AA26" i="27"/>
  <c r="AB26" i="27"/>
  <c r="AC26" i="27"/>
  <c r="AD26" i="27"/>
  <c r="AE26" i="27"/>
  <c r="AF26" i="27"/>
  <c r="AG26" i="27"/>
  <c r="AH26" i="27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Z27" i="27"/>
  <c r="AA27" i="27"/>
  <c r="AB27" i="27"/>
  <c r="AC27" i="27"/>
  <c r="AD27" i="27"/>
  <c r="AE27" i="27"/>
  <c r="AF27" i="27"/>
  <c r="AG27" i="27"/>
  <c r="AH27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Z28" i="27"/>
  <c r="AA28" i="27"/>
  <c r="AB28" i="27"/>
  <c r="AC28" i="27"/>
  <c r="AD28" i="27"/>
  <c r="AE28" i="27"/>
  <c r="AF28" i="27"/>
  <c r="AG28" i="27"/>
  <c r="AH28" i="27"/>
  <c r="C29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P29" i="27"/>
  <c r="Q29" i="27"/>
  <c r="R29" i="27"/>
  <c r="S29" i="27"/>
  <c r="T29" i="27"/>
  <c r="U29" i="27"/>
  <c r="V29" i="27"/>
  <c r="W29" i="27"/>
  <c r="X29" i="27"/>
  <c r="Y29" i="27"/>
  <c r="Z29" i="27"/>
  <c r="AA29" i="27"/>
  <c r="AB29" i="27"/>
  <c r="AC29" i="27"/>
  <c r="AD29" i="27"/>
  <c r="AE29" i="27"/>
  <c r="AF29" i="27"/>
  <c r="AG29" i="27"/>
  <c r="AH29" i="27"/>
  <c r="C30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E30" i="27"/>
  <c r="AF30" i="27"/>
  <c r="AG30" i="27"/>
  <c r="AH30" i="27"/>
  <c r="C31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P31" i="27"/>
  <c r="Q31" i="27"/>
  <c r="R31" i="27"/>
  <c r="S31" i="27"/>
  <c r="T31" i="27"/>
  <c r="U31" i="27"/>
  <c r="V31" i="27"/>
  <c r="W31" i="27"/>
  <c r="X31" i="27"/>
  <c r="Y31" i="27"/>
  <c r="Z31" i="27"/>
  <c r="AA31" i="27"/>
  <c r="AB31" i="27"/>
  <c r="AC31" i="27"/>
  <c r="AD31" i="27"/>
  <c r="AE31" i="27"/>
  <c r="AF31" i="27"/>
  <c r="AG31" i="27"/>
  <c r="AH31" i="27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Z32" i="27"/>
  <c r="AA32" i="27"/>
  <c r="AB32" i="27"/>
  <c r="AC32" i="27"/>
  <c r="AD32" i="27"/>
  <c r="AE32" i="27"/>
  <c r="AF32" i="27"/>
  <c r="AG32" i="27"/>
  <c r="AH32" i="27"/>
  <c r="C33" i="27"/>
  <c r="D33" i="27"/>
  <c r="E33" i="27"/>
  <c r="F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X33" i="27"/>
  <c r="Y33" i="27"/>
  <c r="Z33" i="27"/>
  <c r="AA33" i="27"/>
  <c r="AB33" i="27"/>
  <c r="AC33" i="27"/>
  <c r="AD33" i="27"/>
  <c r="AE33" i="27"/>
  <c r="AF33" i="27"/>
  <c r="AG33" i="27"/>
  <c r="AH33" i="27"/>
  <c r="C34" i="27"/>
  <c r="D34" i="27"/>
  <c r="E34" i="27"/>
  <c r="F34" i="27"/>
  <c r="G34" i="27"/>
  <c r="H34" i="27"/>
  <c r="I34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X34" i="27"/>
  <c r="Y34" i="27"/>
  <c r="Z34" i="27"/>
  <c r="AA34" i="27"/>
  <c r="AB34" i="27"/>
  <c r="AC34" i="27"/>
  <c r="AD34" i="27"/>
  <c r="AE34" i="27"/>
  <c r="AF34" i="27"/>
  <c r="AG34" i="27"/>
  <c r="AH34" i="27"/>
  <c r="C35" i="27"/>
  <c r="D35" i="27"/>
  <c r="E35" i="27"/>
  <c r="F35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W35" i="27"/>
  <c r="X35" i="27"/>
  <c r="Y35" i="27"/>
  <c r="Z35" i="27"/>
  <c r="AA35" i="27"/>
  <c r="AB35" i="27"/>
  <c r="AC35" i="27"/>
  <c r="AD35" i="27"/>
  <c r="AE35" i="27"/>
  <c r="AF35" i="27"/>
  <c r="AG35" i="27"/>
  <c r="AH35" i="27"/>
  <c r="C36" i="27"/>
  <c r="D36" i="27"/>
  <c r="E36" i="27"/>
  <c r="F36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W36" i="27"/>
  <c r="X36" i="27"/>
  <c r="Y36" i="27"/>
  <c r="Z36" i="27"/>
  <c r="AA36" i="27"/>
  <c r="AB36" i="27"/>
  <c r="AC36" i="27"/>
  <c r="AD36" i="27"/>
  <c r="AE36" i="27"/>
  <c r="AF36" i="27"/>
  <c r="AG36" i="27"/>
  <c r="AH36" i="27"/>
  <c r="C37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E37" i="27"/>
  <c r="AF37" i="27"/>
  <c r="AG37" i="27"/>
  <c r="AH37" i="27"/>
  <c r="C38" i="27"/>
  <c r="D38" i="27"/>
  <c r="E38" i="27"/>
  <c r="F38" i="27"/>
  <c r="G38" i="27"/>
  <c r="H38" i="27"/>
  <c r="I38" i="27"/>
  <c r="J38" i="27"/>
  <c r="K38" i="27"/>
  <c r="L38" i="27"/>
  <c r="M38" i="27"/>
  <c r="N38" i="27"/>
  <c r="O38" i="27"/>
  <c r="P38" i="27"/>
  <c r="Q38" i="27"/>
  <c r="R38" i="27"/>
  <c r="S38" i="27"/>
  <c r="T38" i="27"/>
  <c r="U38" i="27"/>
  <c r="V38" i="27"/>
  <c r="W38" i="27"/>
  <c r="X38" i="27"/>
  <c r="Y38" i="27"/>
  <c r="Z38" i="27"/>
  <c r="AA38" i="27"/>
  <c r="AB38" i="27"/>
  <c r="AC38" i="27"/>
  <c r="AD38" i="27"/>
  <c r="AE38" i="27"/>
  <c r="AF38" i="27"/>
  <c r="AG38" i="27"/>
  <c r="AH38" i="27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C40" i="27"/>
  <c r="D40" i="27"/>
  <c r="E40" i="27"/>
  <c r="F40" i="27"/>
  <c r="G40" i="27"/>
  <c r="H40" i="27"/>
  <c r="I40" i="27"/>
  <c r="J40" i="27"/>
  <c r="K40" i="27"/>
  <c r="L40" i="27"/>
  <c r="M40" i="27"/>
  <c r="N40" i="27"/>
  <c r="O40" i="27"/>
  <c r="P40" i="27"/>
  <c r="Q40" i="27"/>
  <c r="R40" i="27"/>
  <c r="S40" i="27"/>
  <c r="T40" i="27"/>
  <c r="U40" i="27"/>
  <c r="V40" i="27"/>
  <c r="W40" i="27"/>
  <c r="X40" i="27"/>
  <c r="Y40" i="27"/>
  <c r="Z40" i="27"/>
  <c r="AA40" i="27"/>
  <c r="AB40" i="27"/>
  <c r="AC40" i="27"/>
  <c r="AD40" i="27"/>
  <c r="AE40" i="27"/>
  <c r="AF40" i="27"/>
  <c r="AG40" i="27"/>
  <c r="AH40" i="27"/>
  <c r="C41" i="27"/>
  <c r="D41" i="27"/>
  <c r="E41" i="27"/>
  <c r="F41" i="27"/>
  <c r="G41" i="27"/>
  <c r="H41" i="27"/>
  <c r="I41" i="27"/>
  <c r="J41" i="27"/>
  <c r="K41" i="27"/>
  <c r="L41" i="27"/>
  <c r="M41" i="27"/>
  <c r="N41" i="27"/>
  <c r="O41" i="27"/>
  <c r="P41" i="27"/>
  <c r="Q41" i="27"/>
  <c r="R41" i="27"/>
  <c r="S41" i="27"/>
  <c r="T41" i="27"/>
  <c r="U41" i="27"/>
  <c r="V41" i="27"/>
  <c r="W41" i="27"/>
  <c r="X41" i="27"/>
  <c r="Y41" i="27"/>
  <c r="Z41" i="27"/>
  <c r="AA41" i="27"/>
  <c r="AB41" i="27"/>
  <c r="AC41" i="27"/>
  <c r="AD41" i="27"/>
  <c r="AE41" i="27"/>
  <c r="AF41" i="27"/>
  <c r="AG41" i="27"/>
  <c r="AH41" i="27"/>
  <c r="C42" i="27"/>
  <c r="D42" i="27"/>
  <c r="E42" i="27"/>
  <c r="F42" i="27"/>
  <c r="G42" i="27"/>
  <c r="H42" i="27"/>
  <c r="I42" i="27"/>
  <c r="J42" i="27"/>
  <c r="K42" i="27"/>
  <c r="L42" i="27"/>
  <c r="M42" i="27"/>
  <c r="N42" i="27"/>
  <c r="O42" i="27"/>
  <c r="P42" i="27"/>
  <c r="Q42" i="27"/>
  <c r="R42" i="27"/>
  <c r="S42" i="27"/>
  <c r="T42" i="27"/>
  <c r="U42" i="27"/>
  <c r="V42" i="27"/>
  <c r="W42" i="27"/>
  <c r="X42" i="27"/>
  <c r="Y42" i="27"/>
  <c r="Z42" i="27"/>
  <c r="AA42" i="27"/>
  <c r="AB42" i="27"/>
  <c r="AC42" i="27"/>
  <c r="AD42" i="27"/>
  <c r="AE42" i="27"/>
  <c r="AF42" i="27"/>
  <c r="AG42" i="27"/>
  <c r="AH42" i="27"/>
  <c r="C43" i="27"/>
  <c r="D43" i="27"/>
  <c r="E43" i="27"/>
  <c r="F43" i="27"/>
  <c r="G43" i="27"/>
  <c r="H43" i="27"/>
  <c r="I43" i="27"/>
  <c r="J43" i="27"/>
  <c r="O43" i="27"/>
  <c r="P43" i="27"/>
  <c r="Q43" i="27"/>
  <c r="R43" i="27"/>
  <c r="S43" i="27"/>
  <c r="T43" i="27"/>
  <c r="U43" i="27"/>
  <c r="V43" i="27"/>
  <c r="W43" i="27"/>
  <c r="X43" i="27"/>
  <c r="Y43" i="27"/>
  <c r="Z43" i="27"/>
  <c r="AA43" i="27"/>
  <c r="AB43" i="27"/>
  <c r="AC43" i="27"/>
  <c r="AD43" i="27"/>
  <c r="AE43" i="27"/>
  <c r="AF43" i="27"/>
  <c r="AG43" i="27"/>
  <c r="AH43" i="27"/>
  <c r="C44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X44" i="27"/>
  <c r="Y44" i="27"/>
  <c r="Z44" i="27"/>
  <c r="AA44" i="27"/>
  <c r="AB44" i="27"/>
  <c r="AC44" i="27"/>
  <c r="AD44" i="27"/>
  <c r="AE44" i="27"/>
  <c r="AF44" i="27"/>
  <c r="AG44" i="27"/>
  <c r="AH44" i="27"/>
  <c r="AH2" i="27"/>
  <c r="AG2" i="27"/>
  <c r="AF2" i="27"/>
  <c r="AE2" i="27"/>
  <c r="AD2" i="27"/>
  <c r="AC2" i="27"/>
  <c r="AB2" i="27"/>
  <c r="AA2" i="27"/>
  <c r="Z2" i="27"/>
  <c r="Y2" i="27"/>
  <c r="X2" i="27"/>
  <c r="W2" i="27"/>
  <c r="V2" i="27"/>
  <c r="U2" i="27"/>
  <c r="T2" i="27"/>
  <c r="S2" i="27"/>
  <c r="R2" i="27"/>
  <c r="Q2" i="27"/>
  <c r="P2" i="27"/>
  <c r="O2" i="27"/>
  <c r="N2" i="27"/>
  <c r="M2" i="27"/>
  <c r="L2" i="27"/>
  <c r="K2" i="27"/>
  <c r="J2" i="27"/>
  <c r="I2" i="27"/>
  <c r="H2" i="27"/>
  <c r="G2" i="27"/>
  <c r="F2" i="27"/>
  <c r="E2" i="27"/>
  <c r="D2" i="27"/>
  <c r="O45" i="27" l="1"/>
  <c r="S45" i="27"/>
  <c r="AA45" i="27"/>
  <c r="AE45" i="27"/>
  <c r="Q45" i="27"/>
  <c r="AG45" i="27"/>
  <c r="U45" i="27"/>
  <c r="AC45" i="27"/>
  <c r="R45" i="27"/>
  <c r="V45" i="27"/>
  <c r="AD45" i="27"/>
  <c r="AH45" i="27"/>
  <c r="P45" i="27"/>
  <c r="AF45" i="27"/>
  <c r="T45" i="27"/>
  <c r="AB45" i="27"/>
  <c r="G3" i="27" l="1"/>
  <c r="G45" i="27" s="1"/>
  <c r="H3" i="27"/>
  <c r="H45" i="27" s="1"/>
  <c r="I3" i="27"/>
  <c r="I45" i="27" s="1"/>
  <c r="J3" i="27"/>
  <c r="J45" i="27" s="1"/>
  <c r="W15" i="27"/>
  <c r="W45" i="27" s="1"/>
  <c r="X15" i="27"/>
  <c r="X45" i="27" s="1"/>
  <c r="Y15" i="27"/>
  <c r="Y45" i="27" s="1"/>
  <c r="Z15" i="27"/>
  <c r="Z45" i="27" s="1"/>
  <c r="K4" i="27"/>
  <c r="L4" i="27"/>
  <c r="M4" i="27"/>
  <c r="N4" i="27"/>
  <c r="C3" i="27"/>
  <c r="D3" i="27"/>
  <c r="E3" i="27"/>
  <c r="F3" i="27"/>
  <c r="N43" i="27"/>
  <c r="K43" i="27"/>
  <c r="K45" i="27" s="1"/>
  <c r="L43" i="27"/>
  <c r="M43" i="27"/>
  <c r="C2" i="27"/>
  <c r="C7" i="27"/>
  <c r="D7" i="27"/>
  <c r="E7" i="27"/>
  <c r="F7" i="27"/>
  <c r="F45" i="27" s="1"/>
  <c r="E45" i="27" l="1"/>
  <c r="D45" i="27"/>
  <c r="L45" i="27"/>
  <c r="M45" i="27"/>
  <c r="N45" i="27"/>
  <c r="C48" i="27" s="1"/>
  <c r="P9" i="14" s="1"/>
  <c r="C45" i="27"/>
  <c r="D9" i="14"/>
  <c r="D3" i="25"/>
  <c r="D4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112" i="25"/>
  <c r="D113" i="25"/>
  <c r="D114" i="25"/>
  <c r="D115" i="25"/>
  <c r="D116" i="25"/>
  <c r="D117" i="25"/>
  <c r="D118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D131" i="25"/>
  <c r="D132" i="25"/>
  <c r="D133" i="25"/>
  <c r="D134" i="25"/>
  <c r="D135" i="25"/>
  <c r="D136" i="25"/>
  <c r="D137" i="25"/>
  <c r="D138" i="25"/>
  <c r="D139" i="25"/>
  <c r="D140" i="25"/>
  <c r="D141" i="25"/>
  <c r="D142" i="25"/>
  <c r="D143" i="25"/>
  <c r="D144" i="25"/>
  <c r="D145" i="25"/>
  <c r="D146" i="25"/>
  <c r="D147" i="25"/>
  <c r="D148" i="25"/>
  <c r="D149" i="25"/>
  <c r="D150" i="25"/>
  <c r="D151" i="25"/>
  <c r="D152" i="25"/>
  <c r="D153" i="25"/>
  <c r="D154" i="25"/>
  <c r="D155" i="25"/>
  <c r="D156" i="25"/>
  <c r="D157" i="25"/>
  <c r="D158" i="25"/>
  <c r="D159" i="25"/>
  <c r="D160" i="25"/>
  <c r="D161" i="25"/>
  <c r="D162" i="25"/>
  <c r="D163" i="25"/>
  <c r="D164" i="25"/>
  <c r="D165" i="25"/>
  <c r="D166" i="25"/>
  <c r="D167" i="25"/>
  <c r="D168" i="25"/>
  <c r="D169" i="25"/>
  <c r="D170" i="25"/>
  <c r="D171" i="25"/>
  <c r="D172" i="25"/>
  <c r="D173" i="25"/>
  <c r="D174" i="25"/>
  <c r="D175" i="25"/>
  <c r="D176" i="25"/>
  <c r="D177" i="25"/>
  <c r="D178" i="25"/>
  <c r="D179" i="25"/>
  <c r="D180" i="25"/>
  <c r="D181" i="25"/>
  <c r="D182" i="25"/>
  <c r="D183" i="25"/>
  <c r="D184" i="25"/>
  <c r="D185" i="25"/>
  <c r="D186" i="25"/>
  <c r="D187" i="25"/>
  <c r="D188" i="25"/>
  <c r="D189" i="25"/>
  <c r="D190" i="25"/>
  <c r="D191" i="25"/>
  <c r="D192" i="25"/>
  <c r="D193" i="25"/>
  <c r="D194" i="25"/>
  <c r="D195" i="25"/>
  <c r="D196" i="25"/>
  <c r="D197" i="25"/>
  <c r="D198" i="25"/>
  <c r="D199" i="25"/>
  <c r="D200" i="25"/>
  <c r="D201" i="25"/>
  <c r="D202" i="25"/>
  <c r="D203" i="25"/>
  <c r="D204" i="25"/>
  <c r="D205" i="25"/>
  <c r="D206" i="25"/>
  <c r="D207" i="25"/>
  <c r="D208" i="25"/>
  <c r="D209" i="25"/>
  <c r="D210" i="25"/>
  <c r="D211" i="25"/>
  <c r="D212" i="25"/>
  <c r="D213" i="25"/>
  <c r="D214" i="25"/>
  <c r="D215" i="25"/>
  <c r="D216" i="25"/>
  <c r="D217" i="25"/>
  <c r="D218" i="25"/>
  <c r="D219" i="25"/>
  <c r="D220" i="25"/>
  <c r="D221" i="25"/>
  <c r="D222" i="25"/>
  <c r="D223" i="25"/>
  <c r="D224" i="25"/>
  <c r="D225" i="25"/>
  <c r="D226" i="25"/>
  <c r="D227" i="25"/>
  <c r="D228" i="25"/>
  <c r="D229" i="25"/>
  <c r="D230" i="25"/>
  <c r="D231" i="25"/>
  <c r="D232" i="25"/>
  <c r="D233" i="25"/>
  <c r="D234" i="25"/>
  <c r="D235" i="25"/>
  <c r="D236" i="25"/>
  <c r="D237" i="25"/>
  <c r="D238" i="25"/>
  <c r="D239" i="25"/>
  <c r="D240" i="25"/>
  <c r="D241" i="25"/>
  <c r="D242" i="25"/>
  <c r="D243" i="25"/>
  <c r="D244" i="25"/>
  <c r="D245" i="25"/>
  <c r="D246" i="25"/>
  <c r="D247" i="25"/>
  <c r="D248" i="25"/>
  <c r="D249" i="25"/>
  <c r="D250" i="25"/>
  <c r="D251" i="25"/>
  <c r="D252" i="25"/>
  <c r="D253" i="25"/>
  <c r="D254" i="25"/>
  <c r="D255" i="25"/>
  <c r="D256" i="25"/>
  <c r="D257" i="25"/>
  <c r="D258" i="25"/>
  <c r="D259" i="25"/>
  <c r="D260" i="25"/>
  <c r="D261" i="25"/>
  <c r="D262" i="25"/>
  <c r="D263" i="25"/>
  <c r="D264" i="25"/>
  <c r="D265" i="25"/>
  <c r="D266" i="25"/>
  <c r="D267" i="25"/>
  <c r="D268" i="25"/>
  <c r="D269" i="25"/>
  <c r="D270" i="25"/>
  <c r="D271" i="25"/>
  <c r="D272" i="25"/>
  <c r="D273" i="25"/>
  <c r="D274" i="25"/>
  <c r="D275" i="25"/>
  <c r="D276" i="25"/>
  <c r="D277" i="25"/>
  <c r="D278" i="25"/>
  <c r="D279" i="25"/>
  <c r="D280" i="25"/>
  <c r="D281" i="25"/>
  <c r="D282" i="25"/>
  <c r="D283" i="25"/>
  <c r="D284" i="25"/>
  <c r="D285" i="25"/>
  <c r="D286" i="25"/>
  <c r="D287" i="25"/>
  <c r="D288" i="25"/>
  <c r="D289" i="25"/>
  <c r="D290" i="25"/>
  <c r="D291" i="25"/>
  <c r="D292" i="25"/>
  <c r="D293" i="25"/>
  <c r="D294" i="25"/>
  <c r="D295" i="25"/>
  <c r="D296" i="25"/>
  <c r="D297" i="25"/>
  <c r="D298" i="25"/>
  <c r="D299" i="25"/>
  <c r="D300" i="25"/>
  <c r="D301" i="25"/>
  <c r="D302" i="25"/>
  <c r="D303" i="25"/>
  <c r="D304" i="25"/>
  <c r="D305" i="25"/>
  <c r="D306" i="25"/>
  <c r="D307" i="25"/>
  <c r="D308" i="25"/>
  <c r="D309" i="25"/>
  <c r="D310" i="25"/>
  <c r="D311" i="25"/>
  <c r="D312" i="25"/>
  <c r="D313" i="25"/>
  <c r="D314" i="25"/>
  <c r="D315" i="25"/>
  <c r="D316" i="25"/>
  <c r="D317" i="25"/>
  <c r="D318" i="25"/>
  <c r="D319" i="25"/>
  <c r="D320" i="25"/>
  <c r="D321" i="25"/>
  <c r="D322" i="25"/>
  <c r="D323" i="25"/>
  <c r="D324" i="25"/>
  <c r="D325" i="25"/>
  <c r="D326" i="25"/>
  <c r="D327" i="25"/>
  <c r="D328" i="25"/>
  <c r="D329" i="25"/>
  <c r="D330" i="25"/>
  <c r="D331" i="25"/>
  <c r="D332" i="25"/>
  <c r="D333" i="25"/>
  <c r="D334" i="25"/>
  <c r="D335" i="25"/>
  <c r="D336" i="25"/>
  <c r="D337" i="25"/>
  <c r="D338" i="25"/>
  <c r="D339" i="25"/>
  <c r="D340" i="25"/>
  <c r="D341" i="25"/>
  <c r="D342" i="25"/>
  <c r="D343" i="25"/>
  <c r="D344" i="25"/>
  <c r="D345" i="25"/>
  <c r="D346" i="25"/>
  <c r="D347" i="25"/>
  <c r="D348" i="25"/>
  <c r="D349" i="25"/>
  <c r="D350" i="25"/>
  <c r="D351" i="25"/>
  <c r="D352" i="25"/>
  <c r="D353" i="25"/>
  <c r="D354" i="25"/>
  <c r="D355" i="25"/>
  <c r="D356" i="25"/>
  <c r="D357" i="25"/>
  <c r="D358" i="25"/>
  <c r="D359" i="25"/>
  <c r="D360" i="25"/>
  <c r="D361" i="25"/>
  <c r="D362" i="25"/>
  <c r="D363" i="25"/>
  <c r="D364" i="25"/>
  <c r="D365" i="25"/>
  <c r="D366" i="25"/>
  <c r="D367" i="25"/>
  <c r="D368" i="25"/>
  <c r="D369" i="25"/>
  <c r="D370" i="25"/>
  <c r="D371" i="25"/>
  <c r="D372" i="25"/>
  <c r="D373" i="25"/>
  <c r="D374" i="25"/>
  <c r="D375" i="25"/>
  <c r="D376" i="25"/>
  <c r="D377" i="25"/>
  <c r="D378" i="25"/>
  <c r="D379" i="25"/>
  <c r="D380" i="25"/>
  <c r="D381" i="25"/>
  <c r="D382" i="25"/>
  <c r="D383" i="25"/>
  <c r="D384" i="25"/>
  <c r="D385" i="25"/>
  <c r="D386" i="25"/>
  <c r="D387" i="25"/>
  <c r="D388" i="25"/>
  <c r="D389" i="25"/>
  <c r="D390" i="25"/>
  <c r="D391" i="25"/>
  <c r="D392" i="25"/>
  <c r="D393" i="25"/>
  <c r="D394" i="25"/>
  <c r="D395" i="25"/>
  <c r="D396" i="25"/>
  <c r="D397" i="25"/>
  <c r="D398" i="25"/>
  <c r="D399" i="25"/>
  <c r="D400" i="25"/>
  <c r="D401" i="25"/>
  <c r="D402" i="25"/>
  <c r="D403" i="25"/>
  <c r="D404" i="25"/>
  <c r="D405" i="25"/>
  <c r="D406" i="25"/>
  <c r="D407" i="25"/>
  <c r="D408" i="25"/>
  <c r="D409" i="25"/>
  <c r="D410" i="25"/>
  <c r="D411" i="25"/>
  <c r="D412" i="25"/>
  <c r="D413" i="25"/>
  <c r="D414" i="25"/>
  <c r="D415" i="25"/>
  <c r="D416" i="25"/>
  <c r="D417" i="25"/>
  <c r="D418" i="25"/>
  <c r="D419" i="25"/>
  <c r="D420" i="25"/>
  <c r="D421" i="25"/>
  <c r="D422" i="25"/>
  <c r="D423" i="25"/>
  <c r="D424" i="25"/>
  <c r="D425" i="25"/>
  <c r="D426" i="25"/>
  <c r="D427" i="25"/>
  <c r="D428" i="25"/>
  <c r="D429" i="25"/>
  <c r="D430" i="25"/>
  <c r="D431" i="25"/>
  <c r="D432" i="25"/>
  <c r="D433" i="25"/>
  <c r="D434" i="25"/>
  <c r="D435" i="25"/>
  <c r="D436" i="25"/>
  <c r="D437" i="25"/>
  <c r="D438" i="25"/>
  <c r="D439" i="25"/>
  <c r="D440" i="25"/>
  <c r="D441" i="25"/>
  <c r="D442" i="25"/>
  <c r="D443" i="25"/>
  <c r="D444" i="25"/>
  <c r="D445" i="25"/>
  <c r="D446" i="25"/>
  <c r="D447" i="25"/>
  <c r="D448" i="25"/>
  <c r="D449" i="25"/>
  <c r="D450" i="25"/>
  <c r="D451" i="25"/>
  <c r="D452" i="25"/>
  <c r="D453" i="25"/>
  <c r="D454" i="25"/>
  <c r="D455" i="25"/>
  <c r="D456" i="25"/>
  <c r="D457" i="25"/>
  <c r="D458" i="25"/>
  <c r="D459" i="25"/>
  <c r="D460" i="25"/>
  <c r="D461" i="25"/>
  <c r="D462" i="25"/>
  <c r="D463" i="25"/>
  <c r="D464" i="25"/>
  <c r="D465" i="25"/>
  <c r="D466" i="25"/>
  <c r="D467" i="25"/>
  <c r="D468" i="25"/>
  <c r="D469" i="25"/>
  <c r="D470" i="25"/>
  <c r="D471" i="25"/>
  <c r="D472" i="25"/>
  <c r="D473" i="25"/>
  <c r="D474" i="25"/>
  <c r="D475" i="25"/>
  <c r="D476" i="25"/>
  <c r="D477" i="25"/>
  <c r="D478" i="25"/>
  <c r="D479" i="25"/>
  <c r="D480" i="25"/>
  <c r="D481" i="25"/>
  <c r="D482" i="25"/>
  <c r="D483" i="25"/>
  <c r="D484" i="25"/>
  <c r="D485" i="25"/>
  <c r="D2" i="25"/>
  <c r="F17" i="20"/>
  <c r="C47" i="27" l="1"/>
  <c r="O9" i="14" s="1"/>
  <c r="C46" i="27"/>
  <c r="N9" i="14" s="1"/>
  <c r="I45" i="10"/>
  <c r="H44" i="10"/>
  <c r="E252" i="26" s="1"/>
  <c r="Q43" i="10"/>
  <c r="P43" i="10"/>
  <c r="P42" i="10"/>
  <c r="M42" i="10"/>
  <c r="L42" i="10"/>
  <c r="M41" i="10"/>
  <c r="L41" i="10"/>
  <c r="I41" i="10"/>
  <c r="H41" i="10"/>
  <c r="E256" i="26" s="1"/>
  <c r="M28" i="10"/>
  <c r="I28" i="10"/>
  <c r="Q27" i="10"/>
  <c r="Q50" i="22"/>
  <c r="Q50" i="10"/>
  <c r="C49" i="27" l="1"/>
  <c r="P45" i="10"/>
  <c r="P49" i="10"/>
  <c r="H27" i="22"/>
  <c r="L28" i="22"/>
  <c r="P29" i="22"/>
  <c r="H31" i="22"/>
  <c r="E273" i="26" s="1"/>
  <c r="H39" i="22"/>
  <c r="H47" i="22"/>
  <c r="I35" i="22"/>
  <c r="I43" i="22"/>
  <c r="L31" i="22"/>
  <c r="L39" i="22"/>
  <c r="L47" i="22"/>
  <c r="M35" i="22"/>
  <c r="M43" i="22"/>
  <c r="P31" i="22"/>
  <c r="P39" i="22"/>
  <c r="P47" i="22"/>
  <c r="Q35" i="22"/>
  <c r="Q43" i="22"/>
  <c r="L44" i="10"/>
  <c r="I43" i="10"/>
  <c r="I47" i="10"/>
  <c r="I27" i="22"/>
  <c r="Q29" i="22"/>
  <c r="H32" i="22"/>
  <c r="E321" i="26" s="1"/>
  <c r="H40" i="22"/>
  <c r="E309" i="26" s="1"/>
  <c r="H48" i="22"/>
  <c r="E281" i="26" s="1"/>
  <c r="I36" i="22"/>
  <c r="I44" i="22"/>
  <c r="L32" i="22"/>
  <c r="L40" i="22"/>
  <c r="L48" i="22"/>
  <c r="M36" i="22"/>
  <c r="M44" i="22"/>
  <c r="P32" i="22"/>
  <c r="P40" i="22"/>
  <c r="P48" i="22"/>
  <c r="Q36" i="22"/>
  <c r="Q44" i="22"/>
  <c r="P41" i="10"/>
  <c r="H47" i="10"/>
  <c r="Q28" i="10"/>
  <c r="M44" i="10"/>
  <c r="M48" i="10"/>
  <c r="M28" i="22"/>
  <c r="Q30" i="10"/>
  <c r="L43" i="10"/>
  <c r="P44" i="10"/>
  <c r="H46" i="10"/>
  <c r="E248" i="26" s="1"/>
  <c r="L47" i="10"/>
  <c r="P48" i="10"/>
  <c r="H50" i="10"/>
  <c r="E236" i="26" s="1"/>
  <c r="L27" i="22"/>
  <c r="P28" i="22"/>
  <c r="H30" i="22"/>
  <c r="E293" i="26" s="1"/>
  <c r="H33" i="22"/>
  <c r="H41" i="22"/>
  <c r="E333" i="26" s="1"/>
  <c r="H49" i="22"/>
  <c r="I37" i="22"/>
  <c r="I45" i="22"/>
  <c r="L33" i="22"/>
  <c r="L41" i="22"/>
  <c r="L49" i="22"/>
  <c r="M37" i="22"/>
  <c r="M45" i="22"/>
  <c r="P33" i="22"/>
  <c r="P41" i="22"/>
  <c r="P49" i="22"/>
  <c r="Q37" i="22"/>
  <c r="Q45" i="22"/>
  <c r="H43" i="10"/>
  <c r="E188" i="26" s="1"/>
  <c r="L48" i="10"/>
  <c r="Q41" i="10"/>
  <c r="Q45" i="10"/>
  <c r="Q49" i="10"/>
  <c r="O47" i="22"/>
  <c r="H42" i="10"/>
  <c r="E240" i="26" s="1"/>
  <c r="I32" i="10"/>
  <c r="I42" i="10"/>
  <c r="M43" i="10"/>
  <c r="Q44" i="10"/>
  <c r="I46" i="10"/>
  <c r="M47" i="10"/>
  <c r="Q48" i="10"/>
  <c r="I50" i="10"/>
  <c r="M27" i="22"/>
  <c r="Q28" i="22"/>
  <c r="I30" i="22"/>
  <c r="H34" i="22"/>
  <c r="E305" i="26" s="1"/>
  <c r="H42" i="22"/>
  <c r="E317" i="26" s="1"/>
  <c r="H50" i="22"/>
  <c r="E313" i="26" s="1"/>
  <c r="I38" i="22"/>
  <c r="I46" i="22"/>
  <c r="L34" i="22"/>
  <c r="L42" i="22"/>
  <c r="L50" i="22"/>
  <c r="M38" i="22"/>
  <c r="M46" i="22"/>
  <c r="P34" i="22"/>
  <c r="P42" i="22"/>
  <c r="P50" i="22"/>
  <c r="Q38" i="22"/>
  <c r="Q46" i="22"/>
  <c r="H45" i="10"/>
  <c r="E200" i="26" s="1"/>
  <c r="L46" i="10"/>
  <c r="P47" i="10"/>
  <c r="H49" i="10"/>
  <c r="E212" i="26" s="1"/>
  <c r="L50" i="10"/>
  <c r="P27" i="22"/>
  <c r="H29" i="22"/>
  <c r="E285" i="26" s="1"/>
  <c r="L30" i="22"/>
  <c r="H35" i="22"/>
  <c r="H43" i="22"/>
  <c r="E265" i="26" s="1"/>
  <c r="I31" i="22"/>
  <c r="I39" i="22"/>
  <c r="I47" i="22"/>
  <c r="L35" i="22"/>
  <c r="L43" i="22"/>
  <c r="M31" i="22"/>
  <c r="M39" i="22"/>
  <c r="M47" i="22"/>
  <c r="P35" i="22"/>
  <c r="P43" i="22"/>
  <c r="Q31" i="22"/>
  <c r="Q39" i="22"/>
  <c r="Q47" i="22"/>
  <c r="M46" i="10"/>
  <c r="Q47" i="10"/>
  <c r="I49" i="10"/>
  <c r="M50" i="10"/>
  <c r="Q27" i="22"/>
  <c r="I29" i="22"/>
  <c r="M30" i="22"/>
  <c r="H36" i="22"/>
  <c r="H44" i="22"/>
  <c r="E329" i="26" s="1"/>
  <c r="I32" i="22"/>
  <c r="I40" i="22"/>
  <c r="I48" i="22"/>
  <c r="L36" i="22"/>
  <c r="L44" i="22"/>
  <c r="M32" i="22"/>
  <c r="M40" i="22"/>
  <c r="M48" i="22"/>
  <c r="P36" i="22"/>
  <c r="P44" i="22"/>
  <c r="Q32" i="22"/>
  <c r="Q40" i="22"/>
  <c r="Q48" i="22"/>
  <c r="L45" i="10"/>
  <c r="P46" i="10"/>
  <c r="H48" i="10"/>
  <c r="E204" i="26" s="1"/>
  <c r="L49" i="10"/>
  <c r="P50" i="10"/>
  <c r="H28" i="22"/>
  <c r="E297" i="26" s="1"/>
  <c r="L29" i="22"/>
  <c r="P30" i="22"/>
  <c r="H37" i="22"/>
  <c r="E301" i="26" s="1"/>
  <c r="H45" i="22"/>
  <c r="E277" i="26" s="1"/>
  <c r="I33" i="22"/>
  <c r="I41" i="22"/>
  <c r="I49" i="22"/>
  <c r="L37" i="22"/>
  <c r="L45" i="22"/>
  <c r="M33" i="22"/>
  <c r="M41" i="22"/>
  <c r="M49" i="22"/>
  <c r="P37" i="22"/>
  <c r="P45" i="22"/>
  <c r="Q33" i="22"/>
  <c r="Q41" i="22"/>
  <c r="Q49" i="22"/>
  <c r="Q42" i="10"/>
  <c r="I44" i="10"/>
  <c r="M45" i="10"/>
  <c r="Q46" i="10"/>
  <c r="I48" i="10"/>
  <c r="M49" i="10"/>
  <c r="I28" i="22"/>
  <c r="M29" i="22"/>
  <c r="Q30" i="22"/>
  <c r="H38" i="22"/>
  <c r="E261" i="26" s="1"/>
  <c r="H46" i="22"/>
  <c r="E325" i="26" s="1"/>
  <c r="I34" i="22"/>
  <c r="I42" i="22"/>
  <c r="I50" i="22"/>
  <c r="L38" i="22"/>
  <c r="L46" i="22"/>
  <c r="M34" i="22"/>
  <c r="M42" i="22"/>
  <c r="M50" i="22"/>
  <c r="P38" i="22"/>
  <c r="P46" i="22"/>
  <c r="Q34" i="22"/>
  <c r="Q42" i="22"/>
  <c r="N50" i="10"/>
  <c r="F38" i="22"/>
  <c r="E101" i="26" s="1"/>
  <c r="G34" i="22"/>
  <c r="G50" i="22"/>
  <c r="N41" i="10"/>
  <c r="F43" i="10"/>
  <c r="E28" i="26" s="1"/>
  <c r="J44" i="10"/>
  <c r="F45" i="10"/>
  <c r="E40" i="26" s="1"/>
  <c r="N45" i="10"/>
  <c r="J46" i="10"/>
  <c r="F47" i="10"/>
  <c r="N47" i="10"/>
  <c r="J48" i="10"/>
  <c r="F49" i="10"/>
  <c r="N49" i="10"/>
  <c r="J50" i="10"/>
  <c r="F27" i="22"/>
  <c r="N27" i="22"/>
  <c r="J28" i="22"/>
  <c r="F29" i="22"/>
  <c r="E125" i="26" s="1"/>
  <c r="N29" i="22"/>
  <c r="J30" i="22"/>
  <c r="F31" i="22"/>
  <c r="E113" i="26" s="1"/>
  <c r="F39" i="22"/>
  <c r="F47" i="22"/>
  <c r="G35" i="22"/>
  <c r="G43" i="22"/>
  <c r="J31" i="22"/>
  <c r="J39" i="22"/>
  <c r="J47" i="22"/>
  <c r="K35" i="22"/>
  <c r="K43" i="22"/>
  <c r="N31" i="22"/>
  <c r="N39" i="22"/>
  <c r="N47" i="22"/>
  <c r="O35" i="22"/>
  <c r="O43" i="22"/>
  <c r="F46" i="22"/>
  <c r="E165" i="26" s="1"/>
  <c r="G42" i="22"/>
  <c r="F41" i="10"/>
  <c r="E96" i="26" s="1"/>
  <c r="J42" i="10"/>
  <c r="N43" i="10"/>
  <c r="G41" i="10"/>
  <c r="O41" i="10"/>
  <c r="K42" i="10"/>
  <c r="G43" i="10"/>
  <c r="O43" i="10"/>
  <c r="K44" i="10"/>
  <c r="G45" i="10"/>
  <c r="O45" i="10"/>
  <c r="K46" i="10"/>
  <c r="G47" i="10"/>
  <c r="O47" i="10"/>
  <c r="K48" i="10"/>
  <c r="G49" i="10"/>
  <c r="O49" i="10"/>
  <c r="K50" i="10"/>
  <c r="G27" i="22"/>
  <c r="O27" i="22"/>
  <c r="K28" i="22"/>
  <c r="G29" i="22"/>
  <c r="O29" i="22"/>
  <c r="K30" i="22"/>
  <c r="F32" i="22"/>
  <c r="E161" i="26" s="1"/>
  <c r="F40" i="22"/>
  <c r="E149" i="26" s="1"/>
  <c r="F48" i="22"/>
  <c r="E121" i="26" s="1"/>
  <c r="G36" i="22"/>
  <c r="G44" i="22"/>
  <c r="J32" i="22"/>
  <c r="J40" i="22"/>
  <c r="J48" i="22"/>
  <c r="K36" i="22"/>
  <c r="K44" i="22"/>
  <c r="N32" i="22"/>
  <c r="N40" i="22"/>
  <c r="N48" i="22"/>
  <c r="O36" i="22"/>
  <c r="O44" i="22"/>
  <c r="F33" i="22"/>
  <c r="F41" i="22"/>
  <c r="E173" i="26" s="1"/>
  <c r="F49" i="22"/>
  <c r="G37" i="22"/>
  <c r="G45" i="22"/>
  <c r="J33" i="22"/>
  <c r="J41" i="22"/>
  <c r="J49" i="22"/>
  <c r="K37" i="22"/>
  <c r="K45" i="22"/>
  <c r="N33" i="22"/>
  <c r="N41" i="22"/>
  <c r="N49" i="22"/>
  <c r="O37" i="22"/>
  <c r="O45" i="22"/>
  <c r="F34" i="22"/>
  <c r="E145" i="26" s="1"/>
  <c r="F42" i="22"/>
  <c r="E157" i="26" s="1"/>
  <c r="F50" i="22"/>
  <c r="E153" i="26" s="1"/>
  <c r="G38" i="22"/>
  <c r="G46" i="22"/>
  <c r="J34" i="22"/>
  <c r="J42" i="22"/>
  <c r="J50" i="22"/>
  <c r="K38" i="22"/>
  <c r="K46" i="22"/>
  <c r="N34" i="22"/>
  <c r="N42" i="22"/>
  <c r="N50" i="22"/>
  <c r="O38" i="22"/>
  <c r="O46" i="22"/>
  <c r="J41" i="10"/>
  <c r="F42" i="10"/>
  <c r="E80" i="26" s="1"/>
  <c r="N42" i="10"/>
  <c r="J43" i="10"/>
  <c r="F44" i="10"/>
  <c r="E92" i="26" s="1"/>
  <c r="N44" i="10"/>
  <c r="J45" i="10"/>
  <c r="F46" i="10"/>
  <c r="E88" i="26" s="1"/>
  <c r="N46" i="10"/>
  <c r="J47" i="10"/>
  <c r="F48" i="10"/>
  <c r="E44" i="26" s="1"/>
  <c r="N48" i="10"/>
  <c r="J49" i="10"/>
  <c r="F50" i="10"/>
  <c r="E76" i="26" s="1"/>
  <c r="J27" i="22"/>
  <c r="F28" i="22"/>
  <c r="E137" i="26" s="1"/>
  <c r="N28" i="22"/>
  <c r="J29" i="22"/>
  <c r="F30" i="22"/>
  <c r="E133" i="26" s="1"/>
  <c r="N30" i="22"/>
  <c r="F35" i="22"/>
  <c r="F43" i="22"/>
  <c r="E105" i="26" s="1"/>
  <c r="G31" i="22"/>
  <c r="G39" i="22"/>
  <c r="G47" i="22"/>
  <c r="J35" i="22"/>
  <c r="J43" i="22"/>
  <c r="K31" i="22"/>
  <c r="K39" i="22"/>
  <c r="K47" i="22"/>
  <c r="N35" i="22"/>
  <c r="N43" i="22"/>
  <c r="O31" i="22"/>
  <c r="O39" i="22"/>
  <c r="F17" i="22"/>
  <c r="E17" i="22"/>
  <c r="O37" i="10"/>
  <c r="K41" i="10"/>
  <c r="G42" i="10"/>
  <c r="O42" i="10"/>
  <c r="K43" i="10"/>
  <c r="G44" i="10"/>
  <c r="O44" i="10"/>
  <c r="K45" i="10"/>
  <c r="G46" i="10"/>
  <c r="O46" i="10"/>
  <c r="K47" i="10"/>
  <c r="G48" i="10"/>
  <c r="O48" i="10"/>
  <c r="K49" i="10"/>
  <c r="G50" i="10"/>
  <c r="O50" i="10"/>
  <c r="K27" i="22"/>
  <c r="G28" i="22"/>
  <c r="O28" i="22"/>
  <c r="K29" i="22"/>
  <c r="G30" i="22"/>
  <c r="O30" i="22"/>
  <c r="F36" i="22"/>
  <c r="F44" i="22"/>
  <c r="E169" i="26" s="1"/>
  <c r="G32" i="22"/>
  <c r="G40" i="22"/>
  <c r="G48" i="22"/>
  <c r="J36" i="22"/>
  <c r="J44" i="22"/>
  <c r="K32" i="22"/>
  <c r="K40" i="22"/>
  <c r="K48" i="22"/>
  <c r="N36" i="22"/>
  <c r="N44" i="22"/>
  <c r="O32" i="22"/>
  <c r="O40" i="22"/>
  <c r="O48" i="22"/>
  <c r="F37" i="22"/>
  <c r="E141" i="26" s="1"/>
  <c r="F45" i="22"/>
  <c r="E117" i="26" s="1"/>
  <c r="G33" i="22"/>
  <c r="G41" i="22"/>
  <c r="G49" i="22"/>
  <c r="J37" i="22"/>
  <c r="J45" i="22"/>
  <c r="K33" i="22"/>
  <c r="K41" i="22"/>
  <c r="K49" i="22"/>
  <c r="N37" i="22"/>
  <c r="N45" i="22"/>
  <c r="O33" i="22"/>
  <c r="O41" i="22"/>
  <c r="O49" i="22"/>
  <c r="J38" i="22"/>
  <c r="J46" i="22"/>
  <c r="K34" i="22"/>
  <c r="K42" i="22"/>
  <c r="K50" i="22"/>
  <c r="N38" i="22"/>
  <c r="N46" i="22"/>
  <c r="O34" i="22"/>
  <c r="O42" i="22"/>
  <c r="O50" i="22"/>
  <c r="Q40" i="10"/>
  <c r="G27" i="10"/>
  <c r="M29" i="10"/>
  <c r="I27" i="10"/>
  <c r="Q29" i="10"/>
  <c r="M27" i="10"/>
  <c r="I30" i="10"/>
  <c r="M31" i="10"/>
  <c r="I37" i="10"/>
  <c r="I29" i="10"/>
  <c r="Q37" i="10"/>
  <c r="F27" i="10"/>
  <c r="N27" i="10"/>
  <c r="J28" i="10"/>
  <c r="F29" i="10"/>
  <c r="E48" i="26" s="1"/>
  <c r="N29" i="10"/>
  <c r="J30" i="10"/>
  <c r="F31" i="10"/>
  <c r="E36" i="26" s="1"/>
  <c r="N31" i="10"/>
  <c r="J32" i="10"/>
  <c r="F33" i="10"/>
  <c r="N33" i="10"/>
  <c r="J34" i="10"/>
  <c r="F35" i="10"/>
  <c r="N35" i="10"/>
  <c r="J36" i="10"/>
  <c r="G37" i="10"/>
  <c r="P37" i="10"/>
  <c r="J38" i="10"/>
  <c r="F39" i="10"/>
  <c r="N39" i="10"/>
  <c r="J40" i="10"/>
  <c r="K28" i="10"/>
  <c r="O29" i="10"/>
  <c r="G31" i="10"/>
  <c r="K32" i="10"/>
  <c r="O33" i="10"/>
  <c r="G35" i="10"/>
  <c r="K36" i="10"/>
  <c r="K38" i="10"/>
  <c r="G39" i="10"/>
  <c r="O39" i="10"/>
  <c r="K40" i="10"/>
  <c r="H27" i="10"/>
  <c r="P27" i="10"/>
  <c r="L28" i="10"/>
  <c r="H29" i="10"/>
  <c r="E208" i="26" s="1"/>
  <c r="P29" i="10"/>
  <c r="L30" i="10"/>
  <c r="H31" i="10"/>
  <c r="E196" i="26" s="1"/>
  <c r="P31" i="10"/>
  <c r="L32" i="10"/>
  <c r="H33" i="10"/>
  <c r="P33" i="10"/>
  <c r="L34" i="10"/>
  <c r="H35" i="10"/>
  <c r="P35" i="10"/>
  <c r="L36" i="10"/>
  <c r="J37" i="10"/>
  <c r="F37" i="10"/>
  <c r="E64" i="26" s="1"/>
  <c r="L38" i="10"/>
  <c r="H39" i="10"/>
  <c r="P39" i="10"/>
  <c r="L40" i="10"/>
  <c r="M30" i="10"/>
  <c r="I31" i="10"/>
  <c r="Q31" i="10"/>
  <c r="M32" i="10"/>
  <c r="I33" i="10"/>
  <c r="Q33" i="10"/>
  <c r="M34" i="10"/>
  <c r="I35" i="10"/>
  <c r="Q35" i="10"/>
  <c r="M36" i="10"/>
  <c r="K37" i="10"/>
  <c r="F38" i="10"/>
  <c r="E24" i="26" s="1"/>
  <c r="M38" i="10"/>
  <c r="I39" i="10"/>
  <c r="Q39" i="10"/>
  <c r="M40" i="10"/>
  <c r="J27" i="10"/>
  <c r="F28" i="10"/>
  <c r="E60" i="26" s="1"/>
  <c r="N28" i="10"/>
  <c r="J29" i="10"/>
  <c r="F30" i="10"/>
  <c r="E56" i="26" s="1"/>
  <c r="N30" i="10"/>
  <c r="J31" i="10"/>
  <c r="F32" i="10"/>
  <c r="E84" i="26" s="1"/>
  <c r="N32" i="10"/>
  <c r="J33" i="10"/>
  <c r="F34" i="10"/>
  <c r="E68" i="26" s="1"/>
  <c r="N34" i="10"/>
  <c r="J35" i="10"/>
  <c r="F36" i="10"/>
  <c r="N36" i="10"/>
  <c r="L37" i="10"/>
  <c r="G38" i="10"/>
  <c r="N38" i="10"/>
  <c r="J39" i="10"/>
  <c r="F40" i="10"/>
  <c r="E72" i="26" s="1"/>
  <c r="N40" i="10"/>
  <c r="K27" i="10"/>
  <c r="O28" i="10"/>
  <c r="K29" i="10"/>
  <c r="G30" i="10"/>
  <c r="O30" i="10"/>
  <c r="K31" i="10"/>
  <c r="G32" i="10"/>
  <c r="O32" i="10"/>
  <c r="K33" i="10"/>
  <c r="G34" i="10"/>
  <c r="O34" i="10"/>
  <c r="K35" i="10"/>
  <c r="G36" i="10"/>
  <c r="O36" i="10"/>
  <c r="M37" i="10"/>
  <c r="H37" i="10"/>
  <c r="E224" i="26" s="1"/>
  <c r="O38" i="10"/>
  <c r="K39" i="10"/>
  <c r="G40" i="10"/>
  <c r="O40" i="10"/>
  <c r="O27" i="10"/>
  <c r="G29" i="10"/>
  <c r="K30" i="10"/>
  <c r="O31" i="10"/>
  <c r="G33" i="10"/>
  <c r="K34" i="10"/>
  <c r="O35" i="10"/>
  <c r="G28" i="10"/>
  <c r="L27" i="10"/>
  <c r="H28" i="10"/>
  <c r="E220" i="26" s="1"/>
  <c r="P28" i="10"/>
  <c r="L29" i="10"/>
  <c r="H30" i="10"/>
  <c r="E216" i="26" s="1"/>
  <c r="P30" i="10"/>
  <c r="L31" i="10"/>
  <c r="H32" i="10"/>
  <c r="E244" i="26" s="1"/>
  <c r="P32" i="10"/>
  <c r="L33" i="10"/>
  <c r="H34" i="10"/>
  <c r="E228" i="26" s="1"/>
  <c r="P34" i="10"/>
  <c r="L35" i="10"/>
  <c r="H36" i="10"/>
  <c r="P36" i="10"/>
  <c r="N37" i="10"/>
  <c r="H38" i="10"/>
  <c r="E184" i="26" s="1"/>
  <c r="P38" i="10"/>
  <c r="L39" i="10"/>
  <c r="H40" i="10"/>
  <c r="E232" i="26" s="1"/>
  <c r="P40" i="10"/>
  <c r="Q32" i="10"/>
  <c r="M33" i="10"/>
  <c r="I34" i="10"/>
  <c r="Q34" i="10"/>
  <c r="M35" i="10"/>
  <c r="I36" i="10"/>
  <c r="Q36" i="10"/>
  <c r="I38" i="10"/>
  <c r="Q38" i="10"/>
  <c r="M39" i="10"/>
  <c r="I40" i="10"/>
  <c r="E269" i="26" l="1"/>
  <c r="B1" i="20"/>
  <c r="B1" i="10"/>
  <c r="B1" i="22"/>
  <c r="B1" i="14"/>
  <c r="D1" i="18"/>
  <c r="B1" i="7"/>
  <c r="E129" i="26"/>
  <c r="E52" i="26"/>
  <c r="E289" i="26"/>
  <c r="E192" i="26"/>
  <c r="E32" i="26"/>
  <c r="E109" i="26"/>
  <c r="U31" i="20"/>
  <c r="T31" i="20"/>
  <c r="E182" i="26" s="1"/>
  <c r="S31" i="20"/>
  <c r="R31" i="20"/>
  <c r="E22" i="26" s="1"/>
  <c r="U30" i="20"/>
  <c r="T30" i="20"/>
  <c r="E180" i="26" s="1"/>
  <c r="S30" i="20"/>
  <c r="R30" i="20"/>
  <c r="E20" i="26" s="1"/>
  <c r="M31" i="20"/>
  <c r="Q31" i="20"/>
  <c r="P31" i="20"/>
  <c r="Q30" i="20"/>
  <c r="P30" i="20"/>
  <c r="O31" i="20"/>
  <c r="N31" i="20"/>
  <c r="O30" i="20"/>
  <c r="J30" i="20"/>
  <c r="N30" i="20"/>
  <c r="M30" i="20"/>
  <c r="L31" i="20"/>
  <c r="L30" i="20"/>
  <c r="K31" i="20"/>
  <c r="J31" i="20"/>
  <c r="K30" i="20"/>
  <c r="I31" i="20" l="1"/>
  <c r="H31" i="20"/>
  <c r="E181" i="26" s="1"/>
  <c r="I30" i="20"/>
  <c r="H30" i="20"/>
  <c r="E179" i="26" s="1"/>
  <c r="F31" i="20"/>
  <c r="E21" i="26" s="1"/>
  <c r="F30" i="20"/>
  <c r="E19" i="26" s="1"/>
  <c r="G31" i="20"/>
  <c r="G30" i="20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BF14" i="18"/>
  <c r="BF20" i="18" s="1"/>
  <c r="BE14" i="18"/>
  <c r="BE20" i="18" s="1"/>
  <c r="BD14" i="18"/>
  <c r="BD20" i="18" s="1"/>
  <c r="BC14" i="18"/>
  <c r="BC20" i="18" s="1"/>
  <c r="BB14" i="18"/>
  <c r="BB20" i="18" s="1"/>
  <c r="BA14" i="18"/>
  <c r="BA20" i="18" s="1"/>
  <c r="AZ14" i="18"/>
  <c r="AZ20" i="18" s="1"/>
  <c r="AY14" i="18"/>
  <c r="AY20" i="18" s="1"/>
  <c r="AX14" i="18"/>
  <c r="AX20" i="18" s="1"/>
  <c r="AW14" i="18"/>
  <c r="AW20" i="18" s="1"/>
  <c r="AV14" i="18"/>
  <c r="AV20" i="18" s="1"/>
  <c r="AU14" i="18"/>
  <c r="AU20" i="18" s="1"/>
  <c r="AT14" i="18"/>
  <c r="AT20" i="18" s="1"/>
  <c r="AS14" i="18"/>
  <c r="AS20" i="18" s="1"/>
  <c r="AR14" i="18"/>
  <c r="AR20" i="18" s="1"/>
  <c r="AQ14" i="18"/>
  <c r="AQ20" i="18" s="1"/>
  <c r="AP14" i="18"/>
  <c r="AP20" i="18" s="1"/>
  <c r="AO14" i="18"/>
  <c r="AO20" i="18" s="1"/>
  <c r="AN14" i="18"/>
  <c r="AN20" i="18" s="1"/>
  <c r="AM14" i="18"/>
  <c r="AM20" i="18" s="1"/>
  <c r="AL14" i="18"/>
  <c r="AL20" i="18" s="1"/>
  <c r="AK14" i="18"/>
  <c r="AK20" i="18" s="1"/>
  <c r="AJ14" i="18"/>
  <c r="AJ20" i="18" s="1"/>
  <c r="AI14" i="18"/>
  <c r="AI20" i="18" s="1"/>
  <c r="AH14" i="18"/>
  <c r="AH20" i="18" s="1"/>
  <c r="AG14" i="18"/>
  <c r="AG20" i="18" s="1"/>
  <c r="AF14" i="18"/>
  <c r="AF20" i="18" s="1"/>
  <c r="AE14" i="18"/>
  <c r="AE20" i="18" s="1"/>
  <c r="AD14" i="18"/>
  <c r="AD20" i="18" s="1"/>
  <c r="AC14" i="18"/>
  <c r="AC20" i="18" s="1"/>
  <c r="AB14" i="18"/>
  <c r="AB20" i="18" s="1"/>
  <c r="AA14" i="18"/>
  <c r="AA20" i="18" s="1"/>
  <c r="Z14" i="18"/>
  <c r="Z20" i="18" s="1"/>
  <c r="Y14" i="18"/>
  <c r="Y20" i="18" s="1"/>
  <c r="X14" i="18"/>
  <c r="X20" i="18" s="1"/>
  <c r="W14" i="18"/>
  <c r="W20" i="18" s="1"/>
  <c r="V14" i="18"/>
  <c r="V20" i="18" s="1"/>
  <c r="U14" i="18"/>
  <c r="U20" i="18" s="1"/>
  <c r="T14" i="18"/>
  <c r="T20" i="18" s="1"/>
  <c r="S14" i="18"/>
  <c r="S20" i="18" s="1"/>
  <c r="R14" i="18"/>
  <c r="R20" i="18" s="1"/>
  <c r="Q14" i="18"/>
  <c r="Q20" i="18" s="1"/>
  <c r="P14" i="18"/>
  <c r="P20" i="18" s="1"/>
  <c r="O14" i="18"/>
  <c r="O20" i="18" s="1"/>
  <c r="N14" i="18"/>
  <c r="N20" i="18" s="1"/>
  <c r="M14" i="18"/>
  <c r="M20" i="18" s="1"/>
  <c r="L14" i="18"/>
  <c r="K14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G11" i="18"/>
  <c r="H11" i="18"/>
  <c r="G12" i="18"/>
  <c r="H12" i="18"/>
  <c r="G13" i="18"/>
  <c r="H13" i="18"/>
  <c r="G14" i="18"/>
  <c r="H14" i="18"/>
  <c r="G15" i="18"/>
  <c r="H15" i="18"/>
  <c r="BF10" i="18" l="1"/>
  <c r="C32" i="20"/>
  <c r="K10" i="18"/>
  <c r="O10" i="18"/>
  <c r="S10" i="18"/>
  <c r="W10" i="18"/>
  <c r="AA10" i="18"/>
  <c r="AE10" i="18"/>
  <c r="AI10" i="18"/>
  <c r="AM10" i="18"/>
  <c r="AQ10" i="18"/>
  <c r="AU10" i="18"/>
  <c r="AY10" i="18"/>
  <c r="BC10" i="18"/>
  <c r="L10" i="18"/>
  <c r="P10" i="18"/>
  <c r="T10" i="18"/>
  <c r="X10" i="18"/>
  <c r="AB10" i="18"/>
  <c r="AF10" i="18"/>
  <c r="AJ10" i="18"/>
  <c r="AN10" i="18"/>
  <c r="AR10" i="18"/>
  <c r="AV10" i="18"/>
  <c r="AZ10" i="18"/>
  <c r="BD10" i="18"/>
  <c r="H10" i="18"/>
  <c r="M10" i="18"/>
  <c r="Q10" i="18"/>
  <c r="U10" i="18"/>
  <c r="Y10" i="18"/>
  <c r="AC10" i="18"/>
  <c r="AG10" i="18"/>
  <c r="AK10" i="18"/>
  <c r="AO10" i="18"/>
  <c r="AS10" i="18"/>
  <c r="AW10" i="18"/>
  <c r="BA10" i="18"/>
  <c r="BE10" i="18"/>
  <c r="G10" i="18"/>
  <c r="N10" i="18"/>
  <c r="R10" i="18"/>
  <c r="V10" i="18"/>
  <c r="Z10" i="18"/>
  <c r="AD10" i="18"/>
  <c r="AH10" i="18"/>
  <c r="AL10" i="18"/>
  <c r="AP10" i="18"/>
  <c r="AT10" i="18"/>
  <c r="AX10" i="18"/>
  <c r="BB10" i="18"/>
  <c r="F17" i="10"/>
  <c r="E17" i="10"/>
  <c r="M8" i="18"/>
  <c r="M18" i="18" s="1"/>
  <c r="E17" i="20"/>
  <c r="F11" i="18"/>
  <c r="F12" i="18"/>
  <c r="F13" i="18"/>
  <c r="L20" i="18"/>
  <c r="F14" i="18"/>
  <c r="F15" i="18"/>
  <c r="J15" i="18" s="1"/>
  <c r="E11" i="18"/>
  <c r="I11" i="18" s="1"/>
  <c r="E12" i="18"/>
  <c r="I12" i="18" s="1"/>
  <c r="E13" i="18"/>
  <c r="K20" i="18"/>
  <c r="E14" i="18"/>
  <c r="E15" i="18"/>
  <c r="N9" i="18"/>
  <c r="S9" i="18"/>
  <c r="S16" i="18" s="1"/>
  <c r="S17" i="18" s="1"/>
  <c r="AA9" i="18"/>
  <c r="AA19" i="18" s="1"/>
  <c r="AI9" i="18"/>
  <c r="AI16" i="18" s="1"/>
  <c r="AI17" i="18" s="1"/>
  <c r="AQ9" i="18"/>
  <c r="AQ19" i="18" s="1"/>
  <c r="AY9" i="18"/>
  <c r="M9" i="18"/>
  <c r="T9" i="18"/>
  <c r="AB9" i="18"/>
  <c r="AB16" i="18" s="1"/>
  <c r="AB17" i="18" s="1"/>
  <c r="AJ9" i="18"/>
  <c r="AJ16" i="18" s="1"/>
  <c r="AJ17" i="18" s="1"/>
  <c r="AR9" i="18"/>
  <c r="AR19" i="18" s="1"/>
  <c r="AZ9" i="18"/>
  <c r="AZ19" i="18" s="1"/>
  <c r="L9" i="18"/>
  <c r="L19" i="18" s="1"/>
  <c r="U9" i="18"/>
  <c r="U19" i="18" s="1"/>
  <c r="AC9" i="18"/>
  <c r="AK9" i="18"/>
  <c r="AK19" i="18" s="1"/>
  <c r="AS9" i="18"/>
  <c r="AS19" i="18" s="1"/>
  <c r="BA9" i="18"/>
  <c r="BA19" i="18" s="1"/>
  <c r="K9" i="18"/>
  <c r="K19" i="18" s="1"/>
  <c r="V9" i="18"/>
  <c r="V16" i="18" s="1"/>
  <c r="V17" i="18" s="1"/>
  <c r="AD9" i="18"/>
  <c r="AD19" i="18" s="1"/>
  <c r="AL9" i="18"/>
  <c r="AL16" i="18" s="1"/>
  <c r="AL17" i="18" s="1"/>
  <c r="AT9" i="18"/>
  <c r="BB9" i="18"/>
  <c r="BB19" i="18" s="1"/>
  <c r="O9" i="18"/>
  <c r="O19" i="18" s="1"/>
  <c r="W9" i="18"/>
  <c r="W19" i="18" s="1"/>
  <c r="AE9" i="18"/>
  <c r="AE16" i="18" s="1"/>
  <c r="AE17" i="18" s="1"/>
  <c r="AM9" i="18"/>
  <c r="AM19" i="18" s="1"/>
  <c r="AU9" i="18"/>
  <c r="AU19" i="18" s="1"/>
  <c r="BC9" i="18"/>
  <c r="BC19" i="18" s="1"/>
  <c r="P9" i="18"/>
  <c r="X9" i="18"/>
  <c r="X19" i="18" s="1"/>
  <c r="AF9" i="18"/>
  <c r="AF19" i="18" s="1"/>
  <c r="AN9" i="18"/>
  <c r="AN19" i="18" s="1"/>
  <c r="AV9" i="18"/>
  <c r="AV19" i="18" s="1"/>
  <c r="BD9" i="18"/>
  <c r="BD16" i="18" s="1"/>
  <c r="BD17" i="18" s="1"/>
  <c r="H9" i="18"/>
  <c r="Q9" i="18"/>
  <c r="Q16" i="18" s="1"/>
  <c r="Q17" i="18" s="1"/>
  <c r="Y9" i="18"/>
  <c r="Y19" i="18" s="1"/>
  <c r="AG9" i="18"/>
  <c r="AG19" i="18" s="1"/>
  <c r="AO9" i="18"/>
  <c r="AO19" i="18" s="1"/>
  <c r="AW9" i="18"/>
  <c r="AW16" i="18" s="1"/>
  <c r="AW17" i="18" s="1"/>
  <c r="BE9" i="18"/>
  <c r="BE19" i="18" s="1"/>
  <c r="G9" i="18"/>
  <c r="R9" i="18"/>
  <c r="R19" i="18" s="1"/>
  <c r="Z9" i="18"/>
  <c r="Z19" i="18" s="1"/>
  <c r="AH9" i="18"/>
  <c r="AH19" i="18" s="1"/>
  <c r="AP9" i="18"/>
  <c r="AX9" i="18"/>
  <c r="AX19" i="18" s="1"/>
  <c r="BF9" i="18"/>
  <c r="BF19" i="18" s="1"/>
  <c r="I14" i="18"/>
  <c r="M19" i="18"/>
  <c r="N19" i="18"/>
  <c r="AY16" i="18"/>
  <c r="AY17" i="18" s="1"/>
  <c r="AY19" i="18"/>
  <c r="T16" i="18"/>
  <c r="T17" i="18" s="1"/>
  <c r="T19" i="18"/>
  <c r="AZ16" i="18"/>
  <c r="AZ17" i="18" s="1"/>
  <c r="H8" i="18"/>
  <c r="N8" i="18"/>
  <c r="G8" i="18"/>
  <c r="I13" i="18"/>
  <c r="I15" i="18"/>
  <c r="J11" i="18"/>
  <c r="J12" i="18"/>
  <c r="J13" i="18"/>
  <c r="D32" i="20"/>
  <c r="E32" i="20"/>
  <c r="K8" i="18"/>
  <c r="E8" i="18" s="1"/>
  <c r="E18" i="18" s="1"/>
  <c r="E9" i="26" s="1"/>
  <c r="L8" i="18"/>
  <c r="L18" i="18" s="1"/>
  <c r="M16" i="18"/>
  <c r="M17" i="18" s="1"/>
  <c r="AK16" i="18"/>
  <c r="AK17" i="18" s="1"/>
  <c r="J14" i="18"/>
  <c r="AT16" i="18" l="1"/>
  <c r="AT17" i="18" s="1"/>
  <c r="AU16" i="18"/>
  <c r="AU17" i="18" s="1"/>
  <c r="AM16" i="18"/>
  <c r="AM17" i="18" s="1"/>
  <c r="V19" i="18"/>
  <c r="AI19" i="18"/>
  <c r="AQ16" i="18"/>
  <c r="AQ17" i="18" s="1"/>
  <c r="AL19" i="18"/>
  <c r="E10" i="18"/>
  <c r="I10" i="18" s="1"/>
  <c r="F10" i="18"/>
  <c r="J10" i="18" s="1"/>
  <c r="AR16" i="18"/>
  <c r="AR17" i="18" s="1"/>
  <c r="AP19" i="18"/>
  <c r="P19" i="18"/>
  <c r="AC19" i="18"/>
  <c r="F9" i="14"/>
  <c r="AC16" i="18"/>
  <c r="AC17" i="18" s="1"/>
  <c r="H16" i="18"/>
  <c r="AV16" i="18"/>
  <c r="AV17" i="18" s="1"/>
  <c r="P16" i="18"/>
  <c r="P17" i="18" s="1"/>
  <c r="AT19" i="18"/>
  <c r="BB16" i="18"/>
  <c r="BB17" i="18" s="1"/>
  <c r="AG16" i="18"/>
  <c r="AG17" i="18" s="1"/>
  <c r="O16" i="18"/>
  <c r="O17" i="18" s="1"/>
  <c r="AS16" i="18"/>
  <c r="AS17" i="18" s="1"/>
  <c r="AA16" i="18"/>
  <c r="AA17" i="18" s="1"/>
  <c r="AD16" i="18"/>
  <c r="AD17" i="18" s="1"/>
  <c r="AN16" i="18"/>
  <c r="AN17" i="18" s="1"/>
  <c r="AJ19" i="18"/>
  <c r="BA16" i="18"/>
  <c r="BA17" i="18" s="1"/>
  <c r="S19" i="18"/>
  <c r="Z16" i="18"/>
  <c r="Z17" i="18" s="1"/>
  <c r="F20" i="18"/>
  <c r="E15" i="26" s="1"/>
  <c r="E20" i="18"/>
  <c r="E11" i="26" s="1"/>
  <c r="X16" i="18"/>
  <c r="X17" i="18" s="1"/>
  <c r="BC16" i="18"/>
  <c r="BC17" i="18" s="1"/>
  <c r="BF16" i="18"/>
  <c r="BF17" i="18" s="1"/>
  <c r="F9" i="18"/>
  <c r="G16" i="18"/>
  <c r="E9" i="18"/>
  <c r="I8" i="18"/>
  <c r="Y16" i="18"/>
  <c r="Y17" i="18" s="1"/>
  <c r="AE19" i="18"/>
  <c r="U16" i="18"/>
  <c r="U17" i="18" s="1"/>
  <c r="BE16" i="18"/>
  <c r="BE17" i="18" s="1"/>
  <c r="AW19" i="18"/>
  <c r="W16" i="18"/>
  <c r="W17" i="18" s="1"/>
  <c r="Q19" i="18"/>
  <c r="AO16" i="18"/>
  <c r="AO17" i="18" s="1"/>
  <c r="AB19" i="18"/>
  <c r="R16" i="18"/>
  <c r="R17" i="18" s="1"/>
  <c r="AH16" i="18"/>
  <c r="AH17" i="18" s="1"/>
  <c r="AF16" i="18"/>
  <c r="AF17" i="18" s="1"/>
  <c r="AP16" i="18"/>
  <c r="AP17" i="18" s="1"/>
  <c r="BD19" i="18"/>
  <c r="AX16" i="18"/>
  <c r="AX17" i="18" s="1"/>
  <c r="N16" i="18"/>
  <c r="N17" i="18" s="1"/>
  <c r="N18" i="18"/>
  <c r="E33" i="20"/>
  <c r="F8" i="18"/>
  <c r="F18" i="18" s="1"/>
  <c r="E13" i="26" s="1"/>
  <c r="L16" i="18"/>
  <c r="L17" i="18" s="1"/>
  <c r="D12" i="7"/>
  <c r="C12" i="7"/>
  <c r="H9" i="14" l="1"/>
  <c r="G9" i="14"/>
  <c r="J9" i="18"/>
  <c r="F19" i="18"/>
  <c r="E14" i="26" s="1"/>
  <c r="E16" i="18"/>
  <c r="E19" i="18"/>
  <c r="E10" i="26" s="1"/>
  <c r="I9" i="18"/>
  <c r="J8" i="18"/>
  <c r="F16" i="18"/>
  <c r="D34" i="20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19" i="18"/>
  <c r="A20" i="18"/>
  <c r="H10" i="14" l="1"/>
  <c r="E9" i="14"/>
  <c r="E11" i="14" s="1"/>
  <c r="C16" i="18"/>
  <c r="I29" i="23" l="1"/>
  <c r="H29" i="23"/>
  <c r="G29" i="23"/>
  <c r="F29" i="23"/>
  <c r="E29" i="23"/>
  <c r="D29" i="23"/>
  <c r="J51" i="10" l="1"/>
  <c r="L51" i="10"/>
  <c r="N51" i="10"/>
  <c r="P51" i="10"/>
  <c r="D16" i="18" l="1"/>
  <c r="C17" i="18" l="1"/>
  <c r="J16" i="18"/>
  <c r="M9" i="14"/>
  <c r="K18" i="18"/>
  <c r="BI18" i="18" s="1"/>
  <c r="U50" i="22"/>
  <c r="T50" i="22"/>
  <c r="E314" i="26" s="1"/>
  <c r="S50" i="22"/>
  <c r="R50" i="22"/>
  <c r="E154" i="26" s="1"/>
  <c r="U49" i="22"/>
  <c r="T49" i="22"/>
  <c r="S49" i="22"/>
  <c r="R49" i="22"/>
  <c r="U48" i="22"/>
  <c r="T48" i="22"/>
  <c r="E282" i="26" s="1"/>
  <c r="S48" i="22"/>
  <c r="R48" i="22"/>
  <c r="E122" i="26" s="1"/>
  <c r="U47" i="22"/>
  <c r="T47" i="22"/>
  <c r="S47" i="22"/>
  <c r="R47" i="22"/>
  <c r="U46" i="22"/>
  <c r="T46" i="22"/>
  <c r="S46" i="22"/>
  <c r="R46" i="22"/>
  <c r="E166" i="26" s="1"/>
  <c r="U45" i="22"/>
  <c r="T45" i="22"/>
  <c r="E278" i="26" s="1"/>
  <c r="S45" i="22"/>
  <c r="R45" i="22"/>
  <c r="E118" i="26" s="1"/>
  <c r="U44" i="22"/>
  <c r="T44" i="22"/>
  <c r="S44" i="22"/>
  <c r="R44" i="22"/>
  <c r="E170" i="26" s="1"/>
  <c r="U43" i="22"/>
  <c r="T43" i="22"/>
  <c r="E266" i="26" s="1"/>
  <c r="S43" i="22"/>
  <c r="R43" i="22"/>
  <c r="E106" i="26" s="1"/>
  <c r="U42" i="22"/>
  <c r="T42" i="22"/>
  <c r="E318" i="26" s="1"/>
  <c r="S42" i="22"/>
  <c r="R42" i="22"/>
  <c r="E158" i="26" s="1"/>
  <c r="U41" i="22"/>
  <c r="T41" i="22"/>
  <c r="S41" i="22"/>
  <c r="R41" i="22"/>
  <c r="E174" i="26" s="1"/>
  <c r="U40" i="22"/>
  <c r="T40" i="22"/>
  <c r="E310" i="26" s="1"/>
  <c r="S40" i="22"/>
  <c r="R40" i="22"/>
  <c r="E150" i="26" s="1"/>
  <c r="U39" i="22"/>
  <c r="T39" i="22"/>
  <c r="S39" i="22"/>
  <c r="R39" i="22"/>
  <c r="U38" i="22"/>
  <c r="T38" i="22"/>
  <c r="E262" i="26" s="1"/>
  <c r="S38" i="22"/>
  <c r="R38" i="22"/>
  <c r="E102" i="26" s="1"/>
  <c r="U37" i="22"/>
  <c r="T37" i="22"/>
  <c r="E302" i="26" s="1"/>
  <c r="S37" i="22"/>
  <c r="R37" i="22"/>
  <c r="E142" i="26" s="1"/>
  <c r="U36" i="22"/>
  <c r="T36" i="22"/>
  <c r="S36" i="22"/>
  <c r="R36" i="22"/>
  <c r="U35" i="22"/>
  <c r="T35" i="22"/>
  <c r="S35" i="22"/>
  <c r="R35" i="22"/>
  <c r="U34" i="22"/>
  <c r="T34" i="22"/>
  <c r="E306" i="26" s="1"/>
  <c r="S34" i="22"/>
  <c r="R34" i="22"/>
  <c r="E146" i="26" s="1"/>
  <c r="U33" i="22"/>
  <c r="T33" i="22"/>
  <c r="S33" i="22"/>
  <c r="R33" i="22"/>
  <c r="U32" i="22"/>
  <c r="T32" i="22"/>
  <c r="E322" i="26" s="1"/>
  <c r="S32" i="22"/>
  <c r="R32" i="22"/>
  <c r="E162" i="26" s="1"/>
  <c r="U31" i="22"/>
  <c r="T31" i="22"/>
  <c r="E274" i="26" s="1"/>
  <c r="S31" i="22"/>
  <c r="R31" i="22"/>
  <c r="E114" i="26" s="1"/>
  <c r="U30" i="22"/>
  <c r="T30" i="22"/>
  <c r="E294" i="26" s="1"/>
  <c r="S30" i="22"/>
  <c r="R30" i="22"/>
  <c r="E134" i="26" s="1"/>
  <c r="U29" i="22"/>
  <c r="T29" i="22"/>
  <c r="E286" i="26" s="1"/>
  <c r="S29" i="22"/>
  <c r="R29" i="22"/>
  <c r="E126" i="26" s="1"/>
  <c r="U28" i="22"/>
  <c r="T28" i="22"/>
  <c r="E298" i="26" s="1"/>
  <c r="S28" i="22"/>
  <c r="R28" i="22"/>
  <c r="E138" i="26" s="1"/>
  <c r="U27" i="22"/>
  <c r="T27" i="22"/>
  <c r="S27" i="22"/>
  <c r="R27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G51" i="10"/>
  <c r="H51" i="10"/>
  <c r="I51" i="10"/>
  <c r="K51" i="10"/>
  <c r="M51" i="10"/>
  <c r="O51" i="10"/>
  <c r="Q51" i="10"/>
  <c r="R28" i="10"/>
  <c r="E61" i="26" s="1"/>
  <c r="S28" i="10"/>
  <c r="T28" i="10"/>
  <c r="E221" i="26" s="1"/>
  <c r="U28" i="10"/>
  <c r="R29" i="10"/>
  <c r="S29" i="10"/>
  <c r="T29" i="10"/>
  <c r="E209" i="26" s="1"/>
  <c r="U29" i="10"/>
  <c r="R30" i="10"/>
  <c r="E57" i="26" s="1"/>
  <c r="S30" i="10"/>
  <c r="T30" i="10"/>
  <c r="E217" i="26" s="1"/>
  <c r="U30" i="10"/>
  <c r="R31" i="10"/>
  <c r="S31" i="10"/>
  <c r="T31" i="10"/>
  <c r="E197" i="26" s="1"/>
  <c r="U31" i="10"/>
  <c r="R32" i="10"/>
  <c r="E85" i="26" s="1"/>
  <c r="S32" i="10"/>
  <c r="T32" i="10"/>
  <c r="E245" i="26" s="1"/>
  <c r="U32" i="10"/>
  <c r="R33" i="10"/>
  <c r="S33" i="10"/>
  <c r="T33" i="10"/>
  <c r="U33" i="10"/>
  <c r="R34" i="10"/>
  <c r="E69" i="26" s="1"/>
  <c r="S34" i="10"/>
  <c r="T34" i="10"/>
  <c r="E229" i="26" s="1"/>
  <c r="U34" i="10"/>
  <c r="R35" i="10"/>
  <c r="S35" i="10"/>
  <c r="T35" i="10"/>
  <c r="U35" i="10"/>
  <c r="R36" i="10"/>
  <c r="S36" i="10"/>
  <c r="T36" i="10"/>
  <c r="U36" i="10"/>
  <c r="R37" i="10"/>
  <c r="E65" i="26" s="1"/>
  <c r="S37" i="10"/>
  <c r="T37" i="10"/>
  <c r="E225" i="26" s="1"/>
  <c r="U37" i="10"/>
  <c r="R38" i="10"/>
  <c r="S38" i="10"/>
  <c r="T38" i="10"/>
  <c r="E185" i="26" s="1"/>
  <c r="U38" i="10"/>
  <c r="R39" i="10"/>
  <c r="S39" i="10"/>
  <c r="T39" i="10"/>
  <c r="U39" i="10"/>
  <c r="R40" i="10"/>
  <c r="E73" i="26" s="1"/>
  <c r="S40" i="10"/>
  <c r="T40" i="10"/>
  <c r="E233" i="26" s="1"/>
  <c r="U40" i="10"/>
  <c r="R41" i="10"/>
  <c r="E97" i="26" s="1"/>
  <c r="S41" i="10"/>
  <c r="T41" i="10"/>
  <c r="E257" i="26" s="1"/>
  <c r="U41" i="10"/>
  <c r="R42" i="10"/>
  <c r="E81" i="26" s="1"/>
  <c r="S42" i="10"/>
  <c r="T42" i="10"/>
  <c r="E241" i="26" s="1"/>
  <c r="U42" i="10"/>
  <c r="R43" i="10"/>
  <c r="S43" i="10"/>
  <c r="T43" i="10"/>
  <c r="E189" i="26" s="1"/>
  <c r="U43" i="10"/>
  <c r="R44" i="10"/>
  <c r="E93" i="26" s="1"/>
  <c r="S44" i="10"/>
  <c r="T44" i="10"/>
  <c r="E253" i="26" s="1"/>
  <c r="U44" i="10"/>
  <c r="R45" i="10"/>
  <c r="S45" i="10"/>
  <c r="T45" i="10"/>
  <c r="E201" i="26" s="1"/>
  <c r="U45" i="10"/>
  <c r="R46" i="10"/>
  <c r="E89" i="26" s="1"/>
  <c r="S46" i="10"/>
  <c r="T46" i="10"/>
  <c r="E249" i="26" s="1"/>
  <c r="U46" i="10"/>
  <c r="R47" i="10"/>
  <c r="S47" i="10"/>
  <c r="T47" i="10"/>
  <c r="U47" i="10"/>
  <c r="R48" i="10"/>
  <c r="S48" i="10"/>
  <c r="T48" i="10"/>
  <c r="E205" i="26" s="1"/>
  <c r="U48" i="10"/>
  <c r="R49" i="10"/>
  <c r="S49" i="10"/>
  <c r="T49" i="10"/>
  <c r="E213" i="26" s="1"/>
  <c r="U49" i="10"/>
  <c r="R50" i="10"/>
  <c r="E77" i="26" s="1"/>
  <c r="S50" i="10"/>
  <c r="T50" i="10"/>
  <c r="E237" i="26" s="1"/>
  <c r="U50" i="10"/>
  <c r="T27" i="10"/>
  <c r="S27" i="10"/>
  <c r="G12" i="20"/>
  <c r="J1" i="7"/>
  <c r="I1" i="14"/>
  <c r="J1" i="22"/>
  <c r="J1" i="10"/>
  <c r="L1" i="20"/>
  <c r="D1" i="7"/>
  <c r="D1" i="14"/>
  <c r="D1" i="22"/>
  <c r="D1" i="10"/>
  <c r="F1" i="20"/>
  <c r="K16" i="18"/>
  <c r="G21" i="22"/>
  <c r="G13" i="22"/>
  <c r="K13" i="22" s="1"/>
  <c r="G23" i="20"/>
  <c r="G22" i="20"/>
  <c r="G19" i="20"/>
  <c r="G18" i="20"/>
  <c r="G15" i="20"/>
  <c r="G14" i="20"/>
  <c r="G13" i="20"/>
  <c r="K13" i="20" s="1"/>
  <c r="Q32" i="20"/>
  <c r="P32" i="20"/>
  <c r="O32" i="20"/>
  <c r="N32" i="20"/>
  <c r="M32" i="20"/>
  <c r="L32" i="20"/>
  <c r="K32" i="20"/>
  <c r="J32" i="20"/>
  <c r="I32" i="20"/>
  <c r="G32" i="20"/>
  <c r="H32" i="20"/>
  <c r="F32" i="20"/>
  <c r="B18" i="18" l="1"/>
  <c r="E330" i="26"/>
  <c r="E331" i="26"/>
  <c r="E332" i="26"/>
  <c r="E326" i="26"/>
  <c r="E327" i="26"/>
  <c r="E328" i="26"/>
  <c r="E49" i="26"/>
  <c r="E334" i="26"/>
  <c r="E336" i="26"/>
  <c r="E335" i="26"/>
  <c r="E270" i="26"/>
  <c r="E193" i="26"/>
  <c r="E110" i="26"/>
  <c r="E290" i="26"/>
  <c r="E130" i="26"/>
  <c r="E53" i="26"/>
  <c r="E41" i="26"/>
  <c r="E29" i="26"/>
  <c r="E37" i="26"/>
  <c r="E46" i="26"/>
  <c r="E47" i="26"/>
  <c r="E45" i="26"/>
  <c r="E25" i="26"/>
  <c r="A30" i="22"/>
  <c r="G17" i="22"/>
  <c r="K17" i="22" s="1"/>
  <c r="U51" i="22"/>
  <c r="S51" i="22"/>
  <c r="T51" i="22"/>
  <c r="S51" i="10"/>
  <c r="T51" i="10"/>
  <c r="H33" i="20"/>
  <c r="F34" i="20" s="1"/>
  <c r="I16" i="18"/>
  <c r="A31" i="20"/>
  <c r="A30" i="20"/>
  <c r="A33" i="22"/>
  <c r="R51" i="22"/>
  <c r="H52" i="22"/>
  <c r="T32" i="20"/>
  <c r="R32" i="20"/>
  <c r="BI20" i="18"/>
  <c r="B20" i="18" s="1"/>
  <c r="BI19" i="18"/>
  <c r="A36" i="22"/>
  <c r="A38" i="22"/>
  <c r="A46" i="22"/>
  <c r="A49" i="22"/>
  <c r="A28" i="22"/>
  <c r="A51" i="22"/>
  <c r="A41" i="22"/>
  <c r="A44" i="22"/>
  <c r="A34" i="22"/>
  <c r="A42" i="22"/>
  <c r="A50" i="22"/>
  <c r="A29" i="22"/>
  <c r="A37" i="22"/>
  <c r="A45" i="22"/>
  <c r="A31" i="22"/>
  <c r="A39" i="22"/>
  <c r="A47" i="22"/>
  <c r="A32" i="22"/>
  <c r="A40" i="22"/>
  <c r="A48" i="22"/>
  <c r="A27" i="22"/>
  <c r="A35" i="22"/>
  <c r="A43" i="22"/>
  <c r="U32" i="20"/>
  <c r="S32" i="20"/>
  <c r="A32" i="20"/>
  <c r="T52" i="22" l="1"/>
  <c r="L9" i="14"/>
  <c r="G17" i="20"/>
  <c r="K17" i="20" s="1"/>
  <c r="G21" i="20"/>
  <c r="T33" i="20"/>
  <c r="F53" i="22"/>
  <c r="G21" i="10"/>
  <c r="G17" i="10"/>
  <c r="K17" i="10" s="1"/>
  <c r="G13" i="10"/>
  <c r="K13" i="10" s="1"/>
  <c r="A18" i="18"/>
  <c r="A17" i="18"/>
  <c r="K17" i="18"/>
  <c r="A16" i="18"/>
  <c r="A15" i="18"/>
  <c r="A14" i="18"/>
  <c r="A13" i="18"/>
  <c r="A12" i="18"/>
  <c r="A11" i="18"/>
  <c r="A10" i="18"/>
  <c r="A9" i="18"/>
  <c r="A8" i="18"/>
  <c r="BI17" i="18" l="1"/>
  <c r="F51" i="10" l="1"/>
  <c r="E51" i="10"/>
  <c r="H52" i="10" l="1"/>
  <c r="F53" i="10" s="1"/>
  <c r="B19" i="18"/>
  <c r="U27" i="10"/>
  <c r="U51" i="10" s="1"/>
  <c r="J9" i="14" s="1"/>
  <c r="R27" i="10"/>
  <c r="E33" i="26" l="1"/>
  <c r="R51" i="10"/>
  <c r="K9" i="14" l="1"/>
  <c r="I9" i="14" s="1"/>
  <c r="T52" i="10"/>
  <c r="A49" i="10"/>
  <c r="A50" i="10"/>
  <c r="A12" i="7"/>
  <c r="B12" i="7" s="1"/>
  <c r="I11" i="14" l="1"/>
  <c r="A9" i="14"/>
  <c r="A51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27" i="10"/>
</calcChain>
</file>

<file path=xl/sharedStrings.xml><?xml version="1.0" encoding="utf-8"?>
<sst xmlns="http://schemas.openxmlformats.org/spreadsheetml/2006/main" count="3450" uniqueCount="1625">
  <si>
    <t>№ п/п</t>
  </si>
  <si>
    <t>Предмет</t>
  </si>
  <si>
    <t>Кол-во победителей (чел.)</t>
  </si>
  <si>
    <t>Кол-во призеров (чел.)</t>
  </si>
  <si>
    <t>Русский язык</t>
  </si>
  <si>
    <t>Литература</t>
  </si>
  <si>
    <t>Физика</t>
  </si>
  <si>
    <t>Химия</t>
  </si>
  <si>
    <t>Биология</t>
  </si>
  <si>
    <t>География</t>
  </si>
  <si>
    <t>История</t>
  </si>
  <si>
    <t>Обществознание</t>
  </si>
  <si>
    <t>Право</t>
  </si>
  <si>
    <t>Английский язык</t>
  </si>
  <si>
    <t>Французский язык</t>
  </si>
  <si>
    <t>Физическая культура</t>
  </si>
  <si>
    <t>Технология</t>
  </si>
  <si>
    <t>Экология</t>
  </si>
  <si>
    <t>Экономика</t>
  </si>
  <si>
    <t>Астрономия</t>
  </si>
  <si>
    <t>Математика</t>
  </si>
  <si>
    <t>Немецкий язык</t>
  </si>
  <si>
    <t>Количество обучающихся в данной параллели по МО (чел.)</t>
  </si>
  <si>
    <t>Доля участников от общего числа обучающихся в данной параллели (%)</t>
  </si>
  <si>
    <t>только по одному предмету</t>
  </si>
  <si>
    <t xml:space="preserve"> по 2 предметам</t>
  </si>
  <si>
    <t xml:space="preserve"> по 3 предметам</t>
  </si>
  <si>
    <t xml:space="preserve"> по 4 предметам</t>
  </si>
  <si>
    <t xml:space="preserve"> по 5 предметам</t>
  </si>
  <si>
    <t xml:space="preserve"> по 6 предметам</t>
  </si>
  <si>
    <t xml:space="preserve"> по 7 предметам</t>
  </si>
  <si>
    <t xml:space="preserve"> по 8 предметам</t>
  </si>
  <si>
    <t xml:space="preserve"> по 9 предметам</t>
  </si>
  <si>
    <t xml:space="preserve"> по 10 предметам</t>
  </si>
  <si>
    <t xml:space="preserve"> по 11 предметам</t>
  </si>
  <si>
    <t xml:space="preserve"> по 12 предметам</t>
  </si>
  <si>
    <t xml:space="preserve"> по 13 предметам</t>
  </si>
  <si>
    <t xml:space="preserve"> по 14 предметам</t>
  </si>
  <si>
    <t xml:space="preserve"> по 15 предметам</t>
  </si>
  <si>
    <t xml:space="preserve"> по 16 предметам</t>
  </si>
  <si>
    <t xml:space="preserve"> по 17 предметам</t>
  </si>
  <si>
    <t>Итого</t>
  </si>
  <si>
    <t xml:space="preserve"> по 18 предметам</t>
  </si>
  <si>
    <t xml:space="preserve"> по 19 предметам</t>
  </si>
  <si>
    <t xml:space="preserve"> по 20 предметам</t>
  </si>
  <si>
    <t xml:space="preserve"> по 21 предмету</t>
  </si>
  <si>
    <t xml:space="preserve"> …..</t>
  </si>
  <si>
    <t>Испанский язык</t>
  </si>
  <si>
    <t>ЧИСЛО участий</t>
  </si>
  <si>
    <t>Информатика (ИКТ)</t>
  </si>
  <si>
    <t>Искусство (Мировая художественная культура)</t>
  </si>
  <si>
    <t>Основы безопасности и жизнедеятельности</t>
  </si>
  <si>
    <t xml:space="preserve">Количество независимых наблюдателей </t>
  </si>
  <si>
    <t>предмет</t>
  </si>
  <si>
    <t>село</t>
  </si>
  <si>
    <t>город</t>
  </si>
  <si>
    <t>чел.</t>
  </si>
  <si>
    <t>в том числе количество обучающихся:</t>
  </si>
  <si>
    <t>итого</t>
  </si>
  <si>
    <t>принявших участие в олимпиаде за более старшие классы</t>
  </si>
  <si>
    <t>ИТОГО</t>
  </si>
  <si>
    <t>код МСУ</t>
  </si>
  <si>
    <t>автом.</t>
  </si>
  <si>
    <t>служебное поле</t>
  </si>
  <si>
    <t>служ.поле</t>
  </si>
  <si>
    <t>Вышневолоцкий городской округ</t>
  </si>
  <si>
    <t>г.Тверь</t>
  </si>
  <si>
    <t>г. Торжок</t>
  </si>
  <si>
    <t>Андреапольский муниципальный округ</t>
  </si>
  <si>
    <t>Бологовский район</t>
  </si>
  <si>
    <t>Весьегонский муниципальный округ</t>
  </si>
  <si>
    <t>Западнодвинский муниципальный округ</t>
  </si>
  <si>
    <t>Калининский район</t>
  </si>
  <si>
    <t>Кашинский городской округ</t>
  </si>
  <si>
    <t>Краснохолмский муниципальный округ</t>
  </si>
  <si>
    <t>Кувшиновский район</t>
  </si>
  <si>
    <t>Лесной муниципальный округ</t>
  </si>
  <si>
    <t>Нелидовский городской округ</t>
  </si>
  <si>
    <t>Оленинский муниципальный округ</t>
  </si>
  <si>
    <t>Осташковский городской округ</t>
  </si>
  <si>
    <t>Пеновский муниципальный округ</t>
  </si>
  <si>
    <t>Сандовский муниципальный округ</t>
  </si>
  <si>
    <t>Селижаровский муниципальный округ</t>
  </si>
  <si>
    <t>Торжокский район</t>
  </si>
  <si>
    <t>Удомельский городской округ</t>
  </si>
  <si>
    <t>ЗАТО  Озерный</t>
  </si>
  <si>
    <t>ЗАТО Солнечный</t>
  </si>
  <si>
    <t>Тверской педагогический колледж</t>
  </si>
  <si>
    <t>контроль по листам 1 и 3</t>
  </si>
  <si>
    <t>в 4 классе ----------------&gt;</t>
  </si>
  <si>
    <t>да</t>
  </si>
  <si>
    <t>нет</t>
  </si>
  <si>
    <t>ИТОГО/процент участия ОО</t>
  </si>
  <si>
    <t>школьный этап</t>
  </si>
  <si>
    <t>муниципальный этап</t>
  </si>
  <si>
    <t>региональный этап</t>
  </si>
  <si>
    <t>Наименование
МО</t>
  </si>
  <si>
    <t xml:space="preserve">Наличие Регламента/Порядка проведения Олимпиады в ОО </t>
  </si>
  <si>
    <t>Наличие приказа о проведении Олимпиады в ОО</t>
  </si>
  <si>
    <t>Наличие общественных/ независимых наблюдателей</t>
  </si>
  <si>
    <t>Наличие апелляций о нарушении процедуры проведения Олимпиады в ОО</t>
  </si>
  <si>
    <t xml:space="preserve"> Наличие апелляций о несогласии с результатами оценивания олимпиадной работы</t>
  </si>
  <si>
    <t>количество ОО</t>
  </si>
  <si>
    <t>при проведении Олимпиады</t>
  </si>
  <si>
    <t>при проверке олимпиадных работ</t>
  </si>
  <si>
    <t>в том числе были удовлетворены</t>
  </si>
  <si>
    <t xml:space="preserve">в том числе апелляции, по результатам которых в оценивание  ответов были  внесены изменения </t>
  </si>
  <si>
    <t>охват предметов -  100% (по каждому предмету, по которому проводилась Олимпиада в ОО)</t>
  </si>
  <si>
    <t>частичный охват</t>
  </si>
  <si>
    <t>охват предметов -  100%</t>
  </si>
  <si>
    <t xml:space="preserve">количество </t>
  </si>
  <si>
    <t>кол-во ОО</t>
  </si>
  <si>
    <t>последовательность не менять!</t>
  </si>
  <si>
    <t>выбор из списка</t>
  </si>
  <si>
    <t>не было наблюдателей</t>
  </si>
  <si>
    <t>ФИО исполнителя (полностью)</t>
  </si>
  <si>
    <t>контактный телефон (моб.тел.)</t>
  </si>
  <si>
    <t>Общее количество общеобразовательных организаций в МО</t>
  </si>
  <si>
    <t>Кол-во ОО, принявших участие в Олимпиаде</t>
  </si>
  <si>
    <t>Итальянский язык</t>
  </si>
  <si>
    <t>Китайский язык</t>
  </si>
  <si>
    <t>Кол-во ОО, участвовавших в Олимпиаде</t>
  </si>
  <si>
    <t xml:space="preserve"> по 22 предметам</t>
  </si>
  <si>
    <t xml:space="preserve"> по 23 предметам</t>
  </si>
  <si>
    <t xml:space="preserve"> по 24 предметам</t>
  </si>
  <si>
    <r>
      <t xml:space="preserve">В том числе участвовали в олимпиаде </t>
    </r>
    <r>
      <rPr>
        <i/>
        <sz val="12"/>
        <color theme="1"/>
        <rFont val="Times New Roman"/>
        <family val="1"/>
        <charset val="204"/>
      </rPr>
      <t>(чел.)*</t>
    </r>
  </si>
  <si>
    <t>*-Обучающийся, принявший участие в Олимпиаде по нескольким предметам, учитывается 1 раз</t>
  </si>
  <si>
    <t>Количество апелляций / предметы</t>
  </si>
  <si>
    <t>в 10-11 классах ------------&gt;</t>
  </si>
  <si>
    <t>всего</t>
  </si>
  <si>
    <t>Кол-во участников Олимпиады (чел.)</t>
  </si>
  <si>
    <t>в т.ч. ОВЗ и детей-инвалидов</t>
  </si>
  <si>
    <t>Степень участия обучающихся в предметах Олимпиады</t>
  </si>
  <si>
    <t>в том числе ОО, участвовавших в олимпиаде --------&gt;</t>
  </si>
  <si>
    <t>Кесовогорский муниципальный округ</t>
  </si>
  <si>
    <t>Лихославльский муниципальный округ</t>
  </si>
  <si>
    <t>Молоковский муниципальный округ</t>
  </si>
  <si>
    <t>Рамешковский муниципальный округ</t>
  </si>
  <si>
    <t>Спировский муниципальный округ</t>
  </si>
  <si>
    <t>Кол-во участников Олимпиады 5-9 классы, чел.</t>
  </si>
  <si>
    <t>принявших участие в нескольких олимпиадах:</t>
  </si>
  <si>
    <r>
      <t xml:space="preserve">Количественные данные о проведении Олимпиады в </t>
    </r>
    <r>
      <rPr>
        <b/>
        <sz val="14"/>
        <color rgb="FFFF0000"/>
        <rFont val="Times New Roman"/>
        <family val="1"/>
        <charset val="204"/>
      </rPr>
      <t>5-9 классах</t>
    </r>
    <r>
      <rPr>
        <b/>
        <sz val="14"/>
        <color theme="1"/>
        <rFont val="Times New Roman"/>
        <family val="1"/>
        <charset val="204"/>
      </rPr>
      <t xml:space="preserve"> (</t>
    </r>
    <r>
      <rPr>
        <b/>
        <sz val="14"/>
        <color rgb="FFFF0000"/>
        <rFont val="Times New Roman"/>
        <family val="1"/>
        <charset val="204"/>
      </rPr>
      <t>основное общее образование</t>
    </r>
    <r>
      <rPr>
        <b/>
        <sz val="14"/>
        <color theme="1"/>
        <rFont val="Times New Roman"/>
        <family val="1"/>
        <charset val="204"/>
      </rPr>
      <t>)</t>
    </r>
  </si>
  <si>
    <r>
      <t xml:space="preserve">Количественные данные о проведении Олимпиады в </t>
    </r>
    <r>
      <rPr>
        <b/>
        <sz val="14"/>
        <color rgb="FFFF0000"/>
        <rFont val="Times New Roman"/>
        <family val="1"/>
        <charset val="204"/>
      </rPr>
      <t>10-11 классах (среднее общее образование</t>
    </r>
    <r>
      <rPr>
        <b/>
        <sz val="14"/>
        <color theme="1"/>
        <rFont val="Times New Roman"/>
        <family val="1"/>
        <charset val="204"/>
      </rPr>
      <t>)</t>
    </r>
  </si>
  <si>
    <t>Кол-во участников Олимпиады 10-11  классы, чел.</t>
  </si>
  <si>
    <t>Количественные данные об участниках Олимпиады школьников</t>
  </si>
  <si>
    <t>общее кол-во обучающихся в 5-11 классах</t>
  </si>
  <si>
    <t xml:space="preserve"> город (с учетом ОВЗ  и инв.)</t>
  </si>
  <si>
    <t>село (с учетом ОВЗ  и инв.)</t>
  </si>
  <si>
    <t>участников с ОВЗ и детей-инвалидов</t>
  </si>
  <si>
    <t>11-автом</t>
  </si>
  <si>
    <t>22-автом</t>
  </si>
  <si>
    <t>33-автом</t>
  </si>
  <si>
    <t xml:space="preserve"> сумма столбцов 22 и 33: 22+33</t>
  </si>
  <si>
    <t xml:space="preserve">Объективность проведения  ВсОШ </t>
  </si>
  <si>
    <r>
      <t xml:space="preserve">Общее количество общеобразовательных организаций, </t>
    </r>
    <r>
      <rPr>
        <sz val="12"/>
        <color rgb="FFFF0000"/>
        <rFont val="Times New Roman"/>
        <family val="1"/>
        <charset val="204"/>
      </rPr>
      <t>где есть 1-4 классы</t>
    </r>
    <r>
      <rPr>
        <sz val="12"/>
        <color theme="1"/>
        <rFont val="Times New Roman"/>
        <family val="1"/>
        <charset val="204"/>
      </rPr>
      <t>, в МО</t>
    </r>
  </si>
  <si>
    <t>принявших участие в нескольких олимпиадах</t>
  </si>
  <si>
    <t>в том числе ОО, участвовавших в олимпиаде -----------&gt;</t>
  </si>
  <si>
    <t>контроль по листам 1 и 2 ------------------------&gt;</t>
  </si>
  <si>
    <t xml:space="preserve">контроль по листам 1 и 2 </t>
  </si>
  <si>
    <r>
      <t xml:space="preserve">Общее количество общеобразовательных организаций, </t>
    </r>
    <r>
      <rPr>
        <sz val="12"/>
        <color rgb="FFFF0000"/>
        <rFont val="Times New Roman"/>
        <family val="1"/>
        <charset val="204"/>
      </rPr>
      <t>где есть 5-9 классы</t>
    </r>
    <r>
      <rPr>
        <sz val="12"/>
        <color theme="1"/>
        <rFont val="Times New Roman"/>
        <family val="1"/>
        <charset val="204"/>
      </rPr>
      <t>, в МО</t>
    </r>
  </si>
  <si>
    <r>
      <t>Количественные данные о проведении Олимпиады в 4 к</t>
    </r>
    <r>
      <rPr>
        <b/>
        <sz val="14"/>
        <color rgb="FFFF0000"/>
        <rFont val="Times New Roman"/>
        <family val="1"/>
        <charset val="204"/>
      </rPr>
      <t>лассах</t>
    </r>
    <r>
      <rPr>
        <b/>
        <sz val="14"/>
        <color theme="1"/>
        <rFont val="Times New Roman"/>
        <family val="1"/>
        <charset val="204"/>
      </rPr>
      <t xml:space="preserve"> (</t>
    </r>
    <r>
      <rPr>
        <b/>
        <sz val="14"/>
        <color rgb="FFFF0000"/>
        <rFont val="Times New Roman"/>
        <family val="1"/>
        <charset val="204"/>
      </rPr>
      <t>начальное общее образование</t>
    </r>
    <r>
      <rPr>
        <b/>
        <sz val="14"/>
        <color theme="1"/>
        <rFont val="Times New Roman"/>
        <family val="1"/>
        <charset val="204"/>
      </rPr>
      <t>)</t>
    </r>
  </si>
  <si>
    <t>в 5-9 классах --------------------------------&gt;</t>
  </si>
  <si>
    <t>в 5-9 классах -----------------------------------&gt;</t>
  </si>
  <si>
    <t>в 5-9 классах ---------------------------------&gt;</t>
  </si>
  <si>
    <t>контроль по листам 1 и 3 ----&gt;</t>
  </si>
  <si>
    <t>Количество обучающихся, принимавших участие в  этапе Олимпиады (чел.)</t>
  </si>
  <si>
    <t>ЧИСЛО участий_4класс</t>
  </si>
  <si>
    <t>ЧИСЛО участий_5-9кл</t>
  </si>
  <si>
    <t>ЧИСЛО участий_10_11кл.</t>
  </si>
  <si>
    <t>внести</t>
  </si>
  <si>
    <t>в т.ч. кол-во ОО, принявших участие в Олимпиаде</t>
  </si>
  <si>
    <t>контроль</t>
  </si>
  <si>
    <t>3-автом</t>
  </si>
  <si>
    <t>4-автом</t>
  </si>
  <si>
    <r>
      <t xml:space="preserve">Победителей и призеров (подсчет по чел.) - учет один раз </t>
    </r>
    <r>
      <rPr>
        <sz val="11"/>
        <color rgb="FFFF0000"/>
        <rFont val="Calibri"/>
        <family val="2"/>
        <charset val="204"/>
        <scheme val="minor"/>
      </rPr>
      <t>(**Обучающийся, являющийся победителем или призером по нескольким предметам,  учитывается 1 раз)</t>
    </r>
  </si>
  <si>
    <t xml:space="preserve">Победителей и призеров (по участиям) </t>
  </si>
  <si>
    <r>
      <t>Участники</t>
    </r>
    <r>
      <rPr>
        <b/>
        <sz val="11"/>
        <color theme="1"/>
        <rFont val="Calibri"/>
        <family val="2"/>
        <charset val="204"/>
        <scheme val="minor"/>
      </rPr>
      <t xml:space="preserve"> 5-11 класс </t>
    </r>
    <r>
      <rPr>
        <sz val="11"/>
        <color theme="1"/>
        <rFont val="Calibri"/>
        <family val="2"/>
        <charset val="204"/>
        <scheme val="minor"/>
      </rPr>
      <t xml:space="preserve">по категориям (подсчет по чел.) - учет один раз </t>
    </r>
    <r>
      <rPr>
        <sz val="11"/>
        <color rgb="FFFF0000"/>
        <rFont val="Calibri"/>
        <family val="2"/>
        <charset val="204"/>
        <scheme val="minor"/>
      </rPr>
      <t>(*Обучающийся, принявший участие в данном этапе олимпиады по нескольким предметам, учитывается 1 раз)</t>
    </r>
  </si>
  <si>
    <t>4 класс (чел.)</t>
  </si>
  <si>
    <t>5 класс (чел.)</t>
  </si>
  <si>
    <t>6 класс (чел.)</t>
  </si>
  <si>
    <t>7 класс (чел.)</t>
  </si>
  <si>
    <t>8 класс (чел.)</t>
  </si>
  <si>
    <t>9 класс (чел.)</t>
  </si>
  <si>
    <t>10 класс (чел.)</t>
  </si>
  <si>
    <t xml:space="preserve">Информатика </t>
  </si>
  <si>
    <t>Искусство (мировая художественная культура)</t>
  </si>
  <si>
    <t>Основы безопасности жизнедеятельности</t>
  </si>
  <si>
    <t>Всего</t>
  </si>
  <si>
    <t>Количественные данные об участниках олимпиады, выполнявших на школьном этапе всероссийской олимпиады школьников  задания для более старших классов по отношению к тем, в которых они проходят обучение
Тверская область
 ____________________________________________________________________
наименование субъекта Российской Федерации</t>
  </si>
  <si>
    <r>
      <rPr>
        <sz val="11"/>
        <rFont val="Times New Roman"/>
        <family val="1"/>
        <charset val="204"/>
      </rPr>
      <t>Всего Обучающихся* из 4-х классов, принявших участие в Олимпиаде по математике и русскому языку, чел</t>
    </r>
    <r>
      <rPr>
        <sz val="11"/>
        <color rgb="FFFF0000"/>
        <rFont val="Times New Roman"/>
        <family val="1"/>
        <charset val="204"/>
      </rPr>
      <t>. (*УЧИТЫВАЮТСЯ один раз!!!)</t>
    </r>
  </si>
  <si>
    <t>город (с учетом ОВЗ и инвалидов)</t>
  </si>
  <si>
    <t>село (с учетом ОВЗ и инвалидов)</t>
  </si>
  <si>
    <t>ОВЗ, чел</t>
  </si>
  <si>
    <r>
      <t xml:space="preserve">Общее количество общеобразовательных организаций, </t>
    </r>
    <r>
      <rPr>
        <sz val="12"/>
        <color rgb="FFFF0000"/>
        <rFont val="Times New Roman"/>
        <family val="1"/>
        <charset val="204"/>
      </rPr>
      <t>где есть 10-11 классы</t>
    </r>
    <r>
      <rPr>
        <sz val="12"/>
        <color theme="1"/>
        <rFont val="Times New Roman"/>
        <family val="1"/>
        <charset val="204"/>
      </rPr>
      <t>, в МО</t>
    </r>
  </si>
  <si>
    <t>Кол-во участников: сумма столбцов 2 и 3: 2+3</t>
  </si>
  <si>
    <t>в 1-3 классах -----------&gt;</t>
  </si>
  <si>
    <t>в 4 классе ---------------&gt;</t>
  </si>
  <si>
    <t>в том числе об-ся с ОВЗ и дети-инвалиды, чел</t>
  </si>
  <si>
    <t>мсу</t>
  </si>
  <si>
    <t>Приложение к Формам 2/3</t>
  </si>
  <si>
    <t>Кимрский муниципальный округ</t>
  </si>
  <si>
    <t>Ржевский муниципальный округ</t>
  </si>
  <si>
    <t>Бежецкий муниципальный округ</t>
  </si>
  <si>
    <t>Бельский муниципальный округ</t>
  </si>
  <si>
    <t>Жарковский муниципальный округ</t>
  </si>
  <si>
    <t>Зубцовский муниципальный округ</t>
  </si>
  <si>
    <t>Калязинский муниципальный округ</t>
  </si>
  <si>
    <t>Конаковский муниципальный округ</t>
  </si>
  <si>
    <t>Максатихинский муниципальный округ</t>
  </si>
  <si>
    <t>Старицкий муниципальный округ</t>
  </si>
  <si>
    <t>Торопецкий муниципальный округ</t>
  </si>
  <si>
    <t>Фировский муниципальный округ</t>
  </si>
  <si>
    <t>ГБОУ "РЦОШО "Завидово" (д.Мокшино)</t>
  </si>
  <si>
    <t>ФГБОУ ВО ТГМУ Минздрава России гимназия</t>
  </si>
  <si>
    <t>Служебное_поле</t>
  </si>
  <si>
    <t>код_ОО</t>
  </si>
  <si>
    <t>код_МСУ</t>
  </si>
  <si>
    <t>список</t>
  </si>
  <si>
    <t>участник</t>
  </si>
  <si>
    <t>призер</t>
  </si>
  <si>
    <t>победитель</t>
  </si>
  <si>
    <t>Минздрав</t>
  </si>
  <si>
    <t>потребуется для закрытия отражения ПД участников</t>
  </si>
  <si>
    <t>Фамилия Имя Отчество</t>
  </si>
  <si>
    <t>краткое_наименование_ОО</t>
  </si>
  <si>
    <t>Искусство (МХК)</t>
  </si>
  <si>
    <t>автоматически</t>
  </si>
  <si>
    <t>участия</t>
  </si>
  <si>
    <t>заполнить напротив каждого участника</t>
  </si>
  <si>
    <t>участник - вписать только одной строкой</t>
  </si>
  <si>
    <t>участник с ОВЗ или Инвалид</t>
  </si>
  <si>
    <t>…….</t>
  </si>
  <si>
    <t>гоород</t>
  </si>
  <si>
    <t>ГКОУ ВСОШ г. В.Волочек</t>
  </si>
  <si>
    <t>МБОУ "Гимназия № 2"</t>
  </si>
  <si>
    <t>МБОУ СОШ №3</t>
  </si>
  <si>
    <t>МБОУ "Школа №4"</t>
  </si>
  <si>
    <t>МБОУ СОШ № 5</t>
  </si>
  <si>
    <t>МБОУ СОШ № 6</t>
  </si>
  <si>
    <t>МБОУ "СОШ № 7"</t>
  </si>
  <si>
    <t>МБОУ "СШ № 10"</t>
  </si>
  <si>
    <t>МБОУ СОШ №12</t>
  </si>
  <si>
    <t>МБОУ "СОШ № 13"</t>
  </si>
  <si>
    <t>Лицей № 15</t>
  </si>
  <si>
    <t>МБОУ СОШ № 19</t>
  </si>
  <si>
    <t>ГКОУ " Вышневолоцкая школа-интернат №2"</t>
  </si>
  <si>
    <t>ЧОУ "ПСОШ"</t>
  </si>
  <si>
    <t>МБОУ ВСОШ №1</t>
  </si>
  <si>
    <t>Филиал ГКОУ ВСОШ г. Вышний Волочек</t>
  </si>
  <si>
    <t>МБОУ "Академическая СОШ"</t>
  </si>
  <si>
    <t>МБОУ "Борисовская СОШ"</t>
  </si>
  <si>
    <t>МБОУ "Горняцкая СОШ"</t>
  </si>
  <si>
    <t>МБОУ "Дятловская СОШ"</t>
  </si>
  <si>
    <t>МБОУ "Есеновичская СОШ"</t>
  </si>
  <si>
    <t>МБОУ "Зеленогорская СОШ"</t>
  </si>
  <si>
    <t>МБОУ "Красномайская СОШ имени С.Ф.Ушакова"</t>
  </si>
  <si>
    <t>МБОУ "Солнечная СОШ"</t>
  </si>
  <si>
    <t>МБОУ "Терелесовская СОШ"</t>
  </si>
  <si>
    <t>МБОУ "Холохоленская СОШ"</t>
  </si>
  <si>
    <t>МОУ "Средняя школа №1"</t>
  </si>
  <si>
    <t>МОУ "Гимназия №2"</t>
  </si>
  <si>
    <t>МОУ "Средняя школа №4"</t>
  </si>
  <si>
    <t>МОУ "Средняя школа №5"</t>
  </si>
  <si>
    <t>МОУ "Средняя школа №11"</t>
  </si>
  <si>
    <t>МОУ "Средняя школа №13"</t>
  </si>
  <si>
    <t>МОУ "Средняя школа №14"</t>
  </si>
  <si>
    <t>МОУ "Средняя школа №16"</t>
  </si>
  <si>
    <t>МОУ "Гимназия "Логос"</t>
  </si>
  <si>
    <t>МОУ СОШ №1 им.А.С.Пушкина г.Ржева</t>
  </si>
  <si>
    <t>МОУ "СОШ №2"</t>
  </si>
  <si>
    <t>МОУ "СОШ №3"</t>
  </si>
  <si>
    <t>МОУ "СОШ №4"</t>
  </si>
  <si>
    <t>МОУ "СОШ № 5"</t>
  </si>
  <si>
    <t>МОУ "СОШ № 7" г.Ржева</t>
  </si>
  <si>
    <t>МОУ "СОШ № 8"</t>
  </si>
  <si>
    <t>МОУ СОШ № 9 имени В.Т. Степанченко г.Ржева</t>
  </si>
  <si>
    <t>МОУ "Гимназия № 10"</t>
  </si>
  <si>
    <t>МОУ "ООШ № 11"</t>
  </si>
  <si>
    <t>МОУ "СОШ № 12"</t>
  </si>
  <si>
    <t>МАОУ "СОШ № 13"</t>
  </si>
  <si>
    <t>МОУ "Лицей № 35"</t>
  </si>
  <si>
    <t>ГКОУ ВСОШ №2 г.Ржева</t>
  </si>
  <si>
    <t>МОУ СОШ № 1</t>
  </si>
  <si>
    <t>МОУ СОШ №2</t>
  </si>
  <si>
    <t>МОУ СОШ № 3</t>
  </si>
  <si>
    <t>МБОУ СОШ № 4</t>
  </si>
  <si>
    <t>МОУ "Тверская гимназия № 6"</t>
  </si>
  <si>
    <t>МОУ СОШ №7</t>
  </si>
  <si>
    <t>МОУ "Тверская гимназия № 8"</t>
  </si>
  <si>
    <t>МБОУ "СШ № 9"</t>
  </si>
  <si>
    <t>МОУ СОШ № 11</t>
  </si>
  <si>
    <t>МОУ гимназия № 12 г.Твери</t>
  </si>
  <si>
    <t>МОУ СОШ № 14</t>
  </si>
  <si>
    <t>МОУ СОШ № 15</t>
  </si>
  <si>
    <t>МОУ СОШ № 16</t>
  </si>
  <si>
    <t>МБОУ СОШ № 17</t>
  </si>
  <si>
    <t>МБОУ  СОШ № 18</t>
  </si>
  <si>
    <t>МБОУ СШ № 19</t>
  </si>
  <si>
    <t>МОУ СОШ № 20</t>
  </si>
  <si>
    <t>МОУ СОШ № 21</t>
  </si>
  <si>
    <t>МОУ СОШ № 22</t>
  </si>
  <si>
    <t>ЧОУ " Школа "AL"</t>
  </si>
  <si>
    <t>МОУ СОШ № 24</t>
  </si>
  <si>
    <t>МОУ СОШ № 25</t>
  </si>
  <si>
    <t>МБОУ ЦО имени А.Атрощанка</t>
  </si>
  <si>
    <t>МБОУ СОШ № 27</t>
  </si>
  <si>
    <t>МБОУ "ООШ № 28"</t>
  </si>
  <si>
    <t>МОУ СОШ № 29</t>
  </si>
  <si>
    <t>МБОУ СШ № 30</t>
  </si>
  <si>
    <t>МОУ СОШ №31</t>
  </si>
  <si>
    <t>МБОУ "ООШ № 3"</t>
  </si>
  <si>
    <t>МБОУ СОШ № 33</t>
  </si>
  <si>
    <t>МБОУ СОШ № 34</t>
  </si>
  <si>
    <t>МОУ СОШ № 35</t>
  </si>
  <si>
    <t>МБОУ СШ № 36</t>
  </si>
  <si>
    <t>МОУ СОШ № 37</t>
  </si>
  <si>
    <t>МОУ СОШ № 38</t>
  </si>
  <si>
    <t>МОУ СОШ № 39</t>
  </si>
  <si>
    <t>МОУ СОШ № 40</t>
  </si>
  <si>
    <t>МБОУ СШ № 41</t>
  </si>
  <si>
    <t>МБОУ СОШ № 42</t>
  </si>
  <si>
    <t>МОУ СОШ № 43</t>
  </si>
  <si>
    <t>МОУ "Гимназия № 44 г.Твери"</t>
  </si>
  <si>
    <t>МБОУ СШ  № 45</t>
  </si>
  <si>
    <t>МОУ СОШ № 46</t>
  </si>
  <si>
    <t>МБОУ СШ № 47</t>
  </si>
  <si>
    <t>МОУ СОШ №48</t>
  </si>
  <si>
    <t>МБОУ ЦО № 49</t>
  </si>
  <si>
    <t>МОУ СОШ № 50</t>
  </si>
  <si>
    <t>МОУ СОШ № 51</t>
  </si>
  <si>
    <t>МОУ СОШ № 52</t>
  </si>
  <si>
    <t>МБОУ СШ № 53</t>
  </si>
  <si>
    <t>МОУ "Тверской лицей"</t>
  </si>
  <si>
    <t>МБОУ СШ № 55</t>
  </si>
  <si>
    <t>ОУ ОЛ "Региональный довузовский комплекс"</t>
  </si>
  <si>
    <t>Академическая гимназия ТвГУ</t>
  </si>
  <si>
    <t>ТЕПСОШ</t>
  </si>
  <si>
    <t>ЧОУ "ВШП"</t>
  </si>
  <si>
    <t>ТвСВУ</t>
  </si>
  <si>
    <t>ГКОУ  "Тверская школа № 4"</t>
  </si>
  <si>
    <t>ГКОУ "Тверская школа-интернат №1"</t>
  </si>
  <si>
    <t>ГКОУ "Тверская школа - интернат №2"</t>
  </si>
  <si>
    <t>ГКОУ "Тверская школа №3"</t>
  </si>
  <si>
    <t>ГКОУ "ВСОШ г. Твери"</t>
  </si>
  <si>
    <t>МБОУ СОШ №1</t>
  </si>
  <si>
    <t>МБОУ "Гимназия №2  г.Торжка"</t>
  </si>
  <si>
    <t>МБОУ СОШ №4</t>
  </si>
  <si>
    <t>МБОУ СОШ №5 им. Героя России Клещенко В.П.</t>
  </si>
  <si>
    <t>МБОУ СОШ №6</t>
  </si>
  <si>
    <t>МБОУ "Гимназия №7"  г.Торжка</t>
  </si>
  <si>
    <t>МБОУ СОШ №8</t>
  </si>
  <si>
    <t>МБОУ "Центр образования"</t>
  </si>
  <si>
    <t>ГКОУ ВСОШ №2</t>
  </si>
  <si>
    <t>МОУ АСОШ №1</t>
  </si>
  <si>
    <t>МОУ АСОШ №2</t>
  </si>
  <si>
    <t>МОУ АСОШ №3</t>
  </si>
  <si>
    <t>МОУ Бологовская СОШ</t>
  </si>
  <si>
    <t>МОУ Волокская ООШ</t>
  </si>
  <si>
    <t>МОУ Скудинская ООШ</t>
  </si>
  <si>
    <t>МОУ Хотилицкая ООШ</t>
  </si>
  <si>
    <t>ГКОУ Дудинская ВСШ</t>
  </si>
  <si>
    <t>МОУ "Гимназия № 1 им. В.Я. Шишкова"</t>
  </si>
  <si>
    <t>МОУ СОШ № 2 им. В.С. Попова города Бежецка Тверской области</t>
  </si>
  <si>
    <t>МОУ "СОШ № 3"</t>
  </si>
  <si>
    <t>МОУ СОШ № 4</t>
  </si>
  <si>
    <t>МАОУ СОШ № 5</t>
  </si>
  <si>
    <t>МОУ "СОШ № 6"</t>
  </si>
  <si>
    <t>МОУ "Борковская ООШ"</t>
  </si>
  <si>
    <t>ГКОУ "Бежецкая школа-интернат"</t>
  </si>
  <si>
    <t>МОУ Васюковская ООШ</t>
  </si>
  <si>
    <t>МОУ "Дороховская СОШ"</t>
  </si>
  <si>
    <t>МОУ "Зобинская ООШ"</t>
  </si>
  <si>
    <t>МОУ Моркиногорская СОШ</t>
  </si>
  <si>
    <t>МОУ Поречская СОШ</t>
  </si>
  <si>
    <t>МОУ Сукроменская СОШ</t>
  </si>
  <si>
    <t>МОУ Шишково-Дубровская СОШ</t>
  </si>
  <si>
    <t>ГКОУ "ВСОШ г. Бежецка"</t>
  </si>
  <si>
    <t>МОУ "Бельская СОШ"</t>
  </si>
  <si>
    <t>МОУ Будинская ООШ</t>
  </si>
  <si>
    <t>МОУ Дунаевская ООШ</t>
  </si>
  <si>
    <t>МОУ Кавельщинская ООШ</t>
  </si>
  <si>
    <t>МБОУ "СОШ №1"</t>
  </si>
  <si>
    <t>МБОУ "СОШ №10"</t>
  </si>
  <si>
    <t>МБОУ "СОШ №11"</t>
  </si>
  <si>
    <t>МБОУ "СОШ №12"</t>
  </si>
  <si>
    <t>МБОУ "СОШ № 15 п. Березайка"</t>
  </si>
  <si>
    <t>МБОУ "Спеховская СОШ"</t>
  </si>
  <si>
    <t>МБОУ "СОШИ №2"</t>
  </si>
  <si>
    <t>МБОУ "Хотиловская СОШ"</t>
  </si>
  <si>
    <t>МБОУ "Кемецкая СОШ"</t>
  </si>
  <si>
    <t>МБОУ "ООШ №55"</t>
  </si>
  <si>
    <t>МБОУ "ООШ №57"</t>
  </si>
  <si>
    <t>МБОУ "Тимковская ООШ"</t>
  </si>
  <si>
    <t>МБОУ "Березорядская ООШ"</t>
  </si>
  <si>
    <t>МБОУ "Куженкинская ООШ"</t>
  </si>
  <si>
    <t>МБОУ "Весьегонская СОШ"</t>
  </si>
  <si>
    <t>МБОУ "Кесемская СОШ"</t>
  </si>
  <si>
    <t>МБОУ "Чамеровская СОШ"</t>
  </si>
  <si>
    <t>МБОУ "Любегощская СОШ"</t>
  </si>
  <si>
    <t>МБОУ "Большеовсяниковская ООШ"</t>
  </si>
  <si>
    <t>МОУ "Жарковская СОШ №1"</t>
  </si>
  <si>
    <t>МОУ "Королевщинская СОШ"</t>
  </si>
  <si>
    <t>МОУ "Щучейская ООШ"</t>
  </si>
  <si>
    <t>МБОУ "Западнодвинская СОШ № 1"</t>
  </si>
  <si>
    <t>МБОУ "Западнодвинская СОШ № 2"</t>
  </si>
  <si>
    <t>МБОУ "Староторопская СОШ "</t>
  </si>
  <si>
    <t>МБОУ "Ильинская СОШ"</t>
  </si>
  <si>
    <t>МБОУ "Бибиревская ООШ"</t>
  </si>
  <si>
    <t>МБОУ СОШ № 1 г. Зубцова</t>
  </si>
  <si>
    <t>МБОУ "ООШ № 2 г.Зубцова"</t>
  </si>
  <si>
    <t>МБОУ "Погорельская СОШ"</t>
  </si>
  <si>
    <t>МБОУ "Столипинская СОШ"</t>
  </si>
  <si>
    <t>МБОУ "Ульяновская СОШ"</t>
  </si>
  <si>
    <t>МБОУ "Княжегорская СОШ"</t>
  </si>
  <si>
    <t>МБОУ "Щеколдинская СОШ"</t>
  </si>
  <si>
    <t>МБОУ "Коробинская ООШ"</t>
  </si>
  <si>
    <t>МБОУ "Никольская ООШ"</t>
  </si>
  <si>
    <t>МБОУ "Дорожаевская ООШ"</t>
  </si>
  <si>
    <t>МБОУ "Пищалинская ООШ"</t>
  </si>
  <si>
    <t>ГКООУ Медновская СШИ</t>
  </si>
  <si>
    <t>ГКОУ "Эммаусская школа-интернат"</t>
  </si>
  <si>
    <t>ГКОУ "Михайловская ВСОШ"</t>
  </si>
  <si>
    <t>МОУ "Большеборковская СОШ"</t>
  </si>
  <si>
    <t>МОУ "Бурашевская СОШ"</t>
  </si>
  <si>
    <t>МОУ "Васильевская СОШ"</t>
  </si>
  <si>
    <t>МОУ "Верхневолжская СОШ"</t>
  </si>
  <si>
    <t>МОУ "Горютинская СОШ"</t>
  </si>
  <si>
    <t>МОУ "Езвинская СОШ им. С.Д. Конюхова"</t>
  </si>
  <si>
    <t>МОУ "Заволжская СОШ им. П.П. Смирнова"</t>
  </si>
  <si>
    <t>МОУ "Квакшинская СОШ"</t>
  </si>
  <si>
    <t>МОУ "Колталовская СОШ"</t>
  </si>
  <si>
    <t>МОУ "Краснопресненская СОШ им. В.П. Дмитриева"</t>
  </si>
  <si>
    <t>МОУ "Медновская СОШ"</t>
  </si>
  <si>
    <t>МОУ "Михайловская СОШ"</t>
  </si>
  <si>
    <t>МОУ "Некрасовская СОШ"</t>
  </si>
  <si>
    <t>МОУ "Никулинская СОШ"</t>
  </si>
  <si>
    <t>МОУ "Оршинская СОШ"</t>
  </si>
  <si>
    <t>МОУ "Пушкинская СОШ"</t>
  </si>
  <si>
    <t>МОУ "Рождественская СОШ"</t>
  </si>
  <si>
    <t>МОУ "Суховерковская СОШ"</t>
  </si>
  <si>
    <t>МОУ "Тверская СОШ имени Маршала Советского Союза И.С. Конева"</t>
  </si>
  <si>
    <t>МОУ "Тургиновская СОШ"</t>
  </si>
  <si>
    <t>МОУ "Эммаусская СОШ"</t>
  </si>
  <si>
    <t>МОУ "Славновская ООШ"</t>
  </si>
  <si>
    <t>МОУ "Черногубовская ООШ"</t>
  </si>
  <si>
    <t>МОУ "Щербининская ООШ"</t>
  </si>
  <si>
    <t>МОУ "Калининская районная вечерняя (сменная) СОШ"</t>
  </si>
  <si>
    <t>МОУ ГСОШ</t>
  </si>
  <si>
    <t>МОУ ГООШ</t>
  </si>
  <si>
    <t>МОУ Зареченская ООШ г.Калязина</t>
  </si>
  <si>
    <t>МОУ Нерльская СОШ</t>
  </si>
  <si>
    <t>МОУ Лучинниковская ООШ</t>
  </si>
  <si>
    <t>МОУ Семендяевская ООШ</t>
  </si>
  <si>
    <t>МОУ Яринская ООШ</t>
  </si>
  <si>
    <t>МБОУ СОШ №5</t>
  </si>
  <si>
    <t>МБОУ Булатовская СОШ</t>
  </si>
  <si>
    <t>МБОУ СОШ им Калинина</t>
  </si>
  <si>
    <t>МБОУ Пестриковкая СОШ</t>
  </si>
  <si>
    <t>МБОУ Кесовогорская СОШ</t>
  </si>
  <si>
    <t>МБОУ Лисковская СОШ</t>
  </si>
  <si>
    <t>МБОУ Стрелихинская СОШ</t>
  </si>
  <si>
    <t>МБОУ Брылинская ООШ</t>
  </si>
  <si>
    <t>МОУ Белогородская средняя общеобразовательная школа</t>
  </si>
  <si>
    <t>МОУ Горицкая СОШ. "Образовательный центр"</t>
  </si>
  <si>
    <t>МОУ Ильинская средняя общеобразовательная школа</t>
  </si>
  <si>
    <t>МОУ Маловасилевская средняя общеобразовательная школа</t>
  </si>
  <si>
    <t>МОУ "Неклюдовская СОШ им. В.А.Русакова"</t>
  </si>
  <si>
    <t>МОУ Титовская средняя общеобразовательная школа</t>
  </si>
  <si>
    <t>МБОУ СОШ №1 г. Конаково им. Дениса Стребина</t>
  </si>
  <si>
    <t>МБОУ СОШ №2 г.Конаково</t>
  </si>
  <si>
    <t>МБОУ СОШ № 3 г. Конаково</t>
  </si>
  <si>
    <t>МБОУ ВСОШ г. Конаково</t>
  </si>
  <si>
    <t>МБОУ гимназия №5 г. Конаково</t>
  </si>
  <si>
    <t>МБОУ СОШ № 6 г.Конаково</t>
  </si>
  <si>
    <t>МБОУ СОШ № 7 г. Конаково</t>
  </si>
  <si>
    <t>МБОУ СОШ № 8 г.Конаково</t>
  </si>
  <si>
    <t>МБОУ СОШ №9 г. Конаково</t>
  </si>
  <si>
    <t>МБОУ СОШ пос. Радченко</t>
  </si>
  <si>
    <t>МБОУ СОШ № 1 п. Редкино</t>
  </si>
  <si>
    <t>МБОУ СОШ № 2 п. Редкино</t>
  </si>
  <si>
    <t>МБОУ СОШ № 3 пос. Редкино</t>
  </si>
  <si>
    <t>МБОУ СОШ п. Изоплит</t>
  </si>
  <si>
    <t>МБОУ СОШ № 1 п. Новозавидовский</t>
  </si>
  <si>
    <t>МБОУ СОШ № 2 пос. Новозавидовский</t>
  </si>
  <si>
    <t>МБОУ СОШ п. Козлово</t>
  </si>
  <si>
    <t>МБОУ СОШ с.Дмитрова Гора</t>
  </si>
  <si>
    <t>МБОУ СОШ пос. Озерки</t>
  </si>
  <si>
    <t>МБОУ СОШ с. Селихово</t>
  </si>
  <si>
    <t>МБОУ СОШ д. Ручьи</t>
  </si>
  <si>
    <t>ГБОУ СОШ д. Мокшино</t>
  </si>
  <si>
    <t>МБОУ СОШ с.Завидово</t>
  </si>
  <si>
    <t>МБОУ СОШ с.Городня</t>
  </si>
  <si>
    <t>МБОУ СОШ поселка Первое Мая</t>
  </si>
  <si>
    <t>МБОУ СОШ д. Вахонино</t>
  </si>
  <si>
    <t>МБОУ СОШ с. Юрьево-Девичье</t>
  </si>
  <si>
    <t>МБОУ ООШ д. Старое Мелково</t>
  </si>
  <si>
    <t>ЧОУ "Городенская Православная гимназия"</t>
  </si>
  <si>
    <t>МБОУ "Краснохолмская сош № 1"</t>
  </si>
  <si>
    <t>МБОУ "Краснохолмская сош № 2 им. С.Забавина"</t>
  </si>
  <si>
    <t>МБОУ "Хабоцкая оош"</t>
  </si>
  <si>
    <t>МОУ КСОШ №1</t>
  </si>
  <si>
    <t>МОУ КСОШ №2</t>
  </si>
  <si>
    <t>МОУ Прямухинская СОШ</t>
  </si>
  <si>
    <t>МОУ Сокольническая ООШ</t>
  </si>
  <si>
    <t>МОУ Тысяцкая ООШ</t>
  </si>
  <si>
    <t>ГКОУ "Кувшиновская школа-интернат"</t>
  </si>
  <si>
    <t>МОУ Лесная СОШ</t>
  </si>
  <si>
    <t>МОУ Алексейковская СОШ</t>
  </si>
  <si>
    <t>МОУ "Телятниковская ООШ"</t>
  </si>
  <si>
    <t>МОУ "ЛСОШ №1"</t>
  </si>
  <si>
    <t>МОУ "ЛСОШ №2"</t>
  </si>
  <si>
    <t>МОУ "ЛСОШ №7"</t>
  </si>
  <si>
    <t>МОУ "ВСОШ"</t>
  </si>
  <si>
    <t>МОУ "ТСОШ"</t>
  </si>
  <si>
    <t>МОУ "МСОШ"</t>
  </si>
  <si>
    <t>МОУ "ССОШ"</t>
  </si>
  <si>
    <t>МОУ "КСОШ"</t>
  </si>
  <si>
    <t>МОУ Крючковская оош им. В.И. Акимова</t>
  </si>
  <si>
    <t>МОУ "ИООШ"</t>
  </si>
  <si>
    <t>МОУ "СООШ"</t>
  </si>
  <si>
    <t>МБОУ "Максатихинская СОШ № 1"</t>
  </si>
  <si>
    <t>МБОУ "Максатихинская СОШ № 2"</t>
  </si>
  <si>
    <t>МБОУ "Малышевская СОШ"</t>
  </si>
  <si>
    <t>МБОУ "Пятницкая СОШ"</t>
  </si>
  <si>
    <t>МБОУ "Ривзаводская СОШ"</t>
  </si>
  <si>
    <t>МБОУ "Будёновская ООШ"</t>
  </si>
  <si>
    <t>МБОУ "Селецкая ООШ"</t>
  </si>
  <si>
    <t>МБОУ "Сидорковская ООШ"</t>
  </si>
  <si>
    <t>МОУ Молоковская СОШ имени Н.В.Огаркова</t>
  </si>
  <si>
    <t>МОУ Антоновская ООШ</t>
  </si>
  <si>
    <t>МОУ Обросовская ООШ</t>
  </si>
  <si>
    <t>МОУ Ахматовская ООШ</t>
  </si>
  <si>
    <t>Земцовская школа</t>
  </si>
  <si>
    <t>Гимназия № 2</t>
  </si>
  <si>
    <t>Школа № 3</t>
  </si>
  <si>
    <t>Школа № 4</t>
  </si>
  <si>
    <t>Школа № 5</t>
  </si>
  <si>
    <t>Новосёлковская школа</t>
  </si>
  <si>
    <t>Селянская школа</t>
  </si>
  <si>
    <t>МКОУ Оленинская СОШ</t>
  </si>
  <si>
    <t>МКОУ Мостовская  СОШ</t>
  </si>
  <si>
    <t>МКОУ Молодотудская СОШ</t>
  </si>
  <si>
    <t>МКОУ Татевская СОШ</t>
  </si>
  <si>
    <t>МКОУ Оленинская ООШ</t>
  </si>
  <si>
    <t>МКОУ Белейковская ООШ</t>
  </si>
  <si>
    <t>МКОУ Глазковская ООШ</t>
  </si>
  <si>
    <t>МКОУ Гусевская ООШ</t>
  </si>
  <si>
    <t>МКОУ Ленинская ООШ</t>
  </si>
  <si>
    <t>МКОУ Первомайская ООШ</t>
  </si>
  <si>
    <t>МКОУ Рогалевская ООШ</t>
  </si>
  <si>
    <t>МКОУ Свисталовская ООШ</t>
  </si>
  <si>
    <t>МКОУ Холмецкая ООШ</t>
  </si>
  <si>
    <t>МБОУ "Средняя общеобразовательная школа № 1 им. академика А.И. Савина"</t>
  </si>
  <si>
    <t>МБОУ "Средняя общеобразовательная школа № 3"</t>
  </si>
  <si>
    <t>МБОУ "Совхозовская средняя общеобразовательная школа"</t>
  </si>
  <si>
    <t>МБОУ "Ворошиловская основная общеобразовательная школа"</t>
  </si>
  <si>
    <t>МБОУ "Ждановская основная общеобразовательная школа"</t>
  </si>
  <si>
    <t>МБОУ "Свапущенская основная общеобразовательная школа"</t>
  </si>
  <si>
    <t>МБОУ "Сорожская основная общеобразовательная школа"</t>
  </si>
  <si>
    <t>МБОУ Ворошиловская СОШ</t>
  </si>
  <si>
    <t>МБОУ Мошаровская СОШ</t>
  </si>
  <si>
    <t>МБОУ "Охватская ООШ"</t>
  </si>
  <si>
    <t>МБОУ Пеновская СОШ имени Е.И.Чайкиной</t>
  </si>
  <si>
    <t>МБОУ Рунская ООШ</t>
  </si>
  <si>
    <t>МОУ "Рамешковская СОШ"</t>
  </si>
  <si>
    <t>МОУ "Кушалинская СОШ"</t>
  </si>
  <si>
    <t>МОУ "Киверичская СОШ"</t>
  </si>
  <si>
    <t>МОУ "Застолбская СОШ"</t>
  </si>
  <si>
    <t>МОУ "Алешинская ООШ"</t>
  </si>
  <si>
    <t>МОУ Ильгощинская ООШ имени В.М. Фомина</t>
  </si>
  <si>
    <t>МОУ "Никольская ООШ"</t>
  </si>
  <si>
    <t>МОУ Глебовская сош</t>
  </si>
  <si>
    <t>МОУ Есинская сш</t>
  </si>
  <si>
    <t>МОУ Ефимовская сош</t>
  </si>
  <si>
    <t>МОУ Итомлинская сш</t>
  </si>
  <si>
    <t>МОУ Становская сш</t>
  </si>
  <si>
    <t>МОУ Чертолинская сш</t>
  </si>
  <si>
    <t>МОУ Артемовская ООШ</t>
  </si>
  <si>
    <t>МОУ оош им. Обручева</t>
  </si>
  <si>
    <t>МОУ Трубинская оош</t>
  </si>
  <si>
    <t>МОУ Тудовская оош</t>
  </si>
  <si>
    <t>МБОУ Сандовская СОШ</t>
  </si>
  <si>
    <t>МБОУ Большемалинская ООШ</t>
  </si>
  <si>
    <t>МБОУ Лукинская ООШ</t>
  </si>
  <si>
    <t>МБОУ Старо-Сандовская ООШ</t>
  </si>
  <si>
    <t>МОУ СОШ № 1 п. Селижарово</t>
  </si>
  <si>
    <t>МОУ СШ № 2 п. Селижарово</t>
  </si>
  <si>
    <t>МОУ Большекошинская средняя школа</t>
  </si>
  <si>
    <t>МОУ Селищенская средняя школа</t>
  </si>
  <si>
    <t>МОУ Оковецкая средняя школа</t>
  </si>
  <si>
    <t>МОУ Максимковская ООШ</t>
  </si>
  <si>
    <t>МОУ Шуваевская ООШ</t>
  </si>
  <si>
    <t>МОУ "Сонковская СОШ Сонковского района Тверской области"</t>
  </si>
  <si>
    <t>МОУ "СОШ №9 Сонковского района Тверской области"</t>
  </si>
  <si>
    <t>МОУ "Беляницкая СОШ Сонковского района Тверской области"</t>
  </si>
  <si>
    <t>МОУ "Вепрёвская ООШ им.Ф.В.Морина Сонковского района Тверской области"</t>
  </si>
  <si>
    <t>МОУ "Задорская ООШ Сонковского района Тверской области"</t>
  </si>
  <si>
    <t>МОУ "Краснооктябрьская ООШ СОнковского района Тверской области"</t>
  </si>
  <si>
    <t>МОУ "Литвиновская ООШ Сонковского района Тверской области"</t>
  </si>
  <si>
    <t>МОУ СОШ №2 пгт Спирово</t>
  </si>
  <si>
    <t>МОУ СОШ №8 пгт Спирово</t>
  </si>
  <si>
    <t>МОУ СОШ с.Козлово</t>
  </si>
  <si>
    <t>МОУ ООШ п.Красное Знамя</t>
  </si>
  <si>
    <t>МОУ ООШ №1 пгт Спирово</t>
  </si>
  <si>
    <t>МБОУ "Старицкая СОШ"</t>
  </si>
  <si>
    <t>МБОУ "Берновская СОШ"</t>
  </si>
  <si>
    <t>МБОУ "Васильевская ООШ"</t>
  </si>
  <si>
    <t>МБОУ "Емельяновская СОШ"</t>
  </si>
  <si>
    <t>МБОУ "Луковниковская СОШ"</t>
  </si>
  <si>
    <t>МБОУ "Ново-Ямская СОШ"</t>
  </si>
  <si>
    <t>МБОУ "СОШ ст. Старица"</t>
  </si>
  <si>
    <t>МБОУ "Степуринская СОШ"</t>
  </si>
  <si>
    <t>МБОУ "Архангельская ООШ"</t>
  </si>
  <si>
    <t>МБОУ "Бабинская ООШ"</t>
  </si>
  <si>
    <t>МБОУ "Красновская ООШ"</t>
  </si>
  <si>
    <t>МБОУ "Паньковская ООШ"</t>
  </si>
  <si>
    <t>МБОУ Б-Вишенская СОШ</t>
  </si>
  <si>
    <t>МБОУ Большесвятцовская СОШ</t>
  </si>
  <si>
    <t>МБОУ Высоковская СОШ</t>
  </si>
  <si>
    <t>МБОУ Масловская СОш</t>
  </si>
  <si>
    <t>МБОУ Мирновская СОШ</t>
  </si>
  <si>
    <t>МБОУ Мисовская СОШ</t>
  </si>
  <si>
    <t>МБОУ Мошковская СОШ</t>
  </si>
  <si>
    <t>МБОУ Рудниковская СОШ</t>
  </si>
  <si>
    <t>МБОУ Селиховская СОШ</t>
  </si>
  <si>
    <t>МБОУ Славнинская СОШ</t>
  </si>
  <si>
    <t>МБОУ Страшевичская СОШ</t>
  </si>
  <si>
    <t>МБОУ Сукромленская   СОШ</t>
  </si>
  <si>
    <t>МБОУ Таложенская СОШ</t>
  </si>
  <si>
    <t>МБОУ Тверецкая СОШ</t>
  </si>
  <si>
    <t>МБОУ Будовская ООШ</t>
  </si>
  <si>
    <t>МБОУ Грузинская ООШ</t>
  </si>
  <si>
    <t>МБОУ Климовская ООШ</t>
  </si>
  <si>
    <t>МБОУ Марьинская ООШ</t>
  </si>
  <si>
    <t>МБОУ ТР СОШ №1</t>
  </si>
  <si>
    <t>МБОУ ТР СОШ №2</t>
  </si>
  <si>
    <t>МБОУ ТР ООШ №3</t>
  </si>
  <si>
    <t>МБОУ ТР Краснополецкая СОШ</t>
  </si>
  <si>
    <t>МБОУ ТР Кудрявцевская ООШ</t>
  </si>
  <si>
    <t>МБОУ ТР Октябрьская ООШ</t>
  </si>
  <si>
    <t>МБОУ ТР  Плоскошская СОШ</t>
  </si>
  <si>
    <t>МБОУ ТР  Подгородненская ООШ</t>
  </si>
  <si>
    <t>МБОУ ТР Поженская СОШ</t>
  </si>
  <si>
    <t>МБОУ ТР Скворцовская СОШ</t>
  </si>
  <si>
    <t>ЧОУ Торопецкая гимназия имени Патриарха Тихона</t>
  </si>
  <si>
    <t>МБОУ УСОШ № 1 им. А.С.Попова</t>
  </si>
  <si>
    <t>МБОУ УСОШ № 2 им. Сергея Ступакова</t>
  </si>
  <si>
    <t>МБОУ УГ № 3 им. О.Г.Макарова</t>
  </si>
  <si>
    <t>МБОУ УСОШ № 4</t>
  </si>
  <si>
    <t>ЧОУ "СО А-школа им. Д.И.Менделеева"</t>
  </si>
  <si>
    <t>МБОУ" Брусовская СОШ"</t>
  </si>
  <si>
    <t>МБОУ Молдинская СОШ имени В.В.Андреева</t>
  </si>
  <si>
    <t>МБОУ Мстинская СОШ</t>
  </si>
  <si>
    <t>МБОУ Сиговская СОШ</t>
  </si>
  <si>
    <t>МБОУ "Рядская ООШ"</t>
  </si>
  <si>
    <t>МОУ Фировская СОШ</t>
  </si>
  <si>
    <t>МБОУ Великооктябрьская СОШ</t>
  </si>
  <si>
    <t>МБОУ Рождественская СОШ</t>
  </si>
  <si>
    <t>МБОУ Дубровская ООШ</t>
  </si>
  <si>
    <t>МБОУ Новосельская ООШ</t>
  </si>
  <si>
    <t>МБОУ СОШ № 1 ЗАТО Озерный</t>
  </si>
  <si>
    <t>МБОУ СОШ № 2 ЗАТО Озерный</t>
  </si>
  <si>
    <t>МКОУ СОШ ЗАТО Солнечный</t>
  </si>
  <si>
    <t>наименование МСУ</t>
  </si>
  <si>
    <t>не трогать!!!</t>
  </si>
  <si>
    <t>служ_1 (5_9)</t>
  </si>
  <si>
    <t>служ_2 (10-11)</t>
  </si>
  <si>
    <t>&lt;---------руками</t>
  </si>
  <si>
    <t>руками----------&gt;</t>
  </si>
  <si>
    <t>МБОУ Котлованская СОШ</t>
  </si>
  <si>
    <t>ГКОУ ТШ № 1</t>
  </si>
  <si>
    <t>МБОУ Уницкая ООШ</t>
  </si>
  <si>
    <t>МКОУ Шоптовская ООШ</t>
  </si>
  <si>
    <t>МОУ Заовражская СОШ</t>
  </si>
  <si>
    <t>МОУ Торопацкая ООШ</t>
  </si>
  <si>
    <t>МУДОД «ДДиЮ»</t>
  </si>
  <si>
    <t>МКОУ Никулинская ООШ</t>
  </si>
  <si>
    <t>МОУ Никольская нош</t>
  </si>
  <si>
    <t>МБОУ "Ряснинская ООШ"</t>
  </si>
  <si>
    <t>МОУ ВСОШ п.Спирово</t>
  </si>
  <si>
    <t>МБОУ Бузыковская ООШ</t>
  </si>
  <si>
    <t>МОУ Комаровская ООШ</t>
  </si>
  <si>
    <t>МОУ Медведевская ООШ</t>
  </si>
  <si>
    <t>МКОУ Холминская ООШ</t>
  </si>
  <si>
    <t>МКОУ Гришинская ООШ</t>
  </si>
  <si>
    <t>МКОУ Бобровская ООШ</t>
  </si>
  <si>
    <t>МОУ Грибановская ООШ</t>
  </si>
  <si>
    <t>МБОУ Дмитровская ООШ</t>
  </si>
  <si>
    <t>МБОУ "ВОШ ЗАТО Озерный"</t>
  </si>
  <si>
    <t>МБОУ Ладьинская ООШ</t>
  </si>
  <si>
    <t>МБОУ "Бойковская ООШ"</t>
  </si>
  <si>
    <t>МБОУ "Дмитровская оош"</t>
  </si>
  <si>
    <t>МБОУ Коробовская СОШ</t>
  </si>
  <si>
    <t>МКОУ Знаменская ООШ</t>
  </si>
  <si>
    <t>МБОУ Никольская СОШ</t>
  </si>
  <si>
    <t>МБОУ "Ульянинская оош"</t>
  </si>
  <si>
    <t>ГКОУ "Вышневолоцкая школа-интернат № 1"</t>
  </si>
  <si>
    <t>МОУ Демяховская ООШ</t>
  </si>
  <si>
    <t>МБОУ "Большерагозинская оош"</t>
  </si>
  <si>
    <t>МБОУ "Дарьинская ООШ"</t>
  </si>
  <si>
    <t>МБОУ "Первомайская ООШ"</t>
  </si>
  <si>
    <t>МОУ "Косковско-Горская ООШ"</t>
  </si>
  <si>
    <t>МОУ Елецкая оош</t>
  </si>
  <si>
    <t>МОУ Приволжская основная общеобразовательная школа</t>
  </si>
  <si>
    <t>МБОУ "Нивская оош"</t>
  </si>
  <si>
    <t>МБОУ Краснопутиловская СОШ</t>
  </si>
  <si>
    <t>МБОУ "Старицкая ВСШ"</t>
  </si>
  <si>
    <t>ГКОУ ВСОШ г. В. Волочек</t>
  </si>
  <si>
    <t>МОУ СОШ № 5</t>
  </si>
  <si>
    <t>МБОУ Спеховская СОШ</t>
  </si>
  <si>
    <t>МОУ "Средняя школа №3" города Кимры</t>
  </si>
  <si>
    <t>параллель_класс по Олимпиаде</t>
  </si>
  <si>
    <t>сумма: 222+333</t>
  </si>
  <si>
    <t>111-автом</t>
  </si>
  <si>
    <t>222-автом</t>
  </si>
  <si>
    <t>333-автом</t>
  </si>
  <si>
    <t>Завидово</t>
  </si>
  <si>
    <t>Федеральный проект "Современная школа"</t>
  </si>
  <si>
    <t>Перечень общественно-значимых результатов (ОЗР) и иных задач:</t>
  </si>
  <si>
    <t>1. Обеспечена возможность детям получать качественное общее образование в условиях, отвечающих современным требованиям, независимо от места проживания ребенка</t>
  </si>
  <si>
    <t>2. Обеспечена возможность профессионального развития и обучения на протяжении всей профессиональной деятельности для педагогических работников</t>
  </si>
  <si>
    <t>3. Организовано комплексное психолого-педагогическое сопровождение участников образовательных отношений</t>
  </si>
  <si>
    <t>Наименование дополнительных сведений для прогнозирования степени достижения ОЗР и иных задач</t>
  </si>
  <si>
    <t>Единица измерения</t>
  </si>
  <si>
    <t>Данные для заполнения</t>
  </si>
  <si>
    <t>Сроки заполнения</t>
  </si>
  <si>
    <t>Городская местность</t>
  </si>
  <si>
    <t>Сельская местность</t>
  </si>
  <si>
    <t>человек</t>
  </si>
  <si>
    <t>Ежеквартально субъектами РФ</t>
  </si>
  <si>
    <t>16</t>
  </si>
  <si>
    <t>Численность обучающихся по основным общеобразовательных программам, принявшим участие во Всероссийской олимпиаде школьников, по уровням общего образования:</t>
  </si>
  <si>
    <t>16.1.1</t>
  </si>
  <si>
    <t>начальное общее образование</t>
  </si>
  <si>
    <t>16.1.2</t>
  </si>
  <si>
    <t>основное общее образование</t>
  </si>
  <si>
    <t>16.1.3</t>
  </si>
  <si>
    <t>среднее общее образование</t>
  </si>
  <si>
    <t>Численность участников Всероссийской олимпиады школьников по общеобразовательным предметам*:</t>
  </si>
  <si>
    <t>17.1.1</t>
  </si>
  <si>
    <t>математика, из них:</t>
  </si>
  <si>
    <t>17.1.1.1</t>
  </si>
  <si>
    <t>ставшими победителями и призерами школьного этапа</t>
  </si>
  <si>
    <t>17.1.2</t>
  </si>
  <si>
    <t>русский язык, из них:</t>
  </si>
  <si>
    <t>17.1.2.1</t>
  </si>
  <si>
    <t>17.1.3</t>
  </si>
  <si>
    <t>17.1.3.1</t>
  </si>
  <si>
    <t>17.1.3.2</t>
  </si>
  <si>
    <t>ставшими победителями и призерами муниципального этапа</t>
  </si>
  <si>
    <t>17.1.3.3</t>
  </si>
  <si>
    <t>ставшими победителями и призерами регионального этапа</t>
  </si>
  <si>
    <t>17.1.4</t>
  </si>
  <si>
    <t>17.1.4.1</t>
  </si>
  <si>
    <t>17.1.4.2</t>
  </si>
  <si>
    <t>17.1.4.3</t>
  </si>
  <si>
    <t>17.1.5</t>
  </si>
  <si>
    <t>иностранный язык, из них:</t>
  </si>
  <si>
    <t>17.1.5.1</t>
  </si>
  <si>
    <t>17.1.5.2</t>
  </si>
  <si>
    <t>17.1.5.3</t>
  </si>
  <si>
    <t>17.1.6</t>
  </si>
  <si>
    <t>информатика и ИКТ, из них:</t>
  </si>
  <si>
    <t>17.1.6.1</t>
  </si>
  <si>
    <t>17.1.6.2</t>
  </si>
  <si>
    <t>17.1.6.3</t>
  </si>
  <si>
    <t>17.1.7</t>
  </si>
  <si>
    <t>физика, из них:</t>
  </si>
  <si>
    <t>17.1.7.1</t>
  </si>
  <si>
    <t>17.1.7.2</t>
  </si>
  <si>
    <t>17.1.7.3</t>
  </si>
  <si>
    <t>17.1.8</t>
  </si>
  <si>
    <t>химия, из них:</t>
  </si>
  <si>
    <t>17.1.8.1</t>
  </si>
  <si>
    <t>17.1.8.2</t>
  </si>
  <si>
    <t>17.1.8.3</t>
  </si>
  <si>
    <t>17.1.9</t>
  </si>
  <si>
    <t>биология, из них:</t>
  </si>
  <si>
    <t>17.1.9.1</t>
  </si>
  <si>
    <t>17.1.9.2</t>
  </si>
  <si>
    <t>17.1.9.3</t>
  </si>
  <si>
    <t>17.1.10</t>
  </si>
  <si>
    <t>экология, из них:</t>
  </si>
  <si>
    <t>17.1.10.1</t>
  </si>
  <si>
    <t>17.1.10.2</t>
  </si>
  <si>
    <t>17.1.10.3</t>
  </si>
  <si>
    <t>17.1.11</t>
  </si>
  <si>
    <t>география, из них:</t>
  </si>
  <si>
    <t>17.1.11.1</t>
  </si>
  <si>
    <t>17.1.11.2</t>
  </si>
  <si>
    <t>17.1.11.3</t>
  </si>
  <si>
    <t>17.1.12</t>
  </si>
  <si>
    <t>астрономия, из них:</t>
  </si>
  <si>
    <t>17.1.12.1</t>
  </si>
  <si>
    <t>17.1.12.2</t>
  </si>
  <si>
    <t>17.1.12.3</t>
  </si>
  <si>
    <t>17.1.13</t>
  </si>
  <si>
    <t>литература, из них:</t>
  </si>
  <si>
    <t>17.1.13.1</t>
  </si>
  <si>
    <t>17.1.13.2</t>
  </si>
  <si>
    <t>17.1.13.3</t>
  </si>
  <si>
    <t>17.1.14</t>
  </si>
  <si>
    <t>история, из них:</t>
  </si>
  <si>
    <t>17.1.14.1</t>
  </si>
  <si>
    <t>17.1.14.2</t>
  </si>
  <si>
    <t>17.1.14.3</t>
  </si>
  <si>
    <t>17.1.15</t>
  </si>
  <si>
    <t>обществознание, из них:</t>
  </si>
  <si>
    <t>17.1.15.1</t>
  </si>
  <si>
    <t>17.1.15.2</t>
  </si>
  <si>
    <t>17.1.15.3</t>
  </si>
  <si>
    <t>17.1.16</t>
  </si>
  <si>
    <t>экономика, из них:</t>
  </si>
  <si>
    <t>17.1.16.1</t>
  </si>
  <si>
    <t>17.1.16.2</t>
  </si>
  <si>
    <t>17.1.16.3</t>
  </si>
  <si>
    <t>17.1.17</t>
  </si>
  <si>
    <t>право, из них:</t>
  </si>
  <si>
    <t>17.1.17.1</t>
  </si>
  <si>
    <t>17.1.17.2</t>
  </si>
  <si>
    <t>17.1.17.3</t>
  </si>
  <si>
    <t>17.1.18</t>
  </si>
  <si>
    <t>искусство (мировая художественная культура), из них:</t>
  </si>
  <si>
    <t>17.1.18.1</t>
  </si>
  <si>
    <t>17.1.18.2</t>
  </si>
  <si>
    <t>17.1.18.3</t>
  </si>
  <si>
    <t>17.1.19</t>
  </si>
  <si>
    <t>физическая культура, из них:</t>
  </si>
  <si>
    <t>17.1.19.1</t>
  </si>
  <si>
    <t>17.1.19.2</t>
  </si>
  <si>
    <t>17.1.19.3</t>
  </si>
  <si>
    <t>17.1.20</t>
  </si>
  <si>
    <t>технология, из них:</t>
  </si>
  <si>
    <t>17.1.20.1</t>
  </si>
  <si>
    <t>17.1.20.2</t>
  </si>
  <si>
    <t>17.1.20.3</t>
  </si>
  <si>
    <t>17.1.21</t>
  </si>
  <si>
    <t>основы безопасности жизнедеятельности, из них:</t>
  </si>
  <si>
    <t>17.1.21.1</t>
  </si>
  <si>
    <t>17.1.21.2</t>
  </si>
  <si>
    <t>17.1.21.3</t>
  </si>
  <si>
    <t>17.1.22</t>
  </si>
  <si>
    <t>17.1.22.1</t>
  </si>
  <si>
    <t>17.1.22.2</t>
  </si>
  <si>
    <t>17.1.22.3</t>
  </si>
  <si>
    <t>17.1.23</t>
  </si>
  <si>
    <t>17.1.23.1</t>
  </si>
  <si>
    <t>17.1.23.2</t>
  </si>
  <si>
    <t>17.1.23.3</t>
  </si>
  <si>
    <t>17.1.24</t>
  </si>
  <si>
    <t>17.1.24.1</t>
  </si>
  <si>
    <t>17.1.24.2</t>
  </si>
  <si>
    <t>17.1.24.3</t>
  </si>
  <si>
    <t>17.1.25</t>
  </si>
  <si>
    <t>17.1.25.1</t>
  </si>
  <si>
    <t>17.1.25.2</t>
  </si>
  <si>
    <t>17.1.25.3</t>
  </si>
  <si>
    <t>17.1.26</t>
  </si>
  <si>
    <t>17.1.26.1</t>
  </si>
  <si>
    <t>17.1.26.2</t>
  </si>
  <si>
    <t>17.1.26.3</t>
  </si>
  <si>
    <t>17.1.27</t>
  </si>
  <si>
    <t>17.1.27.1</t>
  </si>
  <si>
    <t>17.1.27.2</t>
  </si>
  <si>
    <t>17.1.27.3</t>
  </si>
  <si>
    <t>17.1.28</t>
  </si>
  <si>
    <t>17.1.28.1</t>
  </si>
  <si>
    <t>17.1.28.2</t>
  </si>
  <si>
    <t>17.1.28.3</t>
  </si>
  <si>
    <t>17.1.29</t>
  </si>
  <si>
    <t>17.1.29.1</t>
  </si>
  <si>
    <t>17.1.29.2</t>
  </si>
  <si>
    <t>17.1.29.3</t>
  </si>
  <si>
    <t>17.1.30</t>
  </si>
  <si>
    <t>17.1.30.1</t>
  </si>
  <si>
    <t>17.1.30.2</t>
  </si>
  <si>
    <t>17.1.30.3</t>
  </si>
  <si>
    <t>17.1.31</t>
  </si>
  <si>
    <t>17.1.31.1</t>
  </si>
  <si>
    <t>17.1.31.2</t>
  </si>
  <si>
    <t>17.1.31.3</t>
  </si>
  <si>
    <t>17.1.32</t>
  </si>
  <si>
    <t>17.1.32.1</t>
  </si>
  <si>
    <t>17.1.32.2</t>
  </si>
  <si>
    <t>17.1.32.3</t>
  </si>
  <si>
    <t>17.1.33</t>
  </si>
  <si>
    <t>17.1.33.1</t>
  </si>
  <si>
    <t>17.1.33.2</t>
  </si>
  <si>
    <t>17.1.33.3</t>
  </si>
  <si>
    <t>17.1.34</t>
  </si>
  <si>
    <t>17.1.34.1</t>
  </si>
  <si>
    <t>17.1.34.2</t>
  </si>
  <si>
    <t>17.1.34.3</t>
  </si>
  <si>
    <t>17.1.35</t>
  </si>
  <si>
    <t>17.1.35.1</t>
  </si>
  <si>
    <t>17.1.35.2</t>
  </si>
  <si>
    <t>17.1.35.3</t>
  </si>
  <si>
    <t>17.1.36</t>
  </si>
  <si>
    <t>17.1.36.1</t>
  </si>
  <si>
    <t>17.1.36.2</t>
  </si>
  <si>
    <t>17.1.36.3</t>
  </si>
  <si>
    <t>17.1.37</t>
  </si>
  <si>
    <t>17.1.37.1</t>
  </si>
  <si>
    <t>17.1.37.2</t>
  </si>
  <si>
    <t>17.1.37.3</t>
  </si>
  <si>
    <t>17.1.38</t>
  </si>
  <si>
    <t>17.1.38.1</t>
  </si>
  <si>
    <t>17.1.38.2</t>
  </si>
  <si>
    <t>17.1.38.3</t>
  </si>
  <si>
    <t>17.1.39</t>
  </si>
  <si>
    <t>17.1.39.1</t>
  </si>
  <si>
    <t>17.1.39.2</t>
  </si>
  <si>
    <t>17.1.39.3</t>
  </si>
  <si>
    <t>17.1.40</t>
  </si>
  <si>
    <t>17.1.40.1</t>
  </si>
  <si>
    <t>17.1.40.2</t>
  </si>
  <si>
    <t>17.1.40.3</t>
  </si>
  <si>
    <t>* перечень общеобразовательных предметов может быть уточнен при внесении изменений в утвержденный Порядок проведения всероссийской олимпиады школьников</t>
  </si>
  <si>
    <t>нет текста??????</t>
  </si>
  <si>
    <t>Победителей и призеров всего (по участиям)</t>
  </si>
  <si>
    <t>сколько побед/призов</t>
  </si>
  <si>
    <t>наименование</t>
  </si>
  <si>
    <t>Сонковский муниципальный округ</t>
  </si>
  <si>
    <t>проверка кода</t>
  </si>
  <si>
    <t>проверка</t>
  </si>
  <si>
    <t>используется на уровне МСУ, передать далее 
&lt;---------------------закодировать!!!</t>
  </si>
  <si>
    <t>Итого город+село)</t>
  </si>
  <si>
    <t>5_ОВЗ</t>
  </si>
  <si>
    <t>4_ОВЗ</t>
  </si>
  <si>
    <t>6_ОВЗ</t>
  </si>
  <si>
    <t>7_ОВЗ</t>
  </si>
  <si>
    <t>8_ОВЗ</t>
  </si>
  <si>
    <t>9_ОВЗ</t>
  </si>
  <si>
    <t>10_ОВЗ</t>
  </si>
  <si>
    <t>11_ОВЗ</t>
  </si>
  <si>
    <t>итого Тверская область</t>
  </si>
  <si>
    <t>4_город</t>
  </si>
  <si>
    <t>4_село</t>
  </si>
  <si>
    <t>5_город</t>
  </si>
  <si>
    <t>5_село</t>
  </si>
  <si>
    <t>6_город</t>
  </si>
  <si>
    <t>6_село</t>
  </si>
  <si>
    <t>7_город</t>
  </si>
  <si>
    <t>7_село</t>
  </si>
  <si>
    <t>8_город</t>
  </si>
  <si>
    <t>8_село</t>
  </si>
  <si>
    <t>10_город</t>
  </si>
  <si>
    <t>10_село</t>
  </si>
  <si>
    <t>11_город</t>
  </si>
  <si>
    <t>11_село</t>
  </si>
  <si>
    <t>итого ОВЗ</t>
  </si>
  <si>
    <t>итого город</t>
  </si>
  <si>
    <t>итого село</t>
  </si>
  <si>
    <t>головы в целом</t>
  </si>
  <si>
    <t>руками!!
I
I
I
V</t>
  </si>
  <si>
    <t xml:space="preserve">
I
I
I
руками!!</t>
  </si>
  <si>
    <t>1-автом.</t>
  </si>
  <si>
    <t>2-автом</t>
  </si>
  <si>
    <t>&lt;---------руками выбрать</t>
  </si>
  <si>
    <t>Фамилия</t>
  </si>
  <si>
    <t>Имя</t>
  </si>
  <si>
    <t>Отчество</t>
  </si>
  <si>
    <t>полное_наименование_ОО</t>
  </si>
  <si>
    <t>пол</t>
  </si>
  <si>
    <t>дата рождения</t>
  </si>
  <si>
    <t>наличие гражданства РФ</t>
  </si>
  <si>
    <t>статус участника</t>
  </si>
  <si>
    <t>результат (балл)</t>
  </si>
  <si>
    <t>результат (%)</t>
  </si>
  <si>
    <t>ФИО учителя-предметника, место работы</t>
  </si>
  <si>
    <t>м</t>
  </si>
  <si>
    <t>Государственное казенное общеобразовательное учреждение "Вечерняя (сменная) общеобразовательная школа города Вышний Волочек"</t>
  </si>
  <si>
    <t>ж</t>
  </si>
  <si>
    <t>Муниципальное бюджетное  общеобразовательное учреждение "Гимназия № 2"</t>
  </si>
  <si>
    <t>Муниципальное бюджетное  общеобразовательное  учреждение "Средняя общеобразовательная школа №3"</t>
  </si>
  <si>
    <t>Муниципальное бюджетное общеобразовательное учреждение "Школа №4"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</si>
  <si>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</si>
  <si>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 № 6"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</si>
  <si>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</si>
  <si>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 школа № 10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</si>
  <si>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№12"</t>
  </si>
  <si>
    <t>Муниципальное бюджетное общеобразовательное учреждение "Средняя общеобразовательная школа № 13"</t>
  </si>
  <si>
    <t>Муниципальное общеобразовательное бюджетное учреждение "Лицей № 15"</t>
  </si>
  <si>
    <t>Муниципальное бюджетное общеобразовательное учреждение "Средняя общеобразовательная школа  № 19"</t>
  </si>
  <si>
    <t>Калининский муниципальный район</t>
  </si>
  <si>
    <t>Государственное казенное  общеобразовательное учреждение для детей-сирот и детей, оставшихся без попечения родителей "Вышневолоцкая школа-интернат №2"</t>
  </si>
  <si>
    <t>Калязинский район</t>
  </si>
  <si>
    <t>Государственное казенное  общеобразовательное учреждение для детей-сирот и детей, оставшихся без попечения родителей "Вышневолоцкая школа-интернат №1"</t>
  </si>
  <si>
    <t>Частное общеобразовательное учреждение "Православная средняя общеобразовательная школа преподобного Сергия Радонежского"</t>
  </si>
  <si>
    <t>Муниципальное бюджетное общеобразовательное учреждение "Вечерняя (сменная) общеобразовательная школа №1"</t>
  </si>
  <si>
    <t>Муниципальное общеобразовательное учреждение "Средняя школа № 1"</t>
  </si>
  <si>
    <t>Муниципальное общеобразовательное учреждение "Гимназия № 2"</t>
  </si>
  <si>
    <t>Кувшиновский муниципальный округ</t>
  </si>
  <si>
    <t>Муниципальное общеобразовательное учреждение "Средняя школа №3" города Кимры</t>
  </si>
  <si>
    <t>Муниципальное общеобразовательное учреждение "Средняя школа № 4"</t>
  </si>
  <si>
    <t>Муниципальное общеобразовательное учреждение "Средняя школа №5"</t>
  </si>
  <si>
    <t>Муниципальное общеобразовательное учреждение "Средняя школа №11"</t>
  </si>
  <si>
    <t>Муниципальное общеобразовательное учреждение "Средняя школа № 13"</t>
  </si>
  <si>
    <t>Муниципальное общеобразовательное учреждение "Средняя школа №14"</t>
  </si>
  <si>
    <t>Муниципальное общеобразовательное учреждение "Средняя школа № 16"</t>
  </si>
  <si>
    <t>Муниципальное общеобразовательное учреждение "Гимназия "Логос"</t>
  </si>
  <si>
    <t>Муниципальное общеобразовательное учреждение средняя общеобразовательная школа № 1 им.А.С.Пушкина города Ржева Тверской области</t>
  </si>
  <si>
    <t>Муниципальное общеобразовательное учреждение "Средняя общеобразовательная школа №2" города Ржева Тверской области</t>
  </si>
  <si>
    <t>Муниципальное общеобразовательное учреждение " Cредняя общеобразовательная школа № 3" города Ржева Тверской области</t>
  </si>
  <si>
    <t>Муниципальное общеобразовательное учреждение "Средняя общеобразовательная школа № 4" города Ржева Тверской области</t>
  </si>
  <si>
    <t>Муниципальное общеобразовательное учреждение "Средняя общеобразовательная школа № 5"  города Ржева Тверской области имени  Воинов 100 и 101 отдельных стрелковых бригад</t>
  </si>
  <si>
    <t>Муниципальное общеобразовательное учреждение "Средняя общеобразовательная школа № 7" города Ржева Тверской области</t>
  </si>
  <si>
    <t>Муниципальное общеобразовательное учреждение "Cредняя общеобразовательная школа № 8" города Ржева Тверской области</t>
  </si>
  <si>
    <t>Муниципальное общеобразовательное учреждение средняя общеобразовательная школа № 9 имени В.Т. Степанченко  города Ржева Тверской области</t>
  </si>
  <si>
    <t>Торопецкий район</t>
  </si>
  <si>
    <t>Муниципальное общеобразовательное учреждение "Гимназия № 10"  имени учителя В.А. Смирнова города Ржева Тверской области</t>
  </si>
  <si>
    <t>Муниципальное общеобразовательное учреждение "Основная общеобразовательная школа  № 11" города Ржева Тверской области</t>
  </si>
  <si>
    <t>Муниципальное общеобразовательное учреждение "Средняя общеобразовательная школа № 12" города Ржева Тверской области</t>
  </si>
  <si>
    <t>Муниципальное автономное общеобразовательное учреждение "Средняя общеобразовательная школа № 13" города Ржева Тверской области</t>
  </si>
  <si>
    <t>Муниципальное общеобразовательное учреждение "Лицей № 35" города Ржева Тверской области</t>
  </si>
  <si>
    <t>Государственное казенное общеобразовательное учреждение вечерняя (сменная) общеобразовательная школа №2 города Ржева Тверской области</t>
  </si>
  <si>
    <t>Муниципальное общеобразовательное учреждение средняя общеобразовательная школа № 1</t>
  </si>
  <si>
    <t>Муниципальное общеобразовательное учреждение "Средняя общеобразовательная школа № 2 имени Д.М. Карбышева"</t>
  </si>
  <si>
    <t>Муниципальное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</si>
  <si>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4</t>
  </si>
  <si>
    <t>Муниципальное общеобразовательное учреждение средняя общеобразовательная школа №5</t>
  </si>
  <si>
    <t>Муниципальное общеобразовательное учреждение  ``Тверская гимназия № 6``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</si>
  <si>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</si>
  <si>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``Тверская гимназия № 8``</t>
  </si>
  <si>
    <t>Муниципальное бюджетное общеобразовательное учреждение ``Средняя  школа № 9``</t>
  </si>
  <si>
    <t>Муниципальное общеобразовательное учреждение Тверская гимназия № 10</t>
  </si>
  <si>
    <t>Муниципальное общеобразовательное учреждение средняя общеобразовательная школа № 11</t>
  </si>
  <si>
    <t>Муниципальное общеобразовательное учреждение многопрофильная гимназия № 12 г.Твери</t>
  </si>
  <si>
    <t>Муниципальное общеобразовательное учреждение средняя общеобразовательная школа № 14</t>
  </si>
  <si>
    <t>Муниципальное общеобразовательное учреждение средняя общеобразовательная школа № 15</t>
  </si>
  <si>
    <t>Муниципальное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</si>
  <si>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 с углубленным изучением математики № 17</t>
  </si>
  <si>
    <t>Муниципальное  бюджетное общеобразовательное учреждение, средняя общеобразовательная школа № 18  г.Твери</t>
  </si>
  <si>
    <t>Муниципальное бюджетное общеобразовательное учреждение "Средняя  школа № 19"</t>
  </si>
  <si>
    <t>Муниципальное общеобразовательное учреждение ``Средняя общеобразовательная школа № 20``</t>
  </si>
  <si>
    <t>Муниципальное общеобразовательное учреждение ``Средняя общеобразовательная школа № 21``</t>
  </si>
  <si>
    <t>Муниципальное общеобразовательное учреждение ``Средняя общеобразовательная  школа № 22``</t>
  </si>
  <si>
    <t>Частное общеобразовательное учреждение "Школа "AL"</t>
  </si>
  <si>
    <t>Муниципальное общеобразовательное учреждение " Средняя общеобразовательная школа № 24"</t>
  </si>
  <si>
    <t>Муниципальное общеобразовательное учреждение средняя общеобразовательная школа № 25</t>
  </si>
  <si>
    <t>Муниципальное бюджетное общеобразовательное учреждение "Центр образования имени Александра Атрощанка"</t>
  </si>
  <si>
    <t>Муниципальное бюджетное общеобразовательное учреждение ``Средняя общеобразовательная школа № 27 с углубленным изучением отдельных предметов эстетической направленности``</t>
  </si>
  <si>
    <t>Муниципальное бюджетное общеобразовательное учреждение"Основная общеобразовательная школа № 28"</t>
  </si>
  <si>
    <t>Муниципальное общеобразовательное учреждение средняя общеобразовательная школа № 29</t>
  </si>
  <si>
    <t>Муниципальное бюджетное общеобразовательное учреждение ``Средняя  школа № 30``</t>
  </si>
  <si>
    <t>Муниципальное общеобразовательное учреждение ``Средняя общеобразовательная школа №31``</t>
  </si>
  <si>
    <t>Муниципальное бюджетное общеобразовательное учреждение "Основная общеобразовательная школа № 3 имени Героя России Владимира Елизарова"</t>
  </si>
  <si>
    <t>Муниципальное бюджетное общеобразовательное учреждение средняя общеобразовательная школа № 33</t>
  </si>
  <si>
    <t>Муниципальное бюджетное общеобразовательное учреждение средняя общеобразовательная школа № 34</t>
  </si>
  <si>
    <t>Муниципальное общеобразовательное учреждение "Средняя общеобразовательная школа №35 с углубленным изучением немецкого языка"</t>
  </si>
  <si>
    <t>Муниципальное бюджетное общеобразовательное учреждение "Средняя школа № 36"</t>
  </si>
  <si>
    <t>Муниципальное общеобразовательное учреждение средняя общеобразовательная школа № 37</t>
  </si>
  <si>
    <t>Муниципальное общеобразовательное учреждение средняя общеобразовательная школа № 38</t>
  </si>
  <si>
    <t>Муниципальное общеобразовательное учреждение  средняя общеобразовательная школа № 39</t>
  </si>
  <si>
    <t>Муниципальное общеобразовательное учреждение средняя общеобразовательная школа № 40</t>
  </si>
  <si>
    <t>Муниципальное бюджетное общеобразовательное учреждение "Средняя  школа № 41"</t>
  </si>
  <si>
    <t>Муниципальное бюджетное общеобразовательное учреждение ``Средняя общеобразовательная школа № 42``</t>
  </si>
  <si>
    <t>Муниципальное общеобразовательное учреждение ``Средняя общеобразовательная школа № 43``</t>
  </si>
  <si>
    <t>Муниципальное общеобразовательное учреждение "Гимназия № 44 г.Твери"</t>
  </si>
  <si>
    <t>муниципальное бюджетное общеобразовательное учреждение "Средняя  школа  № 45 с углубленным изучением отдельных предметов естественнонаучной направленности"</t>
  </si>
  <si>
    <t>Муниципальное общеобразовательное учреждение средняя общеобразовательная школа № 46</t>
  </si>
  <si>
    <t>Муниципальное бюджетное  общеобразовательное учреждение ``Cредняя  школа № 47``</t>
  </si>
  <si>
    <t>Муниципальное общеобразовательное учреждение средняя общеобразовательная  школа №48</t>
  </si>
  <si>
    <t>Муниципальное бюджетное общеобразовательное учреждение "Центр образования № 49"</t>
  </si>
  <si>
    <t>Муниципальное  общеобразовательное учреждение `` Средняя общеобразовательная школа № 50``</t>
  </si>
  <si>
    <t>Муниципальное общеобразовательное учреждение средняя общеобразовательная школа № 51 г.Твери</t>
  </si>
  <si>
    <t>Муниципальное общеобразовательное учреждение средняя общеобразовательная школа № 52</t>
  </si>
  <si>
    <t>Муниципальное бюджетное общеобразовательное учреждение "Средняя школа № 53"</t>
  </si>
  <si>
    <t>Муниципальное общеобразовательное учреждение ``Тверской лицей``</t>
  </si>
  <si>
    <t>Муниципальное  бюджетное общеобразовательное  учреждение "Средняя школа № 55"</t>
  </si>
  <si>
    <t>Образовательное учреждение. Общеобразовательный лицей. "Региональный довузовский комплекс"</t>
  </si>
  <si>
    <t>Федеральное государственное бюджетное образовательное учреждение высшего образования "Тверской государственный университет" (Академическая гимназия имени П.П. Максимовича)</t>
  </si>
  <si>
    <t>Частное общеобразовательное учреждение ``Тверская епархиальная православная средняя общеобразовательная школа во имя свт.Тихона Задонского``</t>
  </si>
  <si>
    <t>Частное общеобразовательное учреждение "Высшая школа предпринимательства"</t>
  </si>
  <si>
    <t>Федеральное государственное казенное общеобразовательное учреждение "Тверское суворовское военное училище Министерства обороны Российской Федерации"</t>
  </si>
  <si>
    <t>Государственное казенное общеобразовательное учреждение "Тверская школа № 4"</t>
  </si>
  <si>
    <t>Государственное казенное общеобразовательное учреждение "Тверская школа-интернат №1"</t>
  </si>
  <si>
    <t>Государственное казенное общеобразовательное учреждение "Тверская школа - интернат №2"</t>
  </si>
  <si>
    <t>Государственное казенное общеобразовательное учреждение "Тверская школа №1"</t>
  </si>
  <si>
    <t>Государственное казенное общеобразовательное учреждение "Тверская школа №3"</t>
  </si>
  <si>
    <t>государственное казенное общеобразовательное учреждение "Вечерняя (сменная) общеобразовательная школа города Твери"</t>
  </si>
  <si>
    <t>Муниципальное бюджетное общеобразовательное учреждение  "Средняя общеобразовательная школа №1"</t>
  </si>
  <si>
    <t>Муниципальное бюджетное  общеобразовательное учреждение  "Гимназия №2 г. Торжка"</t>
  </si>
  <si>
    <t>Муниципальное бюджетное общеобразовательное учреждение "Средняя общеобразовательная школа № 3"  г. Торжка Тверской области</t>
  </si>
  <si>
    <t>Муниципальное бюджетное общеобразовательное учреждение города Торжка "Средняя общеобразовательная школа №4"</t>
  </si>
  <si>
    <t>Муниципальное бюджетное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</si>
  <si>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№6" города Торжка</t>
  </si>
  <si>
    <t>Муниципальное бюджетное  общеобразовательное учреждение "Гимназия № 7" г.Торжка</t>
  </si>
  <si>
    <t>Муниципальное бюджетное общеобразовательное учреждение  "Средняя общеобразовательная школа № 8" города Торжка Тверской области</t>
  </si>
  <si>
    <t>Муниципальное бюджетное общеобразовательное учреждение "Центр образования"</t>
  </si>
  <si>
    <t>Государственное казенное  общеобразовательное учреждение "Вечерняя (сменная) общеобразовательная школа №2"</t>
  </si>
  <si>
    <t>Муниципальное общеобразовательное учреждение Андреапольская средняя общеобразовательная школа №1</t>
  </si>
  <si>
    <t>Муниципальное общеобразовательное учреждение Андреапольская средняя общеобразовательная школа №2</t>
  </si>
  <si>
    <t>Муниципальное общеобразовательное учреждение Андреапольская средняя общеобразовательная школа №3</t>
  </si>
  <si>
    <t>Муниципальное общеобразовательное учреждение Бологовская средняя общеобразовательная школа</t>
  </si>
  <si>
    <t>Муниципальное общеобразовательное учреждение Волокская основная общеобразовательная школа</t>
  </si>
  <si>
    <t>Муниципальное общеобразовательное учреждение Скудинская основная общеобразовательная школа</t>
  </si>
  <si>
    <t>Муниципальное общеобразовательное учреждение Торопацкая основная общеобразовательная школа</t>
  </si>
  <si>
    <t>Муниципальное общеобразовательное учреждение Хотилицкая основная общеобразовательная школа</t>
  </si>
  <si>
    <t>Государственное казенное общеобразовательное учреждение Дудинская вечерняя (сменная) общеобразовательная школа</t>
  </si>
  <si>
    <t>Муниципальное общеобразовательное учреждение "Гимназия № 1 имени В.Я. Шишкова" г. Бежецка Тверской области</t>
  </si>
  <si>
    <t>Муниципальное общеобразовательное учреждение "Средняя общеобразовательная школа №2 им. В.С. Попова" города Бежецка Тверской области</t>
  </si>
  <si>
    <t>Муниципальное общеобразовательное учреждение  " Средняя общеобразовательная школа № 3 с углубленным изучением музыкальных предметов имени А.П.Иванова" г. Бежецка Тверской области</t>
  </si>
  <si>
    <t>Муниципальное общеобразовательное учреждение - средняя общеобразовательная школа  № 4 имени В. Бурова г. Бежецка Тверской области</t>
  </si>
  <si>
    <t>Муниципальное автономное общеобразовательное учреждение  "Средняя общеобразовательная школа  № 5 им. Л.Н. Гумилева" города Бежецка Тверской области</t>
  </si>
  <si>
    <t>Муниципальное общеобразовательное учреждение "Средняя общеобразовательная школа № 6" города Бежецка Тверской области</t>
  </si>
  <si>
    <t>муниципальное общеобразовательное учреждение "Шишково-дубровская средняя общеобразовательная школа", Бежецкого района, Тверской области</t>
  </si>
  <si>
    <t>муниципальное общеобразовательное учреждение "Борковская основная общеобразовательная школа", Бежецкого района, Тверской области</t>
  </si>
  <si>
    <t>Государственное казенное общеобразовательное учреждение "Бежецкая школа-интернат"</t>
  </si>
  <si>
    <t>муниципальное общеобразовательное учреждение Васюковская основная общеобразовательная школа Бежецкого района Тверской области</t>
  </si>
  <si>
    <t>Муниципальное общеобразовательное учреждение «Дороховская средняя общеобразовательная школа» города Бежецк-5 Тверской области</t>
  </si>
  <si>
    <t>муниципальное общеобразовательное учреждение "Зобинская основная общеобразовательная школа" Бежецкого района Тверской области</t>
  </si>
  <si>
    <t>муниципальное общеобразовательное учреждение Моркиногорская средняя общеобразовательная школа</t>
  </si>
  <si>
    <t>муниципальное общеобразовательное учреждение - Поречская средняя общеобразовательная школа Бежецкого района, Тверской области</t>
  </si>
  <si>
    <t>муниципальное общеобразовательное учреждение - Сукроменская средняя общеобразовательная школа Бежецкого района Тверской области</t>
  </si>
  <si>
    <t>Муниципальное общеобразовательное учреждение Шишково-Дубровкая средняя общеобразовательная школа Бежецкого района Тверской области</t>
  </si>
  <si>
    <t>Государственное казенное общеобразовательное учреждение "Вечерняя (сменная) общеобразовательная школа города Бежецка"</t>
  </si>
  <si>
    <t>Муниципальное общеобразовательное учреждение Бельская средняя общеобразовательная школа</t>
  </si>
  <si>
    <t>Муниципальное общеобразовательное учреждение Будинская основная общеобразовательная школа</t>
  </si>
  <si>
    <t>Муниципальное общеобразовательное учреждение Грибановская основная общеобразовательная школа</t>
  </si>
  <si>
    <t>Муниципальное общеобразовательное учреждение Демяховская основная общеобразовательная школа</t>
  </si>
  <si>
    <t>Муниципальное общеобразовательное учреждение Дунаевская основная общеобразовательная школа</t>
  </si>
  <si>
    <t>Муниципальное общеобразовательное учреждение Кавельщинская основная общеобразовательная школа</t>
  </si>
  <si>
    <t>Муниципальное общеобразовательное учреждение Комаръовская основная общеобразовательная школа</t>
  </si>
  <si>
    <t>Муниципальное бюджетное общеобразовательное учреждение "Средняя общеобразовательная школа № 1" г.Бологое Тверской области</t>
  </si>
  <si>
    <t>Муниципальное бюджетное общеобразовательное учреждение "Средняя общеобразовательная школа № 10" г.Бологое Тверской области</t>
  </si>
  <si>
    <t>Муниципальное бюджетное общеобразовательное учреждение "Средняя общеобразовательная школа № 11" г. Бологое Тверской области</t>
  </si>
  <si>
    <t>Муниципальное бюджетное общеобразовательное учреждение "Средняя общеобразовательная школа № 12"  г.Бологое Тверской области</t>
  </si>
  <si>
    <t>Муниципальное бюджетное общеобразовательное учреждение "Средняя общеобразовательная школа № 15 п. Березайка" Бологовского района Тверской области</t>
  </si>
  <si>
    <t>муниципальное бюджетное общеобразовательное учреждение "Спеховская средняя общеобразовательная школа" п.Куженкино Бологовского района Тверской области</t>
  </si>
  <si>
    <t>Муниципальное бюджетное общеобразовательное учреждение "Средняя общеобразовательная школа-интернат №2" п. Лыкошино Бологовского района Тверской области</t>
  </si>
  <si>
    <t>Муниципальное бюджетное общеобразовательное учреждение "Хотиловская средняя общеобразовательная школа" Бологовского района Тверской области</t>
  </si>
  <si>
    <t>Муниципальное бюджетное общеобразовательное учреждение "Спеховская средняя общеобразовательная школа" Бологовского района Тверской области</t>
  </si>
  <si>
    <t>Муниципальное Бюджетное Образовательное Учреждение "Кемецкая средняя общеобразовательная школа"</t>
  </si>
  <si>
    <t>Муниципальное бюджетное общеобразовательное учреждение "Основная общеобразовательная школа № 55" г.Бологое  Тверской области</t>
  </si>
  <si>
    <t>Муниципальное бюджетное общеобразовательное учреждение "Основная общеобразовательная школа №57"</t>
  </si>
  <si>
    <t>Муниципальное бюждетное общеобразовательное учреждение "Тимковская основная  общеобразовательная школа"</t>
  </si>
  <si>
    <t>Муниципальное бюджетное общеобразовательное учреждение " Березорядская основная общеобразовательная школа"</t>
  </si>
  <si>
    <t>Муниципальное бюджетное общеобразовательное учреждение "Куженкинская основная общеобразовательная школа" с.Куженкино Бологовского района Тверской области</t>
  </si>
  <si>
    <t>Филиал государственного казенного общеобразовательного учреждения "Вечерняя (сменная) общеобразовательная школа города Вышний Волочек"</t>
  </si>
  <si>
    <t>муниципальное бюджетное общеобразовательное учреждение "Весьегонская средняя общеобразовательная школа"</t>
  </si>
  <si>
    <t>муниципальное бюджетное общеобразовательное учреждение "Кесемская средняя общеобразовательная школа"</t>
  </si>
  <si>
    <t>муниципальное бюджетное  общеобразовательное учреждение "Чамеровская средняя общеобразовательная школа"</t>
  </si>
  <si>
    <t>муниципальное бюджетное  общеобразовательное учреждение "Любегощская средняя общеобразовательная школа"</t>
  </si>
  <si>
    <t>муниципальное бюджетное общеобразовательное учреждение "Большеовсяниковскоя основная общеобразовательная школа"</t>
  </si>
  <si>
    <t>Муниципальное бюджетное общеобразовательное учреждение "Академическая  средняя общеобразовательная школа"</t>
  </si>
  <si>
    <t>Муниципальное бюджетное общеобразовательное учреждение "Борисовская средняя общеобразовательная школа"</t>
  </si>
  <si>
    <t>Муниципальное бюджетное общеобразовательное учреждение "Горняцкая  средняя общеобразовательная школа"</t>
  </si>
  <si>
    <t>Муниципальное бюджетное общеобразовательное учреждение "Дятловская средняя общеобразовательная школа"</t>
  </si>
  <si>
    <t>Муниципальное бюджетное общеобразовательное учреждение " Есеновичская средняя общеобразовательная школа"</t>
  </si>
  <si>
    <t>Муниципальное бюджетное общеобразовательное учреждение "Зеленогорская средняя общеобразовательная школа"</t>
  </si>
  <si>
    <t>Муниципальное  бюджетное общеобразовательное учреждение "Красномайская средняя общеобразовательная школа имени С.Ф.Ушакова"</t>
  </si>
  <si>
    <t>Муниципальное бюджетное общеобразовательное учреждение "Солнечная средняя общеобразовательная школа"</t>
  </si>
  <si>
    <t>Муниципальное бюджетное общеобразовательное учреждение "Терелесовская средняя общеобразовательная школа"</t>
  </si>
  <si>
    <t>Муниципальное бюджетное общеобразовательное учреждение "Холохоленская средняя общеобразовательная школа"</t>
  </si>
  <si>
    <t>Муниципальное общеобразовательное учреждение ``Жарковская средняя общеобразовательная школа № 1``</t>
  </si>
  <si>
    <t>Муниципальное общеобразовательное учреждение ``Королевщинская средняя общеобразовательная школа``</t>
  </si>
  <si>
    <t>Муниципальное общеобразовательное учреждение "Щучейская основная общеобразовательная школа"</t>
  </si>
  <si>
    <t>Муниципальное бюджетное общеобразовательное учреждение "Западнодвинская средняя общеобразовательная школа № 1"</t>
  </si>
  <si>
    <t>Муниципальное бюджетное общеобразовательное учреждение "Западнодвинская средняя общеобразовательная школа № 2"</t>
  </si>
  <si>
    <t>Муниципальное бюджетное общеобразовательное учреждение "Староторопская средняя общеобразовательная школа"</t>
  </si>
  <si>
    <t>Муниципальное бюджетное общеобразовательное учреждение "Ильинская средняя общеобразовательная школа"</t>
  </si>
  <si>
    <t>Муниципальное бюджетное общеобразовательное учреждение "Бибиревская основная общеобразовательная школа"</t>
  </si>
  <si>
    <t>Муниципальное бюджетное общеобразовательное учреждение "Первомайская основная общеобразовательная школа"</t>
  </si>
  <si>
    <t>Муниципальное бюджетное общеобразовательное учреждение "Средняя общеобразовательная школа № 1 г. Зубцова"</t>
  </si>
  <si>
    <t>Муниципальное бюджетное общеобразовательное учреждение "Основная общеобразовательная школа № 2 г. Зубцова"</t>
  </si>
  <si>
    <t>Муниципальное бюджетное общеобразовательное учреждение "Погорельская средняя общеобразовательная школа" им. Героя Советского Союза Н.И.Черкасова</t>
  </si>
  <si>
    <t>Муниципальное бюджетное общеобразовательное учреждение "Столипинская средняя общеобразовательная школа"</t>
  </si>
  <si>
    <t>Муниципальное бюджетное общеобразовательное учреждение "Ульяновская средняя общеобразовательная школа"</t>
  </si>
  <si>
    <t>Муниципальное бюджетное общеобразовательное учреждение "Княжегорская средняя общеобразовательная школа"</t>
  </si>
  <si>
    <t>Муниципальное бюджетное общеобразовательное учреждение "Щеколдинская средняя общеобразовательная школа"</t>
  </si>
  <si>
    <t>Муниципальное бюджетное общеобразовательное учреждение "Коробинская основная общеобразовательная школа"</t>
  </si>
  <si>
    <t>Муниципальное бюджетное общеобразовательное учреждение "Никольская основная общеобразовательная школа"</t>
  </si>
  <si>
    <t>Муниципальное бюджетное общеобразовательное учреждение "Дорожаевская основная общеобразовательная школа"</t>
  </si>
  <si>
    <t>Муниципальное бюджетное общеобразовательное учреждение "Пищалинская основная общеобразовательная школа"</t>
  </si>
  <si>
    <t>Государственное казенное оздоровительное общеобразовательное учреждение для детей, нуждающихся в длительном лечении "Медновская санаторная школа-интернат"</t>
  </si>
  <si>
    <t>Государственное казенное общеобразовательное учреждение для детей-сирот и детей, оставшихся без попечения родителей "Эммаусская школа-интернат"</t>
  </si>
  <si>
    <t>Государственное казенное общеобразовательное учреждение «Михайловская вечерняя (сменная) общеобразовательная школа».</t>
  </si>
  <si>
    <t>Муниципальное общеобразовательное учреждение ``Большеборковская средняя общеобразовательная школа``</t>
  </si>
  <si>
    <t>Муниципальное общеобразовательное учреждение ``Бурашевская средняя общеобразовательная школа``</t>
  </si>
  <si>
    <t>Муниципальное общеобразовательное учреждение ``Васильевская средняя общеобразовательная школа``</t>
  </si>
  <si>
    <t>Муниципальное общеобразовательное учреждение ``Верхневолжская средняя общеобразовательная школа``</t>
  </si>
  <si>
    <t>Муниципальное общеобразовательное учреждение ``Горютинская средняя общеобразовательная школа``</t>
  </si>
  <si>
    <t>Муниципальное общеобразовательное учреждение ``Езвинская средняя общеобразовательная школа``</t>
  </si>
  <si>
    <t>Муниципальное общеобразовательное учреждение ``Заволжская средняя общеобразовательная школа имени Героя Социалистического Труда П.П. Смирнова``</t>
  </si>
  <si>
    <t>Миниципальное общеобразовательное учреждение ``Квакшинская средняя общеобразовательная школа``</t>
  </si>
  <si>
    <t>Муниципальное общеобразовательное учреждение ``Колталовская средняя общеобрзовательная школа``</t>
  </si>
  <si>
    <t>Муниципальное общеобразовательное учреждение ``Краснопресненская средняя общеобразовательная школа им. В.П. Дмитриева``</t>
  </si>
  <si>
    <t>Муниципальное общеобразовательное учреждение ``Медновская средняя общеобразовательная школа``</t>
  </si>
  <si>
    <t>Муниципальное общеобразовательное учреждение ``Михайловская средняя общеобразовательная школа``</t>
  </si>
  <si>
    <t>Муниципальное общеобразовательное учреждение ``Некрасовская средняя общеобразовательная школа``</t>
  </si>
  <si>
    <t>Муниципальное общеобразовательное учреждение ``Никулинская средняя общеобразовательная школа``</t>
  </si>
  <si>
    <t>Муниципальное общеобразовательное учреждение ``Оршинская средняя общеобразовательная школа``</t>
  </si>
  <si>
    <t>Муниципальное общеобразовательное учреждение ``Пушкинская средняя общеобразовательная школа``</t>
  </si>
  <si>
    <t>Муниципальное общеобразовательное учреждение ``Рождественская средняя общеобразовательная школа``</t>
  </si>
  <si>
    <t>Муниципальное общеобразовательное учреждение ``Суховерковская средняя общеобразовательная школа``</t>
  </si>
  <si>
    <t>Муниципальное общеобразовательное учреждение ``Тверская средняя общеобразовательная школа имени Маршала Советского Союза Ивана Степановича Конева``</t>
  </si>
  <si>
    <t>Муниципальное общеобразовательное учреждение ``Тургиновская средняя общеобразовательная школа``</t>
  </si>
  <si>
    <t>Муниципальное общеобразовательное учреждение ``Эммаусская средняя общеобразовательная школа``</t>
  </si>
  <si>
    <t>Муниципальное общеобразовательное учреждение "Славновская основная школа"</t>
  </si>
  <si>
    <t>Муниципальное общеобразовательное учреждение "Черногубовская основная школа"</t>
  </si>
  <si>
    <t>Муниципальное общеобразовательноеучреждение "Щербининская основная общеобразовательная школа"</t>
  </si>
  <si>
    <t>Муниципальное общеобразовательное учреждение "Калининская районная вечерняя (сменная) СОШ"</t>
  </si>
  <si>
    <t>Муниципальное образовательное учреждение Городская средняя общеобразовательная школа</t>
  </si>
  <si>
    <t>Муниципальное образовательное учреждение Городская основная общеобразовательная школа</t>
  </si>
  <si>
    <t>Муниципальное образовательное учреждение Зареченская основная общеобразовательная школа г.Калязина</t>
  </si>
  <si>
    <t>Муниципальное образовательное учреждение Нерльская средняя общеобразовательная школа</t>
  </si>
  <si>
    <t>Муниципальное образовательное учреждение Лучинниковская основная общеобразовательная школа</t>
  </si>
  <si>
    <t>Муниципальное образовательное учреждений Семендяевская основная общеобразовательная школа</t>
  </si>
  <si>
    <t>Муниципальное образовательное учреждение Яринская основная общеобразовательная школа</t>
  </si>
  <si>
    <t>Муниципальное бюджетное общеобразовательное учреждение средняя общеобразовательная школа  № 1 г. Кашина</t>
  </si>
  <si>
    <t>Муниципальное бюджетное общеобразовательное учреждение средняя общеобразовательная школа № 3 г. Кашина</t>
  </si>
  <si>
    <t>Муниципальное бюджетное общеобразовательное учреждение средняя общеобразовательная школа  № 5 г. Кашина</t>
  </si>
  <si>
    <t>Муниципальная бюджетная общеобразовательнаое учреждение Булатовская средняя общеобразовательная школа</t>
  </si>
  <si>
    <t>Муниципальная бюджетная общеобразовательная учреждение средняя общеобразовательная школа  им.М.И.Калинина</t>
  </si>
  <si>
    <t>Муниципальное бюджетнаое общеобразовательное учреждение  Пестриковская средняя общеобразовательная школа</t>
  </si>
  <si>
    <t>Муниципальное бюджетное общеобразовательное учреждение Коробовская средняя общеобразовательная школа</t>
  </si>
  <si>
    <t>Муниципальное бюджетное общеобразовательное учреждение Краснопутиловская средняя общеобразовательная школа</t>
  </si>
  <si>
    <t>Муниципальное бюджетное общеобразовательное учреждение Уницкая основная общеобразовательная школа</t>
  </si>
  <si>
    <t>Муниципальное бюджетное общеобразовательное учреждение Бузыковская  основная общеобразовательная школа</t>
  </si>
  <si>
    <t>Муниципальное бюджетное общеобразовательное учреждение Кесовогорская средняя общеобразовательная школа имени дважды Героя Советского Союза А.В. Алелюхина</t>
  </si>
  <si>
    <t>Муниципальное бюджетное общеобразовательное учреждение Лисковская средняя общеобразовательная школа</t>
  </si>
  <si>
    <t>Муниципальное бюджетное общеобразовательное учреждение Стрелихинская средняя общеобразовательная школа</t>
  </si>
  <si>
    <t>Муниципальное бюджетное общеобразовательное учреждение Брылинская основная общеобразовательная школа</t>
  </si>
  <si>
    <t>Муниципальное общеобразовательное учреждение Белогородская средняя общеобразовательная школа</t>
  </si>
  <si>
    <t>Муниципальное общеобразовательное учреждение Горицкая средняя общеобразовательная  школа. Кимрского района Тверской области."Образовательный центр"</t>
  </si>
  <si>
    <t>Муниципальное общеобразовательное учреждение Ильинская средняя общеобразовательная  школа</t>
  </si>
  <si>
    <t>Муниципальное общеобразовательное учреждение Маловасилевская средняя общеобразовательная  школа</t>
  </si>
  <si>
    <t>Муниципальное общеобразовательное учреждение "Неклюдовская средняя общеобразовательная  школа имени Героя Советского Союза Василия Александровича Русакова"</t>
  </si>
  <si>
    <t>Муниципальное общеобразовательное учреждение Титовская средняя общеобразовательная  школа</t>
  </si>
  <si>
    <t>Муниципальное общеобразовательное учреждение Приволжская основная общеобразовательная  школа</t>
  </si>
  <si>
    <t>Муниципальное бюджетное общеобразовательное учреждение средняя общеобразовательная школа  №1 г. Конаково имени Дениса Сергеевича Стребина</t>
  </si>
  <si>
    <t>Муниципальное бюджетное общеобразовательное учреждение средняя общеобразовательная школа  №2  г.Конаково</t>
  </si>
  <si>
    <t>Муниципальное бюджетное общеобразовательное учреждение средняя общеобразовательная школа № 3  г. Конаково</t>
  </si>
  <si>
    <t>Муниципальное бюджетное общеобразовательное учреждение вечерняя (сменная) общеобразовательная школа г. Конаково</t>
  </si>
  <si>
    <t>Муниципальное бюджетное общеобразовательное учреждение гимназия №5  г. Конаково</t>
  </si>
  <si>
    <t>Муниципальное бюджетное общеобразовательное учреждение средняя общеобразовательная школа  № 6  г. Конаково</t>
  </si>
  <si>
    <t>Муниципальное бюджетное общеобразовательное учреждение средняя общеобразовательная школа  № 7  города Конаково</t>
  </si>
  <si>
    <t>Муниципальное бюджетное общеобразовательное учреждение средняя общеобразовательная школа  № 8  г.Конаково</t>
  </si>
  <si>
    <t>Муниципальное бюджетное общеобразовательное учреждение средняя общеобразовательная школа   №9 г. Конаково</t>
  </si>
  <si>
    <t>Муниципальное бюджетное общеобразовательное учреждение средняя общеобразовательная школа пос. Радченко</t>
  </si>
  <si>
    <t>Муниципальное бюджетное общеобразовательное учреждение средняя общеобразовательная школа   № 1 п. Редкино</t>
  </si>
  <si>
    <t>Муниципальное бюджетное общеобразовательное учреждение средняя общеобразовательная школа №2 п. Редкино Конаковского района Тверской области</t>
  </si>
  <si>
    <t>Муниципальное бюджетное общеобразовательное учреждение средняя общеобразовательная школа  № 3 пос. Редкино</t>
  </si>
  <si>
    <t>Муниципальное бюджетное общеобразовательное учреждение средняя общеобразовательная школа поселка Изоплит</t>
  </si>
  <si>
    <t>Муниципальное бюджетное общеобразовательное учреждение средняя общеобразовательная школа № 1 п. Новозавидовский</t>
  </si>
  <si>
    <t>Муниципальное бюджетное общеобразовательное учреждение средняя общеобразовательная школа  № 2 пос. Новозавидовский</t>
  </si>
  <si>
    <t>Муниципальное бюджетное общеобразовательное учреждение средняя общеобразовательная школа поселка Козлово</t>
  </si>
  <si>
    <t>Муниципальное бюджетное общеобразовательное учреждение средняя общеобразовательная школа  с.Дмитрова Гора</t>
  </si>
  <si>
    <t>Муниципальное бюджетное общеобразовательное учреждение средняя общеобразовательная школа  пос. Озерки</t>
  </si>
  <si>
    <t>Муниципальное бюджетное общеобразовательное учреждение средняя общеобразовательная школа с. Селихово</t>
  </si>
  <si>
    <t>Муниципальное бюджетное общеобразовательное учреждение средняя общеобразовательная школа д. Ручьи</t>
  </si>
  <si>
    <t>Государственное бюджетное общеобразовательное учреждение Тверской области Средняя общеобразовательная школа д. Мокшино</t>
  </si>
  <si>
    <t>Муниципальное бюджетное общеобразовательное учреждение средняя общеобразовательная школа  с.Завидово</t>
  </si>
  <si>
    <t>Муниципальное бюджетное общеобразовательное учреждение средняя общеобразовательная школа с. Городня</t>
  </si>
  <si>
    <t>Муниципальное бюджетное общеобразовательное учреждение средняя общеобразовательная школа поселка Первое Мая</t>
  </si>
  <si>
    <t>Муниципальное бюджетное общеобразовательное учреждение средняя общеобразовательная школа д. Вахонино</t>
  </si>
  <si>
    <t>Муниципальное бюджетное общеобразовательное учреждение средняя общеобразовательная школа с. Юрьево-Девичье</t>
  </si>
  <si>
    <t>Муниципальное бюджетное общеобразовательное учреждение основная общеобразовательная школа д. Старое Мелково</t>
  </si>
  <si>
    <t>Частное общеобразовательное учреждение "Городенская Православная гимназия"</t>
  </si>
  <si>
    <t>Муниципальное бюджетное общеобразовательное учреждение "Краснохолмская средняя общеобразовательная школа № 1"</t>
  </si>
  <si>
    <t>Муниципальное бюджетное общеобразовательное учреждение "Краснохолмская средняя общеобразовательная школа № 2 имени Сергея Забавина"</t>
  </si>
  <si>
    <t>Муниципальное бюджетное общеобразовательное учреждение "Хабоцкая основная общеобразовательная школа"</t>
  </si>
  <si>
    <t>Муниципальное бюджетное общеобразовательное учреждение "Большерагозинская основная общеобразовательная школа"</t>
  </si>
  <si>
    <t>Муниципальное бюджетное общеобразовательное учреждение "Дмитровская основная общеобразовательная школа"</t>
  </si>
  <si>
    <t>Муниципальное бюджетное общеобразовательное учреждение "Нивская основная общеобразовательная школа"</t>
  </si>
  <si>
    <t>Муниципальное бюджетное общеобразовательное учреждение "Ульянинская основная общеобразовательная школа"</t>
  </si>
  <si>
    <t>Муниципальное общеобразовательное учреждение Кувшиновская средняя общеобразовательная школа №1</t>
  </si>
  <si>
    <t>Муниципальное общеобразовательное учреждение ``Кувшиновская средняя общеобразовательная школа №2``</t>
  </si>
  <si>
    <t>Муниципальное общеобразовательное учреждение Прямухинская средняя общеобразовательная школа</t>
  </si>
  <si>
    <t>Муниципальное общеобразовательное учреждение Заовражская средняя общеобразовательная школа</t>
  </si>
  <si>
    <t>Муниципальное общеобразовательное учреждение-Сокольническая основная общеобразовательная школа</t>
  </si>
  <si>
    <t>Муниципальное общеобразовательное учреждение Тысяцкая основная общеобразовательная школа</t>
  </si>
  <si>
    <t>Государственное казённое общеобразовательное учреждение "Кувшиновская  школа-интернат"</t>
  </si>
  <si>
    <t>Муниципальное общеобразовательное учреждение Лесная средняя общеобразовательная школа</t>
  </si>
  <si>
    <t>Муниципальное  общеобразовательное учреждение Алексейковская средняя общеобразовательная школа</t>
  </si>
  <si>
    <t>Муниципальное общеобразовательное учреждение "Телятниковская основная общеобразовательная школа"</t>
  </si>
  <si>
    <t>Муниципальное общеобразовательное учреждение "Никольская начальная общеобразовательная школа"</t>
  </si>
  <si>
    <t>Муниципальное общеобразовательное учреждение "Лихославльская средняя общеобразовательная школа №1"</t>
  </si>
  <si>
    <t>Муниципальное общеобразовательное учреждение "Лихославльская средняя общеобразовательная школа № 2"</t>
  </si>
  <si>
    <t>Муниципальное общеобразовательное учреждение "Лихославльская средняя общеобразовательная школа №7"</t>
  </si>
  <si>
    <t>Муниципальное общеобразовательное учреждение "Вескинская средняя общеобразовательная школа"</t>
  </si>
  <si>
    <t>Муниципальное общеобразовательное учреждение "Толмачевская средняя общеобразовательная школа"</t>
  </si>
  <si>
    <t>Муниципальное общеобразовательное учреждение "Микшинская средняя общеобразовательная школа"</t>
  </si>
  <si>
    <t>Муниципальное общеобрзовательное учреждение "Станская средняя общеобразовательная школа"</t>
  </si>
  <si>
    <t>Муниципальное общеобразовательное учреждение "Калашниковская средняя общеобразовательная школа"</t>
  </si>
  <si>
    <t>Муниципальное общеобразовательное учреждение Крючковская основная общеобразовательная школа имени Героя Советского Союза В.И. Акимова</t>
  </si>
  <si>
    <t>Муниципальное общеобразовательное учреждение "Ильинская основная общеобразовательная школа"</t>
  </si>
  <si>
    <t>Муниципальное общеобразовательное учреждение "Сосновицкая основная общеобразовательная школа"</t>
  </si>
  <si>
    <t>2400**</t>
  </si>
  <si>
    <t>МОУ "Барановская НОШ"</t>
  </si>
  <si>
    <t>муниципальное бюджетное общеобразовательное учреждение "Максатихинская средняя общеобразовательная школа № 1"</t>
  </si>
  <si>
    <t>муниципальное бюджетное общеобразовательное учреждение "Максатихинская средняя общеобразовательная школа №2"</t>
  </si>
  <si>
    <t>муниципальное бюджетное общеобразовательное учреждение "Малышевская средняя общеобразовательная школа"</t>
  </si>
  <si>
    <t>муниципальное бюджетное общеобразовательное учреждение "Пятницкая средняя общеобразовательная школа"</t>
  </si>
  <si>
    <t>муниципальное бюджетное общеобразовательное учреждение "Ривзаводская средняя общеобразовательная школа"</t>
  </si>
  <si>
    <t>муниципальное бюджетное общеобразовательное учреждение "Будёновскаяосновная общеобразовательная школа"</t>
  </si>
  <si>
    <t>муниципальное бюджетное общеобразовательное учреждение "Селецкая основная общеобразовательная школа"</t>
  </si>
  <si>
    <t>муниципальное бюджетное общеобразовательное учреждение "Сидорковская общеобразовательная школа"</t>
  </si>
  <si>
    <t>Муниципальное общеобразовательное учреждение Молоковская средняя общеобразовательная школа имени Маршала Советского Союза Героя Советского Союза Н.В. Огаркова</t>
  </si>
  <si>
    <t>Муниципальное общеобразовательное учреждение Антоновская основная общеобразовательная школа</t>
  </si>
  <si>
    <t>Муниципальное общеобразовательное учреждение Обросовская основная общеобразовательная школа</t>
  </si>
  <si>
    <t>Муниципальное общеобразовательное учреждение Ахматовская основная общеобразовательная школа</t>
  </si>
  <si>
    <t>Муниципальное бюджетное общеобразовательное учреждение Земцовская средняя общеобразовательная школа</t>
  </si>
  <si>
    <t>Муниципальное бюджетное общеобразовательное учреждение гимназия № 2</t>
  </si>
  <si>
    <t>Муниципальное бюджетное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</si>
  <si>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5</t>
  </si>
  <si>
    <t>Муниципальное бюджетное общеобразовательное учреждение Новосёлковская средняя общеобразовательная школа</t>
  </si>
  <si>
    <t>Муниципальное бюджетное общеобразовательное учреждение Селянская средняя общеобразовательная школа</t>
  </si>
  <si>
    <t>Пустоподлесская школа</t>
  </si>
  <si>
    <t>Муниципальное бюджетное общеобразовательное учреждение Пустоподлесская основная общеобразовательная школа</t>
  </si>
  <si>
    <t>Муниципальное казенное общеобразовательное учреждение Оленинская средняя общеобразовательная школа</t>
  </si>
  <si>
    <t>Муниципальное казенное общеобразовательное учреждение  Мостовская средняя общеобразовательная школа имени Сергея Козлова</t>
  </si>
  <si>
    <t>Муниципальное казенное общеобразовательное учреждение Молодотудская средняя общеобразовательная школа</t>
  </si>
  <si>
    <t>Муниципальное казенное общеобразовательное учреждение Татевская средняя общеобразовательная школа имени С.А. Рачинского</t>
  </si>
  <si>
    <t>Муниципальное казенное общеобразовательное учреждение Оленинская основная общеобразовательная школа</t>
  </si>
  <si>
    <t>Муниципальное казенное общеобразовательное учреждение Белейковская основная общеобразовательная школа</t>
  </si>
  <si>
    <t>Муниципальное казенное общеобразовательное учреждение Бобровская основная общеобразовательная школа</t>
  </si>
  <si>
    <t>Муниципальное казенное общеобразовательное учреждение Глазковская основная общеобразовательная школа</t>
  </si>
  <si>
    <t>Муниципальное казенное общеобразовательное учреждение Гусевская основная общеобразовательная школа</t>
  </si>
  <si>
    <t>Муниципальное казенное общеобразовательное учреждение Гришинская основная общеобразовательная школа</t>
  </si>
  <si>
    <t>Муниципальное казенное общеобразовательное учреждение Знаменская основная общеобразовательная школа</t>
  </si>
  <si>
    <t>Муниципальное казенное общеобразовательное учреждение Ленинская основная общеобразовательная школа</t>
  </si>
  <si>
    <t>Муниципальное казенное общеобразовательное учреждение Никулинская основная общеобразовательная школа имени М.А.Борисова</t>
  </si>
  <si>
    <t>Муниципальное казенное общеобразовательное учреждение Первомайская основная общеобразовательная школа</t>
  </si>
  <si>
    <t>Муниципальное казенное общеобразовательное учреждение Рогалевская основная общеобразовательная школа</t>
  </si>
  <si>
    <t>Муниципальное казенное общеобразовательное учреждение Свисталовская основная общеобразовательная школа</t>
  </si>
  <si>
    <t>Муниципальное казенное общеобразовательное учреждение Холмецкая основная общеобразовательная школа</t>
  </si>
  <si>
    <t>Муниципальное казенное общеобразовательное учреждение Холминская основная общеобразовательная школа</t>
  </si>
  <si>
    <t>Муниципальное казенное общеобразовательное учреждение Шоптовская основная общеобразовательная школа</t>
  </si>
  <si>
    <t>Муниципальное бюджетное общеобразовательное учреждение ``Средняя общеобразовательная школа № 1 им. академика А.И. Савина"</t>
  </si>
  <si>
    <t>Муниципальное бюджетное общеобразовательное учреждение ``Гимназия № 2``</t>
  </si>
  <si>
    <t>Муниципальное бюджетное общеобразовательное учреждение ``Средняя обшеобразовательная школа № 3``</t>
  </si>
  <si>
    <t>Муниципальное бюджетное общеобразовательное учреждение "Совхозовская средняя общеобразовательная школа"</t>
  </si>
  <si>
    <t>Муниципальное бюджетное общеобразовательное учреждение "Ворошиловская основная общеобразовательная школа"</t>
  </si>
  <si>
    <t>Муниципальное бюджетное общеобразовательное учреждение "Ждановская основная общеобразовательная школа"</t>
  </si>
  <si>
    <t>Муниципальное бюджетное общеобразовательное учреждение "Свапущенская основная общеобразовательная школа"</t>
  </si>
  <si>
    <t>Муниципальное бюджетное общеобразовательное учреждение "Сорожская основная общеобразовательная школа"</t>
  </si>
  <si>
    <t>Муниципальное бюджетное общеобразовательное учреждение Ворошиловская средняя общеобразовательная школа</t>
  </si>
  <si>
    <t>Муниципальное бюджетное общеобразовательное учреждение Мошаровская средняя общеобразовательная школа</t>
  </si>
  <si>
    <t>Муниципальное бюджетное общеобразовательное учреждение "Охватская основная общеобразовательная школа"</t>
  </si>
  <si>
    <t>Муниципальное бюджетное общеобразовательное учреждение Пеновская средняя общеобразовательная школа имени Е.И.Чайкиной</t>
  </si>
  <si>
    <t>Муниципальное бюджетное общеобразовательное учреждение Рунская основная общеобразовательная школа</t>
  </si>
  <si>
    <t>Муниципальное общеобразовательное учреждение "Рамешковская средняя общеобразовательная школа"</t>
  </si>
  <si>
    <t>Муниципальное общеобразовательное учреждение "Кушалинская  средняя общеобразовательная школа"</t>
  </si>
  <si>
    <t>Муниципальное общеобразовательное учреждение "Киверичская средняя общеобразовательная школа"</t>
  </si>
  <si>
    <t>Муниципальное общеобразовательное учреждение "Застолбская средняя общеобразовательная школа"</t>
  </si>
  <si>
    <t>Муниципальное общеобразовательное учреждение "Алешинская основная общеобразовательная школа"</t>
  </si>
  <si>
    <t>Муниципальное общеобразовательное учреждение "Косковско-Горская основная общеобразовательная школа"</t>
  </si>
  <si>
    <t>Муниципальное общеобразовательное учреждение "Ильгощинская основная общеобразовательная школа имени В.М. Фомина"</t>
  </si>
  <si>
    <t>Муниципальное общеобразовательное учреждение "Никольская основная общеобразовательная школа"</t>
  </si>
  <si>
    <t>Муниципальное общеобразовательное учреждение Глебовская средняя общеобразовательная школа Ржевского района Тверской области</t>
  </si>
  <si>
    <t>Муниципальное общеобразовательное учреждение Есинская средняя общеобразовательная школа Ржевского района Тверской области</t>
  </si>
  <si>
    <t>Муниципальное общеобразовательное учреждение Ефимовская средняя общеобразовательная школа Ржевского района Тверской области</t>
  </si>
  <si>
    <t>Муниципальное общеобразовательное учреждение Итомлинская средняя общеобразовательная школа Ржевского района Тверской области</t>
  </si>
  <si>
    <t>Муниципальное общеобразовательное учреждение Становская средняя общеобразовательная школа Ржевского района Тверской области</t>
  </si>
  <si>
    <t>Муниципальное общеобразовательное учреждение Чертолинская средняя общеобразовательная школа Ржевского района Тверской области</t>
  </si>
  <si>
    <t>Муниципальное общеобразовательное учреждение Артемовская основная общеобразовательная школа Ржевского района Тверской области</t>
  </si>
  <si>
    <t>Муниципальное общеобразовательное учреждение Медведевская основная общеобразовательная школа Ржевского района Тверской области</t>
  </si>
  <si>
    <t>Муниципальное общеобразовательное учреждение основная общеобразовательная школа имени В.А. Обручева Ржевского района Тверской области</t>
  </si>
  <si>
    <t>Муниципальное общеобразовательное учреждение Трубинская основная общеобразовательная школа Ржевского района Тверской области</t>
  </si>
  <si>
    <t>Муниципальное общеобразовательное учреждение Тудовская основная общеобразовательная школа Ржевского района Тверской области</t>
  </si>
  <si>
    <t>Муниципальное бюджетное общеобразовательное учреждение Сандовская средняя общеобразовательная школа</t>
  </si>
  <si>
    <t>Муниципальное бюджетное  общеобразовательное учреждение  Большемалинская основная  общеобразовательная школа</t>
  </si>
  <si>
    <t>Муниципальное бюджетное общеобразовательное учреждение Лукинская основная общеобразовательная школа</t>
  </si>
  <si>
    <t>Муниципальное бюджетное общеобразовательное учреждение Старо-Сандовская основная общеобразовательная школа</t>
  </si>
  <si>
    <t>Муниципальное общеобразовательное учреждение средняя общеобразовательная школа №1 п. Селижарово</t>
  </si>
  <si>
    <t>Муниципальное общеобразовательное учреждение средняя общеобразовательная школа №2 п. Селижарово</t>
  </si>
  <si>
    <t>Муниципальное общеобразовательное учреждение Большекошинская средняя общеобразовательная школа</t>
  </si>
  <si>
    <t>Муниципальное общеобразовательное учреждение Селищенская средняя общеобразовательная школа</t>
  </si>
  <si>
    <t>Муниципальное общеобразовательное учреждение Оковецкая средняя общеобразовательная школа</t>
  </si>
  <si>
    <t>Муниципальное общеобразовательное учреждение Елецкая основная общеобразовательная школа</t>
  </si>
  <si>
    <t>Муниципальное общеобразовательное учреждение Максимковская основная общеобразовательная школа</t>
  </si>
  <si>
    <t>Муниципальное общеобразовательное учреждение Шуваевская основная общеобразовательная школа</t>
  </si>
  <si>
    <t>Муниципальное общеобразовательное учреждение "Сонковская средняя общеобразовательная школа Сонковского района Тверской области"</t>
  </si>
  <si>
    <t>Муниципальное общеобразовательное учреждение "Средняя общеобразовательная школа №9 Сонковского района Тверской области"</t>
  </si>
  <si>
    <t>Муниципальное общеобразовательное учреждение "Беляницкая средняя общеобразовательная школа Сонковского района Тверской области"</t>
  </si>
  <si>
    <t>Муниципальное общеобразовательное учреждение "Вепрёвская основная общеобразовательная школа им.Ф.В.Морина Сонковского района Тверской области"</t>
  </si>
  <si>
    <t>Муниципальное общеобразовательное учреждение Задорская основная общеобразовательная школа Сонковского района Тверской области"</t>
  </si>
  <si>
    <t>Муниципальное  общеобразовательное учреждение "Краснооктябрьская  основная общеобразовательная школа Сонковского района Тверской области"</t>
  </si>
  <si>
    <t>Муниципальное общеобразовательное учреждение "Литвиновская основная общеобразовательная школа Сонковского района Тверской области"</t>
  </si>
  <si>
    <t>Муниципальное общеобразовательное учреждение средняя общеобразовательная школа №2 п.Спирово</t>
  </si>
  <si>
    <t>Муниципальное общеобразовательное учреждение" Средняя общеобразовательная школа №8" п.Спирово</t>
  </si>
  <si>
    <t>Муниципальное общеобразовательное учреждение средняя общеобразовательная школа с.Козлово</t>
  </si>
  <si>
    <t>Муниципальное общеобразовательное учреждение основная  общеобразовательная школа п. Красное Знамя</t>
  </si>
  <si>
    <t>Муниципальное общеобразовательное учреждение основная общеобразовательная школа №1 п. Спирово</t>
  </si>
  <si>
    <t>Муниципальное бюджетное общеобразовательное учреждение "Старицкая средняя общеобразовательная школа им. И.Ф.Иванцова"</t>
  </si>
  <si>
    <t>Муниципальное бюджетное общеобразовательное учреждение "Берновская средняя общеобразовательная школа имени А.С. Пушкина"</t>
  </si>
  <si>
    <t>Муниципальное бюджетное общеобразовательное учреждение "Васильевская основная общеобразовательная школа"</t>
  </si>
  <si>
    <t>Муниципальное бюджетное общеобразовательное учреждение "Емельяновская средняя общеобразовательная школа имени М.В. Захарова"</t>
  </si>
  <si>
    <t>Муниципальное бюджетное общеобразовательное учреждение "Луковниковская средняя общеобразовательная школа"</t>
  </si>
  <si>
    <t>Муниципальное бюджетное общеобразовательное учреждение "Ново-Ямская средняя общеобразовательная школа имени адмирала Ф.С. Октябрьского"</t>
  </si>
  <si>
    <t>Муниципальное бюджетное общеобразовательное учреждение "Средняя общеобразовательная школа ст. Старица"</t>
  </si>
  <si>
    <t>Муниципальное бюджетное общеобразовательное учреждение "Степуринская средняя общеобразовательная школа имени Михаила Ярославича Тверского"</t>
  </si>
  <si>
    <t>Муниципальное бюджетное общеобразовательное учреждение "Архангельская основная общеобразовательная школа имени И.М.Жукова"</t>
  </si>
  <si>
    <t>Муниципальное бюджетное общеобразовательное учреждение "Бабинская основная общеобразовательная школа"</t>
  </si>
  <si>
    <t>Муниципальное бюджетное общеобразовательное учреждение "Бойковская основная общеобразовательная школа"</t>
  </si>
  <si>
    <t>Муниципальное бюджетное общеобразовательное учреждение "Дарьинская основная общеобразовательная школа"</t>
  </si>
  <si>
    <t>Муниципальное бюджетное общеобразовательное учреждение "Красновская основная общеобразовательная школа"</t>
  </si>
  <si>
    <t>Муниципальное бюджетное общеобразовательное учреждение "Паньковская основная общеобразовательная школа"</t>
  </si>
  <si>
    <t>Муниципальное бюджетное общеобразовательное учреждение "Ряснинская основная общеобразовательная школа"</t>
  </si>
  <si>
    <t>Муниципальное бюджетное общеобразовательное учреждение Большевишенская средняя общеобразовательная школа Торжокского района Тверской области</t>
  </si>
  <si>
    <t>Муниципальное бюджетное общеобразовательное учреждение Большесвятцовская средняя общеобразовательная школа Торжокского района Тверской области</t>
  </si>
  <si>
    <t>Муниципальное бюджетное общеобразовательное учреждение Высоковская средняя общеобразовательная школаТоржокского района Тверской области</t>
  </si>
  <si>
    <t>Муниципальное бюджетное общеобразовательное учреждение Масловская средняя школа</t>
  </si>
  <si>
    <t>Муниципальное бюджетное общеобразовательное учреждение Мирновская средняя общеобразовательная  школа имени А.А.ВоскресенскогоТоржокского района Тверской области</t>
  </si>
  <si>
    <t>Муниципальное бюджетное общеобразовательное учреждение Мисовская средняя общеобразовательная школаТоржокского района Тверской области</t>
  </si>
  <si>
    <t>Муниципальное бюджетное общеобразовательное учреждение Мошковская средняя общеобразовательная школаТоржокского района Тверской области</t>
  </si>
  <si>
    <t>Муниципальное бюджетное общеобразовательное учреждение Никольская средняя общеобразовательная школа Торжокского района Тверской области</t>
  </si>
  <si>
    <t>Муниципальное бюджетное общеобразовательное учреждение Рудниковская средняя общеобразовательная школа Торжокского района Тверской области</t>
  </si>
  <si>
    <t>Муниципальное бюджетное общеобразовательное учреждение Селиховская средняя общеобразовательная школаТоржокского района Тверской области</t>
  </si>
  <si>
    <t>Муниципальное бюджетное общеобразовательное учреждение  Славнинская средняя общеобразовательная школаТоржокского района Тверской области</t>
  </si>
  <si>
    <t>Муниципальное бюджетное общеобразовательное учреждение  Страшевичская средняя общеобразовательная школаТоржокского района Тверской области</t>
  </si>
  <si>
    <t>Муниципальное бюджетное общеобразовательное учреждение  Сукромленская средняя общеобразовательная школа имени М.Н.Виноградова Торжокского района Тверской области</t>
  </si>
  <si>
    <t>Муниципальное бюджетное общеобразовательное учреждение Таложенская средняя общеобразовательная школа</t>
  </si>
  <si>
    <t>Муниципальное бюджетное общеобразовательное учреждение  Тверецкая средняя общеобразовательная школаТоржокского района Тверской области</t>
  </si>
  <si>
    <t>Муниципальное бюджетное общеобразовательное учреждение Будовская средняя общеобразовательная школаТоржокского района Тверской области</t>
  </si>
  <si>
    <t>Муниципальное бюджетное общеобразовательное учреждение Грузинская основная общеобразовательная школаТоржокского района Тверской области</t>
  </si>
  <si>
    <t>Муниципальное бюджетное общеобразовательное учреждение Климовская основная общеобразовательная школа Торжокского района Тверской области</t>
  </si>
  <si>
    <t>Муниципальное бюджетное общеобразовательное учреждение Ладьинская средняя общеобразовательная школаТоржокского района Тверской области</t>
  </si>
  <si>
    <t>Муниципальное бюджетное общеобразовательное учреждение Марьинская основная общеобразовательная школаТоржокского района Тверской области</t>
  </si>
  <si>
    <t>Муниципальное бюджетное общеобразовательное учреждение Торопецкого района средняя общеобразовательная школа № 1</t>
  </si>
  <si>
    <t>Муниципальное бюджетное общеобразовательное учреждение Торопецкого района средняя общеобразовательная школа  №2</t>
  </si>
  <si>
    <t>Муниципальное бюджетное  общеобразовательное учреждение Торопецкого района основная общеобразовательная школа №3</t>
  </si>
  <si>
    <t>Муниципальное бюджетное общеобразовательное учреждение Торопецкого района Краснополецкая средняя общеобразовательная школа</t>
  </si>
  <si>
    <t>Муниципальное бюджетное  общеобразовательоне учреждение Торопецкого района Кудрявцевская основная общеобразовательная школа</t>
  </si>
  <si>
    <t>Муниципальное бюджетное общеобразовательное учреждение Торопецкого района Октябрьская основная общеобразовательная школа</t>
  </si>
  <si>
    <t>Муниципальное бюджетное  общеобразовательное учреждение Торопецкого района Плоскошская средняя общеобразовательная школа</t>
  </si>
  <si>
    <t>Муниципальное бюджетное  общеобразовательное учреждение Торопецкого района Подгородненская основная общеобразовательная школа</t>
  </si>
  <si>
    <t>Муниципальное бюджетное  общеобразовательное учреждение Торопецкого района Поженская средняя общеобразовательная школа</t>
  </si>
  <si>
    <t>Муниципальное бюджетное  общеобразовательное учреждение Торопецкого района Скворцовская средняя общеобразовательная школа</t>
  </si>
  <si>
    <t>Частное  общеобразовательное учреждение Торопецкая гимназия имени Святителя Тихона, Патриарха Московского и всея России</t>
  </si>
  <si>
    <t>Муниципальное  бюджетное общеобразовательное учреждение " Удомельская средняя общеобразовательная школа  №1 им.А.С.Попова"</t>
  </si>
  <si>
    <t>Муниципальное бюджетное общеобразовательное учреждение  Удомельская средняя общеобразовательная школа № 2 им. Сергея Ступакова</t>
  </si>
  <si>
    <t>Муниципальное бюджетное общеобразовательное учреждение "Удомельская гимназия № 3 им. О.Г.Макарова"</t>
  </si>
  <si>
    <t>Муниципальное бюджетное общеобразовательное учреждение "Удомельская средняя общеобразовательная школа  № 4"</t>
  </si>
  <si>
    <t>Муниципальное бюджетное общеобразовательное учреждение "Удомельская средняя общеобразовательная школа  №5 с углубленным изучением отдельных предметов"</t>
  </si>
  <si>
    <t>Частное общеобразовательное учреждение  "Средняя общеобразовательная А-школа имени Д.И.Менделеева"</t>
  </si>
  <si>
    <t>Муниципальное бюджетное общеобразовательное учреждение "Брусовская средняя общеобразовательная школа"</t>
  </si>
  <si>
    <t>Муниципальное бюджетное общеобразовательное учреждение "Котлованская средняя общеобразовательная школа"</t>
  </si>
  <si>
    <t>Муниципальное  бюджетное общеобразовательное учреждение "Молдинская средняя общеобразовательная школа имени В.В.Андреева"</t>
  </si>
  <si>
    <t>Муниципальное бюджетное общеобразовательное учреждение "Мстинская средняя общеобразовательная школа"</t>
  </si>
  <si>
    <t>Муниципальное бюджетное общеобразовательное учреждение Сиговская средняя общеобразовательная школа</t>
  </si>
  <si>
    <t>Муниципальное бюджетное общеобразовательное учреждение "Рядская основная общеобразовательная школа"</t>
  </si>
  <si>
    <t>Муниципальное общеобразовательное учреждение Фировская средняя общеобразовательная школа</t>
  </si>
  <si>
    <t>Муниципальное бюджетное общеобразовательное учреждение Великооктябрьская средняя общеобразовательная школа</t>
  </si>
  <si>
    <t>Муниципальное бюджетное общеобразовательное учреждение Рождественская средняя общеобразовательная школа</t>
  </si>
  <si>
    <t>Муниципальное бюджетное общеобразовательное учреждение Дубровская основная общеобразовательная школа</t>
  </si>
  <si>
    <t>Муниципальное бюджетное общеобразовательное учреждение Новосельская основная общеобразовательная школа</t>
  </si>
  <si>
    <t>муниципальное бюджетное общеобразовательное учреждение - средняя общеобразовательная школа № 1 ЗАТО Озерный Тверской области</t>
  </si>
  <si>
    <t>Муниципальное бюджетное общеобразовательное учреждение - средняя общеобразовательная школа № 2 ЗАТО Озерный Тверской области</t>
  </si>
  <si>
    <t>Муниципальное казенное общеобразовательное учреждение Средняя общеобразовательная школа закрытого административно-территориального образования Солнечный</t>
  </si>
  <si>
    <t>4000**</t>
  </si>
  <si>
    <t>Муниципальное бюджетное общеобразовательное учреждение "Удомельская начальная общеобразовательная школа "Садко"</t>
  </si>
  <si>
    <t>МБОУ "Удомельская НОШ "Садко"</t>
  </si>
  <si>
    <t>перенос</t>
  </si>
  <si>
    <t>руки для МУН этапа</t>
  </si>
  <si>
    <t>Надо думать, но в !!!!следующий раз!</t>
  </si>
  <si>
    <t>авто_руки</t>
  </si>
  <si>
    <t>в доки № п/п</t>
  </si>
  <si>
    <t>Муниципальное бюджетное общеобразовательное учреждение Дмитровская основная общеобразовательная школаТоржокского района Тверской области</t>
  </si>
  <si>
    <t>Министерство здравоохранения Российской Федерации федеральное государственное бюджетное образовательное учреждение высшего образования "Тверской государственный  медицинский университет" Министерства здравоохранения Российской Федерации Гимназия</t>
  </si>
  <si>
    <t>Жукова Ульяна Алексеевна</t>
  </si>
  <si>
    <t>Давыдова Екатерина Алексеевна</t>
  </si>
  <si>
    <t>Шевелев Степан Юрьевич</t>
  </si>
  <si>
    <t>Стрелков Дмитрий Романович</t>
  </si>
  <si>
    <t>Кудрявцев Кирилл Александрович</t>
  </si>
  <si>
    <t>Воробьева Вероника Александровна</t>
  </si>
  <si>
    <t>Хосровян Тамара Андраниковна</t>
  </si>
  <si>
    <t>Никитина Елизавета Андреевна</t>
  </si>
  <si>
    <t>Буханов Михаил Дмитриевич</t>
  </si>
  <si>
    <t>Труханова Екатерина Дмитриевна</t>
  </si>
  <si>
    <t>Маслов Илья Максимович</t>
  </si>
  <si>
    <t>Козлова Дарья Артемовна</t>
  </si>
  <si>
    <t>Виноградов Ярослав Алексеевич</t>
  </si>
  <si>
    <t>Деев Егор Сергеевич</t>
  </si>
  <si>
    <t>Колосова София Александровна</t>
  </si>
  <si>
    <t>Кондрашов Кирилл Сергеевич</t>
  </si>
  <si>
    <t>Козлов Иван Михайлович</t>
  </si>
  <si>
    <t>Мелехина Анастисия Михайловна</t>
  </si>
  <si>
    <t>Рыбас Даниил Алексеевич</t>
  </si>
  <si>
    <t>Цветкова Олеся Александровна</t>
  </si>
  <si>
    <t>Шумова Ксения Анатольевна</t>
  </si>
  <si>
    <t>Новикова Анастасия Сергеевна</t>
  </si>
  <si>
    <t>Егорова Вероника Александровна</t>
  </si>
  <si>
    <t>Молодиков Никита Александрович</t>
  </si>
  <si>
    <t>Щербаков Арсений Максимович</t>
  </si>
  <si>
    <t>Осипова Дарья Александровна</t>
  </si>
  <si>
    <t>Буханова Алена Сергеевна</t>
  </si>
  <si>
    <t>Цветков Николай Александрович</t>
  </si>
  <si>
    <t>Столярова Дарья Николаевна</t>
  </si>
  <si>
    <t>Емельянова Ирина Дмитриевна</t>
  </si>
  <si>
    <t>Мирон Карина Владиславовна</t>
  </si>
  <si>
    <t>Хосровян Алла Андраниковна</t>
  </si>
  <si>
    <t>Малдов Леопольд Дмитриевич</t>
  </si>
  <si>
    <t>Горюнов Иван Сергеевич</t>
  </si>
  <si>
    <t>Мицько Валерия Руслановна</t>
  </si>
  <si>
    <t>Дуброкин Дмитрий Олегович</t>
  </si>
  <si>
    <t>Дождалев Тимофей Николаевич</t>
  </si>
  <si>
    <t>Магашова Селима Сайд-Хасаевна</t>
  </si>
  <si>
    <t>Стефанов Евгений Алексеевич</t>
  </si>
  <si>
    <t>Дроздова Ульяна Александровна</t>
  </si>
  <si>
    <t>Хренов Георгий Александрович</t>
  </si>
  <si>
    <t>Языкова Мария Константиновна</t>
  </si>
  <si>
    <t>Смирнова Анна Олеговна</t>
  </si>
  <si>
    <t>Брицкая Алина Владимировна</t>
  </si>
  <si>
    <t>Иванова Арина Дмитриевна</t>
  </si>
  <si>
    <t>Лаврентьев Денис Владимирович</t>
  </si>
  <si>
    <t>Ларионова Полина Дмитриевна</t>
  </si>
  <si>
    <t>Козлова Варвара Павловна</t>
  </si>
  <si>
    <t>Жукова Елена Александровна</t>
  </si>
  <si>
    <t>Цветков иван Александрович</t>
  </si>
  <si>
    <t>Рулева Анна Сергеевна</t>
  </si>
  <si>
    <t>Воробей Никита Владимирович</t>
  </si>
  <si>
    <t>Захаров Савелий Алексеевич</t>
  </si>
  <si>
    <t>Вишнякова Дарья Евгеньевна</t>
  </si>
  <si>
    <t>Орлова Ксения Дмитриевна</t>
  </si>
  <si>
    <t>Ещенко Анастасия Александровна</t>
  </si>
  <si>
    <t>Нечаева Кира Александровна</t>
  </si>
  <si>
    <t>Чистякова Таисия Романовна</t>
  </si>
  <si>
    <t>Шидаева София Ильясовна</t>
  </si>
  <si>
    <t>Акимова Елизавета Александровна</t>
  </si>
  <si>
    <t>Веселова Мария Игоревна</t>
  </si>
  <si>
    <t>Коршакова Алена Денисовна</t>
  </si>
  <si>
    <t>Кузнецов Юрий Михайлович</t>
  </si>
  <si>
    <t>Жигунова Евгения Дмитриевна</t>
  </si>
  <si>
    <t>Куосайте Дана Ромасо</t>
  </si>
  <si>
    <t>Ждан Александр Алексеевич</t>
  </si>
  <si>
    <t>Шунихина Анастасия Викторовна</t>
  </si>
  <si>
    <t>Коваль Ульяна Александровна</t>
  </si>
  <si>
    <t>Объедкова Роза Юрьевна</t>
  </si>
  <si>
    <t>Щерблюк Владислав Антонович</t>
  </si>
  <si>
    <t>Хаецкий Артем Владимирович</t>
  </si>
  <si>
    <t>Хаецкая Анна Владимировна</t>
  </si>
  <si>
    <t>128_11</t>
  </si>
  <si>
    <t>128_10</t>
  </si>
  <si>
    <t>128_4</t>
  </si>
  <si>
    <t>128_5</t>
  </si>
  <si>
    <t>128_6</t>
  </si>
  <si>
    <t>128_8</t>
  </si>
  <si>
    <t>128_9</t>
  </si>
  <si>
    <t>Игнатов Константин Сергеевич</t>
  </si>
  <si>
    <t>Иванова Софья Дмитриевна</t>
  </si>
  <si>
    <t>Майорова Елена Викторовна</t>
  </si>
  <si>
    <t>Травкина Вероника Юрьевна</t>
  </si>
  <si>
    <t>Матыцин Дмитрий Витальевич</t>
  </si>
  <si>
    <t>Стрелкова Вера Васильевна</t>
  </si>
  <si>
    <t>Благодатских Василиса Сергеевна</t>
  </si>
  <si>
    <t>Матыцина Любовь Витальевна</t>
  </si>
  <si>
    <t>Шувалова Ангелина Михайловна</t>
  </si>
  <si>
    <t>Рыспаева Виктория Рустамовна</t>
  </si>
  <si>
    <t>Жукова Надежда Денисовна</t>
  </si>
  <si>
    <t>Смирнов Кирилл Александрович</t>
  </si>
  <si>
    <t>Маланкина Валерия Андреевна</t>
  </si>
  <si>
    <t>Старостина Анастасия Сергеевна</t>
  </si>
  <si>
    <t>Моисеенкова Валерия Дмитриевна</t>
  </si>
  <si>
    <t>Поляков Олег Эдуардович</t>
  </si>
  <si>
    <t>Габрусев Евгений Маркович</t>
  </si>
  <si>
    <t>Смирнова Александра Алексеевна</t>
  </si>
  <si>
    <t>Жуков Тимофей Александрович</t>
  </si>
  <si>
    <t>Кудрявцев Максим Алексеевич</t>
  </si>
  <si>
    <t>Резников Илья Александрович</t>
  </si>
  <si>
    <t>Гордина Анна Андреевна</t>
  </si>
  <si>
    <t>Крылова Дарья Васильевна</t>
  </si>
  <si>
    <t>Миронов Тимур Александрович</t>
  </si>
  <si>
    <t>Казакбаев Амирходжа Адилходжаевич</t>
  </si>
  <si>
    <t>Иванов Алексей Германович</t>
  </si>
  <si>
    <t>Шатанков Владислав Алексеевич</t>
  </si>
  <si>
    <t>Гаврилова Полина Николаевна</t>
  </si>
  <si>
    <t>Нечаева Диана Дмитриевна</t>
  </si>
  <si>
    <t>Шилов Василий Андреевич</t>
  </si>
  <si>
    <t>Стафеев Илья Алексеевич</t>
  </si>
  <si>
    <t>Соловьев Иван Алексеевич</t>
  </si>
  <si>
    <t>Цыганов Антон Михайлович</t>
  </si>
  <si>
    <t>Шилова Ольга Сергеевна</t>
  </si>
  <si>
    <t>Румянцев Егор Михайлович</t>
  </si>
  <si>
    <t>Бойко Анна Андреевна</t>
  </si>
  <si>
    <t>Смирнов Иван Алексеевич</t>
  </si>
  <si>
    <t>Васильев Егор Александрович</t>
  </si>
  <si>
    <t>Цыганов Роман Михайлович</t>
  </si>
  <si>
    <t>Карташов Константин Дмитриевич</t>
  </si>
  <si>
    <t>Новоженов Виталий Дмитриевич</t>
  </si>
  <si>
    <t>Федоров Сергей Владимирович</t>
  </si>
  <si>
    <t>Баранова Мария Алексеевна</t>
  </si>
  <si>
    <t>Лазурина Екатерина Алексеевна</t>
  </si>
  <si>
    <t>Михайлова Арина Александровна</t>
  </si>
  <si>
    <t>Белова Ксения Николаевна</t>
  </si>
  <si>
    <t>Богданов Георгий Раджиевич</t>
  </si>
  <si>
    <t>Васильков Данила Артемович</t>
  </si>
  <si>
    <t>Ершова Лейла Павловна</t>
  </si>
  <si>
    <t>Изотов Никита Юрьевич</t>
  </si>
  <si>
    <t>Корольков Андрей Алишерович</t>
  </si>
  <si>
    <t>Петрукевич Кирилл Александрович</t>
  </si>
  <si>
    <t>Бородова Алёна Владимировна</t>
  </si>
  <si>
    <t>Катин Алексей Алексеевич</t>
  </si>
  <si>
    <t>Когрин Матвей Алексеевич</t>
  </si>
  <si>
    <t>Косивцов Степан Максимович</t>
  </si>
  <si>
    <t>Петров Дмитрий Иванович</t>
  </si>
  <si>
    <t>Петрова Лада Евгеньевна</t>
  </si>
  <si>
    <t>Козаченко Алина Вячеславовна</t>
  </si>
  <si>
    <t>Румянцев Артём Денисович</t>
  </si>
  <si>
    <t>Лосева Анастасия Александровна</t>
  </si>
  <si>
    <t>Сулайманов Мунарбек Бекмурзаевич</t>
  </si>
  <si>
    <t>Денисов Игорь</t>
  </si>
  <si>
    <t>Костюков Роман</t>
  </si>
  <si>
    <t>Байбородова Варвара Кирилловна</t>
  </si>
  <si>
    <t>Пасухина Василиса Александровна</t>
  </si>
  <si>
    <t>Волкова Ангелина Николаевна</t>
  </si>
  <si>
    <t>Волкова Вероника Владиславовна</t>
  </si>
  <si>
    <t>Волков Алексей Александрович</t>
  </si>
  <si>
    <t>Чяпас Светлана Павловна</t>
  </si>
  <si>
    <t>Василенко Иван</t>
  </si>
  <si>
    <t>Ермолинская Полина</t>
  </si>
  <si>
    <t>Фомина Алина</t>
  </si>
  <si>
    <t>Звонарева Александра</t>
  </si>
  <si>
    <t>Остроухова Алина Сергеевна</t>
  </si>
  <si>
    <t>Мартьянова Валерия Константиновна</t>
  </si>
  <si>
    <t>Ризоев Абдукодир Бахромович</t>
  </si>
  <si>
    <t>Вятлов Алексей Андреевич</t>
  </si>
  <si>
    <t>Захарова Кира Рафиковна</t>
  </si>
  <si>
    <t>Буризода Ардашерчон Бехруз</t>
  </si>
  <si>
    <t>Баранова Юлия Александровна</t>
  </si>
  <si>
    <t>Лебедева Виктория Вячеславовна</t>
  </si>
  <si>
    <t>Толкачев Алексей Александрович</t>
  </si>
  <si>
    <t>Федорова Татьяна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</si>
</sst>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New"/>
      <charset val="204"/>
    </font>
    <font>
      <sz val="14"/>
      <color theme="1"/>
      <name val="New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i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8"/>
      <color rgb="FFFF0000"/>
      <name val="Calibri"/>
      <family val="2"/>
      <charset val="204"/>
      <scheme val="minor"/>
    </font>
    <font>
      <sz val="14"/>
      <color rgb="FFFF0000"/>
      <name val="New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309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53" fillId="0" borderId="0"/>
    <xf numFmtId="0" fontId="54" fillId="0" borderId="0"/>
    <xf numFmtId="0" fontId="53" fillId="0" borderId="0"/>
  </cellStyleXfs>
  <cellXfs count="394">
    <xf numFmtId="0" fontId="0" fillId="0" borderId="0" xfId="0"/>
    <xf numFmtId="0" fontId="0" fillId="0" borderId="0" xfId="0" applyProtection="1">
      <protection locked="0"/>
    </xf>
    <xf numFmtId="0" fontId="2" fillId="8" borderId="1" xfId="0" applyFont="1" applyFill="1" applyBorder="1" applyProtection="1">
      <protection locked="0"/>
    </xf>
    <xf numFmtId="0" fontId="3" fillId="8" borderId="5" xfId="0" applyFont="1" applyFill="1" applyBorder="1" applyProtection="1"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0" fillId="0" borderId="1" xfId="0" applyNumberFormat="1" applyFont="1" applyFill="1" applyBorder="1" applyAlignment="1" applyProtection="1">
      <alignment horizontal="right" vertical="center" wrapText="1"/>
    </xf>
    <xf numFmtId="0" fontId="2" fillId="8" borderId="4" xfId="0" applyFont="1" applyFill="1" applyBorder="1" applyAlignment="1" applyProtection="1">
      <alignment horizontal="center"/>
      <protection locked="0"/>
    </xf>
    <xf numFmtId="0" fontId="12" fillId="0" borderId="0" xfId="0" applyFont="1" applyProtection="1"/>
    <xf numFmtId="0" fontId="1" fillId="0" borderId="4" xfId="0" applyFont="1" applyBorder="1" applyAlignment="1" applyProtection="1">
      <alignment horizontal="centerContinuous" wrapText="1"/>
    </xf>
    <xf numFmtId="0" fontId="1" fillId="0" borderId="4" xfId="0" applyFont="1" applyBorder="1" applyAlignment="1" applyProtection="1">
      <alignment horizontal="centerContinuous"/>
    </xf>
    <xf numFmtId="0" fontId="4" fillId="0" borderId="0" xfId="0" applyFont="1" applyAlignment="1" applyProtection="1">
      <alignment horizontal="centerContinuous" wrapText="1"/>
    </xf>
    <xf numFmtId="0" fontId="0" fillId="0" borderId="0" xfId="0" applyProtection="1"/>
    <xf numFmtId="0" fontId="2" fillId="0" borderId="1" xfId="0" applyFont="1" applyBorder="1" applyAlignment="1" applyProtection="1">
      <alignment horizontal="centerContinuous"/>
    </xf>
    <xf numFmtId="0" fontId="1" fillId="0" borderId="1" xfId="0" applyFont="1" applyBorder="1" applyAlignment="1" applyProtection="1">
      <alignment horizontal="center" vertical="center" textRotation="90" wrapText="1"/>
    </xf>
    <xf numFmtId="0" fontId="16" fillId="9" borderId="3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vertical="center"/>
    </xf>
    <xf numFmtId="0" fontId="1" fillId="9" borderId="0" xfId="0" applyFont="1" applyFill="1" applyBorder="1" applyProtection="1"/>
    <xf numFmtId="0" fontId="2" fillId="3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9" borderId="1" xfId="0" applyFont="1" applyFill="1" applyBorder="1" applyAlignment="1" applyProtection="1">
      <alignment vertical="center" wrapText="1"/>
    </xf>
    <xf numFmtId="0" fontId="1" fillId="0" borderId="0" xfId="0" applyFont="1" applyProtection="1"/>
    <xf numFmtId="0" fontId="7" fillId="0" borderId="0" xfId="0" applyFont="1" applyFill="1" applyProtection="1"/>
    <xf numFmtId="0" fontId="1" fillId="0" borderId="0" xfId="0" applyFont="1" applyFill="1" applyBorder="1" applyProtection="1"/>
    <xf numFmtId="0" fontId="22" fillId="3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Continuous" vertical="center" wrapText="1"/>
    </xf>
    <xf numFmtId="0" fontId="1" fillId="0" borderId="1" xfId="0" applyFont="1" applyBorder="1" applyAlignment="1" applyProtection="1">
      <alignment horizontal="centerContinuous"/>
    </xf>
    <xf numFmtId="0" fontId="1" fillId="0" borderId="2" xfId="0" applyFont="1" applyBorder="1" applyAlignment="1" applyProtection="1">
      <alignment horizontal="center" vertical="center" wrapText="1"/>
    </xf>
    <xf numFmtId="0" fontId="10" fillId="9" borderId="1" xfId="0" applyFont="1" applyFill="1" applyBorder="1" applyAlignment="1" applyProtection="1">
      <alignment vertical="top" wrapText="1"/>
    </xf>
    <xf numFmtId="0" fontId="24" fillId="9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Continuous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1" fillId="9" borderId="1" xfId="0" applyFont="1" applyFill="1" applyBorder="1" applyAlignment="1" applyProtection="1">
      <alignment wrapText="1"/>
    </xf>
    <xf numFmtId="0" fontId="2" fillId="0" borderId="0" xfId="0" applyFont="1" applyFill="1" applyProtection="1"/>
    <xf numFmtId="0" fontId="6" fillId="0" borderId="0" xfId="0" applyFont="1" applyProtection="1"/>
    <xf numFmtId="0" fontId="14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0" xfId="0" applyFont="1" applyBorder="1" applyProtection="1"/>
    <xf numFmtId="0" fontId="3" fillId="0" borderId="0" xfId="0" applyFont="1" applyProtection="1"/>
    <xf numFmtId="0" fontId="1" fillId="9" borderId="1" xfId="0" applyFont="1" applyFill="1" applyBorder="1" applyProtection="1"/>
    <xf numFmtId="0" fontId="1" fillId="0" borderId="5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 vertical="center"/>
    </xf>
    <xf numFmtId="0" fontId="18" fillId="0" borderId="1" xfId="0" applyFont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2" fontId="15" fillId="3" borderId="1" xfId="0" applyNumberFormat="1" applyFont="1" applyFill="1" applyBorder="1" applyAlignment="1" applyProtection="1">
      <alignment horizontal="center"/>
    </xf>
    <xf numFmtId="0" fontId="15" fillId="3" borderId="1" xfId="0" applyFont="1" applyFill="1" applyBorder="1" applyAlignment="1" applyProtection="1">
      <alignment horizontal="center"/>
    </xf>
    <xf numFmtId="0" fontId="15" fillId="5" borderId="1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22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vertical="top" wrapText="1"/>
    </xf>
    <xf numFmtId="0" fontId="16" fillId="9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3" fillId="0" borderId="0" xfId="0" applyFont="1" applyProtection="1">
      <protection locked="0"/>
    </xf>
    <xf numFmtId="0" fontId="13" fillId="0" borderId="0" xfId="0" applyFont="1" applyProtection="1"/>
    <xf numFmtId="0" fontId="4" fillId="0" borderId="0" xfId="0" applyFont="1" applyAlignment="1" applyProtection="1">
      <alignment horizontal="centerContinuous" vertical="center" wrapText="1"/>
    </xf>
    <xf numFmtId="0" fontId="4" fillId="0" borderId="0" xfId="0" applyFont="1" applyBorder="1" applyAlignment="1" applyProtection="1">
      <alignment horizontal="centerContinuous" vertical="center" wrapText="1"/>
    </xf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 wrapText="1"/>
    </xf>
    <xf numFmtId="0" fontId="24" fillId="9" borderId="1" xfId="0" applyFont="1" applyFill="1" applyBorder="1" applyAlignment="1" applyProtection="1">
      <alignment horizontal="center"/>
    </xf>
    <xf numFmtId="0" fontId="1" fillId="11" borderId="2" xfId="0" applyFont="1" applyFill="1" applyBorder="1" applyAlignment="1" applyProtection="1">
      <alignment horizontal="center" vertical="center"/>
    </xf>
    <xf numFmtId="0" fontId="24" fillId="11" borderId="2" xfId="0" applyFont="1" applyFill="1" applyBorder="1" applyAlignment="1" applyProtection="1">
      <alignment horizontal="center" vertical="center" wrapText="1"/>
    </xf>
    <xf numFmtId="0" fontId="10" fillId="11" borderId="1" xfId="0" applyFont="1" applyFill="1" applyBorder="1" applyAlignment="1" applyProtection="1">
      <alignment vertical="top" wrapText="1"/>
    </xf>
    <xf numFmtId="0" fontId="7" fillId="0" borderId="0" xfId="0" applyFont="1" applyFill="1" applyBorder="1" applyProtection="1"/>
    <xf numFmtId="0" fontId="2" fillId="0" borderId="0" xfId="0" applyFont="1" applyFill="1" applyBorder="1" applyProtection="1"/>
    <xf numFmtId="0" fontId="3" fillId="0" borderId="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/>
    </xf>
    <xf numFmtId="0" fontId="7" fillId="12" borderId="0" xfId="0" applyFont="1" applyFill="1" applyProtection="1"/>
    <xf numFmtId="0" fontId="2" fillId="12" borderId="0" xfId="0" applyFont="1" applyFill="1" applyProtection="1"/>
    <xf numFmtId="0" fontId="1" fillId="9" borderId="0" xfId="0" applyFont="1" applyFill="1" applyBorder="1" applyAlignment="1" applyProtection="1">
      <alignment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2" fillId="0" borderId="11" xfId="0" applyFont="1" applyBorder="1" applyProtection="1"/>
    <xf numFmtId="0" fontId="1" fillId="0" borderId="6" xfId="0" applyFont="1" applyBorder="1" applyProtection="1"/>
    <xf numFmtId="0" fontId="2" fillId="0" borderId="6" xfId="0" applyFont="1" applyBorder="1" applyProtection="1"/>
    <xf numFmtId="0" fontId="14" fillId="0" borderId="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Continuous" vertical="center" wrapText="1"/>
    </xf>
    <xf numFmtId="0" fontId="1" fillId="0" borderId="2" xfId="0" applyFont="1" applyBorder="1" applyAlignment="1" applyProtection="1">
      <alignment horizontal="centerContinuous" vertical="center" wrapText="1"/>
    </xf>
    <xf numFmtId="0" fontId="1" fillId="0" borderId="9" xfId="0" applyFont="1" applyBorder="1" applyAlignment="1" applyProtection="1">
      <alignment horizontal="centerContinuous" vertical="center" wrapText="1"/>
    </xf>
    <xf numFmtId="0" fontId="1" fillId="0" borderId="0" xfId="0" applyFont="1" applyFill="1" applyBorder="1" applyAlignment="1" applyProtection="1">
      <alignment horizontal="centerContinuous"/>
    </xf>
    <xf numFmtId="0" fontId="2" fillId="13" borderId="0" xfId="0" applyFont="1" applyFill="1" applyBorder="1" applyProtection="1"/>
    <xf numFmtId="0" fontId="2" fillId="13" borderId="0" xfId="0" applyFont="1" applyFill="1" applyAlignment="1" applyProtection="1">
      <alignment horizontal="left"/>
    </xf>
    <xf numFmtId="0" fontId="2" fillId="13" borderId="4" xfId="0" applyFont="1" applyFill="1" applyBorder="1" applyProtection="1"/>
    <xf numFmtId="0" fontId="2" fillId="13" borderId="0" xfId="0" applyFont="1" applyFill="1" applyBorder="1" applyAlignment="1" applyProtection="1">
      <alignment horizontal="left"/>
    </xf>
    <xf numFmtId="0" fontId="10" fillId="14" borderId="1" xfId="0" applyFont="1" applyFill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/>
    </xf>
    <xf numFmtId="0" fontId="15" fillId="6" borderId="1" xfId="0" applyFont="1" applyFill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0" fillId="0" borderId="0" xfId="0" applyBorder="1" applyProtection="1"/>
    <xf numFmtId="0" fontId="23" fillId="0" borderId="0" xfId="0" applyFont="1" applyFill="1" applyBorder="1" applyAlignment="1" applyProtection="1">
      <alignment horizontal="centerContinuous" vertical="top" wrapText="1"/>
    </xf>
    <xf numFmtId="0" fontId="2" fillId="0" borderId="0" xfId="0" applyFont="1" applyFill="1" applyBorder="1" applyAlignment="1" applyProtection="1">
      <alignment horizontal="centerContinuous" vertical="center"/>
    </xf>
    <xf numFmtId="0" fontId="5" fillId="0" borderId="4" xfId="0" applyFont="1" applyBorder="1" applyAlignment="1" applyProtection="1">
      <alignment horizontal="centerContinuous" wrapText="1"/>
    </xf>
    <xf numFmtId="0" fontId="14" fillId="0" borderId="4" xfId="0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32" fillId="0" borderId="0" xfId="0" applyFont="1" applyAlignment="1" applyProtection="1">
      <alignment horizontal="centerContinuous" wrapText="1"/>
    </xf>
    <xf numFmtId="0" fontId="30" fillId="0" borderId="0" xfId="0" applyFont="1" applyProtection="1"/>
    <xf numFmtId="0" fontId="0" fillId="10" borderId="7" xfId="0" applyFill="1" applyBorder="1" applyAlignment="1" applyProtection="1">
      <alignment horizontal="centerContinuous"/>
    </xf>
    <xf numFmtId="0" fontId="0" fillId="10" borderId="5" xfId="0" applyFill="1" applyBorder="1" applyAlignment="1" applyProtection="1">
      <alignment horizontal="centerContinuous"/>
    </xf>
    <xf numFmtId="0" fontId="1" fillId="10" borderId="1" xfId="0" applyFont="1" applyFill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15" borderId="0" xfId="0" applyFont="1" applyFill="1" applyAlignment="1" applyProtection="1">
      <alignment horizontal="centerContinuous" vertical="top" wrapText="1"/>
    </xf>
    <xf numFmtId="0" fontId="2" fillId="15" borderId="0" xfId="0" applyFont="1" applyFill="1" applyAlignment="1" applyProtection="1">
      <alignment horizontal="centerContinuous"/>
    </xf>
    <xf numFmtId="0" fontId="2" fillId="0" borderId="0" xfId="0" applyFont="1" applyFill="1" applyAlignment="1" applyProtection="1">
      <alignment horizontal="left"/>
    </xf>
    <xf numFmtId="0" fontId="6" fillId="13" borderId="0" xfId="0" applyFont="1" applyFill="1" applyBorder="1" applyProtection="1"/>
    <xf numFmtId="0" fontId="29" fillId="0" borderId="0" xfId="0" applyFont="1" applyBorder="1" applyProtection="1"/>
    <xf numFmtId="0" fontId="2" fillId="12" borderId="1" xfId="0" applyFont="1" applyFill="1" applyBorder="1" applyProtection="1"/>
    <xf numFmtId="0" fontId="15" fillId="12" borderId="1" xfId="0" applyFont="1" applyFill="1" applyBorder="1" applyAlignment="1" applyProtection="1">
      <alignment horizontal="center"/>
    </xf>
    <xf numFmtId="0" fontId="22" fillId="3" borderId="1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Protection="1"/>
    <xf numFmtId="0" fontId="8" fillId="0" borderId="5" xfId="0" applyFont="1" applyFill="1" applyBorder="1" applyProtection="1"/>
    <xf numFmtId="0" fontId="34" fillId="11" borderId="2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center"/>
    </xf>
    <xf numFmtId="0" fontId="1" fillId="11" borderId="1" xfId="0" applyFont="1" applyFill="1" applyBorder="1" applyAlignment="1" applyProtection="1">
      <alignment horizontal="center" vertical="center"/>
    </xf>
    <xf numFmtId="0" fontId="0" fillId="10" borderId="8" xfId="0" applyFill="1" applyBorder="1" applyAlignment="1" applyProtection="1">
      <alignment horizontal="centerContinuous" wrapText="1"/>
    </xf>
    <xf numFmtId="0" fontId="0" fillId="10" borderId="7" xfId="0" applyFill="1" applyBorder="1" applyAlignment="1" applyProtection="1">
      <alignment horizontal="centerContinuous" wrapText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1" fillId="9" borderId="0" xfId="0" applyFont="1" applyFill="1" applyBorder="1" applyAlignment="1" applyProtection="1">
      <alignment horizontal="left" wrapText="1"/>
    </xf>
    <xf numFmtId="0" fontId="1" fillId="0" borderId="10" xfId="0" applyFont="1" applyBorder="1" applyAlignment="1" applyProtection="1">
      <alignment vertical="center"/>
    </xf>
    <xf numFmtId="0" fontId="0" fillId="0" borderId="7" xfId="0" applyBorder="1" applyProtection="1"/>
    <xf numFmtId="0" fontId="0" fillId="0" borderId="5" xfId="0" applyBorder="1" applyProtection="1"/>
    <xf numFmtId="0" fontId="0" fillId="0" borderId="8" xfId="0" applyBorder="1" applyProtection="1"/>
    <xf numFmtId="0" fontId="4" fillId="0" borderId="1" xfId="0" applyFont="1" applyBorder="1" applyAlignment="1" applyProtection="1">
      <alignment horizontal="center" vertical="center" wrapText="1"/>
    </xf>
    <xf numFmtId="0" fontId="6" fillId="16" borderId="1" xfId="0" applyFont="1" applyFill="1" applyBorder="1" applyAlignment="1" applyProtection="1">
      <alignment horizontal="center" vertical="center"/>
    </xf>
    <xf numFmtId="0" fontId="16" fillId="17" borderId="3" xfId="0" applyFont="1" applyFill="1" applyBorder="1" applyAlignment="1" applyProtection="1">
      <alignment horizontal="center" vertical="center" wrapText="1"/>
    </xf>
    <xf numFmtId="2" fontId="2" fillId="17" borderId="1" xfId="0" applyNumberFormat="1" applyFont="1" applyFill="1" applyBorder="1" applyAlignment="1" applyProtection="1">
      <alignment horizontal="center" vertical="center"/>
    </xf>
    <xf numFmtId="0" fontId="2" fillId="9" borderId="4" xfId="0" applyFont="1" applyFill="1" applyBorder="1" applyAlignment="1" applyProtection="1">
      <alignment horizontal="center" vertical="center"/>
    </xf>
    <xf numFmtId="0" fontId="2" fillId="4" borderId="11" xfId="0" applyFont="1" applyFill="1" applyBorder="1" applyProtection="1"/>
    <xf numFmtId="0" fontId="6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35" fillId="14" borderId="1" xfId="0" applyFont="1" applyFill="1" applyBorder="1" applyAlignment="1" applyProtection="1">
      <alignment vertical="top" wrapText="1"/>
    </xf>
    <xf numFmtId="0" fontId="36" fillId="14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/>
    </xf>
    <xf numFmtId="0" fontId="10" fillId="0" borderId="0" xfId="0" applyFont="1" applyFill="1" applyBorder="1" applyAlignment="1" applyProtection="1">
      <alignment vertical="center" wrapText="1"/>
    </xf>
    <xf numFmtId="0" fontId="25" fillId="0" borderId="0" xfId="0" applyFont="1" applyProtection="1"/>
    <xf numFmtId="0" fontId="0" fillId="0" borderId="0" xfId="0" applyFill="1" applyProtection="1"/>
    <xf numFmtId="0" fontId="7" fillId="12" borderId="0" xfId="0" applyFont="1" applyFill="1" applyAlignment="1" applyProtection="1">
      <alignment wrapText="1"/>
    </xf>
    <xf numFmtId="0" fontId="39" fillId="11" borderId="1" xfId="0" applyFont="1" applyFill="1" applyBorder="1" applyAlignment="1" applyProtection="1">
      <alignment vertical="top" wrapText="1"/>
    </xf>
    <xf numFmtId="0" fontId="40" fillId="0" borderId="1" xfId="0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12" borderId="1" xfId="0" applyFill="1" applyBorder="1" applyAlignment="1" applyProtection="1">
      <alignment horizontal="center"/>
    </xf>
    <xf numFmtId="0" fontId="0" fillId="12" borderId="13" xfId="0" applyFill="1" applyBorder="1" applyAlignment="1" applyProtection="1">
      <alignment horizontal="center"/>
    </xf>
    <xf numFmtId="0" fontId="1" fillId="18" borderId="0" xfId="0" applyFont="1" applyFill="1" applyBorder="1" applyAlignment="1" applyProtection="1">
      <alignment horizontal="center"/>
    </xf>
    <xf numFmtId="0" fontId="7" fillId="18" borderId="0" xfId="0" applyFont="1" applyFill="1" applyAlignment="1" applyProtection="1">
      <alignment wrapText="1"/>
    </xf>
    <xf numFmtId="0" fontId="1" fillId="12" borderId="0" xfId="0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Protection="1"/>
    <xf numFmtId="0" fontId="7" fillId="3" borderId="0" xfId="0" applyFont="1" applyFill="1" applyProtection="1"/>
    <xf numFmtId="0" fontId="2" fillId="7" borderId="0" xfId="0" applyFont="1" applyFill="1" applyProtection="1"/>
    <xf numFmtId="0" fontId="14" fillId="3" borderId="4" xfId="0" applyFont="1" applyFill="1" applyBorder="1" applyAlignment="1" applyProtection="1">
      <alignment horizontal="center"/>
    </xf>
    <xf numFmtId="0" fontId="2" fillId="7" borderId="0" xfId="0" applyFont="1" applyFill="1" applyAlignment="1" applyProtection="1">
      <alignment horizontal="left"/>
    </xf>
    <xf numFmtId="0" fontId="7" fillId="0" borderId="4" xfId="0" applyFont="1" applyBorder="1" applyAlignment="1" applyProtection="1">
      <alignment horizontal="centerContinuous" wrapText="1"/>
    </xf>
    <xf numFmtId="0" fontId="7" fillId="0" borderId="0" xfId="0" applyFont="1" applyProtection="1"/>
    <xf numFmtId="0" fontId="7" fillId="0" borderId="0" xfId="0" applyFont="1" applyFill="1" applyAlignment="1" applyProtection="1">
      <alignment horizontal="centerContinuous"/>
    </xf>
    <xf numFmtId="0" fontId="43" fillId="0" borderId="0" xfId="0" applyFont="1" applyProtection="1"/>
    <xf numFmtId="0" fontId="45" fillId="0" borderId="1" xfId="0" applyFont="1" applyBorder="1" applyAlignment="1" applyProtection="1">
      <alignment horizontal="center"/>
    </xf>
    <xf numFmtId="0" fontId="43" fillId="0" borderId="11" xfId="0" applyFont="1" applyBorder="1" applyProtection="1"/>
    <xf numFmtId="0" fontId="43" fillId="0" borderId="1" xfId="0" applyFont="1" applyBorder="1" applyProtection="1"/>
    <xf numFmtId="0" fontId="7" fillId="6" borderId="9" xfId="0" applyFont="1" applyFill="1" applyBorder="1" applyAlignment="1" applyProtection="1">
      <alignment horizontal="centerContinuous" vertical="center" wrapText="1"/>
    </xf>
    <xf numFmtId="0" fontId="46" fillId="6" borderId="9" xfId="0" applyFont="1" applyFill="1" applyBorder="1" applyAlignment="1" applyProtection="1">
      <alignment horizontal="center" vertical="center" wrapText="1"/>
    </xf>
    <xf numFmtId="0" fontId="47" fillId="5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Continuous" vertical="center" wrapText="1"/>
    </xf>
    <xf numFmtId="0" fontId="7" fillId="0" borderId="1" xfId="0" applyFont="1" applyFill="1" applyBorder="1" applyAlignment="1" applyProtection="1">
      <alignment horizontal="centerContinuous" vertical="center" wrapText="1"/>
    </xf>
    <xf numFmtId="0" fontId="1" fillId="0" borderId="1" xfId="0" applyFont="1" applyFill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Continuous"/>
    </xf>
    <xf numFmtId="0" fontId="7" fillId="0" borderId="1" xfId="0" applyFont="1" applyFill="1" applyBorder="1" applyAlignment="1" applyProtection="1">
      <alignment horizontal="centerContinuous"/>
    </xf>
    <xf numFmtId="0" fontId="7" fillId="0" borderId="2" xfId="0" applyFont="1" applyBorder="1" applyAlignment="1" applyProtection="1">
      <alignment horizontal="centerContinuous" vertical="center" wrapText="1"/>
    </xf>
    <xf numFmtId="0" fontId="47" fillId="12" borderId="1" xfId="0" applyFont="1" applyFill="1" applyBorder="1" applyAlignment="1" applyProtection="1">
      <alignment horizontal="center"/>
    </xf>
    <xf numFmtId="0" fontId="7" fillId="9" borderId="0" xfId="0" applyFont="1" applyFill="1" applyBorder="1" applyAlignment="1" applyProtection="1">
      <alignment wrapText="1"/>
    </xf>
    <xf numFmtId="0" fontId="45" fillId="0" borderId="0" xfId="0" applyFont="1" applyBorder="1" applyAlignment="1" applyProtection="1">
      <alignment horizontal="center"/>
    </xf>
    <xf numFmtId="0" fontId="43" fillId="0" borderId="0" xfId="0" applyFont="1" applyBorder="1" applyProtection="1"/>
    <xf numFmtId="0" fontId="7" fillId="0" borderId="9" xfId="0" applyFont="1" applyBorder="1" applyAlignment="1" applyProtection="1">
      <alignment horizontal="centerContinuous" vertical="center" wrapText="1"/>
    </xf>
    <xf numFmtId="0" fontId="43" fillId="9" borderId="4" xfId="0" applyFont="1" applyFill="1" applyBorder="1" applyAlignment="1" applyProtection="1">
      <alignment horizontal="center" vertical="center"/>
    </xf>
    <xf numFmtId="0" fontId="48" fillId="3" borderId="0" xfId="0" applyFont="1" applyFill="1" applyAlignment="1" applyProtection="1">
      <alignment horizontal="center" vertical="center" wrapText="1"/>
    </xf>
    <xf numFmtId="0" fontId="43" fillId="12" borderId="0" xfId="0" applyFont="1" applyFill="1" applyProtection="1"/>
    <xf numFmtId="0" fontId="7" fillId="0" borderId="1" xfId="0" applyFont="1" applyBorder="1" applyAlignment="1" applyProtection="1">
      <alignment horizontal="centerContinuous" vertical="center" wrapText="1"/>
    </xf>
    <xf numFmtId="0" fontId="43" fillId="0" borderId="0" xfId="0" applyFont="1" applyFill="1" applyBorder="1" applyAlignment="1" applyProtection="1">
      <alignment horizontal="centerContinuous" vertical="center"/>
    </xf>
    <xf numFmtId="0" fontId="7" fillId="9" borderId="0" xfId="0" applyFont="1" applyFill="1" applyBorder="1" applyProtection="1"/>
    <xf numFmtId="0" fontId="48" fillId="0" borderId="0" xfId="0" applyFont="1" applyFill="1" applyBorder="1" applyAlignment="1" applyProtection="1">
      <alignment horizontal="centerContinuous" vertical="top" wrapText="1"/>
    </xf>
    <xf numFmtId="0" fontId="43" fillId="0" borderId="0" xfId="0" applyFont="1" applyFill="1" applyProtection="1"/>
    <xf numFmtId="0" fontId="7" fillId="0" borderId="1" xfId="0" applyFont="1" applyBorder="1" applyAlignment="1" applyProtection="1">
      <alignment horizontal="centerContinuous"/>
    </xf>
    <xf numFmtId="0" fontId="43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Continuous"/>
    </xf>
    <xf numFmtId="0" fontId="0" fillId="0" borderId="0" xfId="0" applyNumberFormat="1" applyProtection="1">
      <protection locked="0"/>
    </xf>
    <xf numFmtId="0" fontId="0" fillId="20" borderId="0" xfId="0" applyFill="1" applyProtection="1">
      <protection locked="0"/>
    </xf>
    <xf numFmtId="0" fontId="20" fillId="12" borderId="0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Protection="1"/>
    <xf numFmtId="0" fontId="20" fillId="12" borderId="0" xfId="0" applyFont="1" applyFill="1" applyBorder="1" applyAlignment="1" applyProtection="1">
      <alignment horizontal="left" vertical="center" wrapText="1"/>
    </xf>
    <xf numFmtId="0" fontId="0" fillId="19" borderId="0" xfId="0" applyFill="1"/>
    <xf numFmtId="0" fontId="49" fillId="0" borderId="0" xfId="0" applyFont="1" applyProtection="1">
      <protection locked="0"/>
    </xf>
    <xf numFmtId="0" fontId="50" fillId="9" borderId="1" xfId="0" applyFont="1" applyFill="1" applyBorder="1" applyAlignment="1" applyProtection="1">
      <alignment vertical="top" wrapText="1"/>
    </xf>
    <xf numFmtId="1" fontId="51" fillId="7" borderId="1" xfId="0" applyNumberFormat="1" applyFont="1" applyFill="1" applyBorder="1" applyAlignment="1" applyProtection="1">
      <alignment horizontal="center"/>
      <protection locked="0"/>
    </xf>
    <xf numFmtId="0" fontId="51" fillId="3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43" fillId="0" borderId="1" xfId="1" applyFont="1" applyFill="1" applyBorder="1" applyAlignment="1" applyProtection="1">
      <alignment horizontal="center" vertical="center" wrapText="1"/>
    </xf>
    <xf numFmtId="0" fontId="44" fillId="0" borderId="1" xfId="1" applyFont="1" applyFill="1" applyBorder="1" applyAlignment="1" applyProtection="1">
      <alignment horizontal="center" vertical="center" wrapText="1"/>
    </xf>
    <xf numFmtId="0" fontId="43" fillId="0" borderId="1" xfId="2" applyFont="1" applyFill="1" applyBorder="1" applyAlignment="1">
      <alignment horizontal="left" vertical="center" wrapText="1" indent="2"/>
    </xf>
    <xf numFmtId="0" fontId="43" fillId="0" borderId="1" xfId="2" applyFont="1" applyFill="1" applyBorder="1" applyAlignment="1">
      <alignment horizontal="left" vertical="center" wrapText="1" indent="4"/>
    </xf>
    <xf numFmtId="0" fontId="43" fillId="0" borderId="1" xfId="2" applyFont="1" applyFill="1" applyBorder="1" applyAlignment="1">
      <alignment vertical="center" wrapText="1"/>
    </xf>
    <xf numFmtId="0" fontId="43" fillId="0" borderId="1" xfId="2" applyFont="1" applyFill="1" applyBorder="1" applyAlignment="1">
      <alignment horizontal="left" vertical="center" wrapText="1" indent="6"/>
    </xf>
    <xf numFmtId="49" fontId="43" fillId="3" borderId="1" xfId="2" applyNumberFormat="1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left" vertical="center" wrapText="1"/>
    </xf>
    <xf numFmtId="0" fontId="43" fillId="3" borderId="1" xfId="2" applyFont="1" applyFill="1" applyBorder="1" applyAlignment="1">
      <alignment horizontal="center" vertical="center" wrapText="1"/>
    </xf>
    <xf numFmtId="0" fontId="44" fillId="3" borderId="1" xfId="1" applyFont="1" applyFill="1" applyBorder="1" applyAlignment="1" applyProtection="1">
      <alignment horizontal="center" vertical="center" wrapText="1"/>
    </xf>
    <xf numFmtId="0" fontId="43" fillId="3" borderId="1" xfId="3" applyFont="1" applyFill="1" applyBorder="1" applyAlignment="1" applyProtection="1">
      <alignment horizontal="center" vertical="center" wrapText="1"/>
    </xf>
    <xf numFmtId="0" fontId="0" fillId="0" borderId="0" xfId="0" applyFill="1"/>
    <xf numFmtId="0" fontId="1" fillId="12" borderId="7" xfId="0" applyFont="1" applyFill="1" applyBorder="1" applyAlignment="1" applyProtection="1"/>
    <xf numFmtId="0" fontId="1" fillId="12" borderId="5" xfId="0" applyFont="1" applyFill="1" applyBorder="1" applyAlignment="1" applyProtection="1"/>
    <xf numFmtId="0" fontId="1" fillId="3" borderId="1" xfId="0" applyFont="1" applyFill="1" applyBorder="1" applyAlignment="1" applyProtection="1"/>
    <xf numFmtId="0" fontId="1" fillId="4" borderId="1" xfId="0" applyFont="1" applyFill="1" applyBorder="1" applyAlignment="1" applyProtection="1"/>
    <xf numFmtId="0" fontId="6" fillId="4" borderId="1" xfId="0" applyFont="1" applyFill="1" applyBorder="1" applyAlignment="1" applyProtection="1">
      <alignment horizontal="center" vertical="center"/>
    </xf>
    <xf numFmtId="0" fontId="1" fillId="20" borderId="7" xfId="0" applyFont="1" applyFill="1" applyBorder="1" applyAlignment="1" applyProtection="1"/>
    <xf numFmtId="0" fontId="1" fillId="20" borderId="5" xfId="0" applyFont="1" applyFill="1" applyBorder="1" applyAlignment="1" applyProtection="1"/>
    <xf numFmtId="0" fontId="1" fillId="21" borderId="1" xfId="0" applyFont="1" applyFill="1" applyBorder="1" applyAlignment="1" applyProtection="1"/>
    <xf numFmtId="0" fontId="21" fillId="0" borderId="0" xfId="0" applyFont="1" applyFill="1" applyBorder="1" applyProtection="1"/>
    <xf numFmtId="0" fontId="43" fillId="22" borderId="1" xfId="1" applyFont="1" applyFill="1" applyBorder="1" applyAlignment="1" applyProtection="1">
      <alignment horizontal="center" vertical="center" wrapText="1"/>
    </xf>
    <xf numFmtId="0" fontId="56" fillId="0" borderId="0" xfId="0" applyFont="1" applyFill="1"/>
    <xf numFmtId="0" fontId="44" fillId="0" borderId="1" xfId="3" applyFont="1" applyFill="1" applyBorder="1" applyAlignment="1" applyProtection="1">
      <alignment horizontal="center" vertical="center" wrapText="1"/>
    </xf>
    <xf numFmtId="49" fontId="28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9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</xf>
    <xf numFmtId="0" fontId="43" fillId="0" borderId="1" xfId="2" applyFont="1" applyFill="1" applyBorder="1" applyAlignment="1">
      <alignment horizontal="center" vertical="center" wrapText="1"/>
    </xf>
    <xf numFmtId="49" fontId="43" fillId="0" borderId="1" xfId="2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7" fillId="0" borderId="1" xfId="0" applyFont="1" applyBorder="1" applyAlignment="1" applyProtection="1">
      <alignment wrapText="1"/>
    </xf>
    <xf numFmtId="0" fontId="27" fillId="0" borderId="1" xfId="0" applyFont="1" applyBorder="1" applyProtection="1"/>
    <xf numFmtId="0" fontId="27" fillId="15" borderId="1" xfId="0" applyFont="1" applyFill="1" applyBorder="1" applyAlignment="1" applyProtection="1">
      <alignment wrapText="1"/>
    </xf>
    <xf numFmtId="0" fontId="27" fillId="19" borderId="1" xfId="0" applyFont="1" applyFill="1" applyBorder="1" applyAlignment="1" applyProtection="1">
      <alignment wrapText="1"/>
    </xf>
    <xf numFmtId="0" fontId="0" fillId="0" borderId="0" xfId="0" applyFont="1" applyProtection="1"/>
    <xf numFmtId="0" fontId="42" fillId="0" borderId="1" xfId="0" applyFont="1" applyBorder="1" applyAlignment="1" applyProtection="1">
      <alignment horizontal="center" textRotation="90"/>
    </xf>
    <xf numFmtId="0" fontId="58" fillId="0" borderId="1" xfId="0" applyFont="1" applyFill="1" applyBorder="1" applyAlignment="1" applyProtection="1">
      <alignment horizontal="center" wrapText="1"/>
    </xf>
    <xf numFmtId="0" fontId="58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38" fillId="0" borderId="1" xfId="0" applyFont="1" applyBorder="1" applyAlignment="1" applyProtection="1">
      <alignment horizontal="left" vertical="top" wrapText="1"/>
    </xf>
    <xf numFmtId="0" fontId="41" fillId="0" borderId="1" xfId="0" applyFont="1" applyBorder="1" applyAlignment="1" applyProtection="1">
      <alignment horizontal="left" vertical="top" wrapText="1"/>
    </xf>
    <xf numFmtId="0" fontId="59" fillId="0" borderId="1" xfId="0" applyFont="1" applyFill="1" applyBorder="1" applyAlignment="1" applyProtection="1">
      <alignment horizontal="left" vertical="top"/>
    </xf>
    <xf numFmtId="0" fontId="42" fillId="0" borderId="1" xfId="0" applyFont="1" applyBorder="1" applyAlignment="1" applyProtection="1">
      <alignment horizontal="left" vertical="top" textRotation="90"/>
    </xf>
    <xf numFmtId="0" fontId="0" fillId="0" borderId="1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0" fillId="0" borderId="1" xfId="0" quotePrefix="1" applyBorder="1" applyProtection="1">
      <protection locked="0"/>
    </xf>
    <xf numFmtId="0" fontId="60" fillId="19" borderId="1" xfId="0" applyFont="1" applyFill="1" applyBorder="1" applyAlignment="1" applyProtection="1">
      <alignment wrapText="1"/>
    </xf>
    <xf numFmtId="0" fontId="61" fillId="0" borderId="1" xfId="0" applyFont="1" applyFill="1" applyBorder="1" applyAlignment="1" applyProtection="1">
      <alignment horizontal="center" wrapText="1"/>
    </xf>
    <xf numFmtId="0" fontId="62" fillId="0" borderId="1" xfId="0" applyFont="1" applyBorder="1" applyAlignment="1" applyProtection="1">
      <alignment horizontal="center" wrapText="1"/>
    </xf>
    <xf numFmtId="0" fontId="62" fillId="0" borderId="0" xfId="0" applyFont="1" applyAlignment="1" applyProtection="1">
      <alignment wrapText="1"/>
    </xf>
    <xf numFmtId="0" fontId="63" fillId="0" borderId="1" xfId="0" applyFont="1" applyFill="1" applyBorder="1" applyAlignment="1" applyProtection="1">
      <alignment horizontal="center" vertical="center" wrapText="1"/>
    </xf>
    <xf numFmtId="0" fontId="9" fillId="17" borderId="1" xfId="0" applyFont="1" applyFill="1" applyBorder="1" applyAlignment="1" applyProtection="1">
      <alignment horizontal="center" wrapText="1"/>
    </xf>
    <xf numFmtId="0" fontId="55" fillId="17" borderId="1" xfId="0" applyFont="1" applyFill="1" applyBorder="1" applyAlignment="1" applyProtection="1">
      <alignment horizontal="center"/>
    </xf>
    <xf numFmtId="0" fontId="20" fillId="17" borderId="1" xfId="0" applyFont="1" applyFill="1" applyBorder="1" applyAlignment="1" applyProtection="1">
      <alignment horizontal="left" vertical="center" wrapText="1"/>
    </xf>
    <xf numFmtId="0" fontId="20" fillId="3" borderId="1" xfId="0" applyFont="1" applyFill="1" applyBorder="1" applyAlignment="1" applyProtection="1">
      <alignment horizontal="left" vertical="center" wrapText="1"/>
    </xf>
    <xf numFmtId="0" fontId="0" fillId="3" borderId="0" xfId="0" applyFill="1" applyProtection="1"/>
    <xf numFmtId="0" fontId="20" fillId="3" borderId="1" xfId="0" applyNumberFormat="1" applyFont="1" applyFill="1" applyBorder="1" applyAlignment="1" applyProtection="1">
      <alignment horizontal="right" vertical="center" wrapText="1"/>
    </xf>
    <xf numFmtId="0" fontId="20" fillId="23" borderId="1" xfId="0" applyNumberFormat="1" applyFont="1" applyFill="1" applyBorder="1" applyAlignment="1" applyProtection="1">
      <alignment horizontal="right" vertical="center" wrapText="1"/>
    </xf>
    <xf numFmtId="0" fontId="20" fillId="23" borderId="1" xfId="0" applyFont="1" applyFill="1" applyBorder="1" applyAlignment="1" applyProtection="1">
      <alignment horizontal="left" vertical="center" wrapText="1"/>
    </xf>
    <xf numFmtId="0" fontId="20" fillId="23" borderId="0" xfId="0" applyNumberFormat="1" applyFont="1" applyFill="1" applyBorder="1" applyAlignment="1" applyProtection="1">
      <alignment horizontal="right" vertical="center" wrapText="1"/>
    </xf>
    <xf numFmtId="0" fontId="20" fillId="23" borderId="0" xfId="0" applyFont="1" applyFill="1" applyBorder="1" applyAlignment="1" applyProtection="1">
      <alignment horizontal="left" vertical="center" wrapText="1"/>
    </xf>
    <xf numFmtId="0" fontId="0" fillId="0" borderId="0" xfId="0" applyNumberFormat="1" applyProtection="1"/>
    <xf numFmtId="0" fontId="20" fillId="23" borderId="10" xfId="0" applyFont="1" applyFill="1" applyBorder="1" applyAlignment="1" applyProtection="1">
      <alignment horizontal="left" vertical="center" wrapText="1"/>
    </xf>
    <xf numFmtId="0" fontId="0" fillId="23" borderId="0" xfId="0" applyFill="1" applyProtection="1"/>
    <xf numFmtId="0" fontId="0" fillId="17" borderId="1" xfId="0" applyFill="1" applyBorder="1" applyProtection="1"/>
    <xf numFmtId="0" fontId="10" fillId="0" borderId="0" xfId="0" applyFont="1" applyFill="1" applyBorder="1" applyAlignment="1" applyProtection="1">
      <alignment horizontal="centerContinuous" vertical="top" wrapText="1"/>
    </xf>
    <xf numFmtId="0" fontId="51" fillId="0" borderId="0" xfId="0" applyFont="1" applyProtection="1"/>
    <xf numFmtId="0" fontId="2" fillId="0" borderId="0" xfId="0" applyFont="1" applyProtection="1">
      <protection locked="0"/>
    </xf>
    <xf numFmtId="0" fontId="35" fillId="14" borderId="1" xfId="0" applyFont="1" applyFill="1" applyBorder="1" applyAlignment="1" applyProtection="1">
      <alignment vertical="top" wrapText="1"/>
      <protection locked="0"/>
    </xf>
    <xf numFmtId="0" fontId="43" fillId="0" borderId="0" xfId="0" applyFont="1" applyFill="1" applyBorder="1" applyAlignment="1" applyProtection="1">
      <alignment vertical="center" wrapText="1"/>
    </xf>
    <xf numFmtId="0" fontId="43" fillId="6" borderId="5" xfId="0" applyFont="1" applyFill="1" applyBorder="1" applyAlignment="1" applyProtection="1">
      <alignment horizontal="center"/>
    </xf>
    <xf numFmtId="0" fontId="44" fillId="0" borderId="1" xfId="0" applyFont="1" applyBorder="1" applyProtection="1"/>
    <xf numFmtId="0" fontId="44" fillId="0" borderId="5" xfId="0" applyFont="1" applyBorder="1" applyProtection="1"/>
    <xf numFmtId="0" fontId="2" fillId="6" borderId="5" xfId="0" applyFont="1" applyFill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5" xfId="0" applyFont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5" fillId="18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Continuous"/>
    </xf>
    <xf numFmtId="0" fontId="19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Continuous" vertical="top"/>
    </xf>
    <xf numFmtId="0" fontId="1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horizontal="centerContinuous" vertical="top"/>
    </xf>
    <xf numFmtId="0" fontId="0" fillId="0" borderId="0" xfId="0" applyAlignment="1" applyProtection="1">
      <alignment horizontal="centerContinuous"/>
    </xf>
    <xf numFmtId="0" fontId="17" fillId="0" borderId="0" xfId="0" applyFont="1" applyAlignment="1" applyProtection="1">
      <alignment horizontal="centerContinuous" wrapText="1"/>
    </xf>
    <xf numFmtId="0" fontId="27" fillId="15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/>
    <xf numFmtId="0" fontId="11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27" fillId="0" borderId="0" xfId="0" applyFont="1" applyProtection="1"/>
    <xf numFmtId="0" fontId="0" fillId="0" borderId="0" xfId="0" applyBorder="1" applyAlignment="1" applyProtection="1">
      <alignment horizontal="left"/>
    </xf>
    <xf numFmtId="49" fontId="2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19" borderId="1" xfId="0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horizontal="center" vertical="center"/>
    </xf>
    <xf numFmtId="0" fontId="31" fillId="6" borderId="14" xfId="0" applyFont="1" applyFill="1" applyBorder="1" applyAlignment="1" applyProtection="1">
      <alignment horizontal="centerContinuous" vertical="center" wrapText="1"/>
    </xf>
    <xf numFmtId="0" fontId="31" fillId="6" borderId="6" xfId="0" applyFont="1" applyFill="1" applyBorder="1" applyAlignment="1" applyProtection="1">
      <alignment horizontal="centerContinuous" vertical="center" wrapText="1"/>
    </xf>
    <xf numFmtId="0" fontId="31" fillId="6" borderId="9" xfId="0" applyFont="1" applyFill="1" applyBorder="1" applyAlignment="1" applyProtection="1">
      <alignment horizontal="centerContinuous" vertical="center" wrapText="1"/>
    </xf>
    <xf numFmtId="0" fontId="31" fillId="6" borderId="15" xfId="0" applyFont="1" applyFill="1" applyBorder="1" applyAlignment="1" applyProtection="1">
      <alignment vertical="center" wrapText="1"/>
    </xf>
    <xf numFmtId="0" fontId="31" fillId="6" borderId="0" xfId="0" applyFont="1" applyFill="1" applyBorder="1" applyAlignment="1" applyProtection="1">
      <alignment vertical="center" wrapText="1"/>
    </xf>
    <xf numFmtId="0" fontId="31" fillId="6" borderId="12" xfId="0" applyFont="1" applyFill="1" applyBorder="1" applyAlignment="1" applyProtection="1">
      <alignment vertical="center" wrapText="1"/>
    </xf>
    <xf numFmtId="0" fontId="37" fillId="6" borderId="5" xfId="0" applyFont="1" applyFill="1" applyBorder="1" applyAlignment="1" applyProtection="1">
      <alignment horizontal="center" vertical="top" wrapText="1"/>
    </xf>
    <xf numFmtId="0" fontId="0" fillId="6" borderId="8" xfId="0" applyFill="1" applyBorder="1" applyAlignment="1" applyProtection="1">
      <alignment horizontal="centerContinuous" wrapText="1"/>
    </xf>
    <xf numFmtId="0" fontId="0" fillId="6" borderId="7" xfId="0" applyFill="1" applyBorder="1" applyAlignment="1" applyProtection="1">
      <alignment horizontal="centerContinuous"/>
    </xf>
    <xf numFmtId="0" fontId="0" fillId="6" borderId="5" xfId="0" applyFill="1" applyBorder="1" applyAlignment="1" applyProtection="1">
      <alignment horizontal="centerContinuous"/>
    </xf>
    <xf numFmtId="0" fontId="1" fillId="6" borderId="1" xfId="0" applyFont="1" applyFill="1" applyBorder="1" applyAlignment="1" applyProtection="1">
      <alignment horizontal="left" vertical="top" wrapText="1"/>
    </xf>
    <xf numFmtId="0" fontId="2" fillId="6" borderId="11" xfId="0" applyFont="1" applyFill="1" applyBorder="1" applyProtection="1"/>
    <xf numFmtId="0" fontId="0" fillId="8" borderId="1" xfId="0" applyFill="1" applyBorder="1" applyAlignment="1" applyProtection="1">
      <alignment horizontal="center" wrapText="1"/>
    </xf>
    <xf numFmtId="0" fontId="26" fillId="0" borderId="0" xfId="0" applyFont="1" applyAlignment="1" applyProtection="1">
      <alignment horizontal="center" vertical="top"/>
    </xf>
    <xf numFmtId="0" fontId="0" fillId="0" borderId="4" xfId="0" applyBorder="1" applyProtection="1"/>
    <xf numFmtId="0" fontId="2" fillId="9" borderId="11" xfId="0" applyFont="1" applyFill="1" applyBorder="1" applyProtection="1"/>
    <xf numFmtId="0" fontId="1" fillId="6" borderId="2" xfId="0" applyFont="1" applyFill="1" applyBorder="1" applyAlignment="1" applyProtection="1">
      <alignment horizontal="center" vertical="center"/>
    </xf>
    <xf numFmtId="1" fontId="64" fillId="7" borderId="1" xfId="0" applyNumberFormat="1" applyFon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 wrapText="1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0" fontId="0" fillId="7" borderId="4" xfId="0" applyFill="1" applyBorder="1" applyAlignment="1" applyProtection="1">
      <alignment horizontal="center" wrapText="1"/>
    </xf>
    <xf numFmtId="0" fontId="2" fillId="7" borderId="4" xfId="0" applyFont="1" applyFill="1" applyBorder="1" applyAlignment="1" applyProtection="1">
      <alignment horizontal="left" vertical="center" wrapText="1"/>
    </xf>
    <xf numFmtId="0" fontId="58" fillId="0" borderId="0" xfId="0" applyFont="1" applyFill="1" applyBorder="1" applyAlignment="1" applyProtection="1">
      <alignment horizontal="center"/>
    </xf>
    <xf numFmtId="0" fontId="27" fillId="0" borderId="1" xfId="0" applyFont="1" applyBorder="1" applyAlignment="1" applyProtection="1">
      <alignment horizontal="center"/>
    </xf>
    <xf numFmtId="0" fontId="0" fillId="0" borderId="0" xfId="0" applyAlignment="1">
      <alignment wrapText="1"/>
    </xf>
    <xf numFmtId="0" fontId="27" fillId="0" borderId="1" xfId="0" applyFont="1" applyBorder="1" applyAlignment="1" applyProtection="1">
      <alignment horizontal="center" wrapText="1"/>
    </xf>
    <xf numFmtId="0" fontId="0" fillId="0" borderId="0" xfId="0" applyFill="1" applyAlignment="1" applyProtection="1">
      <alignment wrapText="1"/>
    </xf>
    <xf numFmtId="0" fontId="20" fillId="19" borderId="1" xfId="0" applyFont="1" applyFill="1" applyBorder="1" applyAlignment="1" applyProtection="1">
      <alignment horizontal="left" vertical="center" wrapText="1"/>
    </xf>
    <xf numFmtId="0" fontId="0" fillId="3" borderId="0" xfId="0" applyNumberFormat="1" applyFill="1" applyProtection="1"/>
    <xf numFmtId="0" fontId="0" fillId="23" borderId="1" xfId="0" applyFill="1" applyBorder="1" applyAlignment="1" applyProtection="1">
      <alignment horizontal="left" vertical="top" wrapText="1"/>
      <protection locked="0"/>
    </xf>
    <xf numFmtId="0" fontId="0" fillId="23" borderId="0" xfId="0" applyFill="1"/>
    <xf numFmtId="14" fontId="27" fillId="0" borderId="1" xfId="0" applyNumberFormat="1" applyFont="1" applyBorder="1" applyAlignment="1" applyProtection="1">
      <alignment horizontal="center"/>
    </xf>
    <xf numFmtId="14" fontId="0" fillId="0" borderId="0" xfId="0" applyNumberFormat="1" applyFill="1" applyProtection="1"/>
    <xf numFmtId="14" fontId="0" fillId="0" borderId="1" xfId="0" applyNumberFormat="1" applyBorder="1" applyProtection="1">
      <protection locked="0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1" xfId="0" quotePrefix="1" applyBorder="1" applyAlignment="1" applyProtection="1">
      <alignment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19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4" borderId="1" xfId="0" applyFill="1" applyBorder="1" applyProtection="1">
      <protection locked="0"/>
    </xf>
    <xf numFmtId="0" fontId="0" fillId="25" borderId="1" xfId="0" applyFill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textRotation="90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2" fillId="7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57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2" fillId="9" borderId="2" xfId="0" applyFont="1" applyFill="1" applyBorder="1" applyAlignment="1" applyProtection="1">
      <alignment horizontal="center" vertical="center" wrapText="1"/>
    </xf>
    <xf numFmtId="0" fontId="2" fillId="9" borderId="10" xfId="0" applyFont="1" applyFill="1" applyBorder="1" applyAlignment="1" applyProtection="1">
      <alignment horizontal="center" vertical="center" wrapText="1"/>
    </xf>
    <xf numFmtId="0" fontId="2" fillId="9" borderId="3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49" fontId="43" fillId="0" borderId="6" xfId="2" applyNumberFormat="1" applyFont="1" applyFill="1" applyBorder="1" applyAlignment="1">
      <alignment horizontal="left" vertical="center" wrapText="1"/>
    </xf>
    <xf numFmtId="0" fontId="43" fillId="0" borderId="1" xfId="2" applyFont="1" applyFill="1" applyBorder="1" applyAlignment="1">
      <alignment horizontal="center" vertical="center" wrapText="1"/>
    </xf>
    <xf numFmtId="49" fontId="43" fillId="22" borderId="1" xfId="2" applyNumberFormat="1" applyFont="1" applyFill="1" applyBorder="1" applyAlignment="1">
      <alignment horizontal="center" vertical="center" wrapText="1"/>
    </xf>
    <xf numFmtId="49" fontId="43" fillId="0" borderId="1" xfId="2" applyNumberFormat="1" applyFont="1" applyFill="1" applyBorder="1" applyAlignment="1">
      <alignment horizontal="center" vertical="center" wrapText="1"/>
    </xf>
    <xf numFmtId="0" fontId="43" fillId="22" borderId="1" xfId="2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D87CD"/>
        </patternFill>
      </fill>
    </dxf>
    <dxf>
      <font>
        <color rgb="FF9C0006"/>
      </font>
      <fill>
        <patternFill>
          <bgColor rgb="FF5DD5FF"/>
        </patternFill>
      </fill>
    </dxf>
    <dxf>
      <font>
        <color rgb="FF9C0006"/>
      </font>
      <fill>
        <patternFill>
          <bgColor rgb="FFFD87CD"/>
        </patternFill>
      </fill>
    </dxf>
    <dxf>
      <font>
        <color rgb="FF9C0006"/>
      </font>
      <fill>
        <patternFill>
          <bgColor rgb="FF5DD5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DD5FF"/>
      <color rgb="FFFD87CD"/>
      <color rgb="FFEFF6AA"/>
      <color rgb="FFFA8478"/>
      <color rgb="FFC30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257175</xdr:rowOff>
    </xdr:from>
    <xdr:to>
      <xdr:col>8</xdr:col>
      <xdr:colOff>0</xdr:colOff>
      <xdr:row>0</xdr:row>
      <xdr:rowOff>257175</xdr:rowOff>
    </xdr:to>
    <xdr:cxnSp macro="">
      <xdr:nvCxnSpPr>
        <xdr:cNvPr id="2" name="JKPCellPointer0001">
          <a:extLst>
            <a:ext uri="{FF2B5EF4-FFF2-40B4-BE49-F238E27FC236}">
              <a16:creationId xmlns:a16="http://schemas.microsoft.com/office/drawing/2014/main" xmlns="" id="{1ED93F5B-26AD-4430-8F6A-63B8990A3AF6}"/>
            </a:ext>
          </a:extLst>
        </xdr:cNvPr>
        <xdr:cNvCxnSpPr/>
      </xdr:nvCxnSpPr>
      <xdr:spPr>
        <a:xfrm>
          <a:off x="0" y="257175"/>
          <a:ext cx="7372350" cy="0"/>
        </a:xfrm>
        <a:prstGeom prst="line">
          <a:avLst/>
        </a:prstGeom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0</xdr:row>
      <xdr:rowOff>0</xdr:rowOff>
    </xdr:from>
    <xdr:to>
      <xdr:col>8</xdr:col>
      <xdr:colOff>304800</xdr:colOff>
      <xdr:row>0</xdr:row>
      <xdr:rowOff>0</xdr:rowOff>
    </xdr:to>
    <xdr:cxnSp macro="">
      <xdr:nvCxnSpPr>
        <xdr:cNvPr id="3" name="JKPCellPointer0002">
          <a:extLst>
            <a:ext uri="{FF2B5EF4-FFF2-40B4-BE49-F238E27FC236}">
              <a16:creationId xmlns:a16="http://schemas.microsoft.com/office/drawing/2014/main" xmlns="" id="{40635434-48CE-4268-A38D-DE20D03BAAF4}"/>
            </a:ext>
          </a:extLst>
        </xdr:cNvPr>
        <xdr:cNvCxnSpPr/>
      </xdr:nvCxnSpPr>
      <xdr:spPr>
        <a:xfrm>
          <a:off x="7677150" y="0"/>
          <a:ext cx="0" cy="0"/>
        </a:xfrm>
        <a:prstGeom prst="line">
          <a:avLst/>
        </a:prstGeom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138113</xdr:rowOff>
    </xdr:from>
    <xdr:to>
      <xdr:col>0</xdr:col>
      <xdr:colOff>0</xdr:colOff>
      <xdr:row>10</xdr:row>
      <xdr:rowOff>138113</xdr:rowOff>
    </xdr:to>
    <xdr:cxnSp macro="">
      <xdr:nvCxnSpPr>
        <xdr:cNvPr id="2" name="JKPCellPointer0001">
          <a:extLst>
            <a:ext uri="{FF2B5EF4-FFF2-40B4-BE49-F238E27FC236}">
              <a16:creationId xmlns:a16="http://schemas.microsoft.com/office/drawing/2014/main" xmlns="" id="{AE0D8F56-F0F0-44BB-B78E-48F3D704B46B}"/>
            </a:ext>
          </a:extLst>
        </xdr:cNvPr>
        <xdr:cNvCxnSpPr/>
      </xdr:nvCxnSpPr>
      <xdr:spPr>
        <a:xfrm>
          <a:off x="0" y="5205413"/>
          <a:ext cx="0" cy="0"/>
        </a:xfrm>
        <a:prstGeom prst="line">
          <a:avLst/>
        </a:prstGeom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0</xdr:row>
      <xdr:rowOff>0</xdr:rowOff>
    </xdr:from>
    <xdr:to>
      <xdr:col>0</xdr:col>
      <xdr:colOff>304800</xdr:colOff>
      <xdr:row>10</xdr:row>
      <xdr:rowOff>0</xdr:rowOff>
    </xdr:to>
    <xdr:cxnSp macro="">
      <xdr:nvCxnSpPr>
        <xdr:cNvPr id="3" name="JKPCellPointer0002">
          <a:extLst>
            <a:ext uri="{FF2B5EF4-FFF2-40B4-BE49-F238E27FC236}">
              <a16:creationId xmlns:a16="http://schemas.microsoft.com/office/drawing/2014/main" xmlns="" id="{E1B7FBB7-A063-41DA-8CF8-C2207C2867E8}"/>
            </a:ext>
          </a:extLst>
        </xdr:cNvPr>
        <xdr:cNvCxnSpPr/>
      </xdr:nvCxnSpPr>
      <xdr:spPr>
        <a:xfrm>
          <a:off x="304800" y="0"/>
          <a:ext cx="0" cy="5067300"/>
        </a:xfrm>
        <a:prstGeom prst="line">
          <a:avLst/>
        </a:prstGeom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2236"/>
  <sheetViews>
    <sheetView tabSelected="1" zoomScale="95" zoomScaleNormal="95" workbookViewId="0">
      <pane xSplit="5" ySplit="2" topLeftCell="I147" activePane="bottomRight" state="frozen"/>
      <selection pane="topRight" activeCell="E1" sqref="E1"/>
      <selection pane="bottomLeft" activeCell="A3" sqref="A3"/>
      <selection pane="bottomRight" activeCell="AB154" sqref="AB154"/>
    </sheetView>
  </sheetViews>
  <sheetFormatPr defaultRowHeight="15"/>
  <cols>
    <col min="1" max="1" width="8.85546875" style="265" customWidth="1"/>
    <col min="2" max="2" width="12.42578125" style="1" customWidth="1"/>
    <col min="3" max="3" width="11.7109375" style="1" customWidth="1"/>
    <col min="4" max="4" width="26.5703125" style="11" customWidth="1"/>
    <col min="5" max="5" width="20.7109375" style="1" customWidth="1"/>
    <col min="6" max="6" width="23.140625" style="1" bestFit="1" customWidth="1"/>
    <col min="7" max="7" width="16.42578125" style="1" customWidth="1"/>
    <col min="8" max="8" width="18.7109375" style="11" bestFit="1" customWidth="1"/>
    <col min="9" max="9" width="13.7109375" style="1" customWidth="1"/>
    <col min="10" max="10" width="6.42578125" style="1" bestFit="1" customWidth="1"/>
    <col min="11" max="11" width="7.28515625" style="1" customWidth="1"/>
    <col min="12" max="12" width="13" style="1" customWidth="1"/>
    <col min="13" max="13" width="7.85546875" style="11" bestFit="1" customWidth="1"/>
    <col min="14" max="24" width="9.140625" style="1"/>
    <col min="25" max="25" width="12" style="1" bestFit="1" customWidth="1"/>
    <col min="26" max="36" width="9.140625" style="1"/>
    <col min="37" max="37" width="15.28515625" style="1" bestFit="1" customWidth="1"/>
    <col min="38" max="41" width="9.28515625" style="11" customWidth="1"/>
    <col min="42" max="16384" width="9.140625" style="1"/>
  </cols>
  <sheetData>
    <row r="1" spans="1:41" s="249" customFormat="1" ht="45">
      <c r="A1" s="262" t="s">
        <v>924</v>
      </c>
      <c r="B1" s="245" t="s">
        <v>0</v>
      </c>
      <c r="C1" s="246" t="s">
        <v>216</v>
      </c>
      <c r="D1" s="245" t="s">
        <v>663</v>
      </c>
      <c r="E1" s="246" t="s">
        <v>214</v>
      </c>
      <c r="F1" s="246" t="s">
        <v>223</v>
      </c>
      <c r="G1" s="246" t="s">
        <v>215</v>
      </c>
      <c r="H1" s="245" t="s">
        <v>224</v>
      </c>
      <c r="I1" s="247" t="s">
        <v>711</v>
      </c>
      <c r="J1" s="246" t="s">
        <v>55</v>
      </c>
      <c r="K1" s="246" t="s">
        <v>54</v>
      </c>
      <c r="L1" s="245" t="s">
        <v>230</v>
      </c>
      <c r="M1" s="246" t="s">
        <v>227</v>
      </c>
      <c r="N1" s="151">
        <v>1</v>
      </c>
      <c r="O1" s="151">
        <v>2</v>
      </c>
      <c r="P1" s="151">
        <v>3</v>
      </c>
      <c r="Q1" s="151">
        <v>4</v>
      </c>
      <c r="R1" s="151">
        <v>5</v>
      </c>
      <c r="S1" s="151">
        <v>6</v>
      </c>
      <c r="T1" s="151">
        <v>7</v>
      </c>
      <c r="U1" s="151">
        <v>8</v>
      </c>
      <c r="V1" s="151">
        <v>9</v>
      </c>
      <c r="W1" s="151">
        <v>10</v>
      </c>
      <c r="X1" s="151">
        <v>11</v>
      </c>
      <c r="Y1" s="151">
        <v>12</v>
      </c>
      <c r="Z1" s="151">
        <v>13</v>
      </c>
      <c r="AA1" s="151">
        <v>14</v>
      </c>
      <c r="AB1" s="151">
        <v>15</v>
      </c>
      <c r="AC1" s="151">
        <v>16</v>
      </c>
      <c r="AD1" s="151">
        <v>17</v>
      </c>
      <c r="AE1" s="151">
        <v>18</v>
      </c>
      <c r="AF1" s="151">
        <v>19</v>
      </c>
      <c r="AG1" s="151">
        <v>20</v>
      </c>
      <c r="AH1" s="151">
        <v>21</v>
      </c>
      <c r="AI1" s="151">
        <v>22</v>
      </c>
      <c r="AJ1" s="151">
        <v>23</v>
      </c>
      <c r="AK1" s="151">
        <v>24</v>
      </c>
      <c r="AL1" s="248" t="s">
        <v>665</v>
      </c>
      <c r="AM1" s="248" t="s">
        <v>666</v>
      </c>
      <c r="AN1" s="248" t="s">
        <v>920</v>
      </c>
      <c r="AO1" s="248" t="s">
        <v>923</v>
      </c>
    </row>
    <row r="2" spans="1:41" s="11" customFormat="1" ht="80.25" customHeight="1">
      <c r="A2" s="266" t="s">
        <v>664</v>
      </c>
      <c r="B2" s="254" t="s">
        <v>229</v>
      </c>
      <c r="C2" s="255" t="s">
        <v>228</v>
      </c>
      <c r="D2" s="256" t="s">
        <v>226</v>
      </c>
      <c r="E2" s="254" t="s">
        <v>222</v>
      </c>
      <c r="F2" s="254" t="s">
        <v>925</v>
      </c>
      <c r="G2" s="255" t="s">
        <v>228</v>
      </c>
      <c r="H2" s="256" t="s">
        <v>226</v>
      </c>
      <c r="I2" s="257" t="s">
        <v>217</v>
      </c>
      <c r="J2" s="257" t="s">
        <v>217</v>
      </c>
      <c r="K2" s="257" t="s">
        <v>217</v>
      </c>
      <c r="L2" s="257" t="s">
        <v>217</v>
      </c>
      <c r="M2" s="257" t="s">
        <v>226</v>
      </c>
      <c r="N2" s="150" t="s">
        <v>13</v>
      </c>
      <c r="O2" s="150" t="s">
        <v>19</v>
      </c>
      <c r="P2" s="150" t="s">
        <v>8</v>
      </c>
      <c r="Q2" s="150" t="s">
        <v>9</v>
      </c>
      <c r="R2" s="150" t="s">
        <v>49</v>
      </c>
      <c r="S2" s="150" t="s">
        <v>225</v>
      </c>
      <c r="T2" s="150" t="s">
        <v>47</v>
      </c>
      <c r="U2" s="150" t="s">
        <v>10</v>
      </c>
      <c r="V2" s="150" t="s">
        <v>119</v>
      </c>
      <c r="W2" s="150" t="s">
        <v>120</v>
      </c>
      <c r="X2" s="150" t="s">
        <v>5</v>
      </c>
      <c r="Y2" s="150" t="s">
        <v>20</v>
      </c>
      <c r="Z2" s="150" t="s">
        <v>21</v>
      </c>
      <c r="AA2" s="150" t="s">
        <v>11</v>
      </c>
      <c r="AB2" s="150" t="s">
        <v>51</v>
      </c>
      <c r="AC2" s="150" t="s">
        <v>12</v>
      </c>
      <c r="AD2" s="150" t="s">
        <v>4</v>
      </c>
      <c r="AE2" s="150" t="s">
        <v>16</v>
      </c>
      <c r="AF2" s="150" t="s">
        <v>6</v>
      </c>
      <c r="AG2" s="150" t="s">
        <v>15</v>
      </c>
      <c r="AH2" s="150" t="s">
        <v>14</v>
      </c>
      <c r="AI2" s="150" t="s">
        <v>7</v>
      </c>
      <c r="AJ2" s="150" t="s">
        <v>17</v>
      </c>
      <c r="AK2" s="150" t="s">
        <v>18</v>
      </c>
      <c r="AL2" s="250" t="s">
        <v>664</v>
      </c>
      <c r="AM2" s="250" t="s">
        <v>664</v>
      </c>
      <c r="AN2" s="250" t="s">
        <v>664</v>
      </c>
      <c r="AO2" s="250" t="s">
        <v>664</v>
      </c>
    </row>
    <row r="3" spans="1:41" s="148" customFormat="1">
      <c r="A3" s="263">
        <v>0</v>
      </c>
      <c r="B3" s="251">
        <v>1</v>
      </c>
      <c r="C3" s="252">
        <v>2</v>
      </c>
      <c r="D3" s="251">
        <v>3</v>
      </c>
      <c r="E3" s="252">
        <v>4</v>
      </c>
      <c r="F3" s="252">
        <v>5</v>
      </c>
      <c r="G3" s="251">
        <v>6</v>
      </c>
      <c r="H3" s="252">
        <v>7</v>
      </c>
      <c r="I3" s="252">
        <v>8</v>
      </c>
      <c r="J3" s="251">
        <v>9</v>
      </c>
      <c r="K3" s="252">
        <v>10</v>
      </c>
      <c r="L3" s="252">
        <v>11</v>
      </c>
      <c r="M3" s="251">
        <v>12</v>
      </c>
      <c r="N3" s="252">
        <v>13</v>
      </c>
      <c r="O3" s="252">
        <v>14</v>
      </c>
      <c r="P3" s="251">
        <v>15</v>
      </c>
      <c r="Q3" s="252">
        <v>16</v>
      </c>
      <c r="R3" s="252">
        <v>17</v>
      </c>
      <c r="S3" s="251">
        <v>18</v>
      </c>
      <c r="T3" s="252">
        <v>19</v>
      </c>
      <c r="U3" s="252">
        <v>20</v>
      </c>
      <c r="V3" s="251">
        <v>21</v>
      </c>
      <c r="W3" s="252">
        <v>22</v>
      </c>
      <c r="X3" s="252">
        <v>23</v>
      </c>
      <c r="Y3" s="251">
        <v>24</v>
      </c>
      <c r="Z3" s="252">
        <v>25</v>
      </c>
      <c r="AA3" s="252">
        <v>26</v>
      </c>
      <c r="AB3" s="251">
        <v>27</v>
      </c>
      <c r="AC3" s="252">
        <v>28</v>
      </c>
      <c r="AD3" s="252">
        <v>29</v>
      </c>
      <c r="AE3" s="251">
        <v>30</v>
      </c>
      <c r="AF3" s="252">
        <v>31</v>
      </c>
      <c r="AG3" s="252">
        <v>32</v>
      </c>
      <c r="AH3" s="251">
        <v>33</v>
      </c>
      <c r="AI3" s="252">
        <v>34</v>
      </c>
      <c r="AJ3" s="252">
        <v>35</v>
      </c>
      <c r="AK3" s="251">
        <v>36</v>
      </c>
      <c r="AL3" s="253"/>
      <c r="AM3" s="253"/>
      <c r="AN3" s="253"/>
      <c r="AO3" s="253"/>
    </row>
    <row r="4" spans="1:41" ht="30">
      <c r="A4" s="264" t="str">
        <f t="shared" ref="A4:A52" si="0">IF($AO4=$C4, "Код_ОО+МСУ_верно", "Требуется проверка кода ОО или МСУ, кроме 101, 102,103")</f>
        <v>Код_ОО+МСУ_верно</v>
      </c>
      <c r="B4" s="243">
        <v>12</v>
      </c>
      <c r="C4" s="244">
        <v>128</v>
      </c>
      <c r="D4" s="258" t="str">
        <f t="shared" ref="D4:D18" si="1">IFERROR(VLOOKUP(C4,msu,2,0),"")</f>
        <v>Оленинский муниципальный округ</v>
      </c>
      <c r="E4" s="236"/>
      <c r="F4" s="243" t="s">
        <v>1462</v>
      </c>
      <c r="G4" s="244">
        <v>280001</v>
      </c>
      <c r="H4" s="259" t="str">
        <f t="shared" ref="H4:H18" si="2">IFERROR(VLOOKUP(G4,oo,2,0),"")</f>
        <v>МКОУ Оленинская СОШ</v>
      </c>
      <c r="I4" s="236">
        <v>9</v>
      </c>
      <c r="J4" s="236" t="s">
        <v>90</v>
      </c>
      <c r="K4" s="236"/>
      <c r="L4" s="236"/>
      <c r="M4" s="311">
        <f t="shared" ref="M4:M52" si="3">COUNTA(N4:AK4)</f>
        <v>0</v>
      </c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60" t="str">
        <f t="shared" ref="AL4:AL52" si="4">IF($I4&lt;5,"нет",IF($I4&gt;9,"нет","да"))</f>
        <v>да</v>
      </c>
      <c r="AM4" s="260" t="str">
        <f t="shared" ref="AM4:AM52" si="5">IF($I4&lt;=9,"нет","да")</f>
        <v>нет</v>
      </c>
      <c r="AN4" s="260">
        <f t="shared" ref="AN4:AN52" si="6">COUNTIF(N4:AK4,"призер")+COUNTIF(N4:AK4,"победитель")</f>
        <v>0</v>
      </c>
      <c r="AO4" s="260">
        <f t="shared" ref="AO4:AO52" si="7">IF(LEN(G4)=5,LEFT(G4,1)+100,LEFT(G4,2)+100)</f>
        <v>128</v>
      </c>
    </row>
    <row r="5" spans="1:41" ht="30">
      <c r="A5" s="264" t="str">
        <f t="shared" si="0"/>
        <v>Код_ОО+МСУ_верно</v>
      </c>
      <c r="B5" s="243">
        <v>13</v>
      </c>
      <c r="C5" s="244">
        <v>128</v>
      </c>
      <c r="D5" s="258" t="str">
        <f t="shared" si="1"/>
        <v>Оленинский муниципальный округ</v>
      </c>
      <c r="E5" s="236"/>
      <c r="F5" s="243" t="s">
        <v>1463</v>
      </c>
      <c r="G5" s="244">
        <v>280001</v>
      </c>
      <c r="H5" s="259" t="str">
        <f t="shared" si="2"/>
        <v>МКОУ Оленинская СОШ</v>
      </c>
      <c r="I5" s="236">
        <v>9</v>
      </c>
      <c r="J5" s="236" t="s">
        <v>90</v>
      </c>
      <c r="K5" s="236"/>
      <c r="L5" s="236"/>
      <c r="M5" s="311">
        <f t="shared" si="3"/>
        <v>0</v>
      </c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60" t="str">
        <f t="shared" si="4"/>
        <v>да</v>
      </c>
      <c r="AM5" s="260" t="str">
        <f t="shared" si="5"/>
        <v>нет</v>
      </c>
      <c r="AN5" s="260">
        <f t="shared" si="6"/>
        <v>0</v>
      </c>
      <c r="AO5" s="260">
        <f t="shared" si="7"/>
        <v>128</v>
      </c>
    </row>
    <row r="6" spans="1:41" ht="30">
      <c r="A6" s="264" t="str">
        <f t="shared" si="0"/>
        <v>Код_ОО+МСУ_верно</v>
      </c>
      <c r="B6" s="243">
        <v>14</v>
      </c>
      <c r="C6" s="244">
        <v>128</v>
      </c>
      <c r="D6" s="258" t="str">
        <f t="shared" si="1"/>
        <v>Оленинский муниципальный округ</v>
      </c>
      <c r="E6" s="236"/>
      <c r="F6" s="243" t="s">
        <v>1464</v>
      </c>
      <c r="G6" s="244">
        <v>280001</v>
      </c>
      <c r="H6" s="259" t="str">
        <f t="shared" si="2"/>
        <v>МКОУ Оленинская СОШ</v>
      </c>
      <c r="I6" s="236">
        <v>9</v>
      </c>
      <c r="J6" s="236" t="s">
        <v>90</v>
      </c>
      <c r="K6" s="236"/>
      <c r="L6" s="236"/>
      <c r="M6" s="311">
        <f t="shared" si="3"/>
        <v>0</v>
      </c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60" t="str">
        <f t="shared" si="4"/>
        <v>да</v>
      </c>
      <c r="AM6" s="260" t="str">
        <f t="shared" si="5"/>
        <v>нет</v>
      </c>
      <c r="AN6" s="260">
        <f t="shared" si="6"/>
        <v>0</v>
      </c>
      <c r="AO6" s="260">
        <f t="shared" si="7"/>
        <v>128</v>
      </c>
    </row>
    <row r="7" spans="1:41" ht="30">
      <c r="A7" s="264" t="str">
        <f t="shared" si="0"/>
        <v>Код_ОО+МСУ_верно</v>
      </c>
      <c r="B7" s="243">
        <v>15</v>
      </c>
      <c r="C7" s="244">
        <v>128</v>
      </c>
      <c r="D7" s="258" t="str">
        <f t="shared" si="1"/>
        <v>Оленинский муниципальный округ</v>
      </c>
      <c r="E7" s="236"/>
      <c r="F7" s="243" t="s">
        <v>1465</v>
      </c>
      <c r="G7" s="244">
        <v>280001</v>
      </c>
      <c r="H7" s="259" t="str">
        <f t="shared" si="2"/>
        <v>МКОУ Оленинская СОШ</v>
      </c>
      <c r="I7" s="236">
        <v>9</v>
      </c>
      <c r="J7" s="236" t="s">
        <v>90</v>
      </c>
      <c r="K7" s="236"/>
      <c r="L7" s="236"/>
      <c r="M7" s="311">
        <f t="shared" si="3"/>
        <v>0</v>
      </c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60" t="str">
        <f t="shared" si="4"/>
        <v>да</v>
      </c>
      <c r="AM7" s="260" t="str">
        <f t="shared" si="5"/>
        <v>нет</v>
      </c>
      <c r="AN7" s="260">
        <f t="shared" si="6"/>
        <v>0</v>
      </c>
      <c r="AO7" s="260">
        <f t="shared" si="7"/>
        <v>128</v>
      </c>
    </row>
    <row r="8" spans="1:41" ht="30">
      <c r="A8" s="264" t="str">
        <f t="shared" si="0"/>
        <v>Код_ОО+МСУ_верно</v>
      </c>
      <c r="B8" s="243">
        <v>16</v>
      </c>
      <c r="C8" s="244">
        <v>128</v>
      </c>
      <c r="D8" s="258" t="str">
        <f t="shared" si="1"/>
        <v>Оленинский муниципальный округ</v>
      </c>
      <c r="E8" s="236"/>
      <c r="F8" s="243" t="s">
        <v>1466</v>
      </c>
      <c r="G8" s="244">
        <v>280001</v>
      </c>
      <c r="H8" s="259" t="str">
        <f t="shared" si="2"/>
        <v>МКОУ Оленинская СОШ</v>
      </c>
      <c r="I8" s="236">
        <v>9</v>
      </c>
      <c r="J8" s="236" t="s">
        <v>90</v>
      </c>
      <c r="K8" s="236"/>
      <c r="L8" s="236"/>
      <c r="M8" s="311">
        <f t="shared" si="3"/>
        <v>3</v>
      </c>
      <c r="N8" s="236"/>
      <c r="O8" s="236"/>
      <c r="P8" s="236"/>
      <c r="Q8" s="236" t="s">
        <v>218</v>
      </c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 t="s">
        <v>219</v>
      </c>
      <c r="AC8" s="236"/>
      <c r="AD8" s="236" t="s">
        <v>218</v>
      </c>
      <c r="AE8" s="236"/>
      <c r="AF8" s="236"/>
      <c r="AG8" s="236"/>
      <c r="AH8" s="236"/>
      <c r="AI8" s="236"/>
      <c r="AJ8" s="236"/>
      <c r="AK8" s="236"/>
      <c r="AL8" s="260" t="str">
        <f t="shared" si="4"/>
        <v>да</v>
      </c>
      <c r="AM8" s="260" t="str">
        <f t="shared" si="5"/>
        <v>нет</v>
      </c>
      <c r="AN8" s="260">
        <f t="shared" si="6"/>
        <v>1</v>
      </c>
      <c r="AO8" s="260">
        <f t="shared" si="7"/>
        <v>128</v>
      </c>
    </row>
    <row r="9" spans="1:41" ht="30">
      <c r="A9" s="264" t="str">
        <f t="shared" si="0"/>
        <v>Код_ОО+МСУ_верно</v>
      </c>
      <c r="B9" s="243">
        <v>17</v>
      </c>
      <c r="C9" s="244">
        <v>128</v>
      </c>
      <c r="D9" s="258" t="str">
        <f t="shared" si="1"/>
        <v>Оленинский муниципальный округ</v>
      </c>
      <c r="E9" s="236"/>
      <c r="F9" s="243" t="s">
        <v>1467</v>
      </c>
      <c r="G9" s="244">
        <v>280001</v>
      </c>
      <c r="H9" s="259" t="str">
        <f t="shared" si="2"/>
        <v>МКОУ Оленинская СОШ</v>
      </c>
      <c r="I9" s="236">
        <v>9</v>
      </c>
      <c r="J9" s="236" t="s">
        <v>90</v>
      </c>
      <c r="K9" s="236"/>
      <c r="L9" s="236"/>
      <c r="M9" s="311">
        <f t="shared" si="3"/>
        <v>0</v>
      </c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60" t="str">
        <f t="shared" si="4"/>
        <v>да</v>
      </c>
      <c r="AM9" s="260" t="str">
        <f t="shared" si="5"/>
        <v>нет</v>
      </c>
      <c r="AN9" s="260">
        <f t="shared" si="6"/>
        <v>0</v>
      </c>
      <c r="AO9" s="260">
        <f t="shared" si="7"/>
        <v>128</v>
      </c>
    </row>
    <row r="10" spans="1:41" ht="30">
      <c r="A10" s="264" t="str">
        <f t="shared" si="0"/>
        <v>Код_ОО+МСУ_верно</v>
      </c>
      <c r="B10" s="243">
        <v>18</v>
      </c>
      <c r="C10" s="244">
        <v>128</v>
      </c>
      <c r="D10" s="258" t="str">
        <f t="shared" si="1"/>
        <v>Оленинский муниципальный округ</v>
      </c>
      <c r="E10" s="236"/>
      <c r="F10" s="243" t="s">
        <v>1468</v>
      </c>
      <c r="G10" s="244">
        <v>280001</v>
      </c>
      <c r="H10" s="259" t="str">
        <f t="shared" si="2"/>
        <v>МКОУ Оленинская СОШ</v>
      </c>
      <c r="I10" s="236">
        <v>9</v>
      </c>
      <c r="J10" s="236" t="s">
        <v>90</v>
      </c>
      <c r="K10" s="236"/>
      <c r="L10" s="236"/>
      <c r="M10" s="311">
        <f t="shared" si="3"/>
        <v>2</v>
      </c>
      <c r="N10" s="236"/>
      <c r="O10" s="236"/>
      <c r="P10" s="236"/>
      <c r="Q10" s="236" t="s">
        <v>218</v>
      </c>
      <c r="R10" s="236"/>
      <c r="S10" s="236"/>
      <c r="T10" s="236"/>
      <c r="U10" s="236"/>
      <c r="V10" s="236"/>
      <c r="W10" s="236"/>
      <c r="X10" s="236"/>
      <c r="Y10" s="236"/>
      <c r="Z10" s="236"/>
      <c r="AA10" s="236" t="s">
        <v>218</v>
      </c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60" t="str">
        <f t="shared" si="4"/>
        <v>да</v>
      </c>
      <c r="AM10" s="260" t="str">
        <f t="shared" si="5"/>
        <v>нет</v>
      </c>
      <c r="AN10" s="260">
        <f t="shared" si="6"/>
        <v>0</v>
      </c>
      <c r="AO10" s="260">
        <f t="shared" si="7"/>
        <v>128</v>
      </c>
    </row>
    <row r="11" spans="1:41" ht="30">
      <c r="A11" s="264" t="str">
        <f t="shared" si="0"/>
        <v>Код_ОО+МСУ_верно</v>
      </c>
      <c r="B11" s="243">
        <v>19</v>
      </c>
      <c r="C11" s="244">
        <v>128</v>
      </c>
      <c r="D11" s="258" t="str">
        <f t="shared" si="1"/>
        <v>Оленинский муниципальный округ</v>
      </c>
      <c r="E11" s="236"/>
      <c r="F11" s="243" t="s">
        <v>1469</v>
      </c>
      <c r="G11" s="244">
        <v>280001</v>
      </c>
      <c r="H11" s="259" t="str">
        <f t="shared" si="2"/>
        <v>МКОУ Оленинская СОШ</v>
      </c>
      <c r="I11" s="236">
        <v>9</v>
      </c>
      <c r="J11" s="236" t="s">
        <v>90</v>
      </c>
      <c r="K11" s="236"/>
      <c r="L11" s="236" t="s">
        <v>90</v>
      </c>
      <c r="M11" s="311">
        <f t="shared" si="3"/>
        <v>1</v>
      </c>
      <c r="N11" s="236"/>
      <c r="O11" s="236"/>
      <c r="P11" s="236" t="s">
        <v>218</v>
      </c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60" t="str">
        <f t="shared" si="4"/>
        <v>да</v>
      </c>
      <c r="AM11" s="260" t="str">
        <f t="shared" si="5"/>
        <v>нет</v>
      </c>
      <c r="AN11" s="260">
        <f t="shared" si="6"/>
        <v>0</v>
      </c>
      <c r="AO11" s="260">
        <f t="shared" si="7"/>
        <v>128</v>
      </c>
    </row>
    <row r="12" spans="1:41" ht="30">
      <c r="A12" s="264" t="str">
        <f t="shared" si="0"/>
        <v>Код_ОО+МСУ_верно</v>
      </c>
      <c r="B12" s="243">
        <v>20</v>
      </c>
      <c r="C12" s="244">
        <v>128</v>
      </c>
      <c r="D12" s="258" t="str">
        <f t="shared" si="1"/>
        <v>Оленинский муниципальный округ</v>
      </c>
      <c r="E12" s="236"/>
      <c r="F12" s="243" t="s">
        <v>1470</v>
      </c>
      <c r="G12" s="244">
        <v>280001</v>
      </c>
      <c r="H12" s="259" t="str">
        <f t="shared" si="2"/>
        <v>МКОУ Оленинская СОШ</v>
      </c>
      <c r="I12" s="236">
        <v>9</v>
      </c>
      <c r="J12" s="236" t="s">
        <v>90</v>
      </c>
      <c r="K12" s="236"/>
      <c r="L12" s="236"/>
      <c r="M12" s="311">
        <f t="shared" si="3"/>
        <v>1</v>
      </c>
      <c r="N12" s="236" t="s">
        <v>218</v>
      </c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60" t="str">
        <f t="shared" si="4"/>
        <v>да</v>
      </c>
      <c r="AM12" s="260" t="str">
        <f t="shared" si="5"/>
        <v>нет</v>
      </c>
      <c r="AN12" s="260">
        <f t="shared" si="6"/>
        <v>0</v>
      </c>
      <c r="AO12" s="260">
        <f t="shared" si="7"/>
        <v>128</v>
      </c>
    </row>
    <row r="13" spans="1:41" ht="30">
      <c r="A13" s="264" t="str">
        <f t="shared" si="0"/>
        <v>Код_ОО+МСУ_верно</v>
      </c>
      <c r="B13" s="243">
        <v>21</v>
      </c>
      <c r="C13" s="244">
        <v>128</v>
      </c>
      <c r="D13" s="258" t="str">
        <f t="shared" si="1"/>
        <v>Оленинский муниципальный округ</v>
      </c>
      <c r="E13" s="236"/>
      <c r="F13" s="243" t="s">
        <v>1471</v>
      </c>
      <c r="G13" s="244">
        <v>280001</v>
      </c>
      <c r="H13" s="259" t="str">
        <f t="shared" si="2"/>
        <v>МКОУ Оленинская СОШ</v>
      </c>
      <c r="I13" s="236">
        <v>9</v>
      </c>
      <c r="J13" s="236" t="s">
        <v>90</v>
      </c>
      <c r="K13" s="236"/>
      <c r="L13" s="236"/>
      <c r="M13" s="311">
        <f t="shared" si="3"/>
        <v>1</v>
      </c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 t="s">
        <v>218</v>
      </c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60" t="str">
        <f t="shared" si="4"/>
        <v>да</v>
      </c>
      <c r="AM13" s="260" t="str">
        <f t="shared" si="5"/>
        <v>нет</v>
      </c>
      <c r="AN13" s="260">
        <f t="shared" si="6"/>
        <v>0</v>
      </c>
      <c r="AO13" s="260">
        <f t="shared" si="7"/>
        <v>128</v>
      </c>
    </row>
    <row r="14" spans="1:41" ht="30">
      <c r="A14" s="264" t="str">
        <f t="shared" si="0"/>
        <v>Код_ОО+МСУ_верно</v>
      </c>
      <c r="B14" s="243">
        <v>22</v>
      </c>
      <c r="C14" s="244">
        <v>128</v>
      </c>
      <c r="D14" s="258" t="str">
        <f t="shared" si="1"/>
        <v>Оленинский муниципальный округ</v>
      </c>
      <c r="E14" s="236"/>
      <c r="F14" s="243" t="s">
        <v>1472</v>
      </c>
      <c r="G14" s="244">
        <v>280001</v>
      </c>
      <c r="H14" s="259" t="str">
        <f t="shared" si="2"/>
        <v>МКОУ Оленинская СОШ</v>
      </c>
      <c r="I14" s="236">
        <v>9</v>
      </c>
      <c r="J14" s="236" t="s">
        <v>90</v>
      </c>
      <c r="K14" s="236"/>
      <c r="L14" s="236"/>
      <c r="M14" s="311">
        <f t="shared" si="3"/>
        <v>1</v>
      </c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 t="s">
        <v>218</v>
      </c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60" t="str">
        <f t="shared" si="4"/>
        <v>да</v>
      </c>
      <c r="AM14" s="260" t="str">
        <f t="shared" si="5"/>
        <v>нет</v>
      </c>
      <c r="AN14" s="260">
        <f t="shared" si="6"/>
        <v>0</v>
      </c>
      <c r="AO14" s="260">
        <f t="shared" si="7"/>
        <v>128</v>
      </c>
    </row>
    <row r="15" spans="1:41" ht="30">
      <c r="A15" s="264" t="str">
        <f t="shared" si="0"/>
        <v>Код_ОО+МСУ_верно</v>
      </c>
      <c r="B15" s="243">
        <v>23</v>
      </c>
      <c r="C15" s="244">
        <v>128</v>
      </c>
      <c r="D15" s="258" t="str">
        <f t="shared" si="1"/>
        <v>Оленинский муниципальный округ</v>
      </c>
      <c r="E15" s="236"/>
      <c r="F15" s="243" t="s">
        <v>1473</v>
      </c>
      <c r="G15" s="244">
        <v>280001</v>
      </c>
      <c r="H15" s="259" t="str">
        <f t="shared" si="2"/>
        <v>МКОУ Оленинская СОШ</v>
      </c>
      <c r="I15" s="236">
        <v>9</v>
      </c>
      <c r="J15" s="236" t="s">
        <v>90</v>
      </c>
      <c r="K15" s="236"/>
      <c r="L15" s="236"/>
      <c r="M15" s="311">
        <f t="shared" si="3"/>
        <v>0</v>
      </c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60" t="str">
        <f t="shared" si="4"/>
        <v>да</v>
      </c>
      <c r="AM15" s="260" t="str">
        <f t="shared" si="5"/>
        <v>нет</v>
      </c>
      <c r="AN15" s="260">
        <f t="shared" si="6"/>
        <v>0</v>
      </c>
      <c r="AO15" s="260">
        <f t="shared" si="7"/>
        <v>128</v>
      </c>
    </row>
    <row r="16" spans="1:41" ht="30">
      <c r="A16" s="264" t="str">
        <f t="shared" si="0"/>
        <v>Код_ОО+МСУ_верно</v>
      </c>
      <c r="B16" s="243">
        <v>24</v>
      </c>
      <c r="C16" s="244">
        <v>128</v>
      </c>
      <c r="D16" s="258" t="str">
        <f t="shared" si="1"/>
        <v>Оленинский муниципальный округ</v>
      </c>
      <c r="E16" s="236"/>
      <c r="F16" s="243" t="s">
        <v>1474</v>
      </c>
      <c r="G16" s="244">
        <v>280001</v>
      </c>
      <c r="H16" s="259" t="str">
        <f t="shared" si="2"/>
        <v>МКОУ Оленинская СОШ</v>
      </c>
      <c r="I16" s="236">
        <v>8</v>
      </c>
      <c r="J16" s="236" t="s">
        <v>90</v>
      </c>
      <c r="K16" s="236"/>
      <c r="L16" s="236"/>
      <c r="M16" s="311">
        <f t="shared" si="3"/>
        <v>0</v>
      </c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60" t="str">
        <f t="shared" si="4"/>
        <v>да</v>
      </c>
      <c r="AM16" s="260" t="str">
        <f t="shared" si="5"/>
        <v>нет</v>
      </c>
      <c r="AN16" s="260">
        <f t="shared" si="6"/>
        <v>0</v>
      </c>
      <c r="AO16" s="260">
        <f t="shared" si="7"/>
        <v>128</v>
      </c>
    </row>
    <row r="17" spans="1:41" ht="30">
      <c r="A17" s="264" t="str">
        <f t="shared" si="0"/>
        <v>Код_ОО+МСУ_верно</v>
      </c>
      <c r="B17" s="243">
        <v>25</v>
      </c>
      <c r="C17" s="244">
        <v>128</v>
      </c>
      <c r="D17" s="258" t="str">
        <f t="shared" si="1"/>
        <v>Оленинский муниципальный округ</v>
      </c>
      <c r="E17" s="236"/>
      <c r="F17" s="243" t="s">
        <v>1475</v>
      </c>
      <c r="G17" s="244">
        <v>280001</v>
      </c>
      <c r="H17" s="259" t="str">
        <f t="shared" si="2"/>
        <v>МКОУ Оленинская СОШ</v>
      </c>
      <c r="I17" s="236">
        <v>8</v>
      </c>
      <c r="J17" s="236" t="s">
        <v>90</v>
      </c>
      <c r="K17" s="236"/>
      <c r="L17" s="236" t="s">
        <v>90</v>
      </c>
      <c r="M17" s="311">
        <f t="shared" si="3"/>
        <v>0</v>
      </c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60" t="str">
        <f t="shared" si="4"/>
        <v>да</v>
      </c>
      <c r="AM17" s="260" t="str">
        <f t="shared" si="5"/>
        <v>нет</v>
      </c>
      <c r="AN17" s="260">
        <f t="shared" si="6"/>
        <v>0</v>
      </c>
      <c r="AO17" s="260">
        <f t="shared" si="7"/>
        <v>128</v>
      </c>
    </row>
    <row r="18" spans="1:41" ht="30">
      <c r="A18" s="264" t="str">
        <f t="shared" si="0"/>
        <v>Код_ОО+МСУ_верно</v>
      </c>
      <c r="B18" s="243">
        <v>26</v>
      </c>
      <c r="C18" s="244">
        <v>128</v>
      </c>
      <c r="D18" s="258" t="str">
        <f t="shared" si="1"/>
        <v>Оленинский муниципальный округ</v>
      </c>
      <c r="E18" s="236"/>
      <c r="F18" s="243" t="s">
        <v>1476</v>
      </c>
      <c r="G18" s="244">
        <v>280001</v>
      </c>
      <c r="H18" s="259" t="str">
        <f t="shared" si="2"/>
        <v>МКОУ Оленинская СОШ</v>
      </c>
      <c r="I18" s="236">
        <v>8</v>
      </c>
      <c r="J18" s="236" t="s">
        <v>90</v>
      </c>
      <c r="K18" s="236"/>
      <c r="L18" s="236"/>
      <c r="M18" s="311">
        <f t="shared" si="3"/>
        <v>0</v>
      </c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60" t="str">
        <f t="shared" si="4"/>
        <v>да</v>
      </c>
      <c r="AM18" s="260" t="str">
        <f t="shared" si="5"/>
        <v>нет</v>
      </c>
      <c r="AN18" s="260">
        <f t="shared" si="6"/>
        <v>0</v>
      </c>
      <c r="AO18" s="260">
        <f t="shared" si="7"/>
        <v>128</v>
      </c>
    </row>
    <row r="19" spans="1:41" ht="30">
      <c r="A19" s="264" t="str">
        <f t="shared" si="0"/>
        <v>Код_ОО+МСУ_верно</v>
      </c>
      <c r="B19" s="243">
        <v>27</v>
      </c>
      <c r="C19" s="244">
        <v>128</v>
      </c>
      <c r="D19" s="258" t="str">
        <f t="shared" ref="D19:D48" si="8">IFERROR(VLOOKUP(C19,msu,2,0),"")</f>
        <v>Оленинский муниципальный округ</v>
      </c>
      <c r="E19" s="236"/>
      <c r="F19" s="243" t="s">
        <v>1477</v>
      </c>
      <c r="G19" s="244">
        <v>280001</v>
      </c>
      <c r="H19" s="259" t="str">
        <f t="shared" ref="H19:H48" si="9">IFERROR(VLOOKUP(G19,oo,2,0),"")</f>
        <v>МКОУ Оленинская СОШ</v>
      </c>
      <c r="I19" s="236">
        <v>8</v>
      </c>
      <c r="J19" s="236" t="s">
        <v>90</v>
      </c>
      <c r="K19" s="236"/>
      <c r="L19" s="236"/>
      <c r="M19" s="311">
        <f t="shared" si="3"/>
        <v>3</v>
      </c>
      <c r="N19" s="236"/>
      <c r="O19" s="236"/>
      <c r="P19" s="236" t="s">
        <v>219</v>
      </c>
      <c r="Q19" s="236"/>
      <c r="R19" s="236"/>
      <c r="S19" s="236"/>
      <c r="T19" s="236"/>
      <c r="U19" s="236" t="s">
        <v>218</v>
      </c>
      <c r="V19" s="236"/>
      <c r="W19" s="236"/>
      <c r="X19" s="236"/>
      <c r="Y19" s="236"/>
      <c r="Z19" s="236"/>
      <c r="AA19" s="236"/>
      <c r="AB19" s="236" t="s">
        <v>219</v>
      </c>
      <c r="AC19" s="236"/>
      <c r="AD19" s="236"/>
      <c r="AE19" s="236"/>
      <c r="AF19" s="236"/>
      <c r="AG19" s="236"/>
      <c r="AH19" s="236"/>
      <c r="AI19" s="236"/>
      <c r="AJ19" s="236"/>
      <c r="AK19" s="236"/>
      <c r="AL19" s="260" t="str">
        <f t="shared" si="4"/>
        <v>да</v>
      </c>
      <c r="AM19" s="260" t="str">
        <f t="shared" si="5"/>
        <v>нет</v>
      </c>
      <c r="AN19" s="260">
        <f t="shared" si="6"/>
        <v>2</v>
      </c>
      <c r="AO19" s="260">
        <f t="shared" si="7"/>
        <v>128</v>
      </c>
    </row>
    <row r="20" spans="1:41" ht="30">
      <c r="A20" s="264" t="str">
        <f t="shared" si="0"/>
        <v>Код_ОО+МСУ_верно</v>
      </c>
      <c r="B20" s="243">
        <v>28</v>
      </c>
      <c r="C20" s="244">
        <v>128</v>
      </c>
      <c r="D20" s="258" t="str">
        <f t="shared" si="8"/>
        <v>Оленинский муниципальный округ</v>
      </c>
      <c r="E20" s="236"/>
      <c r="F20" s="243" t="s">
        <v>1478</v>
      </c>
      <c r="G20" s="244">
        <v>280001</v>
      </c>
      <c r="H20" s="259" t="str">
        <f t="shared" si="9"/>
        <v>МКОУ Оленинская СОШ</v>
      </c>
      <c r="I20" s="236">
        <v>8</v>
      </c>
      <c r="J20" s="236" t="s">
        <v>90</v>
      </c>
      <c r="K20" s="236"/>
      <c r="L20" s="236"/>
      <c r="M20" s="311">
        <f t="shared" si="3"/>
        <v>0</v>
      </c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60" t="str">
        <f t="shared" si="4"/>
        <v>да</v>
      </c>
      <c r="AM20" s="260" t="str">
        <f t="shared" si="5"/>
        <v>нет</v>
      </c>
      <c r="AN20" s="260">
        <f t="shared" si="6"/>
        <v>0</v>
      </c>
      <c r="AO20" s="260">
        <f t="shared" si="7"/>
        <v>128</v>
      </c>
    </row>
    <row r="21" spans="1:41" ht="30">
      <c r="A21" s="264" t="str">
        <f t="shared" si="0"/>
        <v>Код_ОО+МСУ_верно</v>
      </c>
      <c r="B21" s="243">
        <v>29</v>
      </c>
      <c r="C21" s="244">
        <v>128</v>
      </c>
      <c r="D21" s="258" t="str">
        <f t="shared" si="8"/>
        <v>Оленинский муниципальный округ</v>
      </c>
      <c r="E21" s="236"/>
      <c r="F21" s="243" t="s">
        <v>1479</v>
      </c>
      <c r="G21" s="244">
        <v>280001</v>
      </c>
      <c r="H21" s="259" t="str">
        <f t="shared" si="9"/>
        <v>МКОУ Оленинская СОШ</v>
      </c>
      <c r="I21" s="236">
        <v>8</v>
      </c>
      <c r="J21" s="236" t="s">
        <v>90</v>
      </c>
      <c r="K21" s="236"/>
      <c r="L21" s="236"/>
      <c r="M21" s="311">
        <f t="shared" si="3"/>
        <v>0</v>
      </c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60" t="str">
        <f t="shared" si="4"/>
        <v>да</v>
      </c>
      <c r="AM21" s="260" t="str">
        <f t="shared" si="5"/>
        <v>нет</v>
      </c>
      <c r="AN21" s="260">
        <f t="shared" si="6"/>
        <v>0</v>
      </c>
      <c r="AO21" s="260">
        <f t="shared" si="7"/>
        <v>128</v>
      </c>
    </row>
    <row r="22" spans="1:41" ht="30">
      <c r="A22" s="264" t="str">
        <f t="shared" si="0"/>
        <v>Код_ОО+МСУ_верно</v>
      </c>
      <c r="B22" s="243">
        <v>30</v>
      </c>
      <c r="C22" s="244">
        <v>128</v>
      </c>
      <c r="D22" s="258" t="str">
        <f t="shared" si="8"/>
        <v>Оленинский муниципальный округ</v>
      </c>
      <c r="E22" s="236"/>
      <c r="F22" s="243" t="s">
        <v>1480</v>
      </c>
      <c r="G22" s="244">
        <v>280001</v>
      </c>
      <c r="H22" s="259" t="str">
        <f t="shared" si="9"/>
        <v>МКОУ Оленинская СОШ</v>
      </c>
      <c r="I22" s="236">
        <v>8</v>
      </c>
      <c r="J22" s="236" t="s">
        <v>90</v>
      </c>
      <c r="K22" s="236"/>
      <c r="L22" s="236"/>
      <c r="M22" s="311">
        <f t="shared" si="3"/>
        <v>0</v>
      </c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60" t="str">
        <f t="shared" si="4"/>
        <v>да</v>
      </c>
      <c r="AM22" s="260" t="str">
        <f t="shared" si="5"/>
        <v>нет</v>
      </c>
      <c r="AN22" s="260">
        <f t="shared" si="6"/>
        <v>0</v>
      </c>
      <c r="AO22" s="260">
        <f t="shared" si="7"/>
        <v>128</v>
      </c>
    </row>
    <row r="23" spans="1:41" ht="30">
      <c r="A23" s="264" t="str">
        <f t="shared" si="0"/>
        <v>Код_ОО+МСУ_верно</v>
      </c>
      <c r="B23" s="243">
        <v>31</v>
      </c>
      <c r="C23" s="244">
        <v>128</v>
      </c>
      <c r="D23" s="258" t="str">
        <f t="shared" si="8"/>
        <v>Оленинский муниципальный округ</v>
      </c>
      <c r="E23" s="236"/>
      <c r="F23" s="243" t="s">
        <v>1481</v>
      </c>
      <c r="G23" s="244">
        <v>280001</v>
      </c>
      <c r="H23" s="259" t="str">
        <f t="shared" si="9"/>
        <v>МКОУ Оленинская СОШ</v>
      </c>
      <c r="I23" s="236">
        <v>8</v>
      </c>
      <c r="J23" s="236" t="s">
        <v>90</v>
      </c>
      <c r="K23" s="236"/>
      <c r="L23" s="236"/>
      <c r="M23" s="311">
        <f t="shared" si="3"/>
        <v>1</v>
      </c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 t="s">
        <v>218</v>
      </c>
      <c r="AE23" s="236"/>
      <c r="AF23" s="236"/>
      <c r="AG23" s="236"/>
      <c r="AH23" s="236"/>
      <c r="AI23" s="236"/>
      <c r="AJ23" s="236"/>
      <c r="AK23" s="236"/>
      <c r="AL23" s="260" t="str">
        <f t="shared" si="4"/>
        <v>да</v>
      </c>
      <c r="AM23" s="260" t="str">
        <f t="shared" si="5"/>
        <v>нет</v>
      </c>
      <c r="AN23" s="260">
        <f t="shared" si="6"/>
        <v>0</v>
      </c>
      <c r="AO23" s="260">
        <f t="shared" si="7"/>
        <v>128</v>
      </c>
    </row>
    <row r="24" spans="1:41" ht="30">
      <c r="A24" s="264" t="str">
        <f t="shared" si="0"/>
        <v>Код_ОО+МСУ_верно</v>
      </c>
      <c r="B24" s="243">
        <v>32</v>
      </c>
      <c r="C24" s="244">
        <v>128</v>
      </c>
      <c r="D24" s="258" t="str">
        <f t="shared" si="8"/>
        <v>Оленинский муниципальный округ</v>
      </c>
      <c r="E24" s="236"/>
      <c r="F24" s="243" t="s">
        <v>1482</v>
      </c>
      <c r="G24" s="244">
        <v>280001</v>
      </c>
      <c r="H24" s="259" t="str">
        <f t="shared" si="9"/>
        <v>МКОУ Оленинская СОШ</v>
      </c>
      <c r="I24" s="236">
        <v>8</v>
      </c>
      <c r="J24" s="236" t="s">
        <v>90</v>
      </c>
      <c r="K24" s="236"/>
      <c r="L24" s="236"/>
      <c r="M24" s="311">
        <f t="shared" si="3"/>
        <v>1</v>
      </c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 t="s">
        <v>218</v>
      </c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60" t="str">
        <f t="shared" si="4"/>
        <v>да</v>
      </c>
      <c r="AM24" s="260" t="str">
        <f t="shared" si="5"/>
        <v>нет</v>
      </c>
      <c r="AN24" s="260">
        <f t="shared" si="6"/>
        <v>0</v>
      </c>
      <c r="AO24" s="260">
        <f t="shared" si="7"/>
        <v>128</v>
      </c>
    </row>
    <row r="25" spans="1:41" ht="30">
      <c r="A25" s="264" t="str">
        <f t="shared" si="0"/>
        <v>Код_ОО+МСУ_верно</v>
      </c>
      <c r="B25" s="243">
        <v>33</v>
      </c>
      <c r="C25" s="244">
        <v>128</v>
      </c>
      <c r="D25" s="258" t="str">
        <f t="shared" si="8"/>
        <v>Оленинский муниципальный округ</v>
      </c>
      <c r="E25" s="236"/>
      <c r="F25" s="243" t="s">
        <v>1483</v>
      </c>
      <c r="G25" s="244">
        <v>280001</v>
      </c>
      <c r="H25" s="259" t="str">
        <f t="shared" si="9"/>
        <v>МКОУ Оленинская СОШ</v>
      </c>
      <c r="I25" s="236">
        <v>8</v>
      </c>
      <c r="J25" s="236" t="s">
        <v>90</v>
      </c>
      <c r="K25" s="236"/>
      <c r="L25" s="236"/>
      <c r="M25" s="311">
        <f t="shared" si="3"/>
        <v>1</v>
      </c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 t="s">
        <v>218</v>
      </c>
      <c r="AE25" s="236"/>
      <c r="AF25" s="236"/>
      <c r="AG25" s="236"/>
      <c r="AH25" s="236"/>
      <c r="AI25" s="236"/>
      <c r="AJ25" s="236"/>
      <c r="AK25" s="236"/>
      <c r="AL25" s="260" t="str">
        <f t="shared" si="4"/>
        <v>да</v>
      </c>
      <c r="AM25" s="260" t="str">
        <f t="shared" si="5"/>
        <v>нет</v>
      </c>
      <c r="AN25" s="260">
        <f t="shared" si="6"/>
        <v>0</v>
      </c>
      <c r="AO25" s="260">
        <f t="shared" si="7"/>
        <v>128</v>
      </c>
    </row>
    <row r="26" spans="1:41" ht="30">
      <c r="A26" s="264" t="str">
        <f t="shared" si="0"/>
        <v>Код_ОО+МСУ_верно</v>
      </c>
      <c r="B26" s="243">
        <v>34</v>
      </c>
      <c r="C26" s="244">
        <v>128</v>
      </c>
      <c r="D26" s="258" t="str">
        <f t="shared" si="8"/>
        <v>Оленинский муниципальный округ</v>
      </c>
      <c r="E26" s="236"/>
      <c r="F26" s="243" t="s">
        <v>1484</v>
      </c>
      <c r="G26" s="244">
        <v>280001</v>
      </c>
      <c r="H26" s="259" t="str">
        <f t="shared" si="9"/>
        <v>МКОУ Оленинская СОШ</v>
      </c>
      <c r="I26" s="236">
        <v>8</v>
      </c>
      <c r="J26" s="236" t="s">
        <v>90</v>
      </c>
      <c r="K26" s="236"/>
      <c r="L26" s="236"/>
      <c r="M26" s="311">
        <f t="shared" si="3"/>
        <v>2</v>
      </c>
      <c r="N26" s="236"/>
      <c r="O26" s="236"/>
      <c r="P26" s="236"/>
      <c r="Q26" s="236"/>
      <c r="R26" s="236"/>
      <c r="S26" s="236"/>
      <c r="T26" s="236"/>
      <c r="U26" s="236" t="s">
        <v>218</v>
      </c>
      <c r="V26" s="236"/>
      <c r="W26" s="236"/>
      <c r="X26" s="236"/>
      <c r="Y26" s="236"/>
      <c r="Z26" s="236"/>
      <c r="AA26" s="236"/>
      <c r="AB26" s="236"/>
      <c r="AC26" s="236"/>
      <c r="AD26" s="236" t="s">
        <v>218</v>
      </c>
      <c r="AE26" s="236"/>
      <c r="AF26" s="236"/>
      <c r="AG26" s="236"/>
      <c r="AH26" s="236"/>
      <c r="AI26" s="236"/>
      <c r="AJ26" s="236"/>
      <c r="AK26" s="236"/>
      <c r="AL26" s="260" t="str">
        <f t="shared" si="4"/>
        <v>да</v>
      </c>
      <c r="AM26" s="260" t="str">
        <f t="shared" si="5"/>
        <v>нет</v>
      </c>
      <c r="AN26" s="260">
        <f t="shared" si="6"/>
        <v>0</v>
      </c>
      <c r="AO26" s="260">
        <f t="shared" si="7"/>
        <v>128</v>
      </c>
    </row>
    <row r="27" spans="1:41" ht="30">
      <c r="A27" s="264" t="str">
        <f t="shared" si="0"/>
        <v>Код_ОО+МСУ_верно</v>
      </c>
      <c r="B27" s="243">
        <v>35</v>
      </c>
      <c r="C27" s="244">
        <v>128</v>
      </c>
      <c r="D27" s="258" t="str">
        <f t="shared" si="8"/>
        <v>Оленинский муниципальный округ</v>
      </c>
      <c r="E27" s="236"/>
      <c r="F27" s="243" t="s">
        <v>1485</v>
      </c>
      <c r="G27" s="244">
        <v>280001</v>
      </c>
      <c r="H27" s="259" t="str">
        <f t="shared" si="9"/>
        <v>МКОУ Оленинская СОШ</v>
      </c>
      <c r="I27" s="236">
        <v>8</v>
      </c>
      <c r="J27" s="236" t="s">
        <v>90</v>
      </c>
      <c r="K27" s="236"/>
      <c r="L27" s="236"/>
      <c r="M27" s="311">
        <f t="shared" si="3"/>
        <v>0</v>
      </c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60" t="str">
        <f t="shared" si="4"/>
        <v>да</v>
      </c>
      <c r="AM27" s="260" t="str">
        <f t="shared" si="5"/>
        <v>нет</v>
      </c>
      <c r="AN27" s="260">
        <f t="shared" si="6"/>
        <v>0</v>
      </c>
      <c r="AO27" s="260">
        <f t="shared" si="7"/>
        <v>128</v>
      </c>
    </row>
    <row r="28" spans="1:41" ht="30">
      <c r="A28" s="264" t="str">
        <f t="shared" si="0"/>
        <v>Код_ОО+МСУ_верно</v>
      </c>
      <c r="B28" s="243">
        <v>36</v>
      </c>
      <c r="C28" s="244">
        <v>128</v>
      </c>
      <c r="D28" s="258" t="str">
        <f t="shared" si="8"/>
        <v>Оленинский муниципальный округ</v>
      </c>
      <c r="E28" s="236"/>
      <c r="F28" s="243" t="s">
        <v>1486</v>
      </c>
      <c r="G28" s="244">
        <v>280001</v>
      </c>
      <c r="H28" s="259" t="str">
        <f t="shared" si="9"/>
        <v>МКОУ Оленинская СОШ</v>
      </c>
      <c r="I28" s="236">
        <v>8</v>
      </c>
      <c r="J28" s="236" t="s">
        <v>90</v>
      </c>
      <c r="K28" s="236"/>
      <c r="L28" s="236"/>
      <c r="M28" s="311">
        <f t="shared" si="3"/>
        <v>0</v>
      </c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60" t="str">
        <f t="shared" si="4"/>
        <v>да</v>
      </c>
      <c r="AM28" s="260" t="str">
        <f t="shared" si="5"/>
        <v>нет</v>
      </c>
      <c r="AN28" s="260">
        <f t="shared" si="6"/>
        <v>0</v>
      </c>
      <c r="AO28" s="260">
        <f t="shared" si="7"/>
        <v>128</v>
      </c>
    </row>
    <row r="29" spans="1:41" ht="30">
      <c r="A29" s="264" t="str">
        <f t="shared" si="0"/>
        <v>Код_ОО+МСУ_верно</v>
      </c>
      <c r="B29" s="243">
        <v>37</v>
      </c>
      <c r="C29" s="244">
        <v>128</v>
      </c>
      <c r="D29" s="258" t="str">
        <f t="shared" si="8"/>
        <v>Оленинский муниципальный округ</v>
      </c>
      <c r="E29" s="236"/>
      <c r="F29" s="243" t="s">
        <v>1487</v>
      </c>
      <c r="G29" s="244">
        <v>280001</v>
      </c>
      <c r="H29" s="259" t="str">
        <f t="shared" si="9"/>
        <v>МКОУ Оленинская СОШ</v>
      </c>
      <c r="I29" s="236">
        <v>8</v>
      </c>
      <c r="J29" s="236" t="s">
        <v>90</v>
      </c>
      <c r="K29" s="236"/>
      <c r="L29" s="236"/>
      <c r="M29" s="311">
        <f t="shared" si="3"/>
        <v>1</v>
      </c>
      <c r="N29" s="236"/>
      <c r="O29" s="236"/>
      <c r="P29" s="236"/>
      <c r="Q29" s="236"/>
      <c r="R29" s="236"/>
      <c r="S29" s="236"/>
      <c r="T29" s="236"/>
      <c r="U29" s="236" t="s">
        <v>218</v>
      </c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60" t="str">
        <f t="shared" si="4"/>
        <v>да</v>
      </c>
      <c r="AM29" s="260" t="str">
        <f t="shared" si="5"/>
        <v>нет</v>
      </c>
      <c r="AN29" s="260">
        <f t="shared" si="6"/>
        <v>0</v>
      </c>
      <c r="AO29" s="260">
        <f t="shared" si="7"/>
        <v>128</v>
      </c>
    </row>
    <row r="30" spans="1:41" ht="30">
      <c r="A30" s="264" t="str">
        <f t="shared" si="0"/>
        <v>Код_ОО+МСУ_верно</v>
      </c>
      <c r="B30" s="243">
        <v>38</v>
      </c>
      <c r="C30" s="244">
        <v>128</v>
      </c>
      <c r="D30" s="258" t="str">
        <f t="shared" si="8"/>
        <v>Оленинский муниципальный округ</v>
      </c>
      <c r="E30" s="236"/>
      <c r="F30" s="243" t="s">
        <v>1488</v>
      </c>
      <c r="G30" s="244">
        <v>280001</v>
      </c>
      <c r="H30" s="259" t="str">
        <f t="shared" si="9"/>
        <v>МКОУ Оленинская СОШ</v>
      </c>
      <c r="I30" s="236">
        <v>8</v>
      </c>
      <c r="J30" s="236" t="s">
        <v>90</v>
      </c>
      <c r="K30" s="236"/>
      <c r="L30" s="236"/>
      <c r="M30" s="311">
        <f t="shared" si="3"/>
        <v>0</v>
      </c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60" t="str">
        <f t="shared" si="4"/>
        <v>да</v>
      </c>
      <c r="AM30" s="260" t="str">
        <f t="shared" si="5"/>
        <v>нет</v>
      </c>
      <c r="AN30" s="260">
        <f t="shared" si="6"/>
        <v>0</v>
      </c>
      <c r="AO30" s="260">
        <f t="shared" si="7"/>
        <v>128</v>
      </c>
    </row>
    <row r="31" spans="1:41" ht="30">
      <c r="A31" s="264" t="str">
        <f t="shared" si="0"/>
        <v>Код_ОО+МСУ_верно</v>
      </c>
      <c r="B31" s="243">
        <v>39</v>
      </c>
      <c r="C31" s="244">
        <v>128</v>
      </c>
      <c r="D31" s="258" t="str">
        <f t="shared" si="8"/>
        <v>Оленинский муниципальный округ</v>
      </c>
      <c r="E31" s="236"/>
      <c r="F31" s="243" t="s">
        <v>1489</v>
      </c>
      <c r="G31" s="244">
        <v>280001</v>
      </c>
      <c r="H31" s="259" t="str">
        <f t="shared" si="9"/>
        <v>МКОУ Оленинская СОШ</v>
      </c>
      <c r="I31" s="236">
        <v>11</v>
      </c>
      <c r="J31" s="236" t="s">
        <v>90</v>
      </c>
      <c r="K31" s="236"/>
      <c r="L31" s="236"/>
      <c r="M31" s="311">
        <f t="shared" si="3"/>
        <v>0</v>
      </c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60" t="str">
        <f t="shared" si="4"/>
        <v>нет</v>
      </c>
      <c r="AM31" s="260" t="str">
        <f t="shared" si="5"/>
        <v>да</v>
      </c>
      <c r="AN31" s="260">
        <f t="shared" si="6"/>
        <v>0</v>
      </c>
      <c r="AO31" s="260">
        <f t="shared" si="7"/>
        <v>128</v>
      </c>
    </row>
    <row r="32" spans="1:41" ht="30">
      <c r="A32" s="264" t="str">
        <f t="shared" si="0"/>
        <v>Код_ОО+МСУ_верно</v>
      </c>
      <c r="B32" s="243">
        <v>40</v>
      </c>
      <c r="C32" s="244">
        <v>128</v>
      </c>
      <c r="D32" s="258" t="str">
        <f t="shared" si="8"/>
        <v>Оленинский муниципальный округ</v>
      </c>
      <c r="E32" s="236"/>
      <c r="F32" s="243" t="s">
        <v>1490</v>
      </c>
      <c r="G32" s="244">
        <v>280001</v>
      </c>
      <c r="H32" s="259" t="str">
        <f t="shared" si="9"/>
        <v>МКОУ Оленинская СОШ</v>
      </c>
      <c r="I32" s="236">
        <v>11</v>
      </c>
      <c r="J32" s="236" t="s">
        <v>90</v>
      </c>
      <c r="K32" s="236"/>
      <c r="L32" s="236"/>
      <c r="M32" s="311">
        <f t="shared" si="3"/>
        <v>1</v>
      </c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 t="s">
        <v>218</v>
      </c>
      <c r="AE32" s="236"/>
      <c r="AF32" s="236"/>
      <c r="AG32" s="236"/>
      <c r="AH32" s="236"/>
      <c r="AI32" s="236"/>
      <c r="AJ32" s="236"/>
      <c r="AK32" s="236"/>
      <c r="AL32" s="260" t="str">
        <f t="shared" si="4"/>
        <v>нет</v>
      </c>
      <c r="AM32" s="260" t="str">
        <f t="shared" si="5"/>
        <v>да</v>
      </c>
      <c r="AN32" s="260">
        <f t="shared" si="6"/>
        <v>0</v>
      </c>
      <c r="AO32" s="260">
        <f t="shared" si="7"/>
        <v>128</v>
      </c>
    </row>
    <row r="33" spans="1:41" ht="30">
      <c r="A33" s="264" t="str">
        <f t="shared" si="0"/>
        <v>Код_ОО+МСУ_верно</v>
      </c>
      <c r="B33" s="243">
        <v>41</v>
      </c>
      <c r="C33" s="244">
        <v>128</v>
      </c>
      <c r="D33" s="258" t="str">
        <f t="shared" si="8"/>
        <v>Оленинский муниципальный округ</v>
      </c>
      <c r="E33" s="236"/>
      <c r="F33" s="243" t="s">
        <v>1491</v>
      </c>
      <c r="G33" s="244">
        <v>280001</v>
      </c>
      <c r="H33" s="259" t="str">
        <f t="shared" si="9"/>
        <v>МКОУ Оленинская СОШ</v>
      </c>
      <c r="I33" s="236">
        <v>11</v>
      </c>
      <c r="J33" s="236" t="s">
        <v>90</v>
      </c>
      <c r="K33" s="236"/>
      <c r="L33" s="236"/>
      <c r="M33" s="311">
        <f t="shared" si="3"/>
        <v>0</v>
      </c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60" t="str">
        <f t="shared" si="4"/>
        <v>нет</v>
      </c>
      <c r="AM33" s="260" t="str">
        <f t="shared" si="5"/>
        <v>да</v>
      </c>
      <c r="AN33" s="260">
        <f t="shared" si="6"/>
        <v>0</v>
      </c>
      <c r="AO33" s="260">
        <f t="shared" si="7"/>
        <v>128</v>
      </c>
    </row>
    <row r="34" spans="1:41" ht="30">
      <c r="A34" s="264" t="str">
        <f t="shared" si="0"/>
        <v>Код_ОО+МСУ_верно</v>
      </c>
      <c r="B34" s="243">
        <v>42</v>
      </c>
      <c r="C34" s="244">
        <v>128</v>
      </c>
      <c r="D34" s="258" t="str">
        <f t="shared" si="8"/>
        <v>Оленинский муниципальный округ</v>
      </c>
      <c r="E34" s="236"/>
      <c r="F34" s="243" t="s">
        <v>1492</v>
      </c>
      <c r="G34" s="244">
        <v>280001</v>
      </c>
      <c r="H34" s="259" t="str">
        <f t="shared" si="9"/>
        <v>МКОУ Оленинская СОШ</v>
      </c>
      <c r="I34" s="236">
        <v>11</v>
      </c>
      <c r="J34" s="236" t="s">
        <v>90</v>
      </c>
      <c r="K34" s="236"/>
      <c r="L34" s="236"/>
      <c r="M34" s="311">
        <f t="shared" si="3"/>
        <v>0</v>
      </c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60" t="str">
        <f t="shared" si="4"/>
        <v>нет</v>
      </c>
      <c r="AM34" s="260" t="str">
        <f t="shared" si="5"/>
        <v>да</v>
      </c>
      <c r="AN34" s="260">
        <f t="shared" si="6"/>
        <v>0</v>
      </c>
      <c r="AO34" s="260">
        <f t="shared" si="7"/>
        <v>128</v>
      </c>
    </row>
    <row r="35" spans="1:41" ht="30">
      <c r="A35" s="264" t="str">
        <f t="shared" si="0"/>
        <v>Код_ОО+МСУ_верно</v>
      </c>
      <c r="B35" s="243">
        <v>43</v>
      </c>
      <c r="C35" s="244">
        <v>128</v>
      </c>
      <c r="D35" s="258" t="str">
        <f t="shared" si="8"/>
        <v>Оленинский муниципальный округ</v>
      </c>
      <c r="E35" s="236"/>
      <c r="F35" s="243" t="s">
        <v>1493</v>
      </c>
      <c r="G35" s="244">
        <v>280001</v>
      </c>
      <c r="H35" s="259" t="str">
        <f t="shared" si="9"/>
        <v>МКОУ Оленинская СОШ</v>
      </c>
      <c r="I35" s="236">
        <v>11</v>
      </c>
      <c r="J35" s="236" t="s">
        <v>90</v>
      </c>
      <c r="K35" s="236"/>
      <c r="L35" s="236"/>
      <c r="M35" s="311">
        <f t="shared" si="3"/>
        <v>2</v>
      </c>
      <c r="N35" s="236"/>
      <c r="O35" s="236"/>
      <c r="P35" s="236"/>
      <c r="Q35" s="236" t="s">
        <v>218</v>
      </c>
      <c r="R35" s="236"/>
      <c r="S35" s="236"/>
      <c r="T35" s="236"/>
      <c r="U35" s="236"/>
      <c r="V35" s="236"/>
      <c r="W35" s="236"/>
      <c r="X35" s="236"/>
      <c r="Y35" s="236"/>
      <c r="Z35" s="236"/>
      <c r="AA35" s="236" t="s">
        <v>218</v>
      </c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60" t="str">
        <f t="shared" si="4"/>
        <v>нет</v>
      </c>
      <c r="AM35" s="260" t="str">
        <f t="shared" si="5"/>
        <v>да</v>
      </c>
      <c r="AN35" s="260">
        <f t="shared" si="6"/>
        <v>0</v>
      </c>
      <c r="AO35" s="260">
        <f t="shared" si="7"/>
        <v>128</v>
      </c>
    </row>
    <row r="36" spans="1:41" ht="30">
      <c r="A36" s="264" t="str">
        <f t="shared" si="0"/>
        <v>Код_ОО+МСУ_верно</v>
      </c>
      <c r="B36" s="243">
        <v>44</v>
      </c>
      <c r="C36" s="244">
        <v>128</v>
      </c>
      <c r="D36" s="258" t="str">
        <f t="shared" si="8"/>
        <v>Оленинский муниципальный округ</v>
      </c>
      <c r="E36" s="236"/>
      <c r="F36" s="243" t="s">
        <v>1494</v>
      </c>
      <c r="G36" s="244">
        <v>280001</v>
      </c>
      <c r="H36" s="259" t="str">
        <f t="shared" si="9"/>
        <v>МКОУ Оленинская СОШ</v>
      </c>
      <c r="I36" s="236">
        <v>11</v>
      </c>
      <c r="J36" s="236" t="s">
        <v>90</v>
      </c>
      <c r="K36" s="236"/>
      <c r="L36" s="236"/>
      <c r="M36" s="311">
        <f t="shared" si="3"/>
        <v>0</v>
      </c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60" t="str">
        <f t="shared" si="4"/>
        <v>нет</v>
      </c>
      <c r="AM36" s="260" t="str">
        <f t="shared" si="5"/>
        <v>да</v>
      </c>
      <c r="AN36" s="260">
        <f t="shared" si="6"/>
        <v>0</v>
      </c>
      <c r="AO36" s="260">
        <f t="shared" si="7"/>
        <v>128</v>
      </c>
    </row>
    <row r="37" spans="1:41" ht="30">
      <c r="A37" s="264" t="str">
        <f t="shared" si="0"/>
        <v>Код_ОО+МСУ_верно</v>
      </c>
      <c r="B37" s="243">
        <v>45</v>
      </c>
      <c r="C37" s="244">
        <v>128</v>
      </c>
      <c r="D37" s="258" t="str">
        <f t="shared" si="8"/>
        <v>Оленинский муниципальный округ</v>
      </c>
      <c r="E37" s="236"/>
      <c r="F37" s="243" t="s">
        <v>1495</v>
      </c>
      <c r="G37" s="244">
        <v>280001</v>
      </c>
      <c r="H37" s="259" t="str">
        <f t="shared" si="9"/>
        <v>МКОУ Оленинская СОШ</v>
      </c>
      <c r="I37" s="236">
        <v>11</v>
      </c>
      <c r="J37" s="236" t="s">
        <v>90</v>
      </c>
      <c r="K37" s="236"/>
      <c r="L37" s="236"/>
      <c r="M37" s="311">
        <f t="shared" si="3"/>
        <v>0</v>
      </c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60" t="str">
        <f t="shared" si="4"/>
        <v>нет</v>
      </c>
      <c r="AM37" s="260" t="str">
        <f t="shared" si="5"/>
        <v>да</v>
      </c>
      <c r="AN37" s="260">
        <f t="shared" si="6"/>
        <v>0</v>
      </c>
      <c r="AO37" s="260">
        <f t="shared" si="7"/>
        <v>128</v>
      </c>
    </row>
    <row r="38" spans="1:41" ht="30">
      <c r="A38" s="264" t="str">
        <f t="shared" si="0"/>
        <v>Код_ОО+МСУ_верно</v>
      </c>
      <c r="B38" s="243">
        <v>46</v>
      </c>
      <c r="C38" s="244">
        <v>128</v>
      </c>
      <c r="D38" s="258" t="str">
        <f t="shared" si="8"/>
        <v>Оленинский муниципальный округ</v>
      </c>
      <c r="E38" s="236"/>
      <c r="F38" s="243" t="s">
        <v>1496</v>
      </c>
      <c r="G38" s="244">
        <v>280001</v>
      </c>
      <c r="H38" s="259" t="str">
        <f t="shared" si="9"/>
        <v>МКОУ Оленинская СОШ</v>
      </c>
      <c r="I38" s="236">
        <v>11</v>
      </c>
      <c r="J38" s="236" t="s">
        <v>90</v>
      </c>
      <c r="K38" s="236"/>
      <c r="L38" s="236"/>
      <c r="M38" s="311">
        <f t="shared" si="3"/>
        <v>1</v>
      </c>
      <c r="N38" s="236"/>
      <c r="O38" s="236"/>
      <c r="P38" s="236"/>
      <c r="Q38" s="236" t="s">
        <v>218</v>
      </c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60" t="str">
        <f t="shared" si="4"/>
        <v>нет</v>
      </c>
      <c r="AM38" s="260" t="str">
        <f t="shared" si="5"/>
        <v>да</v>
      </c>
      <c r="AN38" s="260">
        <f t="shared" si="6"/>
        <v>0</v>
      </c>
      <c r="AO38" s="260">
        <f t="shared" si="7"/>
        <v>128</v>
      </c>
    </row>
    <row r="39" spans="1:41" ht="30">
      <c r="A39" s="264" t="str">
        <f t="shared" si="0"/>
        <v>Код_ОО+МСУ_верно</v>
      </c>
      <c r="B39" s="243">
        <v>47</v>
      </c>
      <c r="C39" s="244">
        <v>128</v>
      </c>
      <c r="D39" s="258" t="str">
        <f t="shared" si="8"/>
        <v>Оленинский муниципальный округ</v>
      </c>
      <c r="E39" s="236"/>
      <c r="F39" s="243" t="s">
        <v>1497</v>
      </c>
      <c r="G39" s="244">
        <v>280001</v>
      </c>
      <c r="H39" s="259" t="str">
        <f t="shared" si="9"/>
        <v>МКОУ Оленинская СОШ</v>
      </c>
      <c r="I39" s="236">
        <v>11</v>
      </c>
      <c r="J39" s="236" t="s">
        <v>90</v>
      </c>
      <c r="K39" s="236"/>
      <c r="L39" s="236"/>
      <c r="M39" s="311">
        <f t="shared" si="3"/>
        <v>1</v>
      </c>
      <c r="N39" s="236"/>
      <c r="O39" s="236"/>
      <c r="P39" s="236"/>
      <c r="Q39" s="236" t="s">
        <v>218</v>
      </c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60" t="str">
        <f t="shared" si="4"/>
        <v>нет</v>
      </c>
      <c r="AM39" s="260" t="str">
        <f t="shared" si="5"/>
        <v>да</v>
      </c>
      <c r="AN39" s="260">
        <f t="shared" si="6"/>
        <v>0</v>
      </c>
      <c r="AO39" s="260">
        <f t="shared" si="7"/>
        <v>128</v>
      </c>
    </row>
    <row r="40" spans="1:41" ht="30">
      <c r="A40" s="264" t="str">
        <f t="shared" si="0"/>
        <v>Код_ОО+МСУ_верно</v>
      </c>
      <c r="B40" s="243">
        <v>48</v>
      </c>
      <c r="C40" s="244">
        <v>128</v>
      </c>
      <c r="D40" s="258" t="str">
        <f t="shared" si="8"/>
        <v>Оленинский муниципальный округ</v>
      </c>
      <c r="E40" s="236"/>
      <c r="F40" s="243" t="s">
        <v>1498</v>
      </c>
      <c r="G40" s="244">
        <v>280001</v>
      </c>
      <c r="H40" s="259" t="str">
        <f t="shared" si="9"/>
        <v>МКОУ Оленинская СОШ</v>
      </c>
      <c r="I40" s="236">
        <v>11</v>
      </c>
      <c r="J40" s="236" t="s">
        <v>90</v>
      </c>
      <c r="K40" s="236"/>
      <c r="L40" s="236"/>
      <c r="M40" s="311">
        <f t="shared" si="3"/>
        <v>0</v>
      </c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60" t="str">
        <f t="shared" si="4"/>
        <v>нет</v>
      </c>
      <c r="AM40" s="260" t="str">
        <f t="shared" si="5"/>
        <v>да</v>
      </c>
      <c r="AN40" s="260">
        <f t="shared" si="6"/>
        <v>0</v>
      </c>
      <c r="AO40" s="260">
        <f t="shared" si="7"/>
        <v>128</v>
      </c>
    </row>
    <row r="41" spans="1:41" ht="30">
      <c r="A41" s="264" t="str">
        <f t="shared" si="0"/>
        <v>Код_ОО+МСУ_верно</v>
      </c>
      <c r="B41" s="243">
        <v>49</v>
      </c>
      <c r="C41" s="244">
        <v>128</v>
      </c>
      <c r="D41" s="258" t="str">
        <f t="shared" si="8"/>
        <v>Оленинский муниципальный округ</v>
      </c>
      <c r="E41" s="236"/>
      <c r="F41" s="243" t="s">
        <v>1499</v>
      </c>
      <c r="G41" s="244">
        <v>280001</v>
      </c>
      <c r="H41" s="259" t="str">
        <f t="shared" si="9"/>
        <v>МКОУ Оленинская СОШ</v>
      </c>
      <c r="I41" s="236">
        <v>11</v>
      </c>
      <c r="J41" s="236" t="s">
        <v>90</v>
      </c>
      <c r="K41" s="236"/>
      <c r="L41" s="236"/>
      <c r="M41" s="311">
        <f t="shared" si="3"/>
        <v>0</v>
      </c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60" t="str">
        <f t="shared" si="4"/>
        <v>нет</v>
      </c>
      <c r="AM41" s="260" t="str">
        <f t="shared" si="5"/>
        <v>да</v>
      </c>
      <c r="AN41" s="260">
        <f t="shared" si="6"/>
        <v>0</v>
      </c>
      <c r="AO41" s="260">
        <f t="shared" si="7"/>
        <v>128</v>
      </c>
    </row>
    <row r="42" spans="1:41" ht="30">
      <c r="A42" s="264" t="str">
        <f t="shared" si="0"/>
        <v>Код_ОО+МСУ_верно</v>
      </c>
      <c r="B42" s="243">
        <v>50</v>
      </c>
      <c r="C42" s="244">
        <v>128</v>
      </c>
      <c r="D42" s="258" t="str">
        <f t="shared" si="8"/>
        <v>Оленинский муниципальный округ</v>
      </c>
      <c r="E42" s="236"/>
      <c r="F42" s="243" t="s">
        <v>1500</v>
      </c>
      <c r="G42" s="244">
        <v>280001</v>
      </c>
      <c r="H42" s="259" t="str">
        <f t="shared" si="9"/>
        <v>МКОУ Оленинская СОШ</v>
      </c>
      <c r="I42" s="236">
        <v>11</v>
      </c>
      <c r="J42" s="236" t="s">
        <v>90</v>
      </c>
      <c r="K42" s="236"/>
      <c r="L42" s="236"/>
      <c r="M42" s="311">
        <f t="shared" si="3"/>
        <v>0</v>
      </c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60" t="str">
        <f t="shared" si="4"/>
        <v>нет</v>
      </c>
      <c r="AM42" s="260" t="str">
        <f t="shared" si="5"/>
        <v>да</v>
      </c>
      <c r="AN42" s="260">
        <f t="shared" si="6"/>
        <v>0</v>
      </c>
      <c r="AO42" s="260">
        <f t="shared" si="7"/>
        <v>128</v>
      </c>
    </row>
    <row r="43" spans="1:41" ht="30">
      <c r="A43" s="264" t="str">
        <f t="shared" si="0"/>
        <v>Код_ОО+МСУ_верно</v>
      </c>
      <c r="B43" s="243">
        <v>51</v>
      </c>
      <c r="C43" s="244">
        <v>128</v>
      </c>
      <c r="D43" s="258" t="str">
        <f t="shared" si="8"/>
        <v>Оленинский муниципальный округ</v>
      </c>
      <c r="E43" s="236"/>
      <c r="F43" s="243" t="s">
        <v>1501</v>
      </c>
      <c r="G43" s="244">
        <v>280001</v>
      </c>
      <c r="H43" s="259" t="str">
        <f t="shared" si="9"/>
        <v>МКОУ Оленинская СОШ</v>
      </c>
      <c r="I43" s="236">
        <v>11</v>
      </c>
      <c r="J43" s="236" t="s">
        <v>90</v>
      </c>
      <c r="K43" s="236"/>
      <c r="L43" s="236"/>
      <c r="M43" s="311">
        <f t="shared" si="3"/>
        <v>0</v>
      </c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60" t="str">
        <f t="shared" si="4"/>
        <v>нет</v>
      </c>
      <c r="AM43" s="260" t="str">
        <f t="shared" si="5"/>
        <v>да</v>
      </c>
      <c r="AN43" s="260">
        <f t="shared" si="6"/>
        <v>0</v>
      </c>
      <c r="AO43" s="260">
        <f t="shared" si="7"/>
        <v>128</v>
      </c>
    </row>
    <row r="44" spans="1:41" ht="30">
      <c r="A44" s="264" t="str">
        <f t="shared" si="0"/>
        <v>Код_ОО+МСУ_верно</v>
      </c>
      <c r="B44" s="243">
        <v>52</v>
      </c>
      <c r="C44" s="244">
        <v>128</v>
      </c>
      <c r="D44" s="258" t="str">
        <f t="shared" si="8"/>
        <v>Оленинский муниципальный округ</v>
      </c>
      <c r="E44" s="236"/>
      <c r="F44" s="243" t="s">
        <v>1502</v>
      </c>
      <c r="G44" s="244">
        <v>280001</v>
      </c>
      <c r="H44" s="259" t="str">
        <f t="shared" si="9"/>
        <v>МКОУ Оленинская СОШ</v>
      </c>
      <c r="I44" s="236">
        <v>11</v>
      </c>
      <c r="J44" s="236" t="s">
        <v>90</v>
      </c>
      <c r="K44" s="236"/>
      <c r="L44" s="236"/>
      <c r="M44" s="311">
        <f t="shared" si="3"/>
        <v>0</v>
      </c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60" t="str">
        <f t="shared" si="4"/>
        <v>нет</v>
      </c>
      <c r="AM44" s="260" t="str">
        <f t="shared" si="5"/>
        <v>да</v>
      </c>
      <c r="AN44" s="260">
        <f t="shared" si="6"/>
        <v>0</v>
      </c>
      <c r="AO44" s="260">
        <f t="shared" si="7"/>
        <v>128</v>
      </c>
    </row>
    <row r="45" spans="1:41" ht="30">
      <c r="A45" s="264" t="str">
        <f t="shared" si="0"/>
        <v>Код_ОО+МСУ_верно</v>
      </c>
      <c r="B45" s="243">
        <v>53</v>
      </c>
      <c r="C45" s="244">
        <v>128</v>
      </c>
      <c r="D45" s="258" t="str">
        <f t="shared" si="8"/>
        <v>Оленинский муниципальный округ</v>
      </c>
      <c r="E45" s="236"/>
      <c r="F45" s="243" t="s">
        <v>1503</v>
      </c>
      <c r="G45" s="244">
        <v>280001</v>
      </c>
      <c r="H45" s="259" t="str">
        <f t="shared" si="9"/>
        <v>МКОУ Оленинская СОШ</v>
      </c>
      <c r="I45" s="236">
        <v>11</v>
      </c>
      <c r="J45" s="236" t="s">
        <v>90</v>
      </c>
      <c r="K45" s="236"/>
      <c r="L45" s="236"/>
      <c r="M45" s="311">
        <f t="shared" si="3"/>
        <v>1</v>
      </c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 t="s">
        <v>218</v>
      </c>
      <c r="AE45" s="236"/>
      <c r="AF45" s="236"/>
      <c r="AG45" s="236"/>
      <c r="AH45" s="236"/>
      <c r="AI45" s="236"/>
      <c r="AJ45" s="236"/>
      <c r="AK45" s="236"/>
      <c r="AL45" s="260" t="str">
        <f t="shared" si="4"/>
        <v>нет</v>
      </c>
      <c r="AM45" s="260" t="str">
        <f t="shared" si="5"/>
        <v>да</v>
      </c>
      <c r="AN45" s="260">
        <f t="shared" si="6"/>
        <v>0</v>
      </c>
      <c r="AO45" s="260">
        <f t="shared" si="7"/>
        <v>128</v>
      </c>
    </row>
    <row r="46" spans="1:41" ht="30">
      <c r="A46" s="264" t="str">
        <f t="shared" si="0"/>
        <v>Код_ОО+МСУ_верно</v>
      </c>
      <c r="B46" s="243">
        <v>54</v>
      </c>
      <c r="C46" s="244">
        <v>128</v>
      </c>
      <c r="D46" s="258" t="str">
        <f t="shared" si="8"/>
        <v>Оленинский муниципальный округ</v>
      </c>
      <c r="E46" s="236"/>
      <c r="F46" s="243" t="s">
        <v>1504</v>
      </c>
      <c r="G46" s="244">
        <v>280001</v>
      </c>
      <c r="H46" s="259" t="str">
        <f t="shared" si="9"/>
        <v>МКОУ Оленинская СОШ</v>
      </c>
      <c r="I46" s="236">
        <v>11</v>
      </c>
      <c r="J46" s="236" t="s">
        <v>90</v>
      </c>
      <c r="K46" s="236"/>
      <c r="L46" s="236"/>
      <c r="M46" s="311">
        <f t="shared" si="3"/>
        <v>0</v>
      </c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60" t="str">
        <f t="shared" si="4"/>
        <v>нет</v>
      </c>
      <c r="AM46" s="260" t="str">
        <f t="shared" si="5"/>
        <v>да</v>
      </c>
      <c r="AN46" s="260">
        <f t="shared" si="6"/>
        <v>0</v>
      </c>
      <c r="AO46" s="260">
        <f t="shared" si="7"/>
        <v>128</v>
      </c>
    </row>
    <row r="47" spans="1:41" ht="30">
      <c r="A47" s="264" t="str">
        <f t="shared" si="0"/>
        <v>Код_ОО+МСУ_верно</v>
      </c>
      <c r="B47" s="243">
        <v>55</v>
      </c>
      <c r="C47" s="244">
        <v>128</v>
      </c>
      <c r="D47" s="258" t="str">
        <f t="shared" si="8"/>
        <v>Оленинский муниципальный округ</v>
      </c>
      <c r="E47" s="236"/>
      <c r="F47" s="243" t="s">
        <v>1505</v>
      </c>
      <c r="G47" s="244">
        <v>280001</v>
      </c>
      <c r="H47" s="259" t="str">
        <f t="shared" si="9"/>
        <v>МКОУ Оленинская СОШ</v>
      </c>
      <c r="I47" s="236">
        <v>10</v>
      </c>
      <c r="J47" s="236" t="s">
        <v>90</v>
      </c>
      <c r="K47" s="236"/>
      <c r="L47" s="236"/>
      <c r="M47" s="311">
        <f t="shared" si="3"/>
        <v>3</v>
      </c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 t="s">
        <v>218</v>
      </c>
      <c r="Z47" s="236"/>
      <c r="AA47" s="236"/>
      <c r="AB47" s="236"/>
      <c r="AC47" s="236"/>
      <c r="AD47" s="236" t="s">
        <v>218</v>
      </c>
      <c r="AE47" s="236"/>
      <c r="AF47" s="236"/>
      <c r="AG47" s="236" t="s">
        <v>219</v>
      </c>
      <c r="AH47" s="236"/>
      <c r="AI47" s="236"/>
      <c r="AJ47" s="236"/>
      <c r="AK47" s="236"/>
      <c r="AL47" s="260" t="str">
        <f t="shared" si="4"/>
        <v>нет</v>
      </c>
      <c r="AM47" s="260" t="str">
        <f t="shared" si="5"/>
        <v>да</v>
      </c>
      <c r="AN47" s="260">
        <f t="shared" si="6"/>
        <v>1</v>
      </c>
      <c r="AO47" s="260">
        <f t="shared" si="7"/>
        <v>128</v>
      </c>
    </row>
    <row r="48" spans="1:41" ht="30">
      <c r="A48" s="264" t="str">
        <f t="shared" si="0"/>
        <v>Код_ОО+МСУ_верно</v>
      </c>
      <c r="B48" s="243">
        <v>56</v>
      </c>
      <c r="C48" s="244">
        <v>128</v>
      </c>
      <c r="D48" s="258" t="str">
        <f t="shared" si="8"/>
        <v>Оленинский муниципальный округ</v>
      </c>
      <c r="E48" s="236"/>
      <c r="F48" s="243" t="s">
        <v>1506</v>
      </c>
      <c r="G48" s="244">
        <v>280001</v>
      </c>
      <c r="H48" s="259" t="str">
        <f t="shared" si="9"/>
        <v>МКОУ Оленинская СОШ</v>
      </c>
      <c r="I48" s="236">
        <v>10</v>
      </c>
      <c r="J48" s="236" t="s">
        <v>90</v>
      </c>
      <c r="K48" s="236"/>
      <c r="L48" s="236"/>
      <c r="M48" s="311">
        <f t="shared" si="3"/>
        <v>2</v>
      </c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 t="s">
        <v>218</v>
      </c>
      <c r="AB48" s="236"/>
      <c r="AC48" s="236"/>
      <c r="AD48" s="236" t="s">
        <v>218</v>
      </c>
      <c r="AE48" s="236"/>
      <c r="AF48" s="236"/>
      <c r="AG48" s="236"/>
      <c r="AH48" s="236"/>
      <c r="AI48" s="236"/>
      <c r="AJ48" s="236"/>
      <c r="AK48" s="236"/>
      <c r="AL48" s="260" t="str">
        <f t="shared" si="4"/>
        <v>нет</v>
      </c>
      <c r="AM48" s="260" t="str">
        <f t="shared" si="5"/>
        <v>да</v>
      </c>
      <c r="AN48" s="260">
        <f t="shared" si="6"/>
        <v>0</v>
      </c>
      <c r="AO48" s="260">
        <f t="shared" si="7"/>
        <v>128</v>
      </c>
    </row>
    <row r="49" spans="1:41" ht="30">
      <c r="A49" s="264" t="str">
        <f t="shared" si="0"/>
        <v>Код_ОО+МСУ_верно</v>
      </c>
      <c r="B49" s="243">
        <v>57</v>
      </c>
      <c r="C49" s="244">
        <v>128</v>
      </c>
      <c r="D49" s="258" t="str">
        <f t="shared" ref="D49:D62" si="10">IFERROR(VLOOKUP(C49,msu,2,0),"")</f>
        <v>Оленинский муниципальный округ</v>
      </c>
      <c r="E49" s="236"/>
      <c r="F49" s="243" t="s">
        <v>1507</v>
      </c>
      <c r="G49" s="244">
        <v>280001</v>
      </c>
      <c r="H49" s="259" t="str">
        <f t="shared" ref="H49:H62" si="11">IFERROR(VLOOKUP(G49,oo,2,0),"")</f>
        <v>МКОУ Оленинская СОШ</v>
      </c>
      <c r="I49" s="236">
        <v>10</v>
      </c>
      <c r="J49" s="236" t="s">
        <v>90</v>
      </c>
      <c r="K49" s="236"/>
      <c r="L49" s="236"/>
      <c r="M49" s="311">
        <f t="shared" si="3"/>
        <v>4</v>
      </c>
      <c r="N49" s="236" t="s">
        <v>218</v>
      </c>
      <c r="O49" s="236"/>
      <c r="P49" s="236"/>
      <c r="Q49" s="236"/>
      <c r="R49" s="236"/>
      <c r="S49" s="236"/>
      <c r="T49" s="236"/>
      <c r="U49" s="236" t="s">
        <v>218</v>
      </c>
      <c r="V49" s="236"/>
      <c r="W49" s="236"/>
      <c r="X49" s="236"/>
      <c r="Y49" s="236" t="s">
        <v>218</v>
      </c>
      <c r="Z49" s="236"/>
      <c r="AA49" s="236" t="s">
        <v>218</v>
      </c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60" t="str">
        <f t="shared" si="4"/>
        <v>нет</v>
      </c>
      <c r="AM49" s="260" t="str">
        <f t="shared" si="5"/>
        <v>да</v>
      </c>
      <c r="AN49" s="260">
        <f t="shared" si="6"/>
        <v>0</v>
      </c>
      <c r="AO49" s="260">
        <f t="shared" si="7"/>
        <v>128</v>
      </c>
    </row>
    <row r="50" spans="1:41" ht="30">
      <c r="A50" s="264" t="str">
        <f t="shared" si="0"/>
        <v>Код_ОО+МСУ_верно</v>
      </c>
      <c r="B50" s="243">
        <v>58</v>
      </c>
      <c r="C50" s="244">
        <v>128</v>
      </c>
      <c r="D50" s="258" t="str">
        <f t="shared" si="10"/>
        <v>Оленинский муниципальный округ</v>
      </c>
      <c r="E50" s="236"/>
      <c r="F50" s="243" t="s">
        <v>1508</v>
      </c>
      <c r="G50" s="244">
        <v>280001</v>
      </c>
      <c r="H50" s="259" t="str">
        <f t="shared" si="11"/>
        <v>МКОУ Оленинская СОШ</v>
      </c>
      <c r="I50" s="236">
        <v>10</v>
      </c>
      <c r="J50" s="236" t="s">
        <v>90</v>
      </c>
      <c r="K50" s="236"/>
      <c r="L50" s="236"/>
      <c r="M50" s="311">
        <f t="shared" si="3"/>
        <v>1</v>
      </c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 t="s">
        <v>218</v>
      </c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60" t="str">
        <f t="shared" si="4"/>
        <v>нет</v>
      </c>
      <c r="AM50" s="260" t="str">
        <f t="shared" si="5"/>
        <v>да</v>
      </c>
      <c r="AN50" s="260">
        <f t="shared" si="6"/>
        <v>0</v>
      </c>
      <c r="AO50" s="260">
        <f t="shared" si="7"/>
        <v>128</v>
      </c>
    </row>
    <row r="51" spans="1:41" ht="30">
      <c r="A51" s="264" t="str">
        <f t="shared" si="0"/>
        <v>Код_ОО+МСУ_верно</v>
      </c>
      <c r="B51" s="243">
        <v>59</v>
      </c>
      <c r="C51" s="244">
        <v>128</v>
      </c>
      <c r="D51" s="258" t="str">
        <f t="shared" si="10"/>
        <v>Оленинский муниципальный округ</v>
      </c>
      <c r="E51" s="236"/>
      <c r="F51" s="243" t="s">
        <v>1509</v>
      </c>
      <c r="G51" s="244">
        <v>280001</v>
      </c>
      <c r="H51" s="259" t="str">
        <f t="shared" si="11"/>
        <v>МКОУ Оленинская СОШ</v>
      </c>
      <c r="I51" s="236">
        <v>10</v>
      </c>
      <c r="J51" s="236" t="s">
        <v>90</v>
      </c>
      <c r="K51" s="236"/>
      <c r="L51" s="236"/>
      <c r="M51" s="311">
        <f t="shared" si="3"/>
        <v>0</v>
      </c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60" t="str">
        <f t="shared" si="4"/>
        <v>нет</v>
      </c>
      <c r="AM51" s="260" t="str">
        <f t="shared" si="5"/>
        <v>да</v>
      </c>
      <c r="AN51" s="260">
        <f t="shared" si="6"/>
        <v>0</v>
      </c>
      <c r="AO51" s="260">
        <f t="shared" si="7"/>
        <v>128</v>
      </c>
    </row>
    <row r="52" spans="1:41" ht="30">
      <c r="A52" s="264" t="str">
        <f t="shared" si="0"/>
        <v>Код_ОО+МСУ_верно</v>
      </c>
      <c r="B52" s="243">
        <v>60</v>
      </c>
      <c r="C52" s="244">
        <v>128</v>
      </c>
      <c r="D52" s="258" t="str">
        <f t="shared" si="10"/>
        <v>Оленинский муниципальный округ</v>
      </c>
      <c r="E52" s="236"/>
      <c r="F52" s="243" t="s">
        <v>1510</v>
      </c>
      <c r="G52" s="244">
        <v>280001</v>
      </c>
      <c r="H52" s="259" t="str">
        <f t="shared" si="11"/>
        <v>МКОУ Оленинская СОШ</v>
      </c>
      <c r="I52" s="236">
        <v>10</v>
      </c>
      <c r="J52" s="236" t="s">
        <v>90</v>
      </c>
      <c r="K52" s="236"/>
      <c r="L52" s="236"/>
      <c r="M52" s="311">
        <f t="shared" si="3"/>
        <v>0</v>
      </c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60" t="str">
        <f t="shared" si="4"/>
        <v>нет</v>
      </c>
      <c r="AM52" s="260" t="str">
        <f t="shared" si="5"/>
        <v>да</v>
      </c>
      <c r="AN52" s="260">
        <f t="shared" si="6"/>
        <v>0</v>
      </c>
      <c r="AO52" s="260">
        <f t="shared" si="7"/>
        <v>128</v>
      </c>
    </row>
    <row r="53" spans="1:41" ht="30">
      <c r="A53" s="264" t="str">
        <f t="shared" ref="A53:A84" si="12">IF($AO53=$C53, "Код_ОО+МСУ_верно", "Требуется проверка кода ОО или МСУ, кроме 101, 102,103")</f>
        <v>Код_ОО+МСУ_верно</v>
      </c>
      <c r="B53" s="243">
        <v>70</v>
      </c>
      <c r="C53" s="244">
        <v>128</v>
      </c>
      <c r="D53" s="258" t="str">
        <f t="shared" si="10"/>
        <v>Оленинский муниципальный округ</v>
      </c>
      <c r="E53" s="236"/>
      <c r="F53" s="243" t="s">
        <v>1511</v>
      </c>
      <c r="G53" s="244">
        <v>280001</v>
      </c>
      <c r="H53" s="259" t="str">
        <f t="shared" si="11"/>
        <v>МКОУ Оленинская СОШ</v>
      </c>
      <c r="I53" s="236">
        <v>7</v>
      </c>
      <c r="J53" s="236" t="s">
        <v>90</v>
      </c>
      <c r="K53" s="236"/>
      <c r="L53" s="236"/>
      <c r="M53" s="311">
        <f t="shared" ref="M53:M64" si="13">COUNTA(N53:AK53)</f>
        <v>0</v>
      </c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60" t="str">
        <f t="shared" ref="AL53:AL64" si="14">IF($I53&lt;5,"нет",IF($I53&gt;9,"нет","да"))</f>
        <v>да</v>
      </c>
      <c r="AM53" s="260" t="str">
        <f t="shared" ref="AM53:AM64" si="15">IF($I53&lt;=9,"нет","да")</f>
        <v>нет</v>
      </c>
      <c r="AN53" s="260">
        <f t="shared" ref="AN53:AN64" si="16">COUNTIF(N53:AK53,"призер")+COUNTIF(N53:AK53,"победитель")</f>
        <v>0</v>
      </c>
      <c r="AO53" s="260">
        <f t="shared" ref="AO53:AO64" si="17">IF(LEN(G53)=5,LEFT(G53,1)+100,LEFT(G53,2)+100)</f>
        <v>128</v>
      </c>
    </row>
    <row r="54" spans="1:41" ht="30">
      <c r="A54" s="264" t="str">
        <f t="shared" si="12"/>
        <v>Код_ОО+МСУ_верно</v>
      </c>
      <c r="B54" s="243">
        <v>71</v>
      </c>
      <c r="C54" s="244">
        <v>128</v>
      </c>
      <c r="D54" s="258" t="str">
        <f t="shared" si="10"/>
        <v>Оленинский муниципальный округ</v>
      </c>
      <c r="E54" s="236"/>
      <c r="F54" s="243" t="s">
        <v>1512</v>
      </c>
      <c r="G54" s="244">
        <v>280001</v>
      </c>
      <c r="H54" s="259" t="str">
        <f t="shared" si="11"/>
        <v>МКОУ Оленинская СОШ</v>
      </c>
      <c r="I54" s="236">
        <v>7</v>
      </c>
      <c r="J54" s="236" t="s">
        <v>90</v>
      </c>
      <c r="K54" s="236"/>
      <c r="L54" s="236"/>
      <c r="M54" s="311">
        <f t="shared" si="13"/>
        <v>0</v>
      </c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60" t="str">
        <f t="shared" si="14"/>
        <v>да</v>
      </c>
      <c r="AM54" s="260" t="str">
        <f t="shared" si="15"/>
        <v>нет</v>
      </c>
      <c r="AN54" s="260">
        <f t="shared" si="16"/>
        <v>0</v>
      </c>
      <c r="AO54" s="260">
        <f t="shared" si="17"/>
        <v>128</v>
      </c>
    </row>
    <row r="55" spans="1:41" ht="30">
      <c r="A55" s="264" t="str">
        <f t="shared" si="12"/>
        <v>Код_ОО+МСУ_верно</v>
      </c>
      <c r="B55" s="243">
        <v>72</v>
      </c>
      <c r="C55" s="244">
        <v>128</v>
      </c>
      <c r="D55" s="258" t="str">
        <f t="shared" si="10"/>
        <v>Оленинский муниципальный округ</v>
      </c>
      <c r="E55" s="236"/>
      <c r="F55" s="243" t="s">
        <v>1513</v>
      </c>
      <c r="G55" s="244">
        <v>280001</v>
      </c>
      <c r="H55" s="259" t="str">
        <f t="shared" si="11"/>
        <v>МКОУ Оленинская СОШ</v>
      </c>
      <c r="I55" s="236">
        <v>7</v>
      </c>
      <c r="J55" s="236" t="s">
        <v>90</v>
      </c>
      <c r="K55" s="236"/>
      <c r="L55" s="236"/>
      <c r="M55" s="311">
        <f t="shared" si="13"/>
        <v>0</v>
      </c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60" t="str">
        <f t="shared" si="14"/>
        <v>да</v>
      </c>
      <c r="AM55" s="260" t="str">
        <f t="shared" si="15"/>
        <v>нет</v>
      </c>
      <c r="AN55" s="260">
        <f t="shared" si="16"/>
        <v>0</v>
      </c>
      <c r="AO55" s="260">
        <f t="shared" si="17"/>
        <v>128</v>
      </c>
    </row>
    <row r="56" spans="1:41" ht="30">
      <c r="A56" s="264" t="str">
        <f t="shared" si="12"/>
        <v>Код_ОО+МСУ_верно</v>
      </c>
      <c r="B56" s="243">
        <v>73</v>
      </c>
      <c r="C56" s="244">
        <v>128</v>
      </c>
      <c r="D56" s="258" t="str">
        <f t="shared" si="10"/>
        <v>Оленинский муниципальный округ</v>
      </c>
      <c r="E56" s="236"/>
      <c r="F56" s="243" t="s">
        <v>1514</v>
      </c>
      <c r="G56" s="244">
        <v>280001</v>
      </c>
      <c r="H56" s="259" t="str">
        <f t="shared" si="11"/>
        <v>МКОУ Оленинская СОШ</v>
      </c>
      <c r="I56" s="236">
        <v>7</v>
      </c>
      <c r="J56" s="236" t="s">
        <v>90</v>
      </c>
      <c r="K56" s="236"/>
      <c r="L56" s="236"/>
      <c r="M56" s="311">
        <f t="shared" si="13"/>
        <v>0</v>
      </c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60" t="str">
        <f t="shared" si="14"/>
        <v>да</v>
      </c>
      <c r="AM56" s="260" t="str">
        <f t="shared" si="15"/>
        <v>нет</v>
      </c>
      <c r="AN56" s="260">
        <f t="shared" si="16"/>
        <v>0</v>
      </c>
      <c r="AO56" s="260">
        <f t="shared" si="17"/>
        <v>128</v>
      </c>
    </row>
    <row r="57" spans="1:41" ht="30">
      <c r="A57" s="264" t="str">
        <f t="shared" si="12"/>
        <v>Код_ОО+МСУ_верно</v>
      </c>
      <c r="B57" s="243">
        <v>74</v>
      </c>
      <c r="C57" s="244">
        <v>128</v>
      </c>
      <c r="D57" s="258" t="str">
        <f t="shared" si="10"/>
        <v>Оленинский муниципальный округ</v>
      </c>
      <c r="E57" s="236"/>
      <c r="F57" s="243" t="s">
        <v>1515</v>
      </c>
      <c r="G57" s="244">
        <v>280001</v>
      </c>
      <c r="H57" s="259" t="str">
        <f t="shared" si="11"/>
        <v>МКОУ Оленинская СОШ</v>
      </c>
      <c r="I57" s="236">
        <v>7</v>
      </c>
      <c r="J57" s="236" t="s">
        <v>90</v>
      </c>
      <c r="K57" s="236"/>
      <c r="L57" s="236"/>
      <c r="M57" s="311">
        <f t="shared" si="13"/>
        <v>0</v>
      </c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60" t="str">
        <f t="shared" si="14"/>
        <v>да</v>
      </c>
      <c r="AM57" s="260" t="str">
        <f t="shared" si="15"/>
        <v>нет</v>
      </c>
      <c r="AN57" s="260">
        <f t="shared" si="16"/>
        <v>0</v>
      </c>
      <c r="AO57" s="260">
        <f t="shared" si="17"/>
        <v>128</v>
      </c>
    </row>
    <row r="58" spans="1:41" ht="30">
      <c r="A58" s="264" t="str">
        <f t="shared" si="12"/>
        <v>Код_ОО+МСУ_верно</v>
      </c>
      <c r="B58" s="243">
        <v>75</v>
      </c>
      <c r="C58" s="244">
        <v>128</v>
      </c>
      <c r="D58" s="258" t="str">
        <f t="shared" si="10"/>
        <v>Оленинский муниципальный округ</v>
      </c>
      <c r="E58" s="236"/>
      <c r="F58" s="243" t="s">
        <v>1516</v>
      </c>
      <c r="G58" s="244">
        <v>280001</v>
      </c>
      <c r="H58" s="259" t="str">
        <f t="shared" si="11"/>
        <v>МКОУ Оленинская СОШ</v>
      </c>
      <c r="I58" s="236">
        <v>7</v>
      </c>
      <c r="J58" s="236" t="s">
        <v>90</v>
      </c>
      <c r="K58" s="236"/>
      <c r="L58" s="236"/>
      <c r="M58" s="311">
        <f t="shared" si="13"/>
        <v>0</v>
      </c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60" t="str">
        <f t="shared" si="14"/>
        <v>да</v>
      </c>
      <c r="AM58" s="260" t="str">
        <f t="shared" si="15"/>
        <v>нет</v>
      </c>
      <c r="AN58" s="260">
        <f t="shared" si="16"/>
        <v>0</v>
      </c>
      <c r="AO58" s="260">
        <f t="shared" si="17"/>
        <v>128</v>
      </c>
    </row>
    <row r="59" spans="1:41" ht="30">
      <c r="A59" s="264" t="str">
        <f t="shared" si="12"/>
        <v>Код_ОО+МСУ_верно</v>
      </c>
      <c r="B59" s="243">
        <v>76</v>
      </c>
      <c r="C59" s="244">
        <v>128</v>
      </c>
      <c r="D59" s="258" t="str">
        <f t="shared" si="10"/>
        <v>Оленинский муниципальный округ</v>
      </c>
      <c r="E59" s="236"/>
      <c r="F59" s="243" t="s">
        <v>1517</v>
      </c>
      <c r="G59" s="244">
        <v>280001</v>
      </c>
      <c r="H59" s="259" t="str">
        <f t="shared" si="11"/>
        <v>МКОУ Оленинская СОШ</v>
      </c>
      <c r="I59" s="236">
        <v>7</v>
      </c>
      <c r="J59" s="236" t="s">
        <v>90</v>
      </c>
      <c r="K59" s="236"/>
      <c r="L59" s="236"/>
      <c r="M59" s="311">
        <f t="shared" si="13"/>
        <v>0</v>
      </c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60" t="str">
        <f t="shared" si="14"/>
        <v>да</v>
      </c>
      <c r="AM59" s="260" t="str">
        <f t="shared" si="15"/>
        <v>нет</v>
      </c>
      <c r="AN59" s="260">
        <f t="shared" si="16"/>
        <v>0</v>
      </c>
      <c r="AO59" s="260">
        <f t="shared" si="17"/>
        <v>128</v>
      </c>
    </row>
    <row r="60" spans="1:41" ht="30">
      <c r="A60" s="264" t="str">
        <f t="shared" si="12"/>
        <v>Код_ОО+МСУ_верно</v>
      </c>
      <c r="B60" s="243">
        <v>77</v>
      </c>
      <c r="C60" s="244">
        <v>128</v>
      </c>
      <c r="D60" s="258" t="str">
        <f t="shared" si="10"/>
        <v>Оленинский муниципальный округ</v>
      </c>
      <c r="E60" s="236"/>
      <c r="F60" s="243" t="s">
        <v>1518</v>
      </c>
      <c r="G60" s="244">
        <v>280001</v>
      </c>
      <c r="H60" s="259" t="str">
        <f t="shared" si="11"/>
        <v>МКОУ Оленинская СОШ</v>
      </c>
      <c r="I60" s="236">
        <v>7</v>
      </c>
      <c r="J60" s="236" t="s">
        <v>90</v>
      </c>
      <c r="K60" s="236"/>
      <c r="L60" s="236"/>
      <c r="M60" s="311">
        <f t="shared" si="13"/>
        <v>1</v>
      </c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 t="s">
        <v>219</v>
      </c>
      <c r="AH60" s="236"/>
      <c r="AI60" s="236"/>
      <c r="AJ60" s="236"/>
      <c r="AK60" s="236"/>
      <c r="AL60" s="260" t="str">
        <f t="shared" si="14"/>
        <v>да</v>
      </c>
      <c r="AM60" s="260" t="str">
        <f t="shared" si="15"/>
        <v>нет</v>
      </c>
      <c r="AN60" s="260">
        <f t="shared" si="16"/>
        <v>1</v>
      </c>
      <c r="AO60" s="260">
        <f t="shared" si="17"/>
        <v>128</v>
      </c>
    </row>
    <row r="61" spans="1:41" ht="30">
      <c r="A61" s="264" t="str">
        <f t="shared" si="12"/>
        <v>Код_ОО+МСУ_верно</v>
      </c>
      <c r="B61" s="243">
        <v>78</v>
      </c>
      <c r="C61" s="244">
        <v>128</v>
      </c>
      <c r="D61" s="258" t="str">
        <f t="shared" si="10"/>
        <v>Оленинский муниципальный округ</v>
      </c>
      <c r="E61" s="236"/>
      <c r="F61" s="243" t="s">
        <v>1519</v>
      </c>
      <c r="G61" s="244">
        <v>280001</v>
      </c>
      <c r="H61" s="259" t="str">
        <f t="shared" si="11"/>
        <v>МКОУ Оленинская СОШ</v>
      </c>
      <c r="I61" s="236">
        <v>7</v>
      </c>
      <c r="J61" s="236" t="s">
        <v>90</v>
      </c>
      <c r="K61" s="236"/>
      <c r="L61" s="236"/>
      <c r="M61" s="311">
        <f t="shared" si="13"/>
        <v>1</v>
      </c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 t="s">
        <v>219</v>
      </c>
      <c r="AH61" s="236"/>
      <c r="AI61" s="236"/>
      <c r="AJ61" s="236"/>
      <c r="AK61" s="236"/>
      <c r="AL61" s="260" t="str">
        <f t="shared" si="14"/>
        <v>да</v>
      </c>
      <c r="AM61" s="260" t="str">
        <f t="shared" si="15"/>
        <v>нет</v>
      </c>
      <c r="AN61" s="260">
        <f t="shared" si="16"/>
        <v>1</v>
      </c>
      <c r="AO61" s="260">
        <f t="shared" si="17"/>
        <v>128</v>
      </c>
    </row>
    <row r="62" spans="1:41" ht="30">
      <c r="A62" s="264" t="str">
        <f t="shared" si="12"/>
        <v>Код_ОО+МСУ_верно</v>
      </c>
      <c r="B62" s="243">
        <v>79</v>
      </c>
      <c r="C62" s="244">
        <v>128</v>
      </c>
      <c r="D62" s="258" t="str">
        <f t="shared" si="10"/>
        <v>Оленинский муниципальный округ</v>
      </c>
      <c r="E62" s="236"/>
      <c r="F62" s="243" t="s">
        <v>1520</v>
      </c>
      <c r="G62" s="244">
        <v>280001</v>
      </c>
      <c r="H62" s="259" t="str">
        <f t="shared" si="11"/>
        <v>МКОУ Оленинская СОШ</v>
      </c>
      <c r="I62" s="236">
        <v>7</v>
      </c>
      <c r="J62" s="236" t="s">
        <v>90</v>
      </c>
      <c r="K62" s="236"/>
      <c r="L62" s="236"/>
      <c r="M62" s="311">
        <f t="shared" si="13"/>
        <v>0</v>
      </c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60" t="str">
        <f t="shared" si="14"/>
        <v>да</v>
      </c>
      <c r="AM62" s="260" t="str">
        <f t="shared" si="15"/>
        <v>нет</v>
      </c>
      <c r="AN62" s="260">
        <f t="shared" si="16"/>
        <v>0</v>
      </c>
      <c r="AO62" s="260">
        <f t="shared" si="17"/>
        <v>128</v>
      </c>
    </row>
    <row r="63" spans="1:41" ht="30">
      <c r="A63" s="264" t="str">
        <f t="shared" si="12"/>
        <v>Код_ОО+МСУ_верно</v>
      </c>
      <c r="B63" s="243">
        <v>97</v>
      </c>
      <c r="C63" s="244">
        <v>128</v>
      </c>
      <c r="D63" s="258" t="str">
        <f t="shared" ref="D63:D64" si="18">IFERROR(VLOOKUP(C63,msu,2,0),"")</f>
        <v>Оленинский муниципальный округ</v>
      </c>
      <c r="E63" s="236"/>
      <c r="F63" s="243" t="s">
        <v>1521</v>
      </c>
      <c r="G63" s="244">
        <v>280001</v>
      </c>
      <c r="H63" s="259" t="str">
        <f t="shared" ref="H63:H64" si="19">IFERROR(VLOOKUP(G63,oo,2,0),"")</f>
        <v>МКОУ Оленинская СОШ</v>
      </c>
      <c r="I63" s="236">
        <v>7</v>
      </c>
      <c r="J63" s="236" t="s">
        <v>90</v>
      </c>
      <c r="K63" s="236"/>
      <c r="L63" s="236"/>
      <c r="M63" s="311">
        <f t="shared" si="13"/>
        <v>0</v>
      </c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60" t="str">
        <f t="shared" si="14"/>
        <v>да</v>
      </c>
      <c r="AM63" s="260" t="str">
        <f t="shared" si="15"/>
        <v>нет</v>
      </c>
      <c r="AN63" s="260">
        <f t="shared" si="16"/>
        <v>0</v>
      </c>
      <c r="AO63" s="260">
        <f t="shared" si="17"/>
        <v>128</v>
      </c>
    </row>
    <row r="64" spans="1:41" ht="30">
      <c r="A64" s="264" t="str">
        <f t="shared" si="12"/>
        <v>Код_ОО+МСУ_верно</v>
      </c>
      <c r="B64" s="243">
        <v>98</v>
      </c>
      <c r="C64" s="244">
        <v>128</v>
      </c>
      <c r="D64" s="258" t="str">
        <f t="shared" si="18"/>
        <v>Оленинский муниципальный округ</v>
      </c>
      <c r="E64" s="236"/>
      <c r="F64" s="243" t="s">
        <v>1522</v>
      </c>
      <c r="G64" s="244">
        <v>280001</v>
      </c>
      <c r="H64" s="259" t="str">
        <f t="shared" si="19"/>
        <v>МКОУ Оленинская СОШ</v>
      </c>
      <c r="I64" s="236">
        <v>7</v>
      </c>
      <c r="J64" s="236" t="s">
        <v>90</v>
      </c>
      <c r="K64" s="236"/>
      <c r="L64" s="236"/>
      <c r="M64" s="311">
        <f t="shared" si="13"/>
        <v>0</v>
      </c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60" t="str">
        <f t="shared" si="14"/>
        <v>да</v>
      </c>
      <c r="AM64" s="260" t="str">
        <f t="shared" si="15"/>
        <v>нет</v>
      </c>
      <c r="AN64" s="260">
        <f t="shared" si="16"/>
        <v>0</v>
      </c>
      <c r="AO64" s="260">
        <f t="shared" si="17"/>
        <v>128</v>
      </c>
    </row>
    <row r="65" spans="1:41" ht="30">
      <c r="A65" s="264" t="str">
        <f t="shared" si="12"/>
        <v>Код_ОО+МСУ_верно</v>
      </c>
      <c r="B65" s="243">
        <v>102</v>
      </c>
      <c r="C65" s="244">
        <v>128</v>
      </c>
      <c r="D65" s="258" t="str">
        <f t="shared" ref="D65:D66" si="20">IFERROR(VLOOKUP(C65,msu,2,0),"")</f>
        <v>Оленинский муниципальный округ</v>
      </c>
      <c r="E65" s="236"/>
      <c r="F65" s="236" t="s">
        <v>1523</v>
      </c>
      <c r="G65" s="244">
        <v>280009</v>
      </c>
      <c r="H65" s="259" t="str">
        <f t="shared" ref="H65:H66" si="21">IFERROR(VLOOKUP(G65,oo,2,0),"")</f>
        <v>МКОУ Гусевская ООШ</v>
      </c>
      <c r="I65" s="236">
        <v>8</v>
      </c>
      <c r="J65" s="236"/>
      <c r="K65" s="236" t="s">
        <v>90</v>
      </c>
      <c r="L65" s="236"/>
      <c r="M65" s="311">
        <f>COUNTA(N65:AK65)</f>
        <v>0</v>
      </c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60" t="str">
        <f>IF($I65&lt;5,"нет",IF($I65&gt;9,"нет","да"))</f>
        <v>да</v>
      </c>
      <c r="AM65" s="260" t="str">
        <f>IF($I65&lt;=9,"нет","да")</f>
        <v>нет</v>
      </c>
      <c r="AN65" s="260">
        <f>COUNTIF(N65:AK65,"призер")+COUNTIF(N65:AK65,"победитель")</f>
        <v>0</v>
      </c>
      <c r="AO65" s="260">
        <f>IF(LEN(G65)=5,LEFT(G65,1)+100,LEFT(G65,2)+100)</f>
        <v>128</v>
      </c>
    </row>
    <row r="66" spans="1:41" ht="30">
      <c r="A66" s="264" t="str">
        <f t="shared" si="12"/>
        <v>Код_ОО+МСУ_верно</v>
      </c>
      <c r="B66" s="243">
        <v>103</v>
      </c>
      <c r="C66" s="244">
        <v>128</v>
      </c>
      <c r="D66" s="258" t="str">
        <f t="shared" si="20"/>
        <v>Оленинский муниципальный округ</v>
      </c>
      <c r="E66" s="236"/>
      <c r="F66" s="236" t="s">
        <v>1524</v>
      </c>
      <c r="G66" s="244">
        <v>280009</v>
      </c>
      <c r="H66" s="259" t="str">
        <f t="shared" si="21"/>
        <v>МКОУ Гусевская ООШ</v>
      </c>
      <c r="I66" s="236">
        <v>8</v>
      </c>
      <c r="J66" s="236"/>
      <c r="K66" s="236" t="s">
        <v>90</v>
      </c>
      <c r="L66" s="236"/>
      <c r="M66" s="311">
        <f>COUNTA(N66:AK66)</f>
        <v>0</v>
      </c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60" t="str">
        <f t="shared" ref="AL66" si="22">IF($I66&lt;5,"нет",IF($I66&gt;9,"нет","да"))</f>
        <v>да</v>
      </c>
      <c r="AM66" s="260" t="str">
        <f>IF($I66&lt;=9,"нет","да")</f>
        <v>нет</v>
      </c>
      <c r="AN66" s="260">
        <f t="shared" ref="AN66" si="23">COUNTIF(N66:AK66,"призер")+COUNTIF(N66:AK66,"победитель")</f>
        <v>0</v>
      </c>
      <c r="AO66" s="260">
        <f t="shared" ref="AO66" si="24">IF(LEN(G66)=5,LEFT(G66,1)+100,LEFT(G66,2)+100)</f>
        <v>128</v>
      </c>
    </row>
    <row r="67" spans="1:41" ht="30">
      <c r="A67" s="264" t="str">
        <f t="shared" si="12"/>
        <v>Код_ОО+МСУ_верно</v>
      </c>
      <c r="B67" s="243">
        <v>111</v>
      </c>
      <c r="C67" s="244">
        <v>128</v>
      </c>
      <c r="D67" s="258" t="str">
        <f t="shared" ref="D67:D71" si="25">IFERROR(VLOOKUP(C67,msu,2,0),"")</f>
        <v>Оленинский муниципальный округ</v>
      </c>
      <c r="E67" s="236"/>
      <c r="F67" s="236" t="s">
        <v>1525</v>
      </c>
      <c r="G67" s="244">
        <v>280011</v>
      </c>
      <c r="H67" s="259" t="str">
        <f t="shared" ref="H67:H71" si="26">IFERROR(VLOOKUP(G67,oo,2,0),"")</f>
        <v>МКОУ Знаменская ООШ</v>
      </c>
      <c r="I67" s="236">
        <v>7</v>
      </c>
      <c r="J67" s="236"/>
      <c r="K67" s="236" t="s">
        <v>90</v>
      </c>
      <c r="L67" s="236"/>
      <c r="M67" s="311">
        <f t="shared" ref="M67:M71" si="27">COUNTA(N67:AK67)</f>
        <v>0</v>
      </c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60" t="str">
        <f t="shared" ref="AL67:AL71" si="28">IF($I67&lt;5,"нет",IF($I67&gt;9,"нет","да"))</f>
        <v>да</v>
      </c>
      <c r="AM67" s="260" t="str">
        <f t="shared" ref="AM67:AM71" si="29">IF($I67&lt;=9,"нет","да")</f>
        <v>нет</v>
      </c>
      <c r="AN67" s="260">
        <f t="shared" ref="AN67:AN71" si="30">COUNTIF(N67:AK67,"призер")+COUNTIF(N67:AK67,"победитель")</f>
        <v>0</v>
      </c>
      <c r="AO67" s="260">
        <f t="shared" ref="AO67:AO71" si="31">IF(LEN(G67)=5,LEFT(G67,1)+100,LEFT(G67,2)+100)</f>
        <v>128</v>
      </c>
    </row>
    <row r="68" spans="1:41" ht="30">
      <c r="A68" s="264" t="str">
        <f t="shared" si="12"/>
        <v>Код_ОО+МСУ_верно</v>
      </c>
      <c r="B68" s="243">
        <v>112</v>
      </c>
      <c r="C68" s="244">
        <v>128</v>
      </c>
      <c r="D68" s="258" t="str">
        <f t="shared" si="25"/>
        <v>Оленинский муниципальный округ</v>
      </c>
      <c r="E68" s="236"/>
      <c r="F68" s="236" t="s">
        <v>1526</v>
      </c>
      <c r="G68" s="244">
        <v>280011</v>
      </c>
      <c r="H68" s="259" t="str">
        <f t="shared" si="26"/>
        <v>МКОУ Знаменская ООШ</v>
      </c>
      <c r="I68" s="236">
        <v>8</v>
      </c>
      <c r="J68" s="236"/>
      <c r="K68" s="236" t="s">
        <v>90</v>
      </c>
      <c r="L68" s="236"/>
      <c r="M68" s="311">
        <f t="shared" si="27"/>
        <v>0</v>
      </c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60" t="str">
        <f t="shared" si="28"/>
        <v>да</v>
      </c>
      <c r="AM68" s="260" t="str">
        <f t="shared" si="29"/>
        <v>нет</v>
      </c>
      <c r="AN68" s="260">
        <f t="shared" si="30"/>
        <v>0</v>
      </c>
      <c r="AO68" s="260">
        <f t="shared" si="31"/>
        <v>128</v>
      </c>
    </row>
    <row r="69" spans="1:41" ht="30">
      <c r="A69" s="264" t="str">
        <f t="shared" si="12"/>
        <v>Код_ОО+МСУ_верно</v>
      </c>
      <c r="B69" s="243">
        <v>113</v>
      </c>
      <c r="C69" s="244">
        <v>128</v>
      </c>
      <c r="D69" s="258" t="str">
        <f t="shared" si="25"/>
        <v>Оленинский муниципальный округ</v>
      </c>
      <c r="E69" s="236"/>
      <c r="F69" s="236" t="s">
        <v>1527</v>
      </c>
      <c r="G69" s="244">
        <v>280011</v>
      </c>
      <c r="H69" s="259" t="str">
        <f t="shared" si="26"/>
        <v>МКОУ Знаменская ООШ</v>
      </c>
      <c r="I69" s="236">
        <v>9</v>
      </c>
      <c r="J69" s="236"/>
      <c r="K69" s="236" t="s">
        <v>90</v>
      </c>
      <c r="L69" s="236"/>
      <c r="M69" s="311">
        <f t="shared" si="27"/>
        <v>0</v>
      </c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60" t="str">
        <f t="shared" si="28"/>
        <v>да</v>
      </c>
      <c r="AM69" s="260" t="str">
        <f t="shared" si="29"/>
        <v>нет</v>
      </c>
      <c r="AN69" s="260">
        <f t="shared" si="30"/>
        <v>0</v>
      </c>
      <c r="AO69" s="260">
        <f t="shared" si="31"/>
        <v>128</v>
      </c>
    </row>
    <row r="70" spans="1:41" ht="30">
      <c r="A70" s="264" t="str">
        <f t="shared" si="12"/>
        <v>Код_ОО+МСУ_верно</v>
      </c>
      <c r="B70" s="243">
        <v>114</v>
      </c>
      <c r="C70" s="244">
        <v>128</v>
      </c>
      <c r="D70" s="258" t="str">
        <f t="shared" si="25"/>
        <v>Оленинский муниципальный округ</v>
      </c>
      <c r="E70" s="236"/>
      <c r="F70" s="236" t="s">
        <v>1528</v>
      </c>
      <c r="G70" s="244">
        <v>280011</v>
      </c>
      <c r="H70" s="259" t="str">
        <f t="shared" si="26"/>
        <v>МКОУ Знаменская ООШ</v>
      </c>
      <c r="I70" s="236">
        <v>9</v>
      </c>
      <c r="J70" s="236"/>
      <c r="K70" s="236" t="s">
        <v>90</v>
      </c>
      <c r="L70" s="236"/>
      <c r="M70" s="311">
        <f t="shared" si="27"/>
        <v>0</v>
      </c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60" t="str">
        <f t="shared" si="28"/>
        <v>да</v>
      </c>
      <c r="AM70" s="260" t="str">
        <f t="shared" si="29"/>
        <v>нет</v>
      </c>
      <c r="AN70" s="260">
        <f t="shared" si="30"/>
        <v>0</v>
      </c>
      <c r="AO70" s="260">
        <f t="shared" si="31"/>
        <v>128</v>
      </c>
    </row>
    <row r="71" spans="1:41" ht="30">
      <c r="A71" s="264" t="str">
        <f t="shared" si="12"/>
        <v>Код_ОО+МСУ_верно</v>
      </c>
      <c r="B71" s="243">
        <v>115</v>
      </c>
      <c r="C71" s="244">
        <v>128</v>
      </c>
      <c r="D71" s="258" t="str">
        <f t="shared" si="25"/>
        <v>Оленинский муниципальный округ</v>
      </c>
      <c r="E71" s="236"/>
      <c r="F71" s="236" t="s">
        <v>1529</v>
      </c>
      <c r="G71" s="244">
        <v>280011</v>
      </c>
      <c r="H71" s="259" t="str">
        <f t="shared" si="26"/>
        <v>МКОУ Знаменская ООШ</v>
      </c>
      <c r="I71" s="236">
        <v>9</v>
      </c>
      <c r="J71" s="236"/>
      <c r="K71" s="236" t="s">
        <v>90</v>
      </c>
      <c r="L71" s="236"/>
      <c r="M71" s="311">
        <f t="shared" si="27"/>
        <v>0</v>
      </c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60" t="str">
        <f t="shared" si="28"/>
        <v>да</v>
      </c>
      <c r="AM71" s="260" t="str">
        <f t="shared" si="29"/>
        <v>нет</v>
      </c>
      <c r="AN71" s="260">
        <f t="shared" si="30"/>
        <v>0</v>
      </c>
      <c r="AO71" s="260">
        <f t="shared" si="31"/>
        <v>128</v>
      </c>
    </row>
    <row r="72" spans="1:41" ht="30">
      <c r="A72" s="264" t="str">
        <f t="shared" si="12"/>
        <v>Код_ОО+МСУ_верно</v>
      </c>
      <c r="B72" s="243">
        <v>116</v>
      </c>
      <c r="C72" s="244">
        <v>128</v>
      </c>
      <c r="D72" s="258" t="str">
        <f t="shared" ref="D72:D75" si="32">IFERROR(VLOOKUP(C72,msu,2,0),"")</f>
        <v>Оленинский муниципальный округ</v>
      </c>
      <c r="E72" s="236"/>
      <c r="F72" s="236" t="s">
        <v>1530</v>
      </c>
      <c r="G72" s="244">
        <v>280012</v>
      </c>
      <c r="H72" s="259" t="str">
        <f t="shared" ref="H72:H75" si="33">IFERROR(VLOOKUP(G72,oo,2,0),"")</f>
        <v>МКОУ Ленинская ООШ</v>
      </c>
      <c r="I72" s="236">
        <v>8</v>
      </c>
      <c r="J72" s="236"/>
      <c r="K72" s="236" t="s">
        <v>90</v>
      </c>
      <c r="L72" s="236"/>
      <c r="M72" s="311">
        <f>COUNTA(N72:AK72)</f>
        <v>0</v>
      </c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60" t="str">
        <f>IF($I72&lt;5,"нет",IF($I72&gt;9,"нет","да"))</f>
        <v>да</v>
      </c>
      <c r="AM72" s="260" t="str">
        <f>IF($I72&lt;=9,"нет","да")</f>
        <v>нет</v>
      </c>
      <c r="AN72" s="260">
        <f>COUNTIF(N72:AK72,"призер")+COUNTIF(N72:AK72,"победитель")</f>
        <v>0</v>
      </c>
      <c r="AO72" s="260">
        <f>IF(LEN(G72)=5,LEFT(G72,1)+100,LEFT(G72,2)+100)</f>
        <v>128</v>
      </c>
    </row>
    <row r="73" spans="1:41" ht="30">
      <c r="A73" s="264" t="str">
        <f t="shared" si="12"/>
        <v>Код_ОО+МСУ_верно</v>
      </c>
      <c r="B73" s="243">
        <v>117</v>
      </c>
      <c r="C73" s="244">
        <v>128</v>
      </c>
      <c r="D73" s="258" t="str">
        <f t="shared" si="32"/>
        <v>Оленинский муниципальный округ</v>
      </c>
      <c r="E73" s="236"/>
      <c r="F73" s="236" t="s">
        <v>1531</v>
      </c>
      <c r="G73" s="244">
        <v>280012</v>
      </c>
      <c r="H73" s="259" t="str">
        <f t="shared" si="33"/>
        <v>МКОУ Ленинская ООШ</v>
      </c>
      <c r="I73" s="236">
        <v>8</v>
      </c>
      <c r="J73" s="236"/>
      <c r="K73" s="236" t="s">
        <v>90</v>
      </c>
      <c r="L73" s="236"/>
      <c r="M73" s="311">
        <f>COUNTA(N73:AK73)</f>
        <v>1</v>
      </c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 t="s">
        <v>218</v>
      </c>
      <c r="AE73" s="236"/>
      <c r="AF73" s="236"/>
      <c r="AG73" s="236"/>
      <c r="AH73" s="236"/>
      <c r="AI73" s="236"/>
      <c r="AJ73" s="236"/>
      <c r="AK73" s="236"/>
      <c r="AL73" s="260" t="str">
        <f t="shared" ref="AL73:AL75" si="34">IF($I73&lt;5,"нет",IF($I73&gt;9,"нет","да"))</f>
        <v>да</v>
      </c>
      <c r="AM73" s="260" t="str">
        <f>IF($I73&lt;=9,"нет","да")</f>
        <v>нет</v>
      </c>
      <c r="AN73" s="260">
        <f t="shared" ref="AN73:AN75" si="35">COUNTIF(N73:AK73,"призер")+COUNTIF(N73:AK73,"победитель")</f>
        <v>0</v>
      </c>
      <c r="AO73" s="260">
        <f t="shared" ref="AO73:AO75" si="36">IF(LEN(G73)=5,LEFT(G73,1)+100,LEFT(G73,2)+100)</f>
        <v>128</v>
      </c>
    </row>
    <row r="74" spans="1:41" ht="30">
      <c r="A74" s="264" t="str">
        <f t="shared" si="12"/>
        <v>Код_ОО+МСУ_верно</v>
      </c>
      <c r="B74" s="243">
        <v>118</v>
      </c>
      <c r="C74" s="244">
        <v>128</v>
      </c>
      <c r="D74" s="258" t="str">
        <f t="shared" si="32"/>
        <v>Оленинский муниципальный округ</v>
      </c>
      <c r="E74" s="236"/>
      <c r="F74" s="236" t="s">
        <v>1532</v>
      </c>
      <c r="G74" s="244">
        <v>280012</v>
      </c>
      <c r="H74" s="259" t="str">
        <f t="shared" si="33"/>
        <v>МКОУ Ленинская ООШ</v>
      </c>
      <c r="I74" s="236">
        <v>9</v>
      </c>
      <c r="J74" s="236"/>
      <c r="K74" s="236" t="s">
        <v>90</v>
      </c>
      <c r="L74" s="236"/>
      <c r="M74" s="311">
        <f t="shared" ref="M74:M75" si="37">COUNTA(N74:AK74)</f>
        <v>0</v>
      </c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236"/>
      <c r="AL74" s="260" t="str">
        <f t="shared" si="34"/>
        <v>да</v>
      </c>
      <c r="AM74" s="260" t="str">
        <f t="shared" ref="AM74:AM75" si="38">IF($I74&lt;=9,"нет","да")</f>
        <v>нет</v>
      </c>
      <c r="AN74" s="260">
        <f t="shared" si="35"/>
        <v>0</v>
      </c>
      <c r="AO74" s="260">
        <f t="shared" si="36"/>
        <v>128</v>
      </c>
    </row>
    <row r="75" spans="1:41" ht="30">
      <c r="A75" s="264" t="str">
        <f t="shared" si="12"/>
        <v>Код_ОО+МСУ_верно</v>
      </c>
      <c r="B75" s="243">
        <v>119</v>
      </c>
      <c r="C75" s="244">
        <v>128</v>
      </c>
      <c r="D75" s="258" t="str">
        <f t="shared" si="32"/>
        <v>Оленинский муниципальный округ</v>
      </c>
      <c r="E75" s="236"/>
      <c r="F75" s="261" t="s">
        <v>1533</v>
      </c>
      <c r="G75" s="244">
        <v>280012</v>
      </c>
      <c r="H75" s="259" t="str">
        <f t="shared" si="33"/>
        <v>МКОУ Ленинская ООШ</v>
      </c>
      <c r="I75" s="236">
        <v>8</v>
      </c>
      <c r="J75" s="236"/>
      <c r="K75" s="236" t="s">
        <v>90</v>
      </c>
      <c r="L75" s="236"/>
      <c r="M75" s="311">
        <f t="shared" si="37"/>
        <v>1</v>
      </c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 t="s">
        <v>218</v>
      </c>
      <c r="AE75" s="236"/>
      <c r="AF75" s="236"/>
      <c r="AG75" s="236"/>
      <c r="AH75" s="236"/>
      <c r="AI75" s="236"/>
      <c r="AJ75" s="236"/>
      <c r="AK75" s="236"/>
      <c r="AL75" s="260" t="str">
        <f t="shared" si="34"/>
        <v>да</v>
      </c>
      <c r="AM75" s="260" t="str">
        <f t="shared" si="38"/>
        <v>нет</v>
      </c>
      <c r="AN75" s="260">
        <f t="shared" si="35"/>
        <v>0</v>
      </c>
      <c r="AO75" s="260">
        <f t="shared" si="36"/>
        <v>128</v>
      </c>
    </row>
    <row r="76" spans="1:41" ht="45">
      <c r="A76" s="264" t="str">
        <f t="shared" si="12"/>
        <v>Код_ОО+МСУ_верно</v>
      </c>
      <c r="B76" s="243">
        <v>120</v>
      </c>
      <c r="C76" s="244">
        <v>128</v>
      </c>
      <c r="D76" s="258" t="str">
        <f t="shared" ref="D76:D82" si="39">IFERROR(VLOOKUP(C76,msu,2,0),"")</f>
        <v>Оленинский муниципальный округ</v>
      </c>
      <c r="E76" s="236" t="s">
        <v>1534</v>
      </c>
      <c r="F76" s="236"/>
      <c r="G76" s="244">
        <v>280003</v>
      </c>
      <c r="H76" s="259" t="str">
        <f t="shared" ref="H76:H82" si="40">IFERROR(VLOOKUP(G76,oo,2,0),"")</f>
        <v>МКОУ Молодотудская СОШ</v>
      </c>
      <c r="I76" s="236">
        <v>8</v>
      </c>
      <c r="J76" s="236"/>
      <c r="K76" s="236" t="s">
        <v>90</v>
      </c>
      <c r="L76" s="236"/>
      <c r="M76" s="311">
        <f>COUNTA(N76:AK76)</f>
        <v>0</v>
      </c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60" t="str">
        <f>IF($I76&lt;5,"нет",IF($I76&gt;9,"нет","да"))</f>
        <v>да</v>
      </c>
      <c r="AM76" s="260" t="str">
        <f>IF($I76&lt;=9,"нет","да")</f>
        <v>нет</v>
      </c>
      <c r="AN76" s="260">
        <f>COUNTIF(N76:AK76,"призер")+COUNTIF(N76:AK76,"победитель")</f>
        <v>0</v>
      </c>
      <c r="AO76" s="260">
        <f>IF(LEN(G76)=5,LEFT(G76,1)+100,LEFT(G76,2)+100)</f>
        <v>128</v>
      </c>
    </row>
    <row r="77" spans="1:41" ht="45">
      <c r="A77" s="264" t="str">
        <f t="shared" si="12"/>
        <v>Код_ОО+МСУ_верно</v>
      </c>
      <c r="B77" s="243">
        <v>121</v>
      </c>
      <c r="C77" s="244">
        <v>128</v>
      </c>
      <c r="D77" s="258" t="str">
        <f t="shared" si="39"/>
        <v>Оленинский муниципальный округ</v>
      </c>
      <c r="E77" s="236" t="s">
        <v>1535</v>
      </c>
      <c r="F77" s="236"/>
      <c r="G77" s="244">
        <v>280003</v>
      </c>
      <c r="H77" s="259" t="str">
        <f t="shared" si="40"/>
        <v>МКОУ Молодотудская СОШ</v>
      </c>
      <c r="I77" s="236">
        <v>9</v>
      </c>
      <c r="J77" s="236"/>
      <c r="K77" s="236" t="s">
        <v>90</v>
      </c>
      <c r="L77" s="236"/>
      <c r="M77" s="311">
        <f>COUNTA(N77:AK77)</f>
        <v>0</v>
      </c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60" t="str">
        <f t="shared" ref="AL77:AL82" si="41">IF($I77&lt;5,"нет",IF($I77&gt;9,"нет","да"))</f>
        <v>да</v>
      </c>
      <c r="AM77" s="260" t="str">
        <f>IF($I77&lt;=9,"нет","да")</f>
        <v>нет</v>
      </c>
      <c r="AN77" s="260">
        <f t="shared" ref="AN77:AN82" si="42">COUNTIF(N77:AK77,"призер")+COUNTIF(N77:AK77,"победитель")</f>
        <v>0</v>
      </c>
      <c r="AO77" s="260">
        <f t="shared" ref="AO77:AO82" si="43">IF(LEN(G77)=5,LEFT(G77,1)+100,LEFT(G77,2)+100)</f>
        <v>128</v>
      </c>
    </row>
    <row r="78" spans="1:41" ht="45">
      <c r="A78" s="264" t="str">
        <f t="shared" si="12"/>
        <v>Код_ОО+МСУ_верно</v>
      </c>
      <c r="B78" s="243">
        <v>125</v>
      </c>
      <c r="C78" s="244">
        <v>128</v>
      </c>
      <c r="D78" s="258" t="str">
        <f t="shared" si="39"/>
        <v>Оленинский муниципальный округ</v>
      </c>
      <c r="E78" s="236" t="s">
        <v>1536</v>
      </c>
      <c r="F78" s="236"/>
      <c r="G78" s="244">
        <v>280003</v>
      </c>
      <c r="H78" s="259" t="str">
        <f t="shared" si="40"/>
        <v>МКОУ Молодотудская СОШ</v>
      </c>
      <c r="I78" s="236">
        <v>7</v>
      </c>
      <c r="J78" s="236"/>
      <c r="K78" s="236" t="s">
        <v>90</v>
      </c>
      <c r="L78" s="236"/>
      <c r="M78" s="311">
        <f t="shared" ref="M78:M82" si="44">COUNTA(N78:AK78)</f>
        <v>1</v>
      </c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 t="s">
        <v>218</v>
      </c>
      <c r="AE78" s="236"/>
      <c r="AF78" s="236"/>
      <c r="AG78" s="236"/>
      <c r="AH78" s="236"/>
      <c r="AI78" s="236"/>
      <c r="AJ78" s="236"/>
      <c r="AK78" s="236"/>
      <c r="AL78" s="260" t="str">
        <f t="shared" si="41"/>
        <v>да</v>
      </c>
      <c r="AM78" s="260" t="str">
        <f t="shared" ref="AM78:AM82" si="45">IF($I78&lt;=9,"нет","да")</f>
        <v>нет</v>
      </c>
      <c r="AN78" s="260">
        <f t="shared" si="42"/>
        <v>0</v>
      </c>
      <c r="AO78" s="260">
        <f t="shared" si="43"/>
        <v>128</v>
      </c>
    </row>
    <row r="79" spans="1:41" ht="45">
      <c r="A79" s="264" t="str">
        <f t="shared" si="12"/>
        <v>Код_ОО+МСУ_верно</v>
      </c>
      <c r="B79" s="243">
        <v>126</v>
      </c>
      <c r="C79" s="244">
        <v>128</v>
      </c>
      <c r="D79" s="258" t="str">
        <f t="shared" si="39"/>
        <v>Оленинский муниципальный округ</v>
      </c>
      <c r="E79" s="236" t="s">
        <v>1537</v>
      </c>
      <c r="F79" s="236"/>
      <c r="G79" s="244">
        <v>280003</v>
      </c>
      <c r="H79" s="259" t="str">
        <f t="shared" si="40"/>
        <v>МКОУ Молодотудская СОШ</v>
      </c>
      <c r="I79" s="236">
        <v>7</v>
      </c>
      <c r="J79" s="236"/>
      <c r="K79" s="236" t="s">
        <v>90</v>
      </c>
      <c r="L79" s="236"/>
      <c r="M79" s="311">
        <f t="shared" si="44"/>
        <v>1</v>
      </c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6"/>
      <c r="AD79" s="236" t="s">
        <v>218</v>
      </c>
      <c r="AE79" s="236"/>
      <c r="AF79" s="236"/>
      <c r="AG79" s="236"/>
      <c r="AH79" s="236"/>
      <c r="AI79" s="236"/>
      <c r="AJ79" s="236"/>
      <c r="AK79" s="236"/>
      <c r="AL79" s="260" t="str">
        <f t="shared" si="41"/>
        <v>да</v>
      </c>
      <c r="AM79" s="260" t="str">
        <f t="shared" si="45"/>
        <v>нет</v>
      </c>
      <c r="AN79" s="260">
        <f t="shared" si="42"/>
        <v>0</v>
      </c>
      <c r="AO79" s="260">
        <f t="shared" si="43"/>
        <v>128</v>
      </c>
    </row>
    <row r="80" spans="1:41" ht="45">
      <c r="A80" s="264" t="str">
        <f t="shared" si="12"/>
        <v>Код_ОО+МСУ_верно</v>
      </c>
      <c r="B80" s="243">
        <v>127</v>
      </c>
      <c r="C80" s="244">
        <v>128</v>
      </c>
      <c r="D80" s="258" t="str">
        <f t="shared" si="39"/>
        <v>Оленинский муниципальный округ</v>
      </c>
      <c r="E80" s="236" t="s">
        <v>1538</v>
      </c>
      <c r="F80" s="236"/>
      <c r="G80" s="244">
        <v>280003</v>
      </c>
      <c r="H80" s="259" t="str">
        <f t="shared" si="40"/>
        <v>МКОУ Молодотудская СОШ</v>
      </c>
      <c r="I80" s="236">
        <v>7</v>
      </c>
      <c r="J80" s="236"/>
      <c r="K80" s="236" t="s">
        <v>90</v>
      </c>
      <c r="L80" s="236"/>
      <c r="M80" s="311">
        <f t="shared" si="44"/>
        <v>0</v>
      </c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60" t="str">
        <f t="shared" si="41"/>
        <v>да</v>
      </c>
      <c r="AM80" s="260" t="str">
        <f t="shared" si="45"/>
        <v>нет</v>
      </c>
      <c r="AN80" s="260">
        <f t="shared" si="42"/>
        <v>0</v>
      </c>
      <c r="AO80" s="260">
        <f t="shared" si="43"/>
        <v>128</v>
      </c>
    </row>
    <row r="81" spans="1:41" ht="45">
      <c r="A81" s="264" t="str">
        <f t="shared" si="12"/>
        <v>Код_ОО+МСУ_верно</v>
      </c>
      <c r="B81" s="243">
        <v>129</v>
      </c>
      <c r="C81" s="244">
        <v>128</v>
      </c>
      <c r="D81" s="258" t="str">
        <f t="shared" si="39"/>
        <v>Оленинский муниципальный округ</v>
      </c>
      <c r="E81" s="236" t="s">
        <v>1539</v>
      </c>
      <c r="F81" s="236"/>
      <c r="G81" s="244">
        <v>280003</v>
      </c>
      <c r="H81" s="259" t="str">
        <f t="shared" si="40"/>
        <v>МКОУ Молодотудская СОШ</v>
      </c>
      <c r="I81" s="236">
        <v>10</v>
      </c>
      <c r="J81" s="236"/>
      <c r="K81" s="236" t="s">
        <v>90</v>
      </c>
      <c r="L81" s="236"/>
      <c r="M81" s="311">
        <f t="shared" si="44"/>
        <v>0</v>
      </c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60" t="str">
        <f t="shared" si="41"/>
        <v>нет</v>
      </c>
      <c r="AM81" s="260" t="str">
        <f t="shared" si="45"/>
        <v>да</v>
      </c>
      <c r="AN81" s="260">
        <f t="shared" si="42"/>
        <v>0</v>
      </c>
      <c r="AO81" s="260">
        <f t="shared" si="43"/>
        <v>128</v>
      </c>
    </row>
    <row r="82" spans="1:41" ht="45">
      <c r="A82" s="264" t="str">
        <f t="shared" si="12"/>
        <v>Код_ОО+МСУ_верно</v>
      </c>
      <c r="B82" s="243">
        <v>130</v>
      </c>
      <c r="C82" s="244">
        <v>128</v>
      </c>
      <c r="D82" s="258" t="str">
        <f t="shared" si="39"/>
        <v>Оленинский муниципальный округ</v>
      </c>
      <c r="E82" s="236" t="s">
        <v>1540</v>
      </c>
      <c r="F82" s="236"/>
      <c r="G82" s="244">
        <v>280003</v>
      </c>
      <c r="H82" s="259" t="str">
        <f t="shared" si="40"/>
        <v>МКОУ Молодотудская СОШ</v>
      </c>
      <c r="I82" s="236">
        <v>8</v>
      </c>
      <c r="J82" s="236"/>
      <c r="K82" s="236" t="s">
        <v>90</v>
      </c>
      <c r="L82" s="236"/>
      <c r="M82" s="311">
        <f t="shared" si="44"/>
        <v>0</v>
      </c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60" t="str">
        <f t="shared" si="41"/>
        <v>да</v>
      </c>
      <c r="AM82" s="260" t="str">
        <f t="shared" si="45"/>
        <v>нет</v>
      </c>
      <c r="AN82" s="260">
        <f t="shared" si="42"/>
        <v>0</v>
      </c>
      <c r="AO82" s="260">
        <f t="shared" si="43"/>
        <v>128</v>
      </c>
    </row>
    <row r="83" spans="1:41" ht="30">
      <c r="A83" s="264" t="str">
        <f t="shared" si="12"/>
        <v>Код_ОО+МСУ_верно</v>
      </c>
      <c r="B83" s="243">
        <v>131</v>
      </c>
      <c r="C83" s="244">
        <v>128</v>
      </c>
      <c r="D83" s="258" t="str">
        <f t="shared" ref="D83:D106" si="46">IFERROR(VLOOKUP(C83,msu,2,0),"")</f>
        <v>Оленинский муниципальный округ</v>
      </c>
      <c r="E83" s="236">
        <v>1103</v>
      </c>
      <c r="F83" s="236" t="s">
        <v>1541</v>
      </c>
      <c r="G83" s="244">
        <v>280002</v>
      </c>
      <c r="H83" s="259" t="str">
        <f t="shared" ref="H83:H106" si="47">IFERROR(VLOOKUP(G83,oo,2,0),"")</f>
        <v>МКОУ Мостовская  СОШ</v>
      </c>
      <c r="I83" s="236">
        <v>11</v>
      </c>
      <c r="J83" s="236"/>
      <c r="K83" s="236" t="s">
        <v>90</v>
      </c>
      <c r="L83" s="236"/>
      <c r="M83" s="311">
        <f>COUNTA(N83:AK83)</f>
        <v>0</v>
      </c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60" t="str">
        <f>IF($I83&lt;5,"нет",IF($I83&gt;9,"нет","да"))</f>
        <v>нет</v>
      </c>
      <c r="AM83" s="260" t="str">
        <f>IF($I83&lt;=9,"нет","да")</f>
        <v>да</v>
      </c>
      <c r="AN83" s="260">
        <f>COUNTIF(N83:AK83,"призер")+COUNTIF(N83:AK83,"победитель")</f>
        <v>0</v>
      </c>
      <c r="AO83" s="260">
        <f>IF(LEN(G83)=5,LEFT(G83,1)+100,LEFT(G83,2)+100)</f>
        <v>128</v>
      </c>
    </row>
    <row r="84" spans="1:41" ht="30">
      <c r="A84" s="264" t="str">
        <f t="shared" si="12"/>
        <v>Код_ОО+МСУ_верно</v>
      </c>
      <c r="B84" s="243">
        <v>132</v>
      </c>
      <c r="C84" s="244">
        <v>128</v>
      </c>
      <c r="D84" s="258" t="str">
        <f t="shared" si="46"/>
        <v>Оленинский муниципальный округ</v>
      </c>
      <c r="E84" s="236">
        <v>1104</v>
      </c>
      <c r="F84" s="236" t="s">
        <v>1542</v>
      </c>
      <c r="G84" s="244">
        <v>280002</v>
      </c>
      <c r="H84" s="259" t="str">
        <f t="shared" si="47"/>
        <v>МКОУ Мостовская  СОШ</v>
      </c>
      <c r="I84" s="236">
        <v>11</v>
      </c>
      <c r="J84" s="236"/>
      <c r="K84" s="236" t="s">
        <v>90</v>
      </c>
      <c r="L84" s="236"/>
      <c r="M84" s="311">
        <f>COUNTA(N84:AK84)</f>
        <v>0</v>
      </c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60" t="str">
        <f t="shared" ref="AL84:AL121" si="48">IF($I84&lt;5,"нет",IF($I84&gt;9,"нет","да"))</f>
        <v>нет</v>
      </c>
      <c r="AM84" s="260" t="str">
        <f>IF($I84&lt;=9,"нет","да")</f>
        <v>да</v>
      </c>
      <c r="AN84" s="260">
        <f t="shared" ref="AN84:AN121" si="49">COUNTIF(N84:AK84,"призер")+COUNTIF(N84:AK84,"победитель")</f>
        <v>0</v>
      </c>
      <c r="AO84" s="260">
        <f t="shared" ref="AO84:AO121" si="50">IF(LEN(G84)=5,LEFT(G84,1)+100,LEFT(G84,2)+100)</f>
        <v>128</v>
      </c>
    </row>
    <row r="85" spans="1:41" ht="30">
      <c r="A85" s="264" t="str">
        <f t="shared" ref="A85:A129" si="51">IF($AO85=$C85, "Код_ОО+МСУ_верно", "Требуется проверка кода ОО или МСУ, кроме 101, 102,103")</f>
        <v>Код_ОО+МСУ_верно</v>
      </c>
      <c r="B85" s="243">
        <v>133</v>
      </c>
      <c r="C85" s="244">
        <v>128</v>
      </c>
      <c r="D85" s="258" t="str">
        <f t="shared" si="46"/>
        <v>Оленинский муниципальный округ</v>
      </c>
      <c r="E85" s="236">
        <v>1105</v>
      </c>
      <c r="F85" s="236" t="s">
        <v>1543</v>
      </c>
      <c r="G85" s="244">
        <v>280002</v>
      </c>
      <c r="H85" s="259" t="str">
        <f t="shared" si="47"/>
        <v>МКОУ Мостовская  СОШ</v>
      </c>
      <c r="I85" s="236">
        <v>11</v>
      </c>
      <c r="J85" s="236"/>
      <c r="K85" s="236" t="s">
        <v>90</v>
      </c>
      <c r="L85" s="236"/>
      <c r="M85" s="311">
        <f t="shared" ref="M85:M121" si="52">COUNTA(N85:AK85)</f>
        <v>0</v>
      </c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60" t="str">
        <f t="shared" si="48"/>
        <v>нет</v>
      </c>
      <c r="AM85" s="260" t="str">
        <f t="shared" ref="AM85:AM121" si="53">IF($I85&lt;=9,"нет","да")</f>
        <v>да</v>
      </c>
      <c r="AN85" s="260">
        <f t="shared" si="49"/>
        <v>0</v>
      </c>
      <c r="AO85" s="260">
        <f t="shared" si="50"/>
        <v>128</v>
      </c>
    </row>
    <row r="86" spans="1:41" ht="30">
      <c r="A86" s="264" t="str">
        <f t="shared" si="51"/>
        <v>Код_ОО+МСУ_верно</v>
      </c>
      <c r="B86" s="243">
        <v>134</v>
      </c>
      <c r="C86" s="244">
        <v>128</v>
      </c>
      <c r="D86" s="258" t="str">
        <f t="shared" si="46"/>
        <v>Оленинский муниципальный округ</v>
      </c>
      <c r="E86" s="236">
        <v>1108</v>
      </c>
      <c r="F86" s="261" t="s">
        <v>1544</v>
      </c>
      <c r="G86" s="244">
        <v>280002</v>
      </c>
      <c r="H86" s="259" t="str">
        <f t="shared" si="47"/>
        <v>МКОУ Мостовская  СОШ</v>
      </c>
      <c r="I86" s="236">
        <v>11</v>
      </c>
      <c r="J86" s="236"/>
      <c r="K86" s="236" t="s">
        <v>90</v>
      </c>
      <c r="L86" s="236"/>
      <c r="M86" s="311">
        <f t="shared" si="52"/>
        <v>1</v>
      </c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 t="s">
        <v>218</v>
      </c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60" t="str">
        <f t="shared" si="48"/>
        <v>нет</v>
      </c>
      <c r="AM86" s="260" t="str">
        <f t="shared" si="53"/>
        <v>да</v>
      </c>
      <c r="AN86" s="260">
        <f t="shared" si="49"/>
        <v>0</v>
      </c>
      <c r="AO86" s="260">
        <f t="shared" si="50"/>
        <v>128</v>
      </c>
    </row>
    <row r="87" spans="1:41" ht="30">
      <c r="A87" s="264" t="str">
        <f t="shared" si="51"/>
        <v>Код_ОО+МСУ_верно</v>
      </c>
      <c r="B87" s="243">
        <v>135</v>
      </c>
      <c r="C87" s="244">
        <v>128</v>
      </c>
      <c r="D87" s="258" t="str">
        <f t="shared" si="46"/>
        <v>Оленинский муниципальный округ</v>
      </c>
      <c r="E87" s="236">
        <v>1005</v>
      </c>
      <c r="F87" s="236" t="s">
        <v>1545</v>
      </c>
      <c r="G87" s="244">
        <v>280002</v>
      </c>
      <c r="H87" s="259" t="str">
        <f t="shared" si="47"/>
        <v>МКОУ Мостовская  СОШ</v>
      </c>
      <c r="I87" s="236">
        <v>10</v>
      </c>
      <c r="J87" s="236"/>
      <c r="K87" s="236" t="s">
        <v>90</v>
      </c>
      <c r="L87" s="236"/>
      <c r="M87" s="311">
        <f t="shared" si="52"/>
        <v>0</v>
      </c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60" t="str">
        <f t="shared" si="48"/>
        <v>нет</v>
      </c>
      <c r="AM87" s="260" t="str">
        <f t="shared" si="53"/>
        <v>да</v>
      </c>
      <c r="AN87" s="260">
        <f t="shared" si="49"/>
        <v>0</v>
      </c>
      <c r="AO87" s="260">
        <f t="shared" si="50"/>
        <v>128</v>
      </c>
    </row>
    <row r="88" spans="1:41" ht="30">
      <c r="A88" s="264" t="str">
        <f t="shared" si="51"/>
        <v>Код_ОО+МСУ_верно</v>
      </c>
      <c r="B88" s="243">
        <v>136</v>
      </c>
      <c r="C88" s="244">
        <v>128</v>
      </c>
      <c r="D88" s="258" t="str">
        <f t="shared" si="46"/>
        <v>Оленинский муниципальный округ</v>
      </c>
      <c r="E88" s="236">
        <v>716</v>
      </c>
      <c r="F88" s="236" t="s">
        <v>1546</v>
      </c>
      <c r="G88" s="244">
        <v>280002</v>
      </c>
      <c r="H88" s="259" t="str">
        <f t="shared" si="47"/>
        <v>МКОУ Мостовская  СОШ</v>
      </c>
      <c r="I88" s="236">
        <v>7</v>
      </c>
      <c r="J88" s="236"/>
      <c r="K88" s="236" t="s">
        <v>90</v>
      </c>
      <c r="L88" s="236"/>
      <c r="M88" s="311">
        <f t="shared" si="52"/>
        <v>0</v>
      </c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60" t="str">
        <f t="shared" si="48"/>
        <v>да</v>
      </c>
      <c r="AM88" s="260" t="str">
        <f t="shared" si="53"/>
        <v>нет</v>
      </c>
      <c r="AN88" s="260">
        <f t="shared" si="49"/>
        <v>0</v>
      </c>
      <c r="AO88" s="260">
        <f t="shared" si="50"/>
        <v>128</v>
      </c>
    </row>
    <row r="89" spans="1:41" ht="30">
      <c r="A89" s="264" t="str">
        <f t="shared" si="51"/>
        <v>Код_ОО+МСУ_верно</v>
      </c>
      <c r="B89" s="243">
        <v>140</v>
      </c>
      <c r="C89" s="244">
        <v>128</v>
      </c>
      <c r="D89" s="258" t="str">
        <f t="shared" si="46"/>
        <v>Оленинский муниципальный округ</v>
      </c>
      <c r="E89" s="236">
        <v>701</v>
      </c>
      <c r="F89" s="236" t="s">
        <v>1547</v>
      </c>
      <c r="G89" s="244">
        <v>280002</v>
      </c>
      <c r="H89" s="259" t="str">
        <f t="shared" si="47"/>
        <v>МКОУ Мостовская  СОШ</v>
      </c>
      <c r="I89" s="236">
        <v>7</v>
      </c>
      <c r="J89" s="236"/>
      <c r="K89" s="236" t="s">
        <v>90</v>
      </c>
      <c r="L89" s="236"/>
      <c r="M89" s="311">
        <f t="shared" si="52"/>
        <v>1</v>
      </c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 t="s">
        <v>219</v>
      </c>
      <c r="AK89" s="236"/>
      <c r="AL89" s="260" t="str">
        <f t="shared" si="48"/>
        <v>да</v>
      </c>
      <c r="AM89" s="260" t="str">
        <f t="shared" si="53"/>
        <v>нет</v>
      </c>
      <c r="AN89" s="260">
        <f t="shared" si="49"/>
        <v>1</v>
      </c>
      <c r="AO89" s="260">
        <f t="shared" si="50"/>
        <v>128</v>
      </c>
    </row>
    <row r="90" spans="1:41" ht="30">
      <c r="A90" s="264" t="str">
        <f t="shared" si="51"/>
        <v>Код_ОО+МСУ_верно</v>
      </c>
      <c r="B90" s="243">
        <v>141</v>
      </c>
      <c r="C90" s="244">
        <v>128</v>
      </c>
      <c r="D90" s="258" t="str">
        <f t="shared" si="46"/>
        <v>Оленинский муниципальный округ</v>
      </c>
      <c r="E90" s="236">
        <v>708</v>
      </c>
      <c r="F90" s="236" t="s">
        <v>1548</v>
      </c>
      <c r="G90" s="244">
        <v>280002</v>
      </c>
      <c r="H90" s="259" t="str">
        <f t="shared" si="47"/>
        <v>МКОУ Мостовская  СОШ</v>
      </c>
      <c r="I90" s="236">
        <v>7</v>
      </c>
      <c r="J90" s="236"/>
      <c r="K90" s="236" t="s">
        <v>90</v>
      </c>
      <c r="L90" s="236"/>
      <c r="M90" s="311">
        <f t="shared" si="52"/>
        <v>0</v>
      </c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60" t="str">
        <f t="shared" si="48"/>
        <v>да</v>
      </c>
      <c r="AM90" s="260" t="str">
        <f t="shared" si="53"/>
        <v>нет</v>
      </c>
      <c r="AN90" s="260">
        <f t="shared" si="49"/>
        <v>0</v>
      </c>
      <c r="AO90" s="260">
        <f t="shared" si="50"/>
        <v>128</v>
      </c>
    </row>
    <row r="91" spans="1:41" ht="30">
      <c r="A91" s="264" t="str">
        <f t="shared" si="51"/>
        <v>Код_ОО+МСУ_верно</v>
      </c>
      <c r="B91" s="243">
        <v>142</v>
      </c>
      <c r="C91" s="244">
        <v>128</v>
      </c>
      <c r="D91" s="258" t="str">
        <f t="shared" si="46"/>
        <v>Оленинский муниципальный округ</v>
      </c>
      <c r="E91" s="236">
        <v>1012</v>
      </c>
      <c r="F91" s="236" t="s">
        <v>1549</v>
      </c>
      <c r="G91" s="244">
        <v>280002</v>
      </c>
      <c r="H91" s="259" t="str">
        <f t="shared" si="47"/>
        <v>МКОУ Мостовская  СОШ</v>
      </c>
      <c r="I91" s="236">
        <v>10</v>
      </c>
      <c r="J91" s="236"/>
      <c r="K91" s="236" t="s">
        <v>90</v>
      </c>
      <c r="L91" s="236"/>
      <c r="M91" s="311">
        <f t="shared" si="52"/>
        <v>1</v>
      </c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 t="s">
        <v>218</v>
      </c>
      <c r="AK91" s="236"/>
      <c r="AL91" s="260" t="str">
        <f t="shared" si="48"/>
        <v>нет</v>
      </c>
      <c r="AM91" s="260" t="str">
        <f t="shared" si="53"/>
        <v>да</v>
      </c>
      <c r="AN91" s="260">
        <f t="shared" si="49"/>
        <v>0</v>
      </c>
      <c r="AO91" s="260">
        <f t="shared" si="50"/>
        <v>128</v>
      </c>
    </row>
    <row r="92" spans="1:41" ht="30">
      <c r="A92" s="264" t="str">
        <f t="shared" si="51"/>
        <v>Код_ОО+МСУ_верно</v>
      </c>
      <c r="B92" s="243">
        <v>143</v>
      </c>
      <c r="C92" s="244">
        <v>128</v>
      </c>
      <c r="D92" s="258" t="str">
        <f t="shared" si="46"/>
        <v>Оленинский муниципальный округ</v>
      </c>
      <c r="E92" s="236">
        <v>1106</v>
      </c>
      <c r="F92" s="236" t="s">
        <v>1550</v>
      </c>
      <c r="G92" s="244">
        <v>280002</v>
      </c>
      <c r="H92" s="259" t="str">
        <f t="shared" si="47"/>
        <v>МКОУ Мостовская  СОШ</v>
      </c>
      <c r="I92" s="236">
        <v>11</v>
      </c>
      <c r="J92" s="236"/>
      <c r="K92" s="236" t="s">
        <v>90</v>
      </c>
      <c r="L92" s="236"/>
      <c r="M92" s="311">
        <f t="shared" si="52"/>
        <v>0</v>
      </c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60" t="str">
        <f t="shared" si="48"/>
        <v>нет</v>
      </c>
      <c r="AM92" s="260" t="str">
        <f t="shared" si="53"/>
        <v>да</v>
      </c>
      <c r="AN92" s="260">
        <f t="shared" si="49"/>
        <v>0</v>
      </c>
      <c r="AO92" s="260">
        <f t="shared" si="50"/>
        <v>128</v>
      </c>
    </row>
    <row r="93" spans="1:41" ht="30">
      <c r="A93" s="264" t="str">
        <f t="shared" si="51"/>
        <v>Код_ОО+МСУ_верно</v>
      </c>
      <c r="B93" s="243">
        <v>144</v>
      </c>
      <c r="C93" s="244">
        <v>128</v>
      </c>
      <c r="D93" s="258" t="str">
        <f t="shared" si="46"/>
        <v>Оленинский муниципальный округ</v>
      </c>
      <c r="E93" s="236">
        <v>903</v>
      </c>
      <c r="F93" s="236" t="s">
        <v>1551</v>
      </c>
      <c r="G93" s="244">
        <v>280002</v>
      </c>
      <c r="H93" s="259" t="str">
        <f t="shared" si="47"/>
        <v>МКОУ Мостовская  СОШ</v>
      </c>
      <c r="I93" s="236">
        <v>9</v>
      </c>
      <c r="J93" s="236"/>
      <c r="K93" s="236" t="s">
        <v>90</v>
      </c>
      <c r="L93" s="236"/>
      <c r="M93" s="311">
        <f t="shared" si="52"/>
        <v>1</v>
      </c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 t="s">
        <v>218</v>
      </c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60" t="str">
        <f t="shared" si="48"/>
        <v>да</v>
      </c>
      <c r="AM93" s="260" t="str">
        <f t="shared" si="53"/>
        <v>нет</v>
      </c>
      <c r="AN93" s="260">
        <f t="shared" si="49"/>
        <v>0</v>
      </c>
      <c r="AO93" s="260">
        <f t="shared" si="50"/>
        <v>128</v>
      </c>
    </row>
    <row r="94" spans="1:41" ht="30">
      <c r="A94" s="264" t="str">
        <f t="shared" si="51"/>
        <v>Код_ОО+МСУ_верно</v>
      </c>
      <c r="B94" s="243">
        <v>145</v>
      </c>
      <c r="C94" s="244">
        <v>128</v>
      </c>
      <c r="D94" s="258" t="str">
        <f t="shared" si="46"/>
        <v>Оленинский муниципальный округ</v>
      </c>
      <c r="E94" s="236">
        <v>713</v>
      </c>
      <c r="F94" s="236" t="s">
        <v>1552</v>
      </c>
      <c r="G94" s="244">
        <v>280002</v>
      </c>
      <c r="H94" s="259" t="str">
        <f t="shared" si="47"/>
        <v>МКОУ Мостовская  СОШ</v>
      </c>
      <c r="I94" s="236">
        <v>7</v>
      </c>
      <c r="J94" s="236"/>
      <c r="K94" s="236" t="s">
        <v>90</v>
      </c>
      <c r="L94" s="236"/>
      <c r="M94" s="311">
        <f t="shared" si="52"/>
        <v>0</v>
      </c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60" t="str">
        <f t="shared" si="48"/>
        <v>да</v>
      </c>
      <c r="AM94" s="260" t="str">
        <f t="shared" si="53"/>
        <v>нет</v>
      </c>
      <c r="AN94" s="260">
        <f t="shared" si="49"/>
        <v>0</v>
      </c>
      <c r="AO94" s="260">
        <f t="shared" si="50"/>
        <v>128</v>
      </c>
    </row>
    <row r="95" spans="1:41" ht="30">
      <c r="A95" s="264" t="str">
        <f t="shared" si="51"/>
        <v>Код_ОО+МСУ_верно</v>
      </c>
      <c r="B95" s="243">
        <v>146</v>
      </c>
      <c r="C95" s="244">
        <v>128</v>
      </c>
      <c r="D95" s="258" t="str">
        <f t="shared" si="46"/>
        <v>Оленинский муниципальный округ</v>
      </c>
      <c r="E95" s="236">
        <v>707</v>
      </c>
      <c r="F95" s="236" t="s">
        <v>1553</v>
      </c>
      <c r="G95" s="244">
        <v>280002</v>
      </c>
      <c r="H95" s="259" t="str">
        <f t="shared" si="47"/>
        <v>МКОУ Мостовская  СОШ</v>
      </c>
      <c r="I95" s="236">
        <v>7</v>
      </c>
      <c r="J95" s="236"/>
      <c r="K95" s="236" t="s">
        <v>90</v>
      </c>
      <c r="L95" s="236"/>
      <c r="M95" s="311">
        <f t="shared" si="52"/>
        <v>0</v>
      </c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60" t="str">
        <f t="shared" si="48"/>
        <v>да</v>
      </c>
      <c r="AM95" s="260" t="str">
        <f t="shared" si="53"/>
        <v>нет</v>
      </c>
      <c r="AN95" s="260">
        <f t="shared" si="49"/>
        <v>0</v>
      </c>
      <c r="AO95" s="260">
        <f t="shared" si="50"/>
        <v>128</v>
      </c>
    </row>
    <row r="96" spans="1:41" ht="30">
      <c r="A96" s="264" t="str">
        <f t="shared" si="51"/>
        <v>Код_ОО+МСУ_верно</v>
      </c>
      <c r="B96" s="243">
        <v>147</v>
      </c>
      <c r="C96" s="244">
        <v>128</v>
      </c>
      <c r="D96" s="258" t="str">
        <f t="shared" si="46"/>
        <v>Оленинский муниципальный округ</v>
      </c>
      <c r="E96" s="236">
        <v>715</v>
      </c>
      <c r="F96" s="236" t="s">
        <v>1554</v>
      </c>
      <c r="G96" s="244">
        <v>280002</v>
      </c>
      <c r="H96" s="259" t="str">
        <f t="shared" si="47"/>
        <v>МКОУ Мостовская  СОШ</v>
      </c>
      <c r="I96" s="236">
        <v>7</v>
      </c>
      <c r="J96" s="236"/>
      <c r="K96" s="236" t="s">
        <v>90</v>
      </c>
      <c r="L96" s="236"/>
      <c r="M96" s="311">
        <f t="shared" si="52"/>
        <v>0</v>
      </c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60" t="str">
        <f t="shared" si="48"/>
        <v>да</v>
      </c>
      <c r="AM96" s="260" t="str">
        <f t="shared" si="53"/>
        <v>нет</v>
      </c>
      <c r="AN96" s="260">
        <f t="shared" si="49"/>
        <v>0</v>
      </c>
      <c r="AO96" s="260">
        <f t="shared" si="50"/>
        <v>128</v>
      </c>
    </row>
    <row r="97" spans="1:41" ht="30">
      <c r="A97" s="264" t="str">
        <f t="shared" si="51"/>
        <v>Код_ОО+МСУ_верно</v>
      </c>
      <c r="B97" s="243">
        <v>148</v>
      </c>
      <c r="C97" s="244">
        <v>128</v>
      </c>
      <c r="D97" s="258" t="str">
        <f t="shared" si="46"/>
        <v>Оленинский муниципальный округ</v>
      </c>
      <c r="E97" s="236">
        <v>710</v>
      </c>
      <c r="F97" s="236" t="s">
        <v>1555</v>
      </c>
      <c r="G97" s="244">
        <v>280002</v>
      </c>
      <c r="H97" s="259" t="str">
        <f t="shared" si="47"/>
        <v>МКОУ Мостовская  СОШ</v>
      </c>
      <c r="I97" s="236">
        <v>7</v>
      </c>
      <c r="J97" s="236"/>
      <c r="K97" s="236" t="s">
        <v>90</v>
      </c>
      <c r="L97" s="236"/>
      <c r="M97" s="311">
        <f t="shared" si="52"/>
        <v>0</v>
      </c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60" t="str">
        <f t="shared" si="48"/>
        <v>да</v>
      </c>
      <c r="AM97" s="260" t="str">
        <f t="shared" si="53"/>
        <v>нет</v>
      </c>
      <c r="AN97" s="260">
        <f t="shared" si="49"/>
        <v>0</v>
      </c>
      <c r="AO97" s="260">
        <f t="shared" si="50"/>
        <v>128</v>
      </c>
    </row>
    <row r="98" spans="1:41" ht="30">
      <c r="A98" s="264" t="str">
        <f t="shared" si="51"/>
        <v>Код_ОО+МСУ_верно</v>
      </c>
      <c r="B98" s="243">
        <v>154</v>
      </c>
      <c r="C98" s="244">
        <v>128</v>
      </c>
      <c r="D98" s="258" t="str">
        <f t="shared" si="46"/>
        <v>Оленинский муниципальный округ</v>
      </c>
      <c r="E98" s="236">
        <v>809</v>
      </c>
      <c r="F98" s="236" t="s">
        <v>1556</v>
      </c>
      <c r="G98" s="244">
        <v>280002</v>
      </c>
      <c r="H98" s="259" t="str">
        <f t="shared" si="47"/>
        <v>МКОУ Мостовская  СОШ</v>
      </c>
      <c r="I98" s="236">
        <v>8</v>
      </c>
      <c r="J98" s="236"/>
      <c r="K98" s="236" t="s">
        <v>90</v>
      </c>
      <c r="L98" s="236"/>
      <c r="M98" s="311">
        <f t="shared" si="52"/>
        <v>1</v>
      </c>
      <c r="N98" s="236"/>
      <c r="O98" s="236"/>
      <c r="P98" s="236" t="s">
        <v>218</v>
      </c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60" t="str">
        <f t="shared" si="48"/>
        <v>да</v>
      </c>
      <c r="AM98" s="260" t="str">
        <f t="shared" si="53"/>
        <v>нет</v>
      </c>
      <c r="AN98" s="260">
        <f t="shared" si="49"/>
        <v>0</v>
      </c>
      <c r="AO98" s="260">
        <f t="shared" si="50"/>
        <v>128</v>
      </c>
    </row>
    <row r="99" spans="1:41" ht="30">
      <c r="A99" s="264" t="str">
        <f t="shared" si="51"/>
        <v>Код_ОО+МСУ_верно</v>
      </c>
      <c r="B99" s="243">
        <v>155</v>
      </c>
      <c r="C99" s="244">
        <v>128</v>
      </c>
      <c r="D99" s="258" t="str">
        <f t="shared" si="46"/>
        <v>Оленинский муниципальный округ</v>
      </c>
      <c r="E99" s="236">
        <v>801</v>
      </c>
      <c r="F99" s="236" t="s">
        <v>1557</v>
      </c>
      <c r="G99" s="244">
        <v>280002</v>
      </c>
      <c r="H99" s="259" t="str">
        <f t="shared" si="47"/>
        <v>МКОУ Мостовская  СОШ</v>
      </c>
      <c r="I99" s="236">
        <v>8</v>
      </c>
      <c r="J99" s="236"/>
      <c r="K99" s="236" t="s">
        <v>90</v>
      </c>
      <c r="L99" s="236"/>
      <c r="M99" s="311">
        <f t="shared" si="52"/>
        <v>0</v>
      </c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60" t="str">
        <f t="shared" si="48"/>
        <v>да</v>
      </c>
      <c r="AM99" s="260" t="str">
        <f t="shared" si="53"/>
        <v>нет</v>
      </c>
      <c r="AN99" s="260">
        <f t="shared" si="49"/>
        <v>0</v>
      </c>
      <c r="AO99" s="260">
        <f t="shared" si="50"/>
        <v>128</v>
      </c>
    </row>
    <row r="100" spans="1:41" ht="30">
      <c r="A100" s="264" t="str">
        <f t="shared" si="51"/>
        <v>Код_ОО+МСУ_верно</v>
      </c>
      <c r="B100" s="243">
        <v>156</v>
      </c>
      <c r="C100" s="244">
        <v>128</v>
      </c>
      <c r="D100" s="258" t="str">
        <f t="shared" si="46"/>
        <v>Оленинский муниципальный округ</v>
      </c>
      <c r="E100" s="236">
        <v>910</v>
      </c>
      <c r="F100" s="236" t="s">
        <v>1558</v>
      </c>
      <c r="G100" s="244">
        <v>280002</v>
      </c>
      <c r="H100" s="259" t="str">
        <f t="shared" si="47"/>
        <v>МКОУ Мостовская  СОШ</v>
      </c>
      <c r="I100" s="236">
        <v>9</v>
      </c>
      <c r="J100" s="236"/>
      <c r="K100" s="236" t="s">
        <v>90</v>
      </c>
      <c r="L100" s="236"/>
      <c r="M100" s="311">
        <f t="shared" si="52"/>
        <v>1</v>
      </c>
      <c r="N100" s="236"/>
      <c r="O100" s="236"/>
      <c r="P100" s="236" t="s">
        <v>218</v>
      </c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60" t="str">
        <f t="shared" si="48"/>
        <v>да</v>
      </c>
      <c r="AM100" s="260" t="str">
        <f t="shared" si="53"/>
        <v>нет</v>
      </c>
      <c r="AN100" s="260">
        <f t="shared" si="49"/>
        <v>0</v>
      </c>
      <c r="AO100" s="260">
        <f t="shared" si="50"/>
        <v>128</v>
      </c>
    </row>
    <row r="101" spans="1:41" ht="30">
      <c r="A101" s="264" t="str">
        <f t="shared" si="51"/>
        <v>Код_ОО+МСУ_верно</v>
      </c>
      <c r="B101" s="243">
        <v>157</v>
      </c>
      <c r="C101" s="244">
        <v>128</v>
      </c>
      <c r="D101" s="258" t="str">
        <f t="shared" si="46"/>
        <v>Оленинский муниципальный округ</v>
      </c>
      <c r="E101" s="236">
        <v>802</v>
      </c>
      <c r="F101" s="236" t="s">
        <v>1559</v>
      </c>
      <c r="G101" s="244">
        <v>280002</v>
      </c>
      <c r="H101" s="259" t="str">
        <f t="shared" si="47"/>
        <v>МКОУ Мостовская  СОШ</v>
      </c>
      <c r="I101" s="236">
        <v>8</v>
      </c>
      <c r="J101" s="236"/>
      <c r="K101" s="236" t="s">
        <v>90</v>
      </c>
      <c r="L101" s="236"/>
      <c r="M101" s="311">
        <f t="shared" si="52"/>
        <v>0</v>
      </c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60" t="str">
        <f t="shared" si="48"/>
        <v>да</v>
      </c>
      <c r="AM101" s="260" t="str">
        <f t="shared" si="53"/>
        <v>нет</v>
      </c>
      <c r="AN101" s="260">
        <f t="shared" si="49"/>
        <v>0</v>
      </c>
      <c r="AO101" s="260">
        <f t="shared" si="50"/>
        <v>128</v>
      </c>
    </row>
    <row r="102" spans="1:41" ht="30">
      <c r="A102" s="264" t="str">
        <f t="shared" si="51"/>
        <v>Код_ОО+МСУ_верно</v>
      </c>
      <c r="B102" s="243">
        <v>158</v>
      </c>
      <c r="C102" s="244">
        <v>128</v>
      </c>
      <c r="D102" s="258" t="str">
        <f t="shared" si="46"/>
        <v>Оленинский муниципальный округ</v>
      </c>
      <c r="E102" s="236">
        <v>805</v>
      </c>
      <c r="F102" s="236" t="s">
        <v>1560</v>
      </c>
      <c r="G102" s="244">
        <v>280001</v>
      </c>
      <c r="H102" s="259" t="str">
        <f t="shared" si="47"/>
        <v>МКОУ Оленинская СОШ</v>
      </c>
      <c r="I102" s="236">
        <v>8</v>
      </c>
      <c r="J102" s="236"/>
      <c r="K102" s="236" t="s">
        <v>90</v>
      </c>
      <c r="L102" s="236"/>
      <c r="M102" s="311">
        <f t="shared" si="52"/>
        <v>0</v>
      </c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60" t="str">
        <f t="shared" si="48"/>
        <v>да</v>
      </c>
      <c r="AM102" s="260" t="str">
        <f t="shared" si="53"/>
        <v>нет</v>
      </c>
      <c r="AN102" s="260">
        <f t="shared" si="49"/>
        <v>0</v>
      </c>
      <c r="AO102" s="260">
        <f t="shared" si="50"/>
        <v>128</v>
      </c>
    </row>
    <row r="103" spans="1:41" ht="30">
      <c r="A103" s="264" t="str">
        <f t="shared" si="51"/>
        <v>Код_ОО+МСУ_верно</v>
      </c>
      <c r="B103" s="243">
        <v>159</v>
      </c>
      <c r="C103" s="244">
        <v>128</v>
      </c>
      <c r="D103" s="258" t="str">
        <f t="shared" si="46"/>
        <v>Оленинский муниципальный округ</v>
      </c>
      <c r="E103" s="236">
        <v>809</v>
      </c>
      <c r="F103" s="236" t="s">
        <v>1561</v>
      </c>
      <c r="G103" s="244">
        <v>280002</v>
      </c>
      <c r="H103" s="259" t="str">
        <f t="shared" si="47"/>
        <v>МКОУ Мостовская  СОШ</v>
      </c>
      <c r="I103" s="236">
        <v>8</v>
      </c>
      <c r="J103" s="236"/>
      <c r="K103" s="236" t="s">
        <v>90</v>
      </c>
      <c r="L103" s="236"/>
      <c r="M103" s="311">
        <f t="shared" si="52"/>
        <v>0</v>
      </c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60" t="str">
        <f t="shared" si="48"/>
        <v>да</v>
      </c>
      <c r="AM103" s="260" t="str">
        <f t="shared" si="53"/>
        <v>нет</v>
      </c>
      <c r="AN103" s="260">
        <f t="shared" si="49"/>
        <v>0</v>
      </c>
      <c r="AO103" s="260">
        <f t="shared" si="50"/>
        <v>128</v>
      </c>
    </row>
    <row r="104" spans="1:41" ht="30">
      <c r="A104" s="264" t="str">
        <f t="shared" si="51"/>
        <v>Код_ОО+МСУ_верно</v>
      </c>
      <c r="B104" s="243">
        <v>160</v>
      </c>
      <c r="C104" s="244">
        <v>128</v>
      </c>
      <c r="D104" s="258" t="str">
        <f t="shared" si="46"/>
        <v>Оленинский муниципальный округ</v>
      </c>
      <c r="E104" s="236">
        <v>902</v>
      </c>
      <c r="F104" s="236" t="s">
        <v>1562</v>
      </c>
      <c r="G104" s="244">
        <v>280002</v>
      </c>
      <c r="H104" s="259" t="str">
        <f t="shared" si="47"/>
        <v>МКОУ Мостовская  СОШ</v>
      </c>
      <c r="I104" s="236">
        <v>9</v>
      </c>
      <c r="J104" s="236"/>
      <c r="K104" s="236" t="s">
        <v>90</v>
      </c>
      <c r="L104" s="236"/>
      <c r="M104" s="311">
        <f t="shared" si="52"/>
        <v>0</v>
      </c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60" t="str">
        <f t="shared" si="48"/>
        <v>да</v>
      </c>
      <c r="AM104" s="260" t="str">
        <f t="shared" si="53"/>
        <v>нет</v>
      </c>
      <c r="AN104" s="260">
        <f t="shared" si="49"/>
        <v>0</v>
      </c>
      <c r="AO104" s="260">
        <f t="shared" si="50"/>
        <v>128</v>
      </c>
    </row>
    <row r="105" spans="1:41" ht="30">
      <c r="A105" s="264" t="str">
        <f t="shared" si="51"/>
        <v>Код_ОО+МСУ_верно</v>
      </c>
      <c r="B105" s="243">
        <v>161</v>
      </c>
      <c r="C105" s="244">
        <v>128</v>
      </c>
      <c r="D105" s="258" t="str">
        <f t="shared" si="46"/>
        <v>Оленинский муниципальный округ</v>
      </c>
      <c r="E105" s="236">
        <v>905</v>
      </c>
      <c r="F105" s="236" t="s">
        <v>1563</v>
      </c>
      <c r="G105" s="244">
        <v>280002</v>
      </c>
      <c r="H105" s="259" t="str">
        <f t="shared" si="47"/>
        <v>МКОУ Мостовская  СОШ</v>
      </c>
      <c r="I105" s="236">
        <v>9</v>
      </c>
      <c r="J105" s="236"/>
      <c r="K105" s="236" t="s">
        <v>90</v>
      </c>
      <c r="L105" s="236"/>
      <c r="M105" s="311">
        <f t="shared" si="52"/>
        <v>0</v>
      </c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60" t="str">
        <f t="shared" si="48"/>
        <v>да</v>
      </c>
      <c r="AM105" s="260" t="str">
        <f t="shared" si="53"/>
        <v>нет</v>
      </c>
      <c r="AN105" s="260">
        <f t="shared" si="49"/>
        <v>0</v>
      </c>
      <c r="AO105" s="260">
        <f t="shared" si="50"/>
        <v>128</v>
      </c>
    </row>
    <row r="106" spans="1:41" ht="30">
      <c r="A106" s="264" t="str">
        <f t="shared" si="51"/>
        <v>Код_ОО+МСУ_верно</v>
      </c>
      <c r="B106" s="243">
        <v>162</v>
      </c>
      <c r="C106" s="244">
        <v>128</v>
      </c>
      <c r="D106" s="258" t="str">
        <f t="shared" si="46"/>
        <v>Оленинский муниципальный округ</v>
      </c>
      <c r="E106" s="236">
        <v>907</v>
      </c>
      <c r="F106" s="236" t="s">
        <v>1564</v>
      </c>
      <c r="G106" s="244">
        <v>280002</v>
      </c>
      <c r="H106" s="259" t="str">
        <f t="shared" si="47"/>
        <v>МКОУ Мостовская  СОШ</v>
      </c>
      <c r="I106" s="236">
        <v>9</v>
      </c>
      <c r="J106" s="236"/>
      <c r="K106" s="236" t="s">
        <v>90</v>
      </c>
      <c r="L106" s="236"/>
      <c r="M106" s="311">
        <f t="shared" si="52"/>
        <v>0</v>
      </c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60" t="str">
        <f t="shared" si="48"/>
        <v>да</v>
      </c>
      <c r="AM106" s="260" t="str">
        <f t="shared" si="53"/>
        <v>нет</v>
      </c>
      <c r="AN106" s="260">
        <f t="shared" si="49"/>
        <v>0</v>
      </c>
      <c r="AO106" s="260">
        <f t="shared" si="50"/>
        <v>128</v>
      </c>
    </row>
    <row r="107" spans="1:41" ht="30">
      <c r="A107" s="264" t="str">
        <f t="shared" si="51"/>
        <v>Код_ОО+МСУ_верно</v>
      </c>
      <c r="B107" s="243">
        <v>163</v>
      </c>
      <c r="C107" s="244">
        <v>128</v>
      </c>
      <c r="D107" s="258" t="str">
        <f t="shared" ref="D107:D121" si="54">IFERROR(VLOOKUP(C107,msu,2,0),"")</f>
        <v>Оленинский муниципальный округ</v>
      </c>
      <c r="E107" s="236">
        <v>1004</v>
      </c>
      <c r="F107" s="236" t="s">
        <v>1565</v>
      </c>
      <c r="G107" s="244">
        <v>280002</v>
      </c>
      <c r="H107" s="259" t="str">
        <f t="shared" ref="H107:H121" si="55">IFERROR(VLOOKUP(G107,oo,2,0),"")</f>
        <v>МКОУ Мостовская  СОШ</v>
      </c>
      <c r="I107" s="236">
        <v>10</v>
      </c>
      <c r="J107" s="236"/>
      <c r="K107" s="236" t="s">
        <v>90</v>
      </c>
      <c r="L107" s="236"/>
      <c r="M107" s="311">
        <f t="shared" si="52"/>
        <v>0</v>
      </c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60" t="str">
        <f t="shared" si="48"/>
        <v>нет</v>
      </c>
      <c r="AM107" s="260" t="str">
        <f t="shared" si="53"/>
        <v>да</v>
      </c>
      <c r="AN107" s="260">
        <f t="shared" si="49"/>
        <v>0</v>
      </c>
      <c r="AO107" s="260">
        <f t="shared" si="50"/>
        <v>128</v>
      </c>
    </row>
    <row r="108" spans="1:41" ht="30">
      <c r="A108" s="264" t="str">
        <f t="shared" si="51"/>
        <v>Код_ОО+МСУ_верно</v>
      </c>
      <c r="B108" s="243">
        <v>164</v>
      </c>
      <c r="C108" s="244">
        <v>128</v>
      </c>
      <c r="D108" s="258" t="str">
        <f t="shared" si="54"/>
        <v>Оленинский муниципальный округ</v>
      </c>
      <c r="E108" s="236">
        <v>1101</v>
      </c>
      <c r="F108" s="236" t="s">
        <v>1566</v>
      </c>
      <c r="G108" s="244">
        <v>280002</v>
      </c>
      <c r="H108" s="259" t="str">
        <f t="shared" si="55"/>
        <v>МКОУ Мостовская  СОШ</v>
      </c>
      <c r="I108" s="236">
        <v>11</v>
      </c>
      <c r="J108" s="236"/>
      <c r="K108" s="236" t="s">
        <v>90</v>
      </c>
      <c r="L108" s="236"/>
      <c r="M108" s="311">
        <f t="shared" si="52"/>
        <v>0</v>
      </c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60" t="str">
        <f t="shared" si="48"/>
        <v>нет</v>
      </c>
      <c r="AM108" s="260" t="str">
        <f t="shared" si="53"/>
        <v>да</v>
      </c>
      <c r="AN108" s="260">
        <f t="shared" si="49"/>
        <v>0</v>
      </c>
      <c r="AO108" s="260">
        <f t="shared" si="50"/>
        <v>128</v>
      </c>
    </row>
    <row r="109" spans="1:41" ht="30">
      <c r="A109" s="264" t="str">
        <f t="shared" si="51"/>
        <v>Код_ОО+МСУ_верно</v>
      </c>
      <c r="B109" s="243">
        <v>165</v>
      </c>
      <c r="C109" s="244">
        <v>128</v>
      </c>
      <c r="D109" s="258" t="str">
        <f t="shared" si="54"/>
        <v>Оленинский муниципальный округ</v>
      </c>
      <c r="E109" s="236">
        <v>813</v>
      </c>
      <c r="F109" s="236" t="s">
        <v>1567</v>
      </c>
      <c r="G109" s="244">
        <v>280002</v>
      </c>
      <c r="H109" s="259" t="str">
        <f t="shared" si="55"/>
        <v>МКОУ Мостовская  СОШ</v>
      </c>
      <c r="I109" s="236">
        <v>8</v>
      </c>
      <c r="J109" s="236"/>
      <c r="K109" s="236" t="s">
        <v>90</v>
      </c>
      <c r="L109" s="236"/>
      <c r="M109" s="311">
        <f t="shared" si="52"/>
        <v>0</v>
      </c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60" t="str">
        <f t="shared" si="48"/>
        <v>да</v>
      </c>
      <c r="AM109" s="260" t="str">
        <f t="shared" si="53"/>
        <v>нет</v>
      </c>
      <c r="AN109" s="260">
        <f t="shared" si="49"/>
        <v>0</v>
      </c>
      <c r="AO109" s="260">
        <f t="shared" si="50"/>
        <v>128</v>
      </c>
    </row>
    <row r="110" spans="1:41" ht="30">
      <c r="A110" s="264" t="str">
        <f t="shared" si="51"/>
        <v>Код_ОО+МСУ_верно</v>
      </c>
      <c r="B110" s="243">
        <v>166</v>
      </c>
      <c r="C110" s="244">
        <v>128</v>
      </c>
      <c r="D110" s="258" t="str">
        <f t="shared" si="54"/>
        <v>Оленинский муниципальный округ</v>
      </c>
      <c r="E110" s="236">
        <v>801</v>
      </c>
      <c r="F110" s="236" t="s">
        <v>1568</v>
      </c>
      <c r="G110" s="244">
        <v>280002</v>
      </c>
      <c r="H110" s="259" t="str">
        <f t="shared" si="55"/>
        <v>МКОУ Мостовская  СОШ</v>
      </c>
      <c r="I110" s="236">
        <v>8</v>
      </c>
      <c r="J110" s="236"/>
      <c r="K110" s="236" t="s">
        <v>90</v>
      </c>
      <c r="L110" s="236"/>
      <c r="M110" s="311">
        <f t="shared" si="52"/>
        <v>1</v>
      </c>
      <c r="N110" s="236"/>
      <c r="O110" s="236"/>
      <c r="P110" s="236" t="s">
        <v>218</v>
      </c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60" t="str">
        <f t="shared" si="48"/>
        <v>да</v>
      </c>
      <c r="AM110" s="260" t="str">
        <f t="shared" si="53"/>
        <v>нет</v>
      </c>
      <c r="AN110" s="260">
        <f t="shared" si="49"/>
        <v>0</v>
      </c>
      <c r="AO110" s="260">
        <f t="shared" si="50"/>
        <v>128</v>
      </c>
    </row>
    <row r="111" spans="1:41" ht="30">
      <c r="A111" s="264" t="str">
        <f t="shared" si="51"/>
        <v>Код_ОО+МСУ_верно</v>
      </c>
      <c r="B111" s="243">
        <v>167</v>
      </c>
      <c r="C111" s="244">
        <v>128</v>
      </c>
      <c r="D111" s="258" t="str">
        <f t="shared" si="54"/>
        <v>Оленинский муниципальный округ</v>
      </c>
      <c r="E111" s="236">
        <v>807</v>
      </c>
      <c r="F111" s="236" t="s">
        <v>1569</v>
      </c>
      <c r="G111" s="244">
        <v>280002</v>
      </c>
      <c r="H111" s="259" t="str">
        <f t="shared" si="55"/>
        <v>МКОУ Мостовская  СОШ</v>
      </c>
      <c r="I111" s="236">
        <v>8</v>
      </c>
      <c r="J111" s="236"/>
      <c r="K111" s="236" t="s">
        <v>90</v>
      </c>
      <c r="L111" s="236"/>
      <c r="M111" s="311">
        <f t="shared" si="52"/>
        <v>1</v>
      </c>
      <c r="N111" s="236"/>
      <c r="O111" s="236"/>
      <c r="P111" s="236" t="s">
        <v>218</v>
      </c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60" t="str">
        <f t="shared" si="48"/>
        <v>да</v>
      </c>
      <c r="AM111" s="260" t="str">
        <f t="shared" si="53"/>
        <v>нет</v>
      </c>
      <c r="AN111" s="260">
        <f t="shared" si="49"/>
        <v>0</v>
      </c>
      <c r="AO111" s="260">
        <f t="shared" si="50"/>
        <v>128</v>
      </c>
    </row>
    <row r="112" spans="1:41" ht="30">
      <c r="A112" s="264" t="str">
        <f t="shared" si="51"/>
        <v>Код_ОО+МСУ_верно</v>
      </c>
      <c r="B112" s="243">
        <v>168</v>
      </c>
      <c r="C112" s="244">
        <v>128</v>
      </c>
      <c r="D112" s="258" t="str">
        <f t="shared" si="54"/>
        <v>Оленинский муниципальный округ</v>
      </c>
      <c r="E112" s="236">
        <v>911</v>
      </c>
      <c r="F112" s="236" t="s">
        <v>1570</v>
      </c>
      <c r="G112" s="244">
        <v>280002</v>
      </c>
      <c r="H112" s="259" t="str">
        <f t="shared" si="55"/>
        <v>МКОУ Мостовская  СОШ</v>
      </c>
      <c r="I112" s="236">
        <v>9</v>
      </c>
      <c r="J112" s="236"/>
      <c r="K112" s="236" t="s">
        <v>90</v>
      </c>
      <c r="L112" s="236"/>
      <c r="M112" s="311">
        <f t="shared" si="52"/>
        <v>0</v>
      </c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60" t="str">
        <f t="shared" si="48"/>
        <v>да</v>
      </c>
      <c r="AM112" s="260" t="str">
        <f t="shared" si="53"/>
        <v>нет</v>
      </c>
      <c r="AN112" s="260">
        <f t="shared" si="49"/>
        <v>0</v>
      </c>
      <c r="AO112" s="260">
        <f t="shared" si="50"/>
        <v>128</v>
      </c>
    </row>
    <row r="113" spans="1:41" ht="30">
      <c r="A113" s="264" t="str">
        <f t="shared" si="51"/>
        <v>Код_ОО+МСУ_верно</v>
      </c>
      <c r="B113" s="243">
        <v>169</v>
      </c>
      <c r="C113" s="244">
        <v>128</v>
      </c>
      <c r="D113" s="258" t="str">
        <f t="shared" si="54"/>
        <v>Оленинский муниципальный округ</v>
      </c>
      <c r="E113" s="236">
        <v>715</v>
      </c>
      <c r="F113" s="236" t="s">
        <v>1571</v>
      </c>
      <c r="G113" s="244">
        <v>280002</v>
      </c>
      <c r="H113" s="259" t="str">
        <f t="shared" si="55"/>
        <v>МКОУ Мостовская  СОШ</v>
      </c>
      <c r="I113" s="236">
        <v>7</v>
      </c>
      <c r="J113" s="236"/>
      <c r="K113" s="236" t="s">
        <v>90</v>
      </c>
      <c r="L113" s="236"/>
      <c r="M113" s="311">
        <f t="shared" si="52"/>
        <v>1</v>
      </c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 t="s">
        <v>218</v>
      </c>
      <c r="AG113" s="236"/>
      <c r="AH113" s="236"/>
      <c r="AI113" s="236"/>
      <c r="AJ113" s="236"/>
      <c r="AK113" s="236"/>
      <c r="AL113" s="260" t="str">
        <f t="shared" si="48"/>
        <v>да</v>
      </c>
      <c r="AM113" s="260" t="str">
        <f t="shared" si="53"/>
        <v>нет</v>
      </c>
      <c r="AN113" s="260">
        <f t="shared" si="49"/>
        <v>0</v>
      </c>
      <c r="AO113" s="260">
        <f t="shared" si="50"/>
        <v>128</v>
      </c>
    </row>
    <row r="114" spans="1:41" ht="30">
      <c r="A114" s="264" t="str">
        <f t="shared" si="51"/>
        <v>Код_ОО+МСУ_верно</v>
      </c>
      <c r="B114" s="243">
        <v>170</v>
      </c>
      <c r="C114" s="244">
        <v>128</v>
      </c>
      <c r="D114" s="258" t="str">
        <f t="shared" si="54"/>
        <v>Оленинский муниципальный округ</v>
      </c>
      <c r="E114" s="236">
        <v>1106</v>
      </c>
      <c r="F114" s="236" t="s">
        <v>1572</v>
      </c>
      <c r="G114" s="244">
        <v>280002</v>
      </c>
      <c r="H114" s="259" t="str">
        <f t="shared" si="55"/>
        <v>МКОУ Мостовская  СОШ</v>
      </c>
      <c r="I114" s="236">
        <v>11</v>
      </c>
      <c r="J114" s="236"/>
      <c r="K114" s="236" t="s">
        <v>90</v>
      </c>
      <c r="L114" s="236"/>
      <c r="M114" s="311">
        <f t="shared" si="52"/>
        <v>0</v>
      </c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60" t="str">
        <f t="shared" si="48"/>
        <v>нет</v>
      </c>
      <c r="AM114" s="260" t="str">
        <f t="shared" si="53"/>
        <v>да</v>
      </c>
      <c r="AN114" s="260">
        <f t="shared" si="49"/>
        <v>0</v>
      </c>
      <c r="AO114" s="260">
        <f t="shared" si="50"/>
        <v>128</v>
      </c>
    </row>
    <row r="115" spans="1:41" ht="30">
      <c r="A115" s="264" t="str">
        <f t="shared" si="51"/>
        <v>Код_ОО+МСУ_верно</v>
      </c>
      <c r="B115" s="243">
        <v>171</v>
      </c>
      <c r="C115" s="244">
        <v>128</v>
      </c>
      <c r="D115" s="258" t="str">
        <f t="shared" si="54"/>
        <v>Оленинский муниципальный округ</v>
      </c>
      <c r="E115" s="236">
        <v>811</v>
      </c>
      <c r="F115" s="236" t="s">
        <v>1573</v>
      </c>
      <c r="G115" s="244">
        <v>280002</v>
      </c>
      <c r="H115" s="259" t="str">
        <f t="shared" si="55"/>
        <v>МКОУ Мостовская  СОШ</v>
      </c>
      <c r="I115" s="236">
        <v>8</v>
      </c>
      <c r="J115" s="236"/>
      <c r="K115" s="236" t="s">
        <v>90</v>
      </c>
      <c r="L115" s="236"/>
      <c r="M115" s="311">
        <f t="shared" si="52"/>
        <v>0</v>
      </c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60" t="str">
        <f t="shared" si="48"/>
        <v>да</v>
      </c>
      <c r="AM115" s="260" t="str">
        <f t="shared" si="53"/>
        <v>нет</v>
      </c>
      <c r="AN115" s="260">
        <f t="shared" si="49"/>
        <v>0</v>
      </c>
      <c r="AO115" s="260">
        <f t="shared" si="50"/>
        <v>128</v>
      </c>
    </row>
    <row r="116" spans="1:41" ht="30">
      <c r="A116" s="264" t="str">
        <f t="shared" si="51"/>
        <v>Код_ОО+МСУ_верно</v>
      </c>
      <c r="B116" s="243">
        <v>172</v>
      </c>
      <c r="C116" s="244">
        <v>128</v>
      </c>
      <c r="D116" s="258" t="str">
        <f t="shared" si="54"/>
        <v>Оленинский муниципальный округ</v>
      </c>
      <c r="E116" s="236">
        <v>1011</v>
      </c>
      <c r="F116" s="236" t="s">
        <v>1574</v>
      </c>
      <c r="G116" s="244">
        <v>280002</v>
      </c>
      <c r="H116" s="259" t="str">
        <f t="shared" si="55"/>
        <v>МКОУ Мостовская  СОШ</v>
      </c>
      <c r="I116" s="236">
        <v>10</v>
      </c>
      <c r="J116" s="236"/>
      <c r="K116" s="236" t="s">
        <v>90</v>
      </c>
      <c r="L116" s="236"/>
      <c r="M116" s="311">
        <f t="shared" si="52"/>
        <v>0</v>
      </c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B116" s="236"/>
      <c r="AC116" s="236"/>
      <c r="AD116" s="236"/>
      <c r="AE116" s="236"/>
      <c r="AF116" s="236"/>
      <c r="AG116" s="236"/>
      <c r="AH116" s="236"/>
      <c r="AI116" s="236"/>
      <c r="AJ116" s="236"/>
      <c r="AK116" s="236"/>
      <c r="AL116" s="260" t="str">
        <f t="shared" si="48"/>
        <v>нет</v>
      </c>
      <c r="AM116" s="260" t="str">
        <f t="shared" si="53"/>
        <v>да</v>
      </c>
      <c r="AN116" s="260">
        <f t="shared" si="49"/>
        <v>0</v>
      </c>
      <c r="AO116" s="260">
        <f t="shared" si="50"/>
        <v>128</v>
      </c>
    </row>
    <row r="117" spans="1:41" ht="30">
      <c r="A117" s="264" t="str">
        <f t="shared" si="51"/>
        <v>Код_ОО+МСУ_верно</v>
      </c>
      <c r="B117" s="243">
        <v>173</v>
      </c>
      <c r="C117" s="244">
        <v>128</v>
      </c>
      <c r="D117" s="258" t="str">
        <f t="shared" si="54"/>
        <v>Оленинский муниципальный округ</v>
      </c>
      <c r="E117" s="236">
        <v>1007</v>
      </c>
      <c r="F117" s="236" t="s">
        <v>1575</v>
      </c>
      <c r="G117" s="244">
        <v>280002</v>
      </c>
      <c r="H117" s="259" t="str">
        <f t="shared" si="55"/>
        <v>МКОУ Мостовская  СОШ</v>
      </c>
      <c r="I117" s="236">
        <v>10</v>
      </c>
      <c r="J117" s="236"/>
      <c r="K117" s="236" t="s">
        <v>90</v>
      </c>
      <c r="L117" s="236"/>
      <c r="M117" s="311">
        <f t="shared" si="52"/>
        <v>0</v>
      </c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60" t="str">
        <f t="shared" si="48"/>
        <v>нет</v>
      </c>
      <c r="AM117" s="260" t="str">
        <f t="shared" si="53"/>
        <v>да</v>
      </c>
      <c r="AN117" s="260">
        <f t="shared" si="49"/>
        <v>0</v>
      </c>
      <c r="AO117" s="260">
        <f t="shared" si="50"/>
        <v>128</v>
      </c>
    </row>
    <row r="118" spans="1:41" ht="30">
      <c r="A118" s="264" t="str">
        <f t="shared" si="51"/>
        <v>Код_ОО+МСУ_верно</v>
      </c>
      <c r="B118" s="243">
        <v>174</v>
      </c>
      <c r="C118" s="244">
        <v>128</v>
      </c>
      <c r="D118" s="258" t="str">
        <f t="shared" si="54"/>
        <v>Оленинский муниципальный округ</v>
      </c>
      <c r="E118" s="236">
        <v>1002</v>
      </c>
      <c r="F118" s="236" t="s">
        <v>1576</v>
      </c>
      <c r="G118" s="244">
        <v>280002</v>
      </c>
      <c r="H118" s="259" t="str">
        <f t="shared" si="55"/>
        <v>МКОУ Мостовская  СОШ</v>
      </c>
      <c r="I118" s="236">
        <v>10</v>
      </c>
      <c r="J118" s="236"/>
      <c r="K118" s="236" t="s">
        <v>90</v>
      </c>
      <c r="L118" s="236"/>
      <c r="M118" s="311">
        <f t="shared" si="52"/>
        <v>0</v>
      </c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60" t="str">
        <f t="shared" si="48"/>
        <v>нет</v>
      </c>
      <c r="AM118" s="260" t="str">
        <f t="shared" si="53"/>
        <v>да</v>
      </c>
      <c r="AN118" s="260">
        <f t="shared" si="49"/>
        <v>0</v>
      </c>
      <c r="AO118" s="260">
        <f t="shared" si="50"/>
        <v>128</v>
      </c>
    </row>
    <row r="119" spans="1:41" ht="30">
      <c r="A119" s="264" t="str">
        <f t="shared" si="51"/>
        <v>Код_ОО+МСУ_верно</v>
      </c>
      <c r="B119" s="243">
        <v>175</v>
      </c>
      <c r="C119" s="244">
        <v>128</v>
      </c>
      <c r="D119" s="258" t="str">
        <f t="shared" si="54"/>
        <v>Оленинский муниципальный округ</v>
      </c>
      <c r="E119" s="236">
        <v>1008</v>
      </c>
      <c r="F119" s="236" t="s">
        <v>1577</v>
      </c>
      <c r="G119" s="244">
        <v>280002</v>
      </c>
      <c r="H119" s="259" t="str">
        <f t="shared" si="55"/>
        <v>МКОУ Мостовская  СОШ</v>
      </c>
      <c r="I119" s="236">
        <v>10</v>
      </c>
      <c r="J119" s="236"/>
      <c r="K119" s="236" t="s">
        <v>90</v>
      </c>
      <c r="L119" s="236"/>
      <c r="M119" s="311">
        <f t="shared" si="52"/>
        <v>0</v>
      </c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60" t="str">
        <f t="shared" si="48"/>
        <v>нет</v>
      </c>
      <c r="AM119" s="260" t="str">
        <f t="shared" si="53"/>
        <v>да</v>
      </c>
      <c r="AN119" s="260">
        <f t="shared" si="49"/>
        <v>0</v>
      </c>
      <c r="AO119" s="260">
        <f t="shared" si="50"/>
        <v>128</v>
      </c>
    </row>
    <row r="120" spans="1:41" ht="30">
      <c r="A120" s="264" t="str">
        <f t="shared" si="51"/>
        <v>Код_ОО+МСУ_верно</v>
      </c>
      <c r="B120" s="243">
        <v>176</v>
      </c>
      <c r="C120" s="244">
        <v>128</v>
      </c>
      <c r="D120" s="258" t="str">
        <f t="shared" si="54"/>
        <v>Оленинский муниципальный округ</v>
      </c>
      <c r="E120" s="236">
        <v>1003</v>
      </c>
      <c r="F120" s="236" t="s">
        <v>1578</v>
      </c>
      <c r="G120" s="244">
        <v>280002</v>
      </c>
      <c r="H120" s="259" t="str">
        <f t="shared" si="55"/>
        <v>МКОУ Мостовская  СОШ</v>
      </c>
      <c r="I120" s="236">
        <v>10</v>
      </c>
      <c r="J120" s="236"/>
      <c r="K120" s="236" t="s">
        <v>90</v>
      </c>
      <c r="L120" s="236"/>
      <c r="M120" s="311">
        <f t="shared" si="52"/>
        <v>0</v>
      </c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60" t="str">
        <f t="shared" si="48"/>
        <v>нет</v>
      </c>
      <c r="AM120" s="260" t="str">
        <f t="shared" si="53"/>
        <v>да</v>
      </c>
      <c r="AN120" s="260">
        <f t="shared" si="49"/>
        <v>0</v>
      </c>
      <c r="AO120" s="260">
        <f t="shared" si="50"/>
        <v>128</v>
      </c>
    </row>
    <row r="121" spans="1:41" ht="30">
      <c r="A121" s="264" t="str">
        <f t="shared" si="51"/>
        <v>Код_ОО+МСУ_верно</v>
      </c>
      <c r="B121" s="243">
        <v>177</v>
      </c>
      <c r="C121" s="244">
        <v>128</v>
      </c>
      <c r="D121" s="258" t="str">
        <f t="shared" si="54"/>
        <v>Оленинский муниципальный округ</v>
      </c>
      <c r="E121" s="236">
        <v>1009</v>
      </c>
      <c r="F121" s="236" t="s">
        <v>1579</v>
      </c>
      <c r="G121" s="244">
        <v>280002</v>
      </c>
      <c r="H121" s="259" t="str">
        <f t="shared" si="55"/>
        <v>МКОУ Мостовская  СОШ</v>
      </c>
      <c r="I121" s="236">
        <v>10</v>
      </c>
      <c r="J121" s="236"/>
      <c r="K121" s="236" t="s">
        <v>90</v>
      </c>
      <c r="L121" s="236"/>
      <c r="M121" s="311">
        <f t="shared" si="52"/>
        <v>0</v>
      </c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  <c r="AA121" s="236"/>
      <c r="AB121" s="236"/>
      <c r="AC121" s="236"/>
      <c r="AD121" s="236"/>
      <c r="AE121" s="236"/>
      <c r="AF121" s="236"/>
      <c r="AG121" s="236"/>
      <c r="AH121" s="236"/>
      <c r="AI121" s="236"/>
      <c r="AJ121" s="236"/>
      <c r="AK121" s="236"/>
      <c r="AL121" s="260" t="str">
        <f t="shared" si="48"/>
        <v>нет</v>
      </c>
      <c r="AM121" s="260" t="str">
        <f t="shared" si="53"/>
        <v>да</v>
      </c>
      <c r="AN121" s="260">
        <f t="shared" si="49"/>
        <v>0</v>
      </c>
      <c r="AO121" s="260">
        <f t="shared" si="50"/>
        <v>128</v>
      </c>
    </row>
    <row r="122" spans="1:41" ht="30">
      <c r="A122" s="264" t="str">
        <f t="shared" si="51"/>
        <v>Код_ОО+МСУ_верно</v>
      </c>
      <c r="B122" s="243">
        <v>187</v>
      </c>
      <c r="C122" s="244">
        <v>128</v>
      </c>
      <c r="D122" s="258" t="str">
        <f t="shared" ref="D122:D139" si="56">IFERROR(VLOOKUP(C122,msu,2,0),"")</f>
        <v>Оленинский муниципальный округ</v>
      </c>
      <c r="E122" s="236"/>
      <c r="F122" s="236" t="s">
        <v>1580</v>
      </c>
      <c r="G122" s="244">
        <v>280005</v>
      </c>
      <c r="H122" s="259" t="str">
        <f t="shared" ref="H122:H139" si="57">IFERROR(VLOOKUP(G122,oo,2,0),"")</f>
        <v>МКОУ Оленинская ООШ</v>
      </c>
      <c r="I122" s="236">
        <v>7</v>
      </c>
      <c r="J122" s="236" t="s">
        <v>90</v>
      </c>
      <c r="K122" s="236"/>
      <c r="L122" s="236"/>
      <c r="M122" s="311">
        <f t="shared" ref="M122:M139" si="58">COUNTA(N122:AK122)</f>
        <v>0</v>
      </c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60" t="str">
        <f t="shared" ref="AL122:AL139" si="59">IF($I122&lt;5,"нет",IF($I122&gt;9,"нет","да"))</f>
        <v>да</v>
      </c>
      <c r="AM122" s="260" t="str">
        <f t="shared" ref="AM122:AM139" si="60">IF($I122&lt;=9,"нет","да")</f>
        <v>нет</v>
      </c>
      <c r="AN122" s="260">
        <f t="shared" ref="AN122:AN139" si="61">COUNTIF(N122:AK122,"призер")+COUNTIF(N122:AK122,"победитель")</f>
        <v>0</v>
      </c>
      <c r="AO122" s="260">
        <f t="shared" ref="AO122:AO139" si="62">IF(LEN(G122)=5,LEFT(G122,1)+100,LEFT(G122,2)+100)</f>
        <v>128</v>
      </c>
    </row>
    <row r="123" spans="1:41" ht="30">
      <c r="A123" s="264" t="str">
        <f t="shared" si="51"/>
        <v>Код_ОО+МСУ_верно</v>
      </c>
      <c r="B123" s="243">
        <v>188</v>
      </c>
      <c r="C123" s="244">
        <v>128</v>
      </c>
      <c r="D123" s="258" t="str">
        <f t="shared" si="56"/>
        <v>Оленинский муниципальный округ</v>
      </c>
      <c r="E123" s="236"/>
      <c r="F123" s="236" t="s">
        <v>1581</v>
      </c>
      <c r="G123" s="244">
        <v>280005</v>
      </c>
      <c r="H123" s="259" t="str">
        <f t="shared" si="57"/>
        <v>МКОУ Оленинская ООШ</v>
      </c>
      <c r="I123" s="236">
        <v>7</v>
      </c>
      <c r="J123" s="236" t="s">
        <v>90</v>
      </c>
      <c r="K123" s="236"/>
      <c r="L123" s="236"/>
      <c r="M123" s="311">
        <f t="shared" si="58"/>
        <v>0</v>
      </c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60" t="str">
        <f t="shared" si="59"/>
        <v>да</v>
      </c>
      <c r="AM123" s="260" t="str">
        <f t="shared" si="60"/>
        <v>нет</v>
      </c>
      <c r="AN123" s="260">
        <f t="shared" si="61"/>
        <v>0</v>
      </c>
      <c r="AO123" s="260">
        <f t="shared" si="62"/>
        <v>128</v>
      </c>
    </row>
    <row r="124" spans="1:41" ht="30">
      <c r="A124" s="264" t="str">
        <f t="shared" si="51"/>
        <v>Код_ОО+МСУ_верно</v>
      </c>
      <c r="B124" s="243">
        <v>189</v>
      </c>
      <c r="C124" s="244">
        <v>128</v>
      </c>
      <c r="D124" s="258" t="str">
        <f t="shared" si="56"/>
        <v>Оленинский муниципальный округ</v>
      </c>
      <c r="E124" s="236"/>
      <c r="F124" s="236" t="s">
        <v>1582</v>
      </c>
      <c r="G124" s="244">
        <v>280005</v>
      </c>
      <c r="H124" s="259" t="str">
        <f t="shared" si="57"/>
        <v>МКОУ Оленинская ООШ</v>
      </c>
      <c r="I124" s="236">
        <v>7</v>
      </c>
      <c r="J124" s="236" t="s">
        <v>90</v>
      </c>
      <c r="K124" s="236"/>
      <c r="L124" s="236"/>
      <c r="M124" s="311">
        <f t="shared" si="58"/>
        <v>1</v>
      </c>
      <c r="N124" s="236"/>
      <c r="O124" s="236"/>
      <c r="P124" s="236"/>
      <c r="Q124" s="236" t="s">
        <v>218</v>
      </c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60" t="str">
        <f t="shared" si="59"/>
        <v>да</v>
      </c>
      <c r="AM124" s="260" t="str">
        <f t="shared" si="60"/>
        <v>нет</v>
      </c>
      <c r="AN124" s="260">
        <f t="shared" si="61"/>
        <v>0</v>
      </c>
      <c r="AO124" s="260">
        <f t="shared" si="62"/>
        <v>128</v>
      </c>
    </row>
    <row r="125" spans="1:41" ht="30">
      <c r="A125" s="264" t="str">
        <f t="shared" si="51"/>
        <v>Код_ОО+МСУ_верно</v>
      </c>
      <c r="B125" s="243">
        <v>190</v>
      </c>
      <c r="C125" s="244">
        <v>128</v>
      </c>
      <c r="D125" s="258" t="str">
        <f t="shared" si="56"/>
        <v>Оленинский муниципальный округ</v>
      </c>
      <c r="E125" s="236"/>
      <c r="F125" s="236" t="s">
        <v>1583</v>
      </c>
      <c r="G125" s="244">
        <v>280005</v>
      </c>
      <c r="H125" s="259" t="str">
        <f t="shared" si="57"/>
        <v>МКОУ Оленинская ООШ</v>
      </c>
      <c r="I125" s="236">
        <v>7</v>
      </c>
      <c r="J125" s="236" t="s">
        <v>90</v>
      </c>
      <c r="K125" s="236"/>
      <c r="L125" s="236"/>
      <c r="M125" s="311">
        <f t="shared" si="58"/>
        <v>0</v>
      </c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60" t="str">
        <f t="shared" si="59"/>
        <v>да</v>
      </c>
      <c r="AM125" s="260" t="str">
        <f t="shared" si="60"/>
        <v>нет</v>
      </c>
      <c r="AN125" s="260">
        <f t="shared" si="61"/>
        <v>0</v>
      </c>
      <c r="AO125" s="260">
        <f t="shared" si="62"/>
        <v>128</v>
      </c>
    </row>
    <row r="126" spans="1:41" ht="30">
      <c r="A126" s="264" t="str">
        <f t="shared" si="51"/>
        <v>Код_ОО+МСУ_верно</v>
      </c>
      <c r="B126" s="243">
        <v>191</v>
      </c>
      <c r="C126" s="244">
        <v>128</v>
      </c>
      <c r="D126" s="258" t="str">
        <f t="shared" si="56"/>
        <v>Оленинский муниципальный округ</v>
      </c>
      <c r="E126" s="236"/>
      <c r="F126" s="236" t="s">
        <v>1584</v>
      </c>
      <c r="G126" s="244">
        <v>280005</v>
      </c>
      <c r="H126" s="259" t="str">
        <f t="shared" si="57"/>
        <v>МКОУ Оленинская ООШ</v>
      </c>
      <c r="I126" s="236">
        <v>7</v>
      </c>
      <c r="J126" s="236" t="s">
        <v>90</v>
      </c>
      <c r="K126" s="236"/>
      <c r="L126" s="236"/>
      <c r="M126" s="311">
        <f t="shared" si="58"/>
        <v>0</v>
      </c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60" t="str">
        <f t="shared" si="59"/>
        <v>да</v>
      </c>
      <c r="AM126" s="260" t="str">
        <f t="shared" si="60"/>
        <v>нет</v>
      </c>
      <c r="AN126" s="260">
        <f t="shared" si="61"/>
        <v>0</v>
      </c>
      <c r="AO126" s="260">
        <f t="shared" si="62"/>
        <v>128</v>
      </c>
    </row>
    <row r="127" spans="1:41" ht="30">
      <c r="A127" s="264" t="str">
        <f t="shared" si="51"/>
        <v>Код_ОО+МСУ_верно</v>
      </c>
      <c r="B127" s="243">
        <v>192</v>
      </c>
      <c r="C127" s="244">
        <v>128</v>
      </c>
      <c r="D127" s="258" t="str">
        <f t="shared" si="56"/>
        <v>Оленинский муниципальный округ</v>
      </c>
      <c r="E127" s="236"/>
      <c r="F127" s="236" t="s">
        <v>1585</v>
      </c>
      <c r="G127" s="244">
        <v>280005</v>
      </c>
      <c r="H127" s="259" t="str">
        <f t="shared" si="57"/>
        <v>МКОУ Оленинская ООШ</v>
      </c>
      <c r="I127" s="236">
        <v>7</v>
      </c>
      <c r="J127" s="236" t="s">
        <v>90</v>
      </c>
      <c r="K127" s="236"/>
      <c r="L127" s="236"/>
      <c r="M127" s="311">
        <f t="shared" si="58"/>
        <v>1</v>
      </c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 t="s">
        <v>218</v>
      </c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60" t="str">
        <f t="shared" si="59"/>
        <v>да</v>
      </c>
      <c r="AM127" s="260" t="str">
        <f t="shared" si="60"/>
        <v>нет</v>
      </c>
      <c r="AN127" s="260">
        <f t="shared" si="61"/>
        <v>0</v>
      </c>
      <c r="AO127" s="260">
        <f t="shared" si="62"/>
        <v>128</v>
      </c>
    </row>
    <row r="128" spans="1:41" ht="30">
      <c r="A128" s="264" t="str">
        <f t="shared" si="51"/>
        <v>Код_ОО+МСУ_верно</v>
      </c>
      <c r="B128" s="243">
        <v>195</v>
      </c>
      <c r="C128" s="244">
        <v>128</v>
      </c>
      <c r="D128" s="258" t="str">
        <f t="shared" si="56"/>
        <v>Оленинский муниципальный округ</v>
      </c>
      <c r="E128" s="236"/>
      <c r="F128" s="236" t="s">
        <v>1586</v>
      </c>
      <c r="G128" s="244">
        <v>280005</v>
      </c>
      <c r="H128" s="259" t="str">
        <f t="shared" si="57"/>
        <v>МКОУ Оленинская ООШ</v>
      </c>
      <c r="I128" s="236">
        <v>8</v>
      </c>
      <c r="J128" s="236" t="s">
        <v>90</v>
      </c>
      <c r="K128" s="236"/>
      <c r="L128" s="236"/>
      <c r="M128" s="311">
        <f t="shared" si="58"/>
        <v>0</v>
      </c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60" t="str">
        <f t="shared" si="59"/>
        <v>да</v>
      </c>
      <c r="AM128" s="260" t="str">
        <f t="shared" si="60"/>
        <v>нет</v>
      </c>
      <c r="AN128" s="260">
        <f t="shared" si="61"/>
        <v>0</v>
      </c>
      <c r="AO128" s="260">
        <f t="shared" si="62"/>
        <v>128</v>
      </c>
    </row>
    <row r="129" spans="1:41" ht="30">
      <c r="A129" s="264" t="str">
        <f t="shared" si="51"/>
        <v>Код_ОО+МСУ_верно</v>
      </c>
      <c r="B129" s="243">
        <v>196</v>
      </c>
      <c r="C129" s="244">
        <v>128</v>
      </c>
      <c r="D129" s="258" t="str">
        <f t="shared" si="56"/>
        <v>Оленинский муниципальный округ</v>
      </c>
      <c r="E129" s="236"/>
      <c r="F129" s="236" t="s">
        <v>1587</v>
      </c>
      <c r="G129" s="244">
        <v>280005</v>
      </c>
      <c r="H129" s="259" t="str">
        <f t="shared" si="57"/>
        <v>МКОУ Оленинская ООШ</v>
      </c>
      <c r="I129" s="236">
        <v>8</v>
      </c>
      <c r="J129" s="236" t="s">
        <v>90</v>
      </c>
      <c r="K129" s="236"/>
      <c r="L129" s="236"/>
      <c r="M129" s="311">
        <f t="shared" si="58"/>
        <v>1</v>
      </c>
      <c r="N129" s="236"/>
      <c r="O129" s="236"/>
      <c r="P129" s="236"/>
      <c r="Q129" s="236" t="s">
        <v>218</v>
      </c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236"/>
      <c r="AF129" s="236"/>
      <c r="AG129" s="236"/>
      <c r="AH129" s="236"/>
      <c r="AI129" s="236"/>
      <c r="AJ129" s="236"/>
      <c r="AK129" s="236"/>
      <c r="AL129" s="260" t="str">
        <f t="shared" si="59"/>
        <v>да</v>
      </c>
      <c r="AM129" s="260" t="str">
        <f t="shared" si="60"/>
        <v>нет</v>
      </c>
      <c r="AN129" s="260">
        <f t="shared" si="61"/>
        <v>0</v>
      </c>
      <c r="AO129" s="260">
        <f t="shared" si="62"/>
        <v>128</v>
      </c>
    </row>
    <row r="130" spans="1:41" ht="30">
      <c r="A130" s="264" t="str">
        <f t="shared" ref="A130:A172" si="63">IF($AO130=$C130, "Код_ОО+МСУ_верно", "Требуется проверка кода ОО или МСУ, кроме 101, 102,103")</f>
        <v>Код_ОО+МСУ_верно</v>
      </c>
      <c r="B130" s="243">
        <v>197</v>
      </c>
      <c r="C130" s="244">
        <v>128</v>
      </c>
      <c r="D130" s="258" t="str">
        <f t="shared" si="56"/>
        <v>Оленинский муниципальный округ</v>
      </c>
      <c r="E130" s="236"/>
      <c r="F130" s="236" t="s">
        <v>1588</v>
      </c>
      <c r="G130" s="244">
        <v>280005</v>
      </c>
      <c r="H130" s="259" t="str">
        <f t="shared" si="57"/>
        <v>МКОУ Оленинская ООШ</v>
      </c>
      <c r="I130" s="236">
        <v>8</v>
      </c>
      <c r="J130" s="236" t="s">
        <v>90</v>
      </c>
      <c r="K130" s="236"/>
      <c r="L130" s="236"/>
      <c r="M130" s="311">
        <f t="shared" si="58"/>
        <v>2</v>
      </c>
      <c r="N130" s="236" t="s">
        <v>218</v>
      </c>
      <c r="O130" s="236"/>
      <c r="P130" s="236"/>
      <c r="Q130" s="236" t="s">
        <v>218</v>
      </c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60" t="str">
        <f t="shared" si="59"/>
        <v>да</v>
      </c>
      <c r="AM130" s="260" t="str">
        <f t="shared" si="60"/>
        <v>нет</v>
      </c>
      <c r="AN130" s="260">
        <f t="shared" si="61"/>
        <v>0</v>
      </c>
      <c r="AO130" s="260">
        <f t="shared" si="62"/>
        <v>128</v>
      </c>
    </row>
    <row r="131" spans="1:41" ht="30">
      <c r="A131" s="264" t="str">
        <f t="shared" si="63"/>
        <v>Код_ОО+МСУ_верно</v>
      </c>
      <c r="B131" s="243">
        <v>198</v>
      </c>
      <c r="C131" s="244">
        <v>128</v>
      </c>
      <c r="D131" s="258" t="str">
        <f t="shared" si="56"/>
        <v>Оленинский муниципальный округ</v>
      </c>
      <c r="E131" s="236"/>
      <c r="F131" s="236" t="s">
        <v>1589</v>
      </c>
      <c r="G131" s="244">
        <v>280005</v>
      </c>
      <c r="H131" s="259" t="str">
        <f t="shared" si="57"/>
        <v>МКОУ Оленинская ООШ</v>
      </c>
      <c r="I131" s="236">
        <v>8</v>
      </c>
      <c r="J131" s="236" t="s">
        <v>90</v>
      </c>
      <c r="K131" s="236"/>
      <c r="L131" s="236"/>
      <c r="M131" s="311">
        <f t="shared" si="58"/>
        <v>1</v>
      </c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 t="s">
        <v>218</v>
      </c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60" t="str">
        <f t="shared" si="59"/>
        <v>да</v>
      </c>
      <c r="AM131" s="260" t="str">
        <f t="shared" si="60"/>
        <v>нет</v>
      </c>
      <c r="AN131" s="260">
        <f t="shared" si="61"/>
        <v>0</v>
      </c>
      <c r="AO131" s="260">
        <f t="shared" si="62"/>
        <v>128</v>
      </c>
    </row>
    <row r="132" spans="1:41" ht="30">
      <c r="A132" s="264" t="str">
        <f t="shared" si="63"/>
        <v>Код_ОО+МСУ_верно</v>
      </c>
      <c r="B132" s="243">
        <v>199</v>
      </c>
      <c r="C132" s="244">
        <v>128</v>
      </c>
      <c r="D132" s="258" t="str">
        <f t="shared" si="56"/>
        <v>Оленинский муниципальный округ</v>
      </c>
      <c r="E132" s="236"/>
      <c r="F132" s="236" t="s">
        <v>1590</v>
      </c>
      <c r="G132" s="244">
        <v>280005</v>
      </c>
      <c r="H132" s="259" t="str">
        <f t="shared" si="57"/>
        <v>МКОУ Оленинская ООШ</v>
      </c>
      <c r="I132" s="236">
        <v>8</v>
      </c>
      <c r="J132" s="236" t="s">
        <v>90</v>
      </c>
      <c r="K132" s="236"/>
      <c r="L132" s="236"/>
      <c r="M132" s="311">
        <f t="shared" si="58"/>
        <v>0</v>
      </c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60" t="str">
        <f t="shared" si="59"/>
        <v>да</v>
      </c>
      <c r="AM132" s="260" t="str">
        <f t="shared" si="60"/>
        <v>нет</v>
      </c>
      <c r="AN132" s="260">
        <f t="shared" si="61"/>
        <v>0</v>
      </c>
      <c r="AO132" s="260">
        <f t="shared" si="62"/>
        <v>128</v>
      </c>
    </row>
    <row r="133" spans="1:41" ht="30">
      <c r="A133" s="264" t="str">
        <f t="shared" si="63"/>
        <v>Код_ОО+МСУ_верно</v>
      </c>
      <c r="B133" s="243">
        <v>200</v>
      </c>
      <c r="C133" s="244">
        <v>128</v>
      </c>
      <c r="D133" s="258" t="str">
        <f t="shared" si="56"/>
        <v>Оленинский муниципальный округ</v>
      </c>
      <c r="E133" s="236"/>
      <c r="F133" s="236" t="s">
        <v>1591</v>
      </c>
      <c r="G133" s="244">
        <v>280005</v>
      </c>
      <c r="H133" s="259" t="str">
        <f t="shared" si="57"/>
        <v>МКОУ Оленинская ООШ</v>
      </c>
      <c r="I133" s="236">
        <v>8</v>
      </c>
      <c r="J133" s="236" t="s">
        <v>90</v>
      </c>
      <c r="K133" s="236"/>
      <c r="L133" s="236"/>
      <c r="M133" s="311">
        <f t="shared" si="58"/>
        <v>0</v>
      </c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60" t="str">
        <f t="shared" si="59"/>
        <v>да</v>
      </c>
      <c r="AM133" s="260" t="str">
        <f t="shared" si="60"/>
        <v>нет</v>
      </c>
      <c r="AN133" s="260">
        <f t="shared" si="61"/>
        <v>0</v>
      </c>
      <c r="AO133" s="260">
        <f t="shared" si="62"/>
        <v>128</v>
      </c>
    </row>
    <row r="134" spans="1:41" ht="30">
      <c r="A134" s="264" t="str">
        <f t="shared" si="63"/>
        <v>Код_ОО+МСУ_верно</v>
      </c>
      <c r="B134" s="243">
        <v>201</v>
      </c>
      <c r="C134" s="244">
        <v>128</v>
      </c>
      <c r="D134" s="258" t="str">
        <f t="shared" si="56"/>
        <v>Оленинский муниципальный округ</v>
      </c>
      <c r="E134" s="236"/>
      <c r="F134" s="236" t="s">
        <v>1592</v>
      </c>
      <c r="G134" s="244">
        <v>280005</v>
      </c>
      <c r="H134" s="259" t="str">
        <f t="shared" si="57"/>
        <v>МКОУ Оленинская ООШ</v>
      </c>
      <c r="I134" s="236">
        <v>8</v>
      </c>
      <c r="J134" s="236" t="s">
        <v>90</v>
      </c>
      <c r="K134" s="236"/>
      <c r="L134" s="236"/>
      <c r="M134" s="311">
        <f t="shared" si="58"/>
        <v>3</v>
      </c>
      <c r="N134" s="236" t="s">
        <v>218</v>
      </c>
      <c r="O134" s="236"/>
      <c r="P134" s="236"/>
      <c r="Q134" s="236" t="s">
        <v>218</v>
      </c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 t="s">
        <v>218</v>
      </c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60" t="str">
        <f t="shared" si="59"/>
        <v>да</v>
      </c>
      <c r="AM134" s="260" t="str">
        <f t="shared" si="60"/>
        <v>нет</v>
      </c>
      <c r="AN134" s="260">
        <f t="shared" si="61"/>
        <v>0</v>
      </c>
      <c r="AO134" s="260">
        <f t="shared" si="62"/>
        <v>128</v>
      </c>
    </row>
    <row r="135" spans="1:41" ht="30">
      <c r="A135" s="264" t="str">
        <f t="shared" si="63"/>
        <v>Код_ОО+МСУ_верно</v>
      </c>
      <c r="B135" s="243">
        <v>202</v>
      </c>
      <c r="C135" s="244">
        <v>128</v>
      </c>
      <c r="D135" s="258" t="str">
        <f t="shared" si="56"/>
        <v>Оленинский муниципальный округ</v>
      </c>
      <c r="E135" s="236"/>
      <c r="F135" s="236" t="s">
        <v>1593</v>
      </c>
      <c r="G135" s="244">
        <v>280005</v>
      </c>
      <c r="H135" s="259" t="str">
        <f t="shared" si="57"/>
        <v>МКОУ Оленинская ООШ</v>
      </c>
      <c r="I135" s="236">
        <v>9</v>
      </c>
      <c r="J135" s="236" t="s">
        <v>90</v>
      </c>
      <c r="K135" s="236"/>
      <c r="L135" s="236"/>
      <c r="M135" s="311">
        <f t="shared" si="58"/>
        <v>1</v>
      </c>
      <c r="N135" s="236" t="s">
        <v>218</v>
      </c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  <c r="AJ135" s="236"/>
      <c r="AK135" s="236"/>
      <c r="AL135" s="260" t="str">
        <f t="shared" si="59"/>
        <v>да</v>
      </c>
      <c r="AM135" s="260" t="str">
        <f t="shared" si="60"/>
        <v>нет</v>
      </c>
      <c r="AN135" s="260">
        <f t="shared" si="61"/>
        <v>0</v>
      </c>
      <c r="AO135" s="260">
        <f t="shared" si="62"/>
        <v>128</v>
      </c>
    </row>
    <row r="136" spans="1:41" ht="30">
      <c r="A136" s="264" t="str">
        <f t="shared" si="63"/>
        <v>Код_ОО+МСУ_верно</v>
      </c>
      <c r="B136" s="243">
        <v>203</v>
      </c>
      <c r="C136" s="244">
        <v>128</v>
      </c>
      <c r="D136" s="258" t="str">
        <f t="shared" si="56"/>
        <v>Оленинский муниципальный округ</v>
      </c>
      <c r="E136" s="236"/>
      <c r="F136" s="236" t="s">
        <v>1594</v>
      </c>
      <c r="G136" s="244">
        <v>280005</v>
      </c>
      <c r="H136" s="259" t="str">
        <f t="shared" si="57"/>
        <v>МКОУ Оленинская ООШ</v>
      </c>
      <c r="I136" s="236">
        <v>9</v>
      </c>
      <c r="J136" s="236" t="s">
        <v>90</v>
      </c>
      <c r="K136" s="236"/>
      <c r="L136" s="236"/>
      <c r="M136" s="311">
        <f t="shared" si="58"/>
        <v>0</v>
      </c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60" t="str">
        <f t="shared" si="59"/>
        <v>да</v>
      </c>
      <c r="AM136" s="260" t="str">
        <f t="shared" si="60"/>
        <v>нет</v>
      </c>
      <c r="AN136" s="260">
        <f t="shared" si="61"/>
        <v>0</v>
      </c>
      <c r="AO136" s="260">
        <f t="shared" si="62"/>
        <v>128</v>
      </c>
    </row>
    <row r="137" spans="1:41" ht="30">
      <c r="A137" s="264" t="str">
        <f t="shared" si="63"/>
        <v>Код_ОО+МСУ_верно</v>
      </c>
      <c r="B137" s="243">
        <v>204</v>
      </c>
      <c r="C137" s="244">
        <v>128</v>
      </c>
      <c r="D137" s="258" t="str">
        <f t="shared" si="56"/>
        <v>Оленинский муниципальный округ</v>
      </c>
      <c r="E137" s="236"/>
      <c r="F137" s="236" t="s">
        <v>1595</v>
      </c>
      <c r="G137" s="244">
        <v>280005</v>
      </c>
      <c r="H137" s="259" t="str">
        <f t="shared" si="57"/>
        <v>МКОУ Оленинская ООШ</v>
      </c>
      <c r="I137" s="236">
        <v>9</v>
      </c>
      <c r="J137" s="236" t="s">
        <v>90</v>
      </c>
      <c r="K137" s="236"/>
      <c r="L137" s="236"/>
      <c r="M137" s="311">
        <f t="shared" si="58"/>
        <v>0</v>
      </c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60" t="str">
        <f t="shared" si="59"/>
        <v>да</v>
      </c>
      <c r="AM137" s="260" t="str">
        <f t="shared" si="60"/>
        <v>нет</v>
      </c>
      <c r="AN137" s="260">
        <f t="shared" si="61"/>
        <v>0</v>
      </c>
      <c r="AO137" s="260">
        <f t="shared" si="62"/>
        <v>128</v>
      </c>
    </row>
    <row r="138" spans="1:41" ht="30">
      <c r="A138" s="264" t="str">
        <f t="shared" si="63"/>
        <v>Код_ОО+МСУ_верно</v>
      </c>
      <c r="B138" s="243">
        <v>205</v>
      </c>
      <c r="C138" s="244">
        <v>128</v>
      </c>
      <c r="D138" s="258" t="str">
        <f t="shared" si="56"/>
        <v>Оленинский муниципальный округ</v>
      </c>
      <c r="E138" s="236"/>
      <c r="F138" s="236" t="s">
        <v>1596</v>
      </c>
      <c r="G138" s="244">
        <v>280005</v>
      </c>
      <c r="H138" s="259" t="str">
        <f t="shared" si="57"/>
        <v>МКОУ Оленинская ООШ</v>
      </c>
      <c r="I138" s="236">
        <v>9</v>
      </c>
      <c r="J138" s="236" t="s">
        <v>90</v>
      </c>
      <c r="K138" s="236"/>
      <c r="L138" s="236"/>
      <c r="M138" s="311">
        <f t="shared" si="58"/>
        <v>0</v>
      </c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60" t="str">
        <f t="shared" si="59"/>
        <v>да</v>
      </c>
      <c r="AM138" s="260" t="str">
        <f t="shared" si="60"/>
        <v>нет</v>
      </c>
      <c r="AN138" s="260">
        <f t="shared" si="61"/>
        <v>0</v>
      </c>
      <c r="AO138" s="260">
        <f t="shared" si="62"/>
        <v>128</v>
      </c>
    </row>
    <row r="139" spans="1:41" ht="30">
      <c r="A139" s="264" t="str">
        <f t="shared" si="63"/>
        <v>Код_ОО+МСУ_верно</v>
      </c>
      <c r="B139" s="243">
        <v>206</v>
      </c>
      <c r="C139" s="244">
        <v>128</v>
      </c>
      <c r="D139" s="258" t="str">
        <f t="shared" si="56"/>
        <v>Оленинский муниципальный округ</v>
      </c>
      <c r="E139" s="236"/>
      <c r="F139" s="236" t="s">
        <v>1597</v>
      </c>
      <c r="G139" s="244">
        <v>280005</v>
      </c>
      <c r="H139" s="259" t="str">
        <f t="shared" si="57"/>
        <v>МКОУ Оленинская ООШ</v>
      </c>
      <c r="I139" s="236">
        <v>9</v>
      </c>
      <c r="J139" s="236" t="s">
        <v>90</v>
      </c>
      <c r="K139" s="236"/>
      <c r="L139" s="236"/>
      <c r="M139" s="311">
        <f t="shared" si="58"/>
        <v>0</v>
      </c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  <c r="AJ139" s="236"/>
      <c r="AK139" s="236"/>
      <c r="AL139" s="260" t="str">
        <f t="shared" si="59"/>
        <v>да</v>
      </c>
      <c r="AM139" s="260" t="str">
        <f t="shared" si="60"/>
        <v>нет</v>
      </c>
      <c r="AN139" s="260">
        <f t="shared" si="61"/>
        <v>0</v>
      </c>
      <c r="AO139" s="260">
        <f t="shared" si="62"/>
        <v>128</v>
      </c>
    </row>
    <row r="140" spans="1:41" ht="45">
      <c r="A140" s="264" t="str">
        <f t="shared" si="63"/>
        <v>Код_ОО+МСУ_верно</v>
      </c>
      <c r="B140" s="243">
        <v>209</v>
      </c>
      <c r="C140" s="244">
        <v>128</v>
      </c>
      <c r="D140" s="258" t="str">
        <f t="shared" ref="D140:D144" si="64">IFERROR(VLOOKUP(C140,msu,2,0),"")</f>
        <v>Оленинский муниципальный округ</v>
      </c>
      <c r="E140" s="236"/>
      <c r="F140" s="243" t="s">
        <v>1598</v>
      </c>
      <c r="G140" s="244">
        <v>280014</v>
      </c>
      <c r="H140" s="259" t="str">
        <f t="shared" ref="H140:H144" si="65">IFERROR(VLOOKUP(G140,oo,2,0),"")</f>
        <v>МКОУ Первомайская ООШ</v>
      </c>
      <c r="I140" s="236">
        <v>7</v>
      </c>
      <c r="J140" s="236"/>
      <c r="K140" s="236" t="s">
        <v>90</v>
      </c>
      <c r="L140" s="236"/>
      <c r="M140" s="311">
        <f t="shared" ref="M140:M144" si="66">COUNTA(N140:AK140)</f>
        <v>0</v>
      </c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60" t="str">
        <f t="shared" ref="AL140:AL144" si="67">IF($I140&lt;5,"нет",IF($I140&gt;9,"нет","да"))</f>
        <v>да</v>
      </c>
      <c r="AM140" s="260" t="str">
        <f t="shared" ref="AM140:AM144" si="68">IF($I140&lt;=9,"нет","да")</f>
        <v>нет</v>
      </c>
      <c r="AN140" s="260">
        <f t="shared" ref="AN140:AN144" si="69">COUNTIF(N140:AK140,"призер")+COUNTIF(N140:AK140,"победитель")</f>
        <v>0</v>
      </c>
      <c r="AO140" s="260">
        <f t="shared" ref="AO140:AO144" si="70">IF(LEN(G140)=5,LEFT(G140,1)+100,LEFT(G140,2)+100)</f>
        <v>128</v>
      </c>
    </row>
    <row r="141" spans="1:41" ht="45">
      <c r="A141" s="264" t="str">
        <f t="shared" si="63"/>
        <v>Код_ОО+МСУ_верно</v>
      </c>
      <c r="B141" s="243">
        <v>210</v>
      </c>
      <c r="C141" s="244">
        <v>128</v>
      </c>
      <c r="D141" s="258" t="str">
        <f t="shared" si="64"/>
        <v>Оленинский муниципальный округ</v>
      </c>
      <c r="E141" s="236"/>
      <c r="F141" s="243" t="s">
        <v>1599</v>
      </c>
      <c r="G141" s="244">
        <v>280014</v>
      </c>
      <c r="H141" s="259" t="str">
        <f t="shared" si="65"/>
        <v>МКОУ Первомайская ООШ</v>
      </c>
      <c r="I141" s="236">
        <v>8</v>
      </c>
      <c r="J141" s="236"/>
      <c r="K141" s="236" t="s">
        <v>90</v>
      </c>
      <c r="L141" s="236"/>
      <c r="M141" s="311">
        <f t="shared" si="66"/>
        <v>0</v>
      </c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60" t="str">
        <f t="shared" si="67"/>
        <v>да</v>
      </c>
      <c r="AM141" s="260" t="str">
        <f t="shared" si="68"/>
        <v>нет</v>
      </c>
      <c r="AN141" s="260">
        <f t="shared" si="69"/>
        <v>0</v>
      </c>
      <c r="AO141" s="260">
        <f t="shared" si="70"/>
        <v>128</v>
      </c>
    </row>
    <row r="142" spans="1:41" ht="45">
      <c r="A142" s="264" t="str">
        <f t="shared" si="63"/>
        <v>Код_ОО+МСУ_верно</v>
      </c>
      <c r="B142" s="243">
        <v>211</v>
      </c>
      <c r="C142" s="244">
        <v>128</v>
      </c>
      <c r="D142" s="258" t="str">
        <f t="shared" si="64"/>
        <v>Оленинский муниципальный округ</v>
      </c>
      <c r="E142" s="236"/>
      <c r="F142" s="243" t="s">
        <v>1600</v>
      </c>
      <c r="G142" s="244">
        <v>280014</v>
      </c>
      <c r="H142" s="259" t="str">
        <f t="shared" si="65"/>
        <v>МКОУ Первомайская ООШ</v>
      </c>
      <c r="I142" s="236">
        <v>8</v>
      </c>
      <c r="J142" s="236"/>
      <c r="K142" s="236" t="s">
        <v>90</v>
      </c>
      <c r="L142" s="236"/>
      <c r="M142" s="311">
        <f t="shared" si="66"/>
        <v>0</v>
      </c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60" t="str">
        <f t="shared" si="67"/>
        <v>да</v>
      </c>
      <c r="AM142" s="260" t="str">
        <f t="shared" si="68"/>
        <v>нет</v>
      </c>
      <c r="AN142" s="260">
        <f t="shared" si="69"/>
        <v>0</v>
      </c>
      <c r="AO142" s="260">
        <f t="shared" si="70"/>
        <v>128</v>
      </c>
    </row>
    <row r="143" spans="1:41" ht="45">
      <c r="A143" s="264" t="str">
        <f t="shared" si="63"/>
        <v>Код_ОО+МСУ_верно</v>
      </c>
      <c r="B143" s="243">
        <v>212</v>
      </c>
      <c r="C143" s="244">
        <v>128</v>
      </c>
      <c r="D143" s="258" t="str">
        <f t="shared" si="64"/>
        <v>Оленинский муниципальный округ</v>
      </c>
      <c r="E143" s="236"/>
      <c r="F143" s="243" t="s">
        <v>1601</v>
      </c>
      <c r="G143" s="244">
        <v>280014</v>
      </c>
      <c r="H143" s="259" t="str">
        <f t="shared" si="65"/>
        <v>МКОУ Первомайская ООШ</v>
      </c>
      <c r="I143" s="236">
        <v>9</v>
      </c>
      <c r="J143" s="236"/>
      <c r="K143" s="236" t="s">
        <v>90</v>
      </c>
      <c r="L143" s="236"/>
      <c r="M143" s="311">
        <f t="shared" si="66"/>
        <v>0</v>
      </c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60" t="str">
        <f t="shared" si="67"/>
        <v>да</v>
      </c>
      <c r="AM143" s="260" t="str">
        <f t="shared" si="68"/>
        <v>нет</v>
      </c>
      <c r="AN143" s="260">
        <f t="shared" si="69"/>
        <v>0</v>
      </c>
      <c r="AO143" s="260">
        <f t="shared" si="70"/>
        <v>128</v>
      </c>
    </row>
    <row r="144" spans="1:41" ht="45">
      <c r="A144" s="264" t="str">
        <f t="shared" si="63"/>
        <v>Код_ОО+МСУ_верно</v>
      </c>
      <c r="B144" s="243">
        <v>213</v>
      </c>
      <c r="C144" s="244">
        <v>128</v>
      </c>
      <c r="D144" s="258" t="str">
        <f t="shared" si="64"/>
        <v>Оленинский муниципальный округ</v>
      </c>
      <c r="E144" s="236"/>
      <c r="F144" s="243" t="s">
        <v>1602</v>
      </c>
      <c r="G144" s="244">
        <v>280014</v>
      </c>
      <c r="H144" s="259" t="str">
        <f t="shared" si="65"/>
        <v>МКОУ Первомайская ООШ</v>
      </c>
      <c r="I144" s="236">
        <v>9</v>
      </c>
      <c r="J144" s="236"/>
      <c r="K144" s="236" t="s">
        <v>90</v>
      </c>
      <c r="L144" s="236"/>
      <c r="M144" s="311">
        <f t="shared" si="66"/>
        <v>0</v>
      </c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  <c r="AG144" s="236"/>
      <c r="AH144" s="236"/>
      <c r="AI144" s="236"/>
      <c r="AJ144" s="236"/>
      <c r="AK144" s="236"/>
      <c r="AL144" s="260" t="str">
        <f t="shared" si="67"/>
        <v>да</v>
      </c>
      <c r="AM144" s="260" t="str">
        <f t="shared" si="68"/>
        <v>нет</v>
      </c>
      <c r="AN144" s="260">
        <f t="shared" si="69"/>
        <v>0</v>
      </c>
      <c r="AO144" s="260">
        <f t="shared" si="70"/>
        <v>128</v>
      </c>
    </row>
    <row r="145" spans="1:41" ht="30">
      <c r="A145" s="264" t="str">
        <f t="shared" si="63"/>
        <v>Код_ОО+МСУ_верно</v>
      </c>
      <c r="B145" s="243">
        <v>215</v>
      </c>
      <c r="C145" s="244">
        <v>128</v>
      </c>
      <c r="D145" s="258" t="str">
        <f t="shared" ref="D145:D146" si="71">IFERROR(VLOOKUP(C145,msu,2,0),"")</f>
        <v>Оленинский муниципальный округ</v>
      </c>
      <c r="E145" s="236"/>
      <c r="F145" s="236" t="s">
        <v>1603</v>
      </c>
      <c r="G145" s="244">
        <v>280015</v>
      </c>
      <c r="H145" s="259" t="str">
        <f t="shared" ref="H145:H146" si="72">IFERROR(VLOOKUP(G145,oo,2,0),"")</f>
        <v>МКОУ Рогалевская ООШ</v>
      </c>
      <c r="I145" s="236">
        <v>9</v>
      </c>
      <c r="J145" s="236"/>
      <c r="K145" s="236" t="s">
        <v>90</v>
      </c>
      <c r="L145" s="236"/>
      <c r="M145" s="311">
        <f>COUNTA(N145:AK145)</f>
        <v>0</v>
      </c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60" t="str">
        <f t="shared" ref="AL145:AL146" si="73">IF($I145&lt;5,"нет",IF($I145&gt;9,"нет","да"))</f>
        <v>да</v>
      </c>
      <c r="AM145" s="260" t="str">
        <f>IF($I145&lt;=9,"нет","да")</f>
        <v>нет</v>
      </c>
      <c r="AN145" s="260">
        <f t="shared" ref="AN145:AN146" si="74">COUNTIF(N145:AK145,"призер")+COUNTIF(N145:AK145,"победитель")</f>
        <v>0</v>
      </c>
      <c r="AO145" s="260">
        <f t="shared" ref="AO145:AO146" si="75">IF(LEN(G145)=5,LEFT(G145,1)+100,LEFT(G145,2)+100)</f>
        <v>128</v>
      </c>
    </row>
    <row r="146" spans="1:41" ht="30">
      <c r="A146" s="264" t="str">
        <f t="shared" si="63"/>
        <v>Код_ОО+МСУ_верно</v>
      </c>
      <c r="B146" s="243">
        <v>216</v>
      </c>
      <c r="C146" s="244">
        <v>128</v>
      </c>
      <c r="D146" s="258" t="str">
        <f t="shared" si="71"/>
        <v>Оленинский муниципальный округ</v>
      </c>
      <c r="E146" s="236"/>
      <c r="F146" s="236" t="s">
        <v>1604</v>
      </c>
      <c r="G146" s="244">
        <v>280015</v>
      </c>
      <c r="H146" s="259" t="str">
        <f t="shared" si="72"/>
        <v>МКОУ Рогалевская ООШ</v>
      </c>
      <c r="I146" s="236">
        <v>9</v>
      </c>
      <c r="J146" s="236"/>
      <c r="K146" s="236" t="s">
        <v>90</v>
      </c>
      <c r="L146" s="236"/>
      <c r="M146" s="311">
        <f t="shared" ref="M146" si="76">COUNTA(N146:AK146)</f>
        <v>0</v>
      </c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60" t="str">
        <f t="shared" si="73"/>
        <v>да</v>
      </c>
      <c r="AM146" s="260" t="str">
        <f t="shared" ref="AM146" si="77">IF($I146&lt;=9,"нет","да")</f>
        <v>нет</v>
      </c>
      <c r="AN146" s="260">
        <f t="shared" si="74"/>
        <v>0</v>
      </c>
      <c r="AO146" s="260">
        <f t="shared" si="75"/>
        <v>128</v>
      </c>
    </row>
    <row r="147" spans="1:41" ht="45">
      <c r="A147" s="264" t="str">
        <f t="shared" si="63"/>
        <v>Код_ОО+МСУ_верно</v>
      </c>
      <c r="B147" s="243">
        <v>217</v>
      </c>
      <c r="C147" s="244">
        <v>128</v>
      </c>
      <c r="D147" s="258" t="str">
        <f t="shared" ref="D147:D148" si="78">IFERROR(VLOOKUP(C147,msu,2,0),"")</f>
        <v>Оленинский муниципальный округ</v>
      </c>
      <c r="E147" s="236">
        <v>128</v>
      </c>
      <c r="F147" s="236" t="s">
        <v>1605</v>
      </c>
      <c r="G147" s="244">
        <v>280016</v>
      </c>
      <c r="H147" s="259" t="str">
        <f t="shared" ref="H147:H148" si="79">IFERROR(VLOOKUP(G147,oo,2,0),"")</f>
        <v>МКОУ Свисталовская ООШ</v>
      </c>
      <c r="I147" s="236">
        <v>7</v>
      </c>
      <c r="J147" s="236"/>
      <c r="K147" s="236" t="s">
        <v>90</v>
      </c>
      <c r="L147" s="236"/>
      <c r="M147" s="311">
        <f>COUNTA(N147:AK147)</f>
        <v>0</v>
      </c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60" t="str">
        <f>IF($I147&lt;5,"нет",IF($I147&gt;9,"нет","да"))</f>
        <v>да</v>
      </c>
      <c r="AM147" s="260" t="str">
        <f>IF($I147&lt;=9,"нет","да")</f>
        <v>нет</v>
      </c>
      <c r="AN147" s="260">
        <f>COUNTIF(N147:AK147,"призер")+COUNTIF(N147:AK147,"победитель")</f>
        <v>0</v>
      </c>
      <c r="AO147" s="260">
        <f>IF(LEN(G147)=5,LEFT(G147,1)+100,LEFT(G147,2)+100)</f>
        <v>128</v>
      </c>
    </row>
    <row r="148" spans="1:41" ht="45">
      <c r="A148" s="264" t="str">
        <f t="shared" si="63"/>
        <v>Код_ОО+МСУ_верно</v>
      </c>
      <c r="B148" s="243">
        <v>220</v>
      </c>
      <c r="C148" s="244">
        <v>128</v>
      </c>
      <c r="D148" s="258" t="str">
        <f t="shared" si="78"/>
        <v>Оленинский муниципальный округ</v>
      </c>
      <c r="E148" s="236">
        <v>128</v>
      </c>
      <c r="F148" s="236" t="s">
        <v>1606</v>
      </c>
      <c r="G148" s="244">
        <v>280016</v>
      </c>
      <c r="H148" s="259" t="str">
        <f t="shared" si="79"/>
        <v>МКОУ Свисталовская ООШ</v>
      </c>
      <c r="I148" s="236">
        <v>7</v>
      </c>
      <c r="J148" s="236"/>
      <c r="K148" s="236" t="s">
        <v>90</v>
      </c>
      <c r="L148" s="236"/>
      <c r="M148" s="311">
        <f t="shared" ref="M148" si="80">COUNTA(N148:AK148)</f>
        <v>0</v>
      </c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60" t="str">
        <f t="shared" ref="AL148" si="81">IF($I148&lt;5,"нет",IF($I148&gt;9,"нет","да"))</f>
        <v>да</v>
      </c>
      <c r="AM148" s="260" t="str">
        <f t="shared" ref="AM148" si="82">IF($I148&lt;=9,"нет","да")</f>
        <v>нет</v>
      </c>
      <c r="AN148" s="260">
        <f t="shared" ref="AN148" si="83">COUNTIF(N148:AK148,"призер")+COUNTIF(N148:AK148,"победитель")</f>
        <v>0</v>
      </c>
      <c r="AO148" s="260">
        <f t="shared" ref="AO148" si="84">IF(LEN(G148)=5,LEFT(G148,1)+100,LEFT(G148,2)+100)</f>
        <v>128</v>
      </c>
    </row>
    <row r="149" spans="1:41" ht="30">
      <c r="A149" s="264" t="str">
        <f t="shared" si="63"/>
        <v>Код_ОО+МСУ_верно</v>
      </c>
      <c r="B149" s="243">
        <v>223</v>
      </c>
      <c r="C149" s="244">
        <v>128</v>
      </c>
      <c r="D149" s="258" t="str">
        <f t="shared" ref="D149:D151" si="85">IFERROR(VLOOKUP(C149,msu,2,0),"")</f>
        <v>Оленинский муниципальный округ</v>
      </c>
      <c r="E149" s="236"/>
      <c r="F149" s="243" t="s">
        <v>1607</v>
      </c>
      <c r="G149" s="244">
        <v>280004</v>
      </c>
      <c r="H149" s="259" t="str">
        <f t="shared" ref="H149:H151" si="86">IFERROR(VLOOKUP(G149,oo,2,0),"")</f>
        <v>МКОУ Татевская СОШ</v>
      </c>
      <c r="I149" s="236">
        <v>8</v>
      </c>
      <c r="J149" s="236"/>
      <c r="K149" s="236" t="s">
        <v>90</v>
      </c>
      <c r="L149" s="236"/>
      <c r="M149" s="311">
        <f>COUNTA(N149:AK149)</f>
        <v>0</v>
      </c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60" t="str">
        <f t="shared" ref="AL149:AL151" si="87">IF($I149&lt;5,"нет",IF($I149&gt;9,"нет","да"))</f>
        <v>да</v>
      </c>
      <c r="AM149" s="260" t="str">
        <f>IF($I149&lt;=9,"нет","да")</f>
        <v>нет</v>
      </c>
      <c r="AN149" s="260">
        <f t="shared" ref="AN149:AN151" si="88">COUNTIF(N149:AK149,"призер")+COUNTIF(N149:AK149,"победитель")</f>
        <v>0</v>
      </c>
      <c r="AO149" s="260">
        <f t="shared" ref="AO149:AO151" si="89">IF(LEN(G149)=5,LEFT(G149,1)+100,LEFT(G149,2)+100)</f>
        <v>128</v>
      </c>
    </row>
    <row r="150" spans="1:41" ht="30">
      <c r="A150" s="264" t="str">
        <f t="shared" si="63"/>
        <v>Код_ОО+МСУ_верно</v>
      </c>
      <c r="B150" s="243">
        <v>224</v>
      </c>
      <c r="C150" s="244">
        <v>128</v>
      </c>
      <c r="D150" s="258" t="str">
        <f t="shared" si="85"/>
        <v>Оленинский муниципальный округ</v>
      </c>
      <c r="E150" s="236"/>
      <c r="F150" s="243" t="s">
        <v>1608</v>
      </c>
      <c r="G150" s="244">
        <v>280004</v>
      </c>
      <c r="H150" s="259" t="str">
        <f t="shared" si="86"/>
        <v>МКОУ Татевская СОШ</v>
      </c>
      <c r="I150" s="236">
        <v>8</v>
      </c>
      <c r="J150" s="236"/>
      <c r="K150" s="236" t="s">
        <v>90</v>
      </c>
      <c r="L150" s="236"/>
      <c r="M150" s="311">
        <f t="shared" ref="M150:M151" si="90">COUNTA(N150:AK150)</f>
        <v>0</v>
      </c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60" t="str">
        <f t="shared" si="87"/>
        <v>да</v>
      </c>
      <c r="AM150" s="260" t="str">
        <f t="shared" ref="AM150:AM151" si="91">IF($I150&lt;=9,"нет","да")</f>
        <v>нет</v>
      </c>
      <c r="AN150" s="260">
        <f t="shared" si="88"/>
        <v>0</v>
      </c>
      <c r="AO150" s="260">
        <f t="shared" si="89"/>
        <v>128</v>
      </c>
    </row>
    <row r="151" spans="1:41" ht="30">
      <c r="A151" s="264" t="str">
        <f t="shared" si="63"/>
        <v>Код_ОО+МСУ_верно</v>
      </c>
      <c r="B151" s="243">
        <v>225</v>
      </c>
      <c r="C151" s="244">
        <v>128</v>
      </c>
      <c r="D151" s="258" t="str">
        <f t="shared" si="85"/>
        <v>Оленинский муниципальный округ</v>
      </c>
      <c r="E151" s="236"/>
      <c r="F151" s="350" t="s">
        <v>1609</v>
      </c>
      <c r="G151" s="244">
        <v>280004</v>
      </c>
      <c r="H151" s="259" t="str">
        <f t="shared" si="86"/>
        <v>МКОУ Татевская СОШ</v>
      </c>
      <c r="I151" s="236">
        <v>9</v>
      </c>
      <c r="J151" s="236"/>
      <c r="K151" s="236" t="s">
        <v>90</v>
      </c>
      <c r="L151" s="236"/>
      <c r="M151" s="311">
        <f t="shared" si="90"/>
        <v>0</v>
      </c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60" t="str">
        <f t="shared" si="87"/>
        <v>да</v>
      </c>
      <c r="AM151" s="260" t="str">
        <f t="shared" si="91"/>
        <v>нет</v>
      </c>
      <c r="AN151" s="260">
        <f t="shared" si="88"/>
        <v>0</v>
      </c>
      <c r="AO151" s="260">
        <f t="shared" si="89"/>
        <v>128</v>
      </c>
    </row>
    <row r="152" spans="1:41" ht="30">
      <c r="A152" s="264" t="str">
        <f t="shared" si="63"/>
        <v>Код_ОО+МСУ_верно</v>
      </c>
      <c r="B152" s="243">
        <v>236</v>
      </c>
      <c r="C152" s="244">
        <v>128</v>
      </c>
      <c r="D152" s="351" t="str">
        <f t="shared" ref="D152:D155" si="92">IFERROR(VLOOKUP(C152,msu,2,0),"")</f>
        <v>Оленинский муниципальный округ</v>
      </c>
      <c r="E152" s="236"/>
      <c r="F152" s="236" t="s">
        <v>1611</v>
      </c>
      <c r="G152" s="244">
        <v>280019</v>
      </c>
      <c r="H152" s="352" t="str">
        <f t="shared" ref="H152:H155" si="93">IFERROR(VLOOKUP(G152,oo,2,0),"")</f>
        <v>МКОУ Шоптовская ООШ</v>
      </c>
      <c r="I152" s="236">
        <v>7</v>
      </c>
      <c r="J152" s="236"/>
      <c r="K152" s="236" t="s">
        <v>90</v>
      </c>
      <c r="L152" s="236"/>
      <c r="M152" s="353">
        <f t="shared" ref="M152:M155" si="94">COUNTA(N152:AK152)</f>
        <v>0</v>
      </c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354" t="str">
        <f t="shared" ref="AL152:AL155" si="95">IF($I152&lt;5,"нет",IF($I152&gt;9,"нет","да"))</f>
        <v>да</v>
      </c>
      <c r="AM152" s="354" t="str">
        <f t="shared" ref="AM152:AM155" si="96">IF($I152&lt;=9,"нет","да")</f>
        <v>нет</v>
      </c>
      <c r="AN152" s="354">
        <f t="shared" ref="AN152:AN155" si="97">COUNTIF(N152:AK152,"призер")+COUNTIF(N152:AK152,"победитель")</f>
        <v>0</v>
      </c>
      <c r="AO152" s="354">
        <f t="shared" ref="AO152:AO155" si="98">IF(LEN(G152)=5,LEFT(G152,1)+100,LEFT(G152,2)+100)</f>
        <v>128</v>
      </c>
    </row>
    <row r="153" spans="1:41" ht="30">
      <c r="A153" s="264" t="str">
        <f t="shared" si="63"/>
        <v>Код_ОО+МСУ_верно</v>
      </c>
      <c r="B153" s="243">
        <v>237</v>
      </c>
      <c r="C153" s="244">
        <v>128</v>
      </c>
      <c r="D153" s="351" t="str">
        <f t="shared" si="92"/>
        <v>Оленинский муниципальный округ</v>
      </c>
      <c r="E153" s="236"/>
      <c r="F153" s="236" t="s">
        <v>1612</v>
      </c>
      <c r="G153" s="244">
        <v>280019</v>
      </c>
      <c r="H153" s="352" t="str">
        <f t="shared" si="93"/>
        <v>МКОУ Шоптовская ООШ</v>
      </c>
      <c r="I153" s="236">
        <v>7</v>
      </c>
      <c r="J153" s="236"/>
      <c r="K153" s="236" t="s">
        <v>90</v>
      </c>
      <c r="L153" s="236"/>
      <c r="M153" s="353">
        <f t="shared" si="94"/>
        <v>2</v>
      </c>
      <c r="N153" s="236"/>
      <c r="O153" s="236"/>
      <c r="P153" s="236"/>
      <c r="Q153" s="236" t="s">
        <v>218</v>
      </c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 t="s">
        <v>218</v>
      </c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354" t="str">
        <f t="shared" si="95"/>
        <v>да</v>
      </c>
      <c r="AM153" s="354" t="str">
        <f t="shared" si="96"/>
        <v>нет</v>
      </c>
      <c r="AN153" s="354">
        <f t="shared" si="97"/>
        <v>0</v>
      </c>
      <c r="AO153" s="354">
        <f t="shared" si="98"/>
        <v>128</v>
      </c>
    </row>
    <row r="154" spans="1:41" ht="30">
      <c r="A154" s="264" t="str">
        <f t="shared" si="63"/>
        <v>Код_ОО+МСУ_верно</v>
      </c>
      <c r="B154" s="243">
        <v>238</v>
      </c>
      <c r="C154" s="244">
        <v>128</v>
      </c>
      <c r="D154" s="351" t="str">
        <f t="shared" si="92"/>
        <v>Оленинский муниципальный округ</v>
      </c>
      <c r="E154" s="236"/>
      <c r="F154" s="236" t="s">
        <v>1613</v>
      </c>
      <c r="G154" s="244">
        <v>280019</v>
      </c>
      <c r="H154" s="352" t="str">
        <f t="shared" si="93"/>
        <v>МКОУ Шоптовская ООШ</v>
      </c>
      <c r="I154" s="236">
        <v>8</v>
      </c>
      <c r="J154" s="236"/>
      <c r="K154" s="236" t="s">
        <v>90</v>
      </c>
      <c r="L154" s="236"/>
      <c r="M154" s="353">
        <f t="shared" si="94"/>
        <v>2</v>
      </c>
      <c r="N154" s="236"/>
      <c r="O154" s="236"/>
      <c r="P154" s="236"/>
      <c r="Q154" s="236" t="s">
        <v>218</v>
      </c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 t="s">
        <v>218</v>
      </c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354" t="str">
        <f t="shared" si="95"/>
        <v>да</v>
      </c>
      <c r="AM154" s="354" t="str">
        <f t="shared" si="96"/>
        <v>нет</v>
      </c>
      <c r="AN154" s="354">
        <f t="shared" si="97"/>
        <v>0</v>
      </c>
      <c r="AO154" s="354">
        <f t="shared" si="98"/>
        <v>128</v>
      </c>
    </row>
    <row r="155" spans="1:41" ht="30">
      <c r="A155" s="264" t="str">
        <f t="shared" si="63"/>
        <v>Код_ОО+МСУ_верно</v>
      </c>
      <c r="B155" s="243">
        <v>239</v>
      </c>
      <c r="C155" s="244">
        <v>128</v>
      </c>
      <c r="D155" s="351" t="str">
        <f t="shared" si="92"/>
        <v>Оленинский муниципальный округ</v>
      </c>
      <c r="E155" s="236"/>
      <c r="F155" s="236" t="s">
        <v>1614</v>
      </c>
      <c r="G155" s="244">
        <v>280019</v>
      </c>
      <c r="H155" s="352" t="str">
        <f t="shared" si="93"/>
        <v>МКОУ Шоптовская ООШ</v>
      </c>
      <c r="I155" s="236">
        <v>8</v>
      </c>
      <c r="J155" s="236"/>
      <c r="K155" s="236" t="s">
        <v>90</v>
      </c>
      <c r="L155" s="236"/>
      <c r="M155" s="353">
        <f t="shared" si="94"/>
        <v>0</v>
      </c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354" t="str">
        <f t="shared" si="95"/>
        <v>да</v>
      </c>
      <c r="AM155" s="354" t="str">
        <f t="shared" si="96"/>
        <v>нет</v>
      </c>
      <c r="AN155" s="354">
        <f t="shared" si="97"/>
        <v>0</v>
      </c>
      <c r="AO155" s="354">
        <f t="shared" si="98"/>
        <v>128</v>
      </c>
    </row>
    <row r="156" spans="1:41" ht="30">
      <c r="A156" s="264" t="str">
        <f t="shared" si="63"/>
        <v>Код_ОО+МСУ_верно</v>
      </c>
      <c r="B156" s="243">
        <v>240</v>
      </c>
      <c r="C156" s="244">
        <v>128</v>
      </c>
      <c r="D156" s="258" t="str">
        <f t="shared" ref="D156" si="99">IFERROR(VLOOKUP(C156,msu,2,0),"")</f>
        <v>Оленинский муниципальный округ</v>
      </c>
      <c r="E156" s="236"/>
      <c r="F156" s="243" t="s">
        <v>1615</v>
      </c>
      <c r="G156" s="244">
        <v>280010</v>
      </c>
      <c r="H156" s="259" t="str">
        <f t="shared" ref="H156:H158" si="100">IFERROR(VLOOKUP(G156,oo,2,0),"")</f>
        <v>МКОУ Гришинская ООШ</v>
      </c>
      <c r="I156" s="236">
        <v>9</v>
      </c>
      <c r="J156" s="236"/>
      <c r="K156" s="236" t="s">
        <v>90</v>
      </c>
      <c r="L156" s="236"/>
      <c r="M156" s="311">
        <f>COUNTA(N156:AK156)</f>
        <v>0</v>
      </c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60" t="str">
        <f>IF($I156&lt;5,"нет",IF($I156&gt;9,"нет","да"))</f>
        <v>да</v>
      </c>
      <c r="AM156" s="260" t="str">
        <f>IF($I156&lt;=9,"нет","да")</f>
        <v>нет</v>
      </c>
      <c r="AN156" s="260">
        <f>COUNTIF(N156:AK156,"призер")+COUNTIF(N156:AK156,"победитель")</f>
        <v>0</v>
      </c>
      <c r="AO156" s="260">
        <f>IF(LEN(G156)=5,LEFT(G156,1)+100,LEFT(G156,2)+100)</f>
        <v>128</v>
      </c>
    </row>
    <row r="157" spans="1:41" ht="30">
      <c r="A157" s="264" t="str">
        <f t="shared" si="63"/>
        <v>Код_ОО+МСУ_верно</v>
      </c>
      <c r="B157" s="243">
        <v>241</v>
      </c>
      <c r="C157" s="244">
        <v>128</v>
      </c>
      <c r="D157" s="351" t="s">
        <v>78</v>
      </c>
      <c r="E157" s="236"/>
      <c r="F157" s="243" t="s">
        <v>1616</v>
      </c>
      <c r="G157" s="244">
        <v>280002</v>
      </c>
      <c r="H157" s="259" t="str">
        <f t="shared" si="100"/>
        <v>МКОУ Мостовская  СОШ</v>
      </c>
      <c r="I157" s="236">
        <v>7</v>
      </c>
      <c r="J157" s="236"/>
      <c r="K157" s="236" t="s">
        <v>90</v>
      </c>
      <c r="L157" s="236"/>
      <c r="M157" s="311">
        <f>COUNTA(N157:AK157)</f>
        <v>0</v>
      </c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60" t="str">
        <f t="shared" ref="AL157:AL158" si="101">IF($I157&lt;5,"нет",IF($I157&gt;9,"нет","да"))</f>
        <v>да</v>
      </c>
      <c r="AM157" s="260" t="str">
        <f>IF($I157&lt;=9,"нет","да")</f>
        <v>нет</v>
      </c>
      <c r="AN157" s="260">
        <f t="shared" ref="AN157:AN158" si="102">COUNTIF(N157:AK157,"призер")+COUNTIF(N157:AK157,"победитель")</f>
        <v>0</v>
      </c>
      <c r="AO157" s="260">
        <f t="shared" ref="AO157:AO158" si="103">IF(LEN(G157)=5,LEFT(G157,1)+100,LEFT(G157,2)+100)</f>
        <v>128</v>
      </c>
    </row>
    <row r="158" spans="1:41" ht="30">
      <c r="A158" s="264" t="str">
        <f t="shared" si="63"/>
        <v>Код_ОО+МСУ_верно</v>
      </c>
      <c r="B158" s="243">
        <v>242</v>
      </c>
      <c r="C158" s="244">
        <v>128</v>
      </c>
      <c r="D158" s="258" t="s">
        <v>78</v>
      </c>
      <c r="E158" s="236"/>
      <c r="F158" s="243" t="s">
        <v>1617</v>
      </c>
      <c r="G158" s="244">
        <v>280008</v>
      </c>
      <c r="H158" s="259" t="str">
        <f t="shared" si="100"/>
        <v>МКОУ Глазковская ООШ</v>
      </c>
      <c r="I158" s="236">
        <v>7</v>
      </c>
      <c r="J158" s="236"/>
      <c r="K158" s="236" t="s">
        <v>90</v>
      </c>
      <c r="L158" s="236"/>
      <c r="M158" s="311">
        <f t="shared" ref="M158" si="104">COUNTA(N158:AK158)</f>
        <v>0</v>
      </c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  <c r="AA158" s="236"/>
      <c r="AB158" s="236"/>
      <c r="AC158" s="236"/>
      <c r="AD158" s="236"/>
      <c r="AE158" s="236"/>
      <c r="AF158" s="236"/>
      <c r="AG158" s="236"/>
      <c r="AH158" s="236"/>
      <c r="AI158" s="236"/>
      <c r="AJ158" s="236"/>
      <c r="AK158" s="236"/>
      <c r="AL158" s="260" t="str">
        <f t="shared" si="101"/>
        <v>да</v>
      </c>
      <c r="AM158" s="260" t="str">
        <f t="shared" ref="AM158" si="105">IF($I158&lt;=9,"нет","да")</f>
        <v>нет</v>
      </c>
      <c r="AN158" s="260">
        <f t="shared" si="102"/>
        <v>0</v>
      </c>
      <c r="AO158" s="260">
        <f t="shared" si="103"/>
        <v>128</v>
      </c>
    </row>
    <row r="159" spans="1:41" ht="45">
      <c r="A159" s="264" t="str">
        <f t="shared" si="63"/>
        <v>Код_ОО+МСУ_верно</v>
      </c>
      <c r="B159" s="243">
        <v>244</v>
      </c>
      <c r="C159" s="244">
        <v>128</v>
      </c>
      <c r="D159" s="258" t="str">
        <f t="shared" ref="D159:D163" si="106">IFERROR(VLOOKUP(C159,msu,2,0),"")</f>
        <v>Оленинский муниципальный округ</v>
      </c>
      <c r="E159" s="236"/>
      <c r="F159" s="236" t="s">
        <v>1618</v>
      </c>
      <c r="G159" s="244">
        <v>280006</v>
      </c>
      <c r="H159" s="259" t="str">
        <f t="shared" ref="H159:H163" si="107">IFERROR(VLOOKUP(G159,oo,2,0),"")</f>
        <v>МКОУ Белейковская ООШ</v>
      </c>
      <c r="I159" s="236">
        <v>9</v>
      </c>
      <c r="J159" s="236"/>
      <c r="K159" s="236" t="s">
        <v>90</v>
      </c>
      <c r="L159" s="236"/>
      <c r="M159" s="311">
        <f>COUNTA(N159:AK159)</f>
        <v>0</v>
      </c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60" t="str">
        <f>IF($I159&lt;5,"нет",IF($I159&gt;9,"нет","да"))</f>
        <v>да</v>
      </c>
      <c r="AM159" s="260" t="str">
        <f>IF($I159&lt;=9,"нет","да")</f>
        <v>нет</v>
      </c>
      <c r="AN159" s="260">
        <f>COUNTIF(N159:AK159,"призер")+COUNTIF(N159:AK159,"победитель")</f>
        <v>0</v>
      </c>
      <c r="AO159" s="260">
        <f>IF(LEN(G159)=5,LEFT(G159,1)+100,LEFT(G159,2)+100)</f>
        <v>128</v>
      </c>
    </row>
    <row r="160" spans="1:41" ht="45">
      <c r="A160" s="264" t="str">
        <f t="shared" si="63"/>
        <v>Код_ОО+МСУ_верно</v>
      </c>
      <c r="B160" s="243">
        <v>245</v>
      </c>
      <c r="C160" s="244">
        <v>128</v>
      </c>
      <c r="D160" s="258" t="str">
        <f t="shared" si="106"/>
        <v>Оленинский муниципальный округ</v>
      </c>
      <c r="E160" s="236"/>
      <c r="F160" s="236" t="s">
        <v>1619</v>
      </c>
      <c r="G160" s="244">
        <v>280006</v>
      </c>
      <c r="H160" s="259" t="str">
        <f t="shared" si="107"/>
        <v>МКОУ Белейковская ООШ</v>
      </c>
      <c r="I160" s="236">
        <v>9</v>
      </c>
      <c r="J160" s="236"/>
      <c r="K160" s="236" t="s">
        <v>90</v>
      </c>
      <c r="L160" s="236"/>
      <c r="M160" s="311">
        <f>COUNTA(N160:AK160)</f>
        <v>0</v>
      </c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  <c r="AJ160" s="236"/>
      <c r="AK160" s="236"/>
      <c r="AL160" s="260" t="str">
        <f t="shared" ref="AL160:AL163" si="108">IF($I160&lt;5,"нет",IF($I160&gt;9,"нет","да"))</f>
        <v>да</v>
      </c>
      <c r="AM160" s="260" t="str">
        <f>IF($I160&lt;=9,"нет","да")</f>
        <v>нет</v>
      </c>
      <c r="AN160" s="260">
        <f t="shared" ref="AN160:AN163" si="109">COUNTIF(N160:AK160,"призер")+COUNTIF(N160:AK160,"победитель")</f>
        <v>0</v>
      </c>
      <c r="AO160" s="260">
        <f t="shared" ref="AO160:AO163" si="110">IF(LEN(G160)=5,LEFT(G160,1)+100,LEFT(G160,2)+100)</f>
        <v>128</v>
      </c>
    </row>
    <row r="161" spans="1:41" ht="45">
      <c r="A161" s="264" t="str">
        <f t="shared" si="63"/>
        <v>Код_ОО+МСУ_верно</v>
      </c>
      <c r="B161" s="243">
        <v>246</v>
      </c>
      <c r="C161" s="244">
        <v>128</v>
      </c>
      <c r="D161" s="258" t="str">
        <f t="shared" si="106"/>
        <v>Оленинский муниципальный округ</v>
      </c>
      <c r="E161" s="236"/>
      <c r="F161" s="236" t="s">
        <v>1620</v>
      </c>
      <c r="G161" s="244">
        <v>280006</v>
      </c>
      <c r="H161" s="259" t="str">
        <f t="shared" si="107"/>
        <v>МКОУ Белейковская ООШ</v>
      </c>
      <c r="I161" s="236">
        <v>9</v>
      </c>
      <c r="J161" s="236"/>
      <c r="K161" s="236" t="s">
        <v>90</v>
      </c>
      <c r="L161" s="236"/>
      <c r="M161" s="311">
        <f t="shared" ref="M161:M163" si="111">COUNTA(N161:AK161)</f>
        <v>0</v>
      </c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60" t="str">
        <f t="shared" si="108"/>
        <v>да</v>
      </c>
      <c r="AM161" s="260" t="str">
        <f t="shared" ref="AM161:AM163" si="112">IF($I161&lt;=9,"нет","да")</f>
        <v>нет</v>
      </c>
      <c r="AN161" s="260">
        <f t="shared" si="109"/>
        <v>0</v>
      </c>
      <c r="AO161" s="260">
        <f t="shared" si="110"/>
        <v>128</v>
      </c>
    </row>
    <row r="162" spans="1:41" ht="45">
      <c r="A162" s="264" t="str">
        <f t="shared" si="63"/>
        <v>Код_ОО+МСУ_верно</v>
      </c>
      <c r="B162" s="243">
        <v>247</v>
      </c>
      <c r="C162" s="244">
        <v>128</v>
      </c>
      <c r="D162" s="258" t="str">
        <f t="shared" si="106"/>
        <v>Оленинский муниципальный округ</v>
      </c>
      <c r="E162" s="236"/>
      <c r="F162" s="261" t="s">
        <v>1621</v>
      </c>
      <c r="G162" s="244">
        <v>280006</v>
      </c>
      <c r="H162" s="259" t="str">
        <f t="shared" si="107"/>
        <v>МКОУ Белейковская ООШ</v>
      </c>
      <c r="I162" s="236">
        <v>8</v>
      </c>
      <c r="J162" s="236"/>
      <c r="K162" s="236" t="s">
        <v>90</v>
      </c>
      <c r="L162" s="236"/>
      <c r="M162" s="311">
        <f t="shared" si="111"/>
        <v>0</v>
      </c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60" t="str">
        <f t="shared" si="108"/>
        <v>да</v>
      </c>
      <c r="AM162" s="260" t="str">
        <f t="shared" si="112"/>
        <v>нет</v>
      </c>
      <c r="AN162" s="260">
        <f t="shared" si="109"/>
        <v>0</v>
      </c>
      <c r="AO162" s="260">
        <f t="shared" si="110"/>
        <v>128</v>
      </c>
    </row>
    <row r="163" spans="1:41" ht="45">
      <c r="A163" s="264" t="str">
        <f t="shared" si="63"/>
        <v>Код_ОО+МСУ_верно</v>
      </c>
      <c r="B163" s="243">
        <v>248</v>
      </c>
      <c r="C163" s="244">
        <v>128</v>
      </c>
      <c r="D163" s="258" t="str">
        <f t="shared" si="106"/>
        <v>Оленинский муниципальный округ</v>
      </c>
      <c r="E163" s="236"/>
      <c r="F163" s="236" t="s">
        <v>1622</v>
      </c>
      <c r="G163" s="244">
        <v>280006</v>
      </c>
      <c r="H163" s="259" t="str">
        <f t="shared" si="107"/>
        <v>МКОУ Белейковская ООШ</v>
      </c>
      <c r="I163" s="236">
        <v>8</v>
      </c>
      <c r="J163" s="236"/>
      <c r="K163" s="236" t="s">
        <v>90</v>
      </c>
      <c r="L163" s="236"/>
      <c r="M163" s="311">
        <f t="shared" si="111"/>
        <v>0</v>
      </c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  <c r="AA163" s="236"/>
      <c r="AB163" s="236"/>
      <c r="AC163" s="236"/>
      <c r="AD163" s="236"/>
      <c r="AE163" s="236"/>
      <c r="AF163" s="236"/>
      <c r="AG163" s="236"/>
      <c r="AH163" s="236"/>
      <c r="AI163" s="236"/>
      <c r="AJ163" s="236"/>
      <c r="AK163" s="236"/>
      <c r="AL163" s="260" t="str">
        <f t="shared" si="108"/>
        <v>да</v>
      </c>
      <c r="AM163" s="260" t="str">
        <f t="shared" si="112"/>
        <v>нет</v>
      </c>
      <c r="AN163" s="260">
        <f t="shared" si="109"/>
        <v>0</v>
      </c>
      <c r="AO163" s="260">
        <f t="shared" si="110"/>
        <v>128</v>
      </c>
    </row>
    <row r="164" spans="1:41" ht="30">
      <c r="A164" s="264" t="str">
        <f t="shared" si="63"/>
        <v>Код_ОО+МСУ_верно</v>
      </c>
      <c r="B164" s="243">
        <v>252</v>
      </c>
      <c r="C164" s="355">
        <v>128</v>
      </c>
      <c r="D164" s="258" t="str">
        <f t="shared" ref="D164" si="113">IFERROR(VLOOKUP(C164,msu,2,0),"")</f>
        <v>Оленинский муниципальный округ</v>
      </c>
      <c r="E164" s="236"/>
      <c r="F164" s="261" t="s">
        <v>1623</v>
      </c>
      <c r="G164" s="355">
        <v>280008</v>
      </c>
      <c r="H164" s="259" t="str">
        <f t="shared" ref="H164" si="114">IFERROR(VLOOKUP(G164,oo,2,0),"")</f>
        <v>МКОУ Глазковская ООШ</v>
      </c>
      <c r="I164" s="236">
        <v>9</v>
      </c>
      <c r="J164" s="236"/>
      <c r="K164" s="236" t="s">
        <v>90</v>
      </c>
      <c r="L164" s="236"/>
      <c r="M164" s="356">
        <f t="shared" ref="M164:M226" si="115">COUNTA(N164:AK164)</f>
        <v>0</v>
      </c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60" t="str">
        <f t="shared" ref="AL164:AL225" si="116">IF($I164&lt;5,"нет",IF($I164&gt;9,"нет","да"))</f>
        <v>да</v>
      </c>
      <c r="AM164" s="260" t="str">
        <f t="shared" ref="AM164:AM226" si="117">IF($I164&lt;=9,"нет","да")</f>
        <v>нет</v>
      </c>
      <c r="AN164" s="260">
        <f t="shared" ref="AN164:AN225" si="118">COUNTIF(N164:AK164,"призер")+COUNTIF(N164:AK164,"победитель")</f>
        <v>0</v>
      </c>
      <c r="AO164" s="260">
        <f t="shared" ref="AO164:AO225" si="119">IF(LEN(G164)=5,LEFT(G164,1)+100,LEFT(G164,2)+100)</f>
        <v>128</v>
      </c>
    </row>
    <row r="165" spans="1:41" ht="30">
      <c r="A165" s="264" t="str">
        <f t="shared" si="63"/>
        <v>Код_ОО+МСУ_верно</v>
      </c>
      <c r="B165" s="243">
        <v>253</v>
      </c>
      <c r="C165" s="244">
        <v>128</v>
      </c>
      <c r="D165" s="258" t="str">
        <f t="shared" ref="D165:D219" si="120">IFERROR(VLOOKUP(C165,msu,2,0),"")</f>
        <v>Оленинский муниципальный округ</v>
      </c>
      <c r="E165" s="236"/>
      <c r="F165" s="236" t="s">
        <v>1610</v>
      </c>
      <c r="G165" s="244">
        <v>280017</v>
      </c>
      <c r="H165" s="259" t="str">
        <f t="shared" ref="H165:H219" si="121">IFERROR(VLOOKUP(G165,oo,2,0),"")</f>
        <v>МКОУ Холмецкая ООШ</v>
      </c>
      <c r="I165" s="236">
        <v>9</v>
      </c>
      <c r="J165" s="236"/>
      <c r="K165" s="236" t="s">
        <v>90</v>
      </c>
      <c r="L165" s="236"/>
      <c r="M165" s="311">
        <f t="shared" si="115"/>
        <v>0</v>
      </c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60" t="str">
        <f t="shared" si="116"/>
        <v>да</v>
      </c>
      <c r="AM165" s="260" t="str">
        <f t="shared" si="117"/>
        <v>нет</v>
      </c>
      <c r="AN165" s="260">
        <f t="shared" si="118"/>
        <v>0</v>
      </c>
      <c r="AO165" s="260">
        <f t="shared" si="119"/>
        <v>128</v>
      </c>
    </row>
    <row r="166" spans="1:41">
      <c r="A166" s="264" t="e">
        <f t="shared" si="63"/>
        <v>#VALUE!</v>
      </c>
      <c r="B166" s="243">
        <v>254</v>
      </c>
      <c r="C166" s="244"/>
      <c r="D166" s="258" t="str">
        <f t="shared" si="120"/>
        <v/>
      </c>
      <c r="E166" s="236"/>
      <c r="F166" s="236"/>
      <c r="G166" s="244"/>
      <c r="H166" s="259" t="str">
        <f t="shared" si="121"/>
        <v/>
      </c>
      <c r="I166" s="236"/>
      <c r="J166" s="236"/>
      <c r="K166" s="236"/>
      <c r="L166" s="236"/>
      <c r="M166" s="311">
        <f t="shared" si="115"/>
        <v>0</v>
      </c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6"/>
      <c r="AK166" s="236"/>
      <c r="AL166" s="260" t="str">
        <f t="shared" si="116"/>
        <v>нет</v>
      </c>
      <c r="AM166" s="260" t="str">
        <f t="shared" si="117"/>
        <v>нет</v>
      </c>
      <c r="AN166" s="260">
        <f t="shared" si="118"/>
        <v>0</v>
      </c>
      <c r="AO166" s="260" t="e">
        <f t="shared" si="119"/>
        <v>#VALUE!</v>
      </c>
    </row>
    <row r="167" spans="1:41">
      <c r="A167" s="264" t="e">
        <f t="shared" si="63"/>
        <v>#VALUE!</v>
      </c>
      <c r="B167" s="243">
        <v>255</v>
      </c>
      <c r="C167" s="244"/>
      <c r="D167" s="258" t="str">
        <f t="shared" si="120"/>
        <v/>
      </c>
      <c r="E167" s="236"/>
      <c r="F167" s="236"/>
      <c r="G167" s="244"/>
      <c r="H167" s="259" t="str">
        <f t="shared" si="121"/>
        <v/>
      </c>
      <c r="I167" s="236"/>
      <c r="J167" s="236"/>
      <c r="K167" s="236"/>
      <c r="L167" s="236"/>
      <c r="M167" s="311">
        <f t="shared" si="115"/>
        <v>0</v>
      </c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6"/>
      <c r="AK167" s="236"/>
      <c r="AL167" s="260" t="str">
        <f t="shared" si="116"/>
        <v>нет</v>
      </c>
      <c r="AM167" s="260" t="str">
        <f t="shared" si="117"/>
        <v>нет</v>
      </c>
      <c r="AN167" s="260">
        <f t="shared" si="118"/>
        <v>0</v>
      </c>
      <c r="AO167" s="260" t="e">
        <f t="shared" si="119"/>
        <v>#VALUE!</v>
      </c>
    </row>
    <row r="168" spans="1:41">
      <c r="A168" s="264" t="e">
        <f t="shared" si="63"/>
        <v>#VALUE!</v>
      </c>
      <c r="B168" s="243">
        <v>256</v>
      </c>
      <c r="C168" s="244"/>
      <c r="D168" s="258" t="str">
        <f t="shared" si="120"/>
        <v/>
      </c>
      <c r="E168" s="236"/>
      <c r="F168" s="236"/>
      <c r="G168" s="244"/>
      <c r="H168" s="259" t="str">
        <f t="shared" si="121"/>
        <v/>
      </c>
      <c r="I168" s="236"/>
      <c r="J168" s="236"/>
      <c r="K168" s="236"/>
      <c r="L168" s="236"/>
      <c r="M168" s="311">
        <f t="shared" si="115"/>
        <v>0</v>
      </c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  <c r="AG168" s="236"/>
      <c r="AH168" s="236"/>
      <c r="AI168" s="236"/>
      <c r="AJ168" s="236"/>
      <c r="AK168" s="236"/>
      <c r="AL168" s="260" t="str">
        <f t="shared" si="116"/>
        <v>нет</v>
      </c>
      <c r="AM168" s="260" t="str">
        <f t="shared" si="117"/>
        <v>нет</v>
      </c>
      <c r="AN168" s="260">
        <f t="shared" si="118"/>
        <v>0</v>
      </c>
      <c r="AO168" s="260" t="e">
        <f t="shared" si="119"/>
        <v>#VALUE!</v>
      </c>
    </row>
    <row r="169" spans="1:41">
      <c r="A169" s="264" t="e">
        <f t="shared" si="63"/>
        <v>#VALUE!</v>
      </c>
      <c r="B169" s="243">
        <v>257</v>
      </c>
      <c r="C169" s="244"/>
      <c r="D169" s="258" t="str">
        <f t="shared" si="120"/>
        <v/>
      </c>
      <c r="E169" s="236"/>
      <c r="F169" s="236"/>
      <c r="G169" s="244"/>
      <c r="H169" s="259" t="str">
        <f t="shared" si="121"/>
        <v/>
      </c>
      <c r="I169" s="236"/>
      <c r="J169" s="236"/>
      <c r="K169" s="236"/>
      <c r="L169" s="236"/>
      <c r="M169" s="311">
        <f t="shared" si="115"/>
        <v>0</v>
      </c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  <c r="AG169" s="236"/>
      <c r="AH169" s="236"/>
      <c r="AI169" s="236"/>
      <c r="AJ169" s="236"/>
      <c r="AK169" s="236"/>
      <c r="AL169" s="260" t="str">
        <f t="shared" si="116"/>
        <v>нет</v>
      </c>
      <c r="AM169" s="260" t="str">
        <f t="shared" si="117"/>
        <v>нет</v>
      </c>
      <c r="AN169" s="260">
        <f t="shared" si="118"/>
        <v>0</v>
      </c>
      <c r="AO169" s="260" t="e">
        <f t="shared" si="119"/>
        <v>#VALUE!</v>
      </c>
    </row>
    <row r="170" spans="1:41">
      <c r="A170" s="264" t="e">
        <f t="shared" si="63"/>
        <v>#VALUE!</v>
      </c>
      <c r="B170" s="243">
        <v>258</v>
      </c>
      <c r="C170" s="244"/>
      <c r="D170" s="258" t="str">
        <f t="shared" si="120"/>
        <v/>
      </c>
      <c r="E170" s="236"/>
      <c r="F170" s="236"/>
      <c r="G170" s="244"/>
      <c r="H170" s="259" t="str">
        <f t="shared" si="121"/>
        <v/>
      </c>
      <c r="I170" s="236"/>
      <c r="J170" s="236"/>
      <c r="K170" s="236"/>
      <c r="L170" s="236"/>
      <c r="M170" s="311">
        <f t="shared" si="115"/>
        <v>0</v>
      </c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  <c r="AG170" s="236"/>
      <c r="AH170" s="236"/>
      <c r="AI170" s="236"/>
      <c r="AJ170" s="236"/>
      <c r="AK170" s="236"/>
      <c r="AL170" s="260" t="str">
        <f t="shared" si="116"/>
        <v>нет</v>
      </c>
      <c r="AM170" s="260" t="str">
        <f t="shared" si="117"/>
        <v>нет</v>
      </c>
      <c r="AN170" s="260">
        <f t="shared" si="118"/>
        <v>0</v>
      </c>
      <c r="AO170" s="260" t="e">
        <f t="shared" si="119"/>
        <v>#VALUE!</v>
      </c>
    </row>
    <row r="171" spans="1:41">
      <c r="A171" s="264" t="e">
        <f t="shared" si="63"/>
        <v>#VALUE!</v>
      </c>
      <c r="B171" s="243">
        <v>259</v>
      </c>
      <c r="C171" s="244"/>
      <c r="D171" s="258" t="str">
        <f t="shared" si="120"/>
        <v/>
      </c>
      <c r="E171" s="236"/>
      <c r="F171" s="236"/>
      <c r="G171" s="244"/>
      <c r="H171" s="259" t="str">
        <f t="shared" si="121"/>
        <v/>
      </c>
      <c r="I171" s="236"/>
      <c r="J171" s="236"/>
      <c r="K171" s="236"/>
      <c r="L171" s="236"/>
      <c r="M171" s="311">
        <f t="shared" si="115"/>
        <v>0</v>
      </c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6"/>
      <c r="AK171" s="236"/>
      <c r="AL171" s="260" t="str">
        <f t="shared" si="116"/>
        <v>нет</v>
      </c>
      <c r="AM171" s="260" t="str">
        <f t="shared" si="117"/>
        <v>нет</v>
      </c>
      <c r="AN171" s="260">
        <f t="shared" si="118"/>
        <v>0</v>
      </c>
      <c r="AO171" s="260" t="e">
        <f t="shared" si="119"/>
        <v>#VALUE!</v>
      </c>
    </row>
    <row r="172" spans="1:41">
      <c r="A172" s="264" t="e">
        <f t="shared" si="63"/>
        <v>#VALUE!</v>
      </c>
      <c r="B172" s="243">
        <v>260</v>
      </c>
      <c r="C172" s="244"/>
      <c r="D172" s="258" t="str">
        <f t="shared" si="120"/>
        <v/>
      </c>
      <c r="E172" s="236"/>
      <c r="F172" s="236"/>
      <c r="G172" s="244"/>
      <c r="H172" s="259" t="str">
        <f t="shared" si="121"/>
        <v/>
      </c>
      <c r="I172" s="236"/>
      <c r="J172" s="236"/>
      <c r="K172" s="236"/>
      <c r="L172" s="236"/>
      <c r="M172" s="311">
        <f t="shared" si="115"/>
        <v>0</v>
      </c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  <c r="AG172" s="236"/>
      <c r="AH172" s="236"/>
      <c r="AI172" s="236"/>
      <c r="AJ172" s="236"/>
      <c r="AK172" s="236"/>
      <c r="AL172" s="260" t="str">
        <f t="shared" si="116"/>
        <v>нет</v>
      </c>
      <c r="AM172" s="260" t="str">
        <f t="shared" si="117"/>
        <v>нет</v>
      </c>
      <c r="AN172" s="260">
        <f t="shared" si="118"/>
        <v>0</v>
      </c>
      <c r="AO172" s="260" t="e">
        <f t="shared" si="119"/>
        <v>#VALUE!</v>
      </c>
    </row>
    <row r="173" spans="1:41">
      <c r="A173" s="264" t="e">
        <f t="shared" ref="A173:A236" si="122">IF($AO173=$C173, "Код_ОО+МСУ_верно", "Требуется проверка кода ОО или МСУ, кроме 101, 102,103")</f>
        <v>#VALUE!</v>
      </c>
      <c r="B173" s="243">
        <v>261</v>
      </c>
      <c r="C173" s="244"/>
      <c r="D173" s="258" t="str">
        <f t="shared" si="120"/>
        <v/>
      </c>
      <c r="E173" s="236"/>
      <c r="F173" s="236"/>
      <c r="G173" s="244"/>
      <c r="H173" s="259" t="str">
        <f t="shared" si="121"/>
        <v/>
      </c>
      <c r="I173" s="236"/>
      <c r="J173" s="236"/>
      <c r="K173" s="236"/>
      <c r="L173" s="236"/>
      <c r="M173" s="311">
        <f t="shared" si="115"/>
        <v>0</v>
      </c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60" t="str">
        <f t="shared" si="116"/>
        <v>нет</v>
      </c>
      <c r="AM173" s="260" t="str">
        <f t="shared" si="117"/>
        <v>нет</v>
      </c>
      <c r="AN173" s="260">
        <f t="shared" si="118"/>
        <v>0</v>
      </c>
      <c r="AO173" s="260" t="e">
        <f t="shared" si="119"/>
        <v>#VALUE!</v>
      </c>
    </row>
    <row r="174" spans="1:41">
      <c r="A174" s="264" t="e">
        <f t="shared" si="122"/>
        <v>#VALUE!</v>
      </c>
      <c r="B174" s="243">
        <v>262</v>
      </c>
      <c r="C174" s="244"/>
      <c r="D174" s="258" t="str">
        <f t="shared" si="120"/>
        <v/>
      </c>
      <c r="E174" s="236"/>
      <c r="F174" s="236"/>
      <c r="G174" s="244"/>
      <c r="H174" s="259" t="str">
        <f t="shared" si="121"/>
        <v/>
      </c>
      <c r="I174" s="236"/>
      <c r="J174" s="236"/>
      <c r="K174" s="236"/>
      <c r="L174" s="236"/>
      <c r="M174" s="311">
        <f t="shared" si="115"/>
        <v>0</v>
      </c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60" t="str">
        <f t="shared" si="116"/>
        <v>нет</v>
      </c>
      <c r="AM174" s="260" t="str">
        <f t="shared" si="117"/>
        <v>нет</v>
      </c>
      <c r="AN174" s="260">
        <f t="shared" si="118"/>
        <v>0</v>
      </c>
      <c r="AO174" s="260" t="e">
        <f t="shared" si="119"/>
        <v>#VALUE!</v>
      </c>
    </row>
    <row r="175" spans="1:41">
      <c r="A175" s="264" t="e">
        <f t="shared" si="122"/>
        <v>#VALUE!</v>
      </c>
      <c r="B175" s="243">
        <v>263</v>
      </c>
      <c r="C175" s="244"/>
      <c r="D175" s="258" t="str">
        <f t="shared" si="120"/>
        <v/>
      </c>
      <c r="E175" s="236"/>
      <c r="F175" s="236"/>
      <c r="G175" s="244"/>
      <c r="H175" s="259" t="str">
        <f t="shared" si="121"/>
        <v/>
      </c>
      <c r="I175" s="236"/>
      <c r="J175" s="236"/>
      <c r="K175" s="236"/>
      <c r="L175" s="236"/>
      <c r="M175" s="311">
        <f t="shared" si="115"/>
        <v>0</v>
      </c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  <c r="AG175" s="236"/>
      <c r="AH175" s="236"/>
      <c r="AI175" s="236"/>
      <c r="AJ175" s="236"/>
      <c r="AK175" s="236"/>
      <c r="AL175" s="260" t="str">
        <f t="shared" si="116"/>
        <v>нет</v>
      </c>
      <c r="AM175" s="260" t="str">
        <f t="shared" si="117"/>
        <v>нет</v>
      </c>
      <c r="AN175" s="260">
        <f t="shared" si="118"/>
        <v>0</v>
      </c>
      <c r="AO175" s="260" t="e">
        <f t="shared" si="119"/>
        <v>#VALUE!</v>
      </c>
    </row>
    <row r="176" spans="1:41">
      <c r="A176" s="264" t="e">
        <f t="shared" si="122"/>
        <v>#VALUE!</v>
      </c>
      <c r="B176" s="243">
        <v>264</v>
      </c>
      <c r="C176" s="244"/>
      <c r="D176" s="258" t="str">
        <f t="shared" si="120"/>
        <v/>
      </c>
      <c r="E176" s="236"/>
      <c r="F176" s="236"/>
      <c r="G176" s="244"/>
      <c r="H176" s="259" t="str">
        <f t="shared" si="121"/>
        <v/>
      </c>
      <c r="I176" s="236"/>
      <c r="J176" s="236"/>
      <c r="K176" s="236"/>
      <c r="L176" s="236"/>
      <c r="M176" s="311">
        <f t="shared" si="115"/>
        <v>0</v>
      </c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  <c r="AG176" s="236"/>
      <c r="AH176" s="236"/>
      <c r="AI176" s="236"/>
      <c r="AJ176" s="236"/>
      <c r="AK176" s="236"/>
      <c r="AL176" s="260" t="str">
        <f t="shared" si="116"/>
        <v>нет</v>
      </c>
      <c r="AM176" s="260" t="str">
        <f t="shared" si="117"/>
        <v>нет</v>
      </c>
      <c r="AN176" s="260">
        <f t="shared" si="118"/>
        <v>0</v>
      </c>
      <c r="AO176" s="260" t="e">
        <f t="shared" si="119"/>
        <v>#VALUE!</v>
      </c>
    </row>
    <row r="177" spans="1:41">
      <c r="A177" s="264" t="e">
        <f t="shared" si="122"/>
        <v>#VALUE!</v>
      </c>
      <c r="B177" s="243">
        <v>265</v>
      </c>
      <c r="C177" s="244"/>
      <c r="D177" s="258" t="str">
        <f t="shared" si="120"/>
        <v/>
      </c>
      <c r="E177" s="236"/>
      <c r="F177" s="236"/>
      <c r="G177" s="244"/>
      <c r="H177" s="259" t="str">
        <f t="shared" si="121"/>
        <v/>
      </c>
      <c r="I177" s="236"/>
      <c r="J177" s="236"/>
      <c r="K177" s="236"/>
      <c r="L177" s="236"/>
      <c r="M177" s="311">
        <f t="shared" si="115"/>
        <v>0</v>
      </c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60" t="str">
        <f t="shared" si="116"/>
        <v>нет</v>
      </c>
      <c r="AM177" s="260" t="str">
        <f t="shared" si="117"/>
        <v>нет</v>
      </c>
      <c r="AN177" s="260">
        <f t="shared" si="118"/>
        <v>0</v>
      </c>
      <c r="AO177" s="260" t="e">
        <f t="shared" si="119"/>
        <v>#VALUE!</v>
      </c>
    </row>
    <row r="178" spans="1:41">
      <c r="A178" s="264" t="e">
        <f t="shared" si="122"/>
        <v>#VALUE!</v>
      </c>
      <c r="B178" s="243">
        <v>266</v>
      </c>
      <c r="C178" s="244"/>
      <c r="D178" s="258" t="str">
        <f t="shared" si="120"/>
        <v/>
      </c>
      <c r="E178" s="236"/>
      <c r="F178" s="236"/>
      <c r="G178" s="244"/>
      <c r="H178" s="259" t="str">
        <f t="shared" si="121"/>
        <v/>
      </c>
      <c r="I178" s="236"/>
      <c r="J178" s="236"/>
      <c r="K178" s="236"/>
      <c r="L178" s="236"/>
      <c r="M178" s="311">
        <f t="shared" si="115"/>
        <v>0</v>
      </c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60" t="str">
        <f t="shared" si="116"/>
        <v>нет</v>
      </c>
      <c r="AM178" s="260" t="str">
        <f t="shared" si="117"/>
        <v>нет</v>
      </c>
      <c r="AN178" s="260">
        <f t="shared" si="118"/>
        <v>0</v>
      </c>
      <c r="AO178" s="260" t="e">
        <f t="shared" si="119"/>
        <v>#VALUE!</v>
      </c>
    </row>
    <row r="179" spans="1:41">
      <c r="A179" s="264" t="e">
        <f t="shared" si="122"/>
        <v>#VALUE!</v>
      </c>
      <c r="B179" s="243">
        <v>267</v>
      </c>
      <c r="C179" s="244"/>
      <c r="D179" s="258" t="str">
        <f t="shared" si="120"/>
        <v/>
      </c>
      <c r="E179" s="236"/>
      <c r="F179" s="236"/>
      <c r="G179" s="244"/>
      <c r="H179" s="259" t="str">
        <f t="shared" si="121"/>
        <v/>
      </c>
      <c r="I179" s="236"/>
      <c r="J179" s="236"/>
      <c r="K179" s="236"/>
      <c r="L179" s="236"/>
      <c r="M179" s="311">
        <f t="shared" si="115"/>
        <v>0</v>
      </c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60" t="str">
        <f t="shared" si="116"/>
        <v>нет</v>
      </c>
      <c r="AM179" s="260" t="str">
        <f t="shared" si="117"/>
        <v>нет</v>
      </c>
      <c r="AN179" s="260">
        <f t="shared" si="118"/>
        <v>0</v>
      </c>
      <c r="AO179" s="260" t="e">
        <f t="shared" si="119"/>
        <v>#VALUE!</v>
      </c>
    </row>
    <row r="180" spans="1:41">
      <c r="A180" s="264" t="e">
        <f t="shared" si="122"/>
        <v>#VALUE!</v>
      </c>
      <c r="B180" s="243">
        <v>268</v>
      </c>
      <c r="C180" s="244"/>
      <c r="D180" s="258" t="str">
        <f t="shared" si="120"/>
        <v/>
      </c>
      <c r="E180" s="236"/>
      <c r="F180" s="236"/>
      <c r="G180" s="244"/>
      <c r="H180" s="259" t="str">
        <f t="shared" si="121"/>
        <v/>
      </c>
      <c r="I180" s="236"/>
      <c r="J180" s="236"/>
      <c r="K180" s="236"/>
      <c r="L180" s="236"/>
      <c r="M180" s="311">
        <f t="shared" si="115"/>
        <v>0</v>
      </c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  <c r="AG180" s="236"/>
      <c r="AH180" s="236"/>
      <c r="AI180" s="236"/>
      <c r="AJ180" s="236"/>
      <c r="AK180" s="236"/>
      <c r="AL180" s="260" t="str">
        <f t="shared" si="116"/>
        <v>нет</v>
      </c>
      <c r="AM180" s="260" t="str">
        <f t="shared" si="117"/>
        <v>нет</v>
      </c>
      <c r="AN180" s="260">
        <f t="shared" si="118"/>
        <v>0</v>
      </c>
      <c r="AO180" s="260" t="e">
        <f t="shared" si="119"/>
        <v>#VALUE!</v>
      </c>
    </row>
    <row r="181" spans="1:41">
      <c r="A181" s="264" t="e">
        <f t="shared" si="122"/>
        <v>#VALUE!</v>
      </c>
      <c r="B181" s="243">
        <v>269</v>
      </c>
      <c r="C181" s="244"/>
      <c r="D181" s="258" t="str">
        <f t="shared" si="120"/>
        <v/>
      </c>
      <c r="E181" s="236"/>
      <c r="F181" s="236"/>
      <c r="G181" s="244"/>
      <c r="H181" s="259" t="str">
        <f t="shared" si="121"/>
        <v/>
      </c>
      <c r="I181" s="236"/>
      <c r="J181" s="236"/>
      <c r="K181" s="236"/>
      <c r="L181" s="236"/>
      <c r="M181" s="311">
        <f t="shared" si="115"/>
        <v>0</v>
      </c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  <c r="AJ181" s="236"/>
      <c r="AK181" s="236"/>
      <c r="AL181" s="260" t="str">
        <f t="shared" si="116"/>
        <v>нет</v>
      </c>
      <c r="AM181" s="260" t="str">
        <f t="shared" si="117"/>
        <v>нет</v>
      </c>
      <c r="AN181" s="260">
        <f t="shared" si="118"/>
        <v>0</v>
      </c>
      <c r="AO181" s="260" t="e">
        <f t="shared" si="119"/>
        <v>#VALUE!</v>
      </c>
    </row>
    <row r="182" spans="1:41">
      <c r="A182" s="264" t="e">
        <f t="shared" si="122"/>
        <v>#VALUE!</v>
      </c>
      <c r="B182" s="243">
        <v>270</v>
      </c>
      <c r="C182" s="244"/>
      <c r="D182" s="258" t="str">
        <f t="shared" si="120"/>
        <v/>
      </c>
      <c r="E182" s="236"/>
      <c r="F182" s="236"/>
      <c r="G182" s="244"/>
      <c r="H182" s="259" t="str">
        <f t="shared" si="121"/>
        <v/>
      </c>
      <c r="I182" s="236"/>
      <c r="J182" s="236"/>
      <c r="K182" s="236"/>
      <c r="L182" s="236"/>
      <c r="M182" s="311">
        <f t="shared" si="115"/>
        <v>0</v>
      </c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  <c r="AG182" s="236"/>
      <c r="AH182" s="236"/>
      <c r="AI182" s="236"/>
      <c r="AJ182" s="236"/>
      <c r="AK182" s="236"/>
      <c r="AL182" s="260" t="str">
        <f t="shared" si="116"/>
        <v>нет</v>
      </c>
      <c r="AM182" s="260" t="str">
        <f t="shared" si="117"/>
        <v>нет</v>
      </c>
      <c r="AN182" s="260">
        <f t="shared" si="118"/>
        <v>0</v>
      </c>
      <c r="AO182" s="260" t="e">
        <f t="shared" si="119"/>
        <v>#VALUE!</v>
      </c>
    </row>
    <row r="183" spans="1:41">
      <c r="A183" s="264" t="e">
        <f t="shared" si="122"/>
        <v>#VALUE!</v>
      </c>
      <c r="B183" s="243">
        <v>271</v>
      </c>
      <c r="C183" s="244"/>
      <c r="D183" s="258" t="str">
        <f t="shared" si="120"/>
        <v/>
      </c>
      <c r="E183" s="236"/>
      <c r="F183" s="236"/>
      <c r="G183" s="244"/>
      <c r="H183" s="259" t="str">
        <f t="shared" si="121"/>
        <v/>
      </c>
      <c r="I183" s="236"/>
      <c r="J183" s="236"/>
      <c r="K183" s="236"/>
      <c r="L183" s="236"/>
      <c r="M183" s="311">
        <f t="shared" si="115"/>
        <v>0</v>
      </c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  <c r="AG183" s="236"/>
      <c r="AH183" s="236"/>
      <c r="AI183" s="236"/>
      <c r="AJ183" s="236"/>
      <c r="AK183" s="236"/>
      <c r="AL183" s="260" t="str">
        <f t="shared" si="116"/>
        <v>нет</v>
      </c>
      <c r="AM183" s="260" t="str">
        <f t="shared" si="117"/>
        <v>нет</v>
      </c>
      <c r="AN183" s="260">
        <f t="shared" si="118"/>
        <v>0</v>
      </c>
      <c r="AO183" s="260" t="e">
        <f t="shared" si="119"/>
        <v>#VALUE!</v>
      </c>
    </row>
    <row r="184" spans="1:41">
      <c r="A184" s="264" t="e">
        <f t="shared" si="122"/>
        <v>#VALUE!</v>
      </c>
      <c r="B184" s="243">
        <v>272</v>
      </c>
      <c r="C184" s="244"/>
      <c r="D184" s="258" t="str">
        <f t="shared" si="120"/>
        <v/>
      </c>
      <c r="E184" s="236"/>
      <c r="F184" s="236"/>
      <c r="G184" s="244"/>
      <c r="H184" s="259" t="str">
        <f t="shared" si="121"/>
        <v/>
      </c>
      <c r="I184" s="236"/>
      <c r="J184" s="236"/>
      <c r="K184" s="236"/>
      <c r="L184" s="236"/>
      <c r="M184" s="311">
        <f t="shared" si="115"/>
        <v>0</v>
      </c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60" t="str">
        <f t="shared" si="116"/>
        <v>нет</v>
      </c>
      <c r="AM184" s="260" t="str">
        <f t="shared" si="117"/>
        <v>нет</v>
      </c>
      <c r="AN184" s="260">
        <f t="shared" si="118"/>
        <v>0</v>
      </c>
      <c r="AO184" s="260" t="e">
        <f t="shared" si="119"/>
        <v>#VALUE!</v>
      </c>
    </row>
    <row r="185" spans="1:41">
      <c r="A185" s="264" t="e">
        <f t="shared" si="122"/>
        <v>#VALUE!</v>
      </c>
      <c r="B185" s="243">
        <v>273</v>
      </c>
      <c r="C185" s="244"/>
      <c r="D185" s="258" t="str">
        <f t="shared" si="120"/>
        <v/>
      </c>
      <c r="E185" s="236"/>
      <c r="F185" s="236"/>
      <c r="G185" s="244"/>
      <c r="H185" s="259" t="str">
        <f t="shared" si="121"/>
        <v/>
      </c>
      <c r="I185" s="236"/>
      <c r="J185" s="236"/>
      <c r="K185" s="236"/>
      <c r="L185" s="236"/>
      <c r="M185" s="311">
        <f t="shared" si="115"/>
        <v>0</v>
      </c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236"/>
      <c r="AL185" s="260" t="str">
        <f t="shared" si="116"/>
        <v>нет</v>
      </c>
      <c r="AM185" s="260" t="str">
        <f t="shared" si="117"/>
        <v>нет</v>
      </c>
      <c r="AN185" s="260">
        <f t="shared" si="118"/>
        <v>0</v>
      </c>
      <c r="AO185" s="260" t="e">
        <f t="shared" si="119"/>
        <v>#VALUE!</v>
      </c>
    </row>
    <row r="186" spans="1:41">
      <c r="A186" s="264" t="e">
        <f t="shared" si="122"/>
        <v>#VALUE!</v>
      </c>
      <c r="B186" s="243">
        <v>274</v>
      </c>
      <c r="C186" s="244"/>
      <c r="D186" s="258" t="str">
        <f t="shared" si="120"/>
        <v/>
      </c>
      <c r="E186" s="236"/>
      <c r="F186" s="236"/>
      <c r="G186" s="244"/>
      <c r="H186" s="259" t="str">
        <f t="shared" si="121"/>
        <v/>
      </c>
      <c r="I186" s="236"/>
      <c r="J186" s="236"/>
      <c r="K186" s="236"/>
      <c r="L186" s="236"/>
      <c r="M186" s="311">
        <f t="shared" si="115"/>
        <v>0</v>
      </c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  <c r="AG186" s="236"/>
      <c r="AH186" s="236"/>
      <c r="AI186" s="236"/>
      <c r="AJ186" s="236"/>
      <c r="AK186" s="236"/>
      <c r="AL186" s="260" t="str">
        <f t="shared" si="116"/>
        <v>нет</v>
      </c>
      <c r="AM186" s="260" t="str">
        <f t="shared" si="117"/>
        <v>нет</v>
      </c>
      <c r="AN186" s="260">
        <f t="shared" si="118"/>
        <v>0</v>
      </c>
      <c r="AO186" s="260" t="e">
        <f t="shared" si="119"/>
        <v>#VALUE!</v>
      </c>
    </row>
    <row r="187" spans="1:41">
      <c r="A187" s="264" t="e">
        <f t="shared" si="122"/>
        <v>#VALUE!</v>
      </c>
      <c r="B187" s="243">
        <v>275</v>
      </c>
      <c r="C187" s="244"/>
      <c r="D187" s="258" t="str">
        <f t="shared" si="120"/>
        <v/>
      </c>
      <c r="E187" s="236"/>
      <c r="F187" s="236"/>
      <c r="G187" s="244"/>
      <c r="H187" s="259" t="str">
        <f t="shared" si="121"/>
        <v/>
      </c>
      <c r="I187" s="236"/>
      <c r="J187" s="236"/>
      <c r="K187" s="236"/>
      <c r="L187" s="236"/>
      <c r="M187" s="311">
        <f t="shared" si="115"/>
        <v>0</v>
      </c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60" t="str">
        <f t="shared" si="116"/>
        <v>нет</v>
      </c>
      <c r="AM187" s="260" t="str">
        <f t="shared" si="117"/>
        <v>нет</v>
      </c>
      <c r="AN187" s="260">
        <f t="shared" si="118"/>
        <v>0</v>
      </c>
      <c r="AO187" s="260" t="e">
        <f t="shared" si="119"/>
        <v>#VALUE!</v>
      </c>
    </row>
    <row r="188" spans="1:41">
      <c r="A188" s="264" t="e">
        <f t="shared" si="122"/>
        <v>#VALUE!</v>
      </c>
      <c r="B188" s="243">
        <v>276</v>
      </c>
      <c r="C188" s="244"/>
      <c r="D188" s="258" t="str">
        <f t="shared" si="120"/>
        <v/>
      </c>
      <c r="E188" s="236"/>
      <c r="F188" s="236"/>
      <c r="G188" s="244"/>
      <c r="H188" s="259" t="str">
        <f t="shared" si="121"/>
        <v/>
      </c>
      <c r="I188" s="236"/>
      <c r="J188" s="236"/>
      <c r="K188" s="236"/>
      <c r="L188" s="236"/>
      <c r="M188" s="311">
        <f t="shared" si="115"/>
        <v>0</v>
      </c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236"/>
      <c r="AF188" s="236"/>
      <c r="AG188" s="236"/>
      <c r="AH188" s="236"/>
      <c r="AI188" s="236"/>
      <c r="AJ188" s="236"/>
      <c r="AK188" s="236"/>
      <c r="AL188" s="260" t="str">
        <f t="shared" si="116"/>
        <v>нет</v>
      </c>
      <c r="AM188" s="260" t="str">
        <f t="shared" si="117"/>
        <v>нет</v>
      </c>
      <c r="AN188" s="260">
        <f t="shared" si="118"/>
        <v>0</v>
      </c>
      <c r="AO188" s="260" t="e">
        <f t="shared" si="119"/>
        <v>#VALUE!</v>
      </c>
    </row>
    <row r="189" spans="1:41">
      <c r="A189" s="264" t="e">
        <f t="shared" si="122"/>
        <v>#VALUE!</v>
      </c>
      <c r="B189" s="243">
        <v>277</v>
      </c>
      <c r="C189" s="244"/>
      <c r="D189" s="258" t="str">
        <f t="shared" si="120"/>
        <v/>
      </c>
      <c r="E189" s="236"/>
      <c r="F189" s="236"/>
      <c r="G189" s="244"/>
      <c r="H189" s="259" t="str">
        <f t="shared" si="121"/>
        <v/>
      </c>
      <c r="I189" s="236"/>
      <c r="J189" s="236"/>
      <c r="K189" s="236"/>
      <c r="L189" s="236"/>
      <c r="M189" s="311">
        <f t="shared" si="115"/>
        <v>0</v>
      </c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60" t="str">
        <f t="shared" si="116"/>
        <v>нет</v>
      </c>
      <c r="AM189" s="260" t="str">
        <f t="shared" si="117"/>
        <v>нет</v>
      </c>
      <c r="AN189" s="260">
        <f t="shared" si="118"/>
        <v>0</v>
      </c>
      <c r="AO189" s="260" t="e">
        <f t="shared" si="119"/>
        <v>#VALUE!</v>
      </c>
    </row>
    <row r="190" spans="1:41">
      <c r="A190" s="264" t="e">
        <f t="shared" si="122"/>
        <v>#VALUE!</v>
      </c>
      <c r="B190" s="243">
        <v>278</v>
      </c>
      <c r="C190" s="244"/>
      <c r="D190" s="258" t="str">
        <f t="shared" si="120"/>
        <v/>
      </c>
      <c r="E190" s="236"/>
      <c r="F190" s="236"/>
      <c r="G190" s="244"/>
      <c r="H190" s="259" t="str">
        <f t="shared" si="121"/>
        <v/>
      </c>
      <c r="I190" s="236"/>
      <c r="J190" s="236"/>
      <c r="K190" s="236"/>
      <c r="L190" s="236"/>
      <c r="M190" s="311">
        <f t="shared" si="115"/>
        <v>0</v>
      </c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60" t="str">
        <f t="shared" si="116"/>
        <v>нет</v>
      </c>
      <c r="AM190" s="260" t="str">
        <f t="shared" si="117"/>
        <v>нет</v>
      </c>
      <c r="AN190" s="260">
        <f t="shared" si="118"/>
        <v>0</v>
      </c>
      <c r="AO190" s="260" t="e">
        <f t="shared" si="119"/>
        <v>#VALUE!</v>
      </c>
    </row>
    <row r="191" spans="1:41">
      <c r="A191" s="264" t="e">
        <f t="shared" si="122"/>
        <v>#VALUE!</v>
      </c>
      <c r="B191" s="243">
        <v>279</v>
      </c>
      <c r="C191" s="244"/>
      <c r="D191" s="258" t="str">
        <f t="shared" si="120"/>
        <v/>
      </c>
      <c r="E191" s="236"/>
      <c r="F191" s="236"/>
      <c r="G191" s="244"/>
      <c r="H191" s="259" t="str">
        <f t="shared" si="121"/>
        <v/>
      </c>
      <c r="I191" s="236"/>
      <c r="J191" s="236"/>
      <c r="K191" s="236"/>
      <c r="L191" s="236"/>
      <c r="M191" s="311">
        <f t="shared" si="115"/>
        <v>0</v>
      </c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60" t="str">
        <f t="shared" si="116"/>
        <v>нет</v>
      </c>
      <c r="AM191" s="260" t="str">
        <f t="shared" si="117"/>
        <v>нет</v>
      </c>
      <c r="AN191" s="260">
        <f t="shared" si="118"/>
        <v>0</v>
      </c>
      <c r="AO191" s="260" t="e">
        <f t="shared" si="119"/>
        <v>#VALUE!</v>
      </c>
    </row>
    <row r="192" spans="1:41">
      <c r="A192" s="264" t="e">
        <f t="shared" si="122"/>
        <v>#VALUE!</v>
      </c>
      <c r="B192" s="243">
        <v>280</v>
      </c>
      <c r="C192" s="244"/>
      <c r="D192" s="258" t="str">
        <f t="shared" si="120"/>
        <v/>
      </c>
      <c r="E192" s="236"/>
      <c r="F192" s="236"/>
      <c r="G192" s="244"/>
      <c r="H192" s="259" t="str">
        <f t="shared" si="121"/>
        <v/>
      </c>
      <c r="I192" s="236"/>
      <c r="J192" s="236"/>
      <c r="K192" s="236"/>
      <c r="L192" s="236"/>
      <c r="M192" s="311">
        <f t="shared" si="115"/>
        <v>0</v>
      </c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60" t="str">
        <f t="shared" si="116"/>
        <v>нет</v>
      </c>
      <c r="AM192" s="260" t="str">
        <f t="shared" si="117"/>
        <v>нет</v>
      </c>
      <c r="AN192" s="260">
        <f t="shared" si="118"/>
        <v>0</v>
      </c>
      <c r="AO192" s="260" t="e">
        <f t="shared" si="119"/>
        <v>#VALUE!</v>
      </c>
    </row>
    <row r="193" spans="1:41">
      <c r="A193" s="264" t="e">
        <f t="shared" si="122"/>
        <v>#VALUE!</v>
      </c>
      <c r="B193" s="243">
        <v>281</v>
      </c>
      <c r="C193" s="244"/>
      <c r="D193" s="258" t="str">
        <f t="shared" si="120"/>
        <v/>
      </c>
      <c r="E193" s="236"/>
      <c r="F193" s="236"/>
      <c r="G193" s="244"/>
      <c r="H193" s="259" t="str">
        <f t="shared" si="121"/>
        <v/>
      </c>
      <c r="I193" s="236"/>
      <c r="J193" s="236"/>
      <c r="K193" s="236"/>
      <c r="L193" s="236"/>
      <c r="M193" s="311">
        <f t="shared" si="115"/>
        <v>0</v>
      </c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60" t="str">
        <f t="shared" si="116"/>
        <v>нет</v>
      </c>
      <c r="AM193" s="260" t="str">
        <f t="shared" si="117"/>
        <v>нет</v>
      </c>
      <c r="AN193" s="260">
        <f t="shared" si="118"/>
        <v>0</v>
      </c>
      <c r="AO193" s="260" t="e">
        <f t="shared" si="119"/>
        <v>#VALUE!</v>
      </c>
    </row>
    <row r="194" spans="1:41">
      <c r="A194" s="264" t="e">
        <f t="shared" si="122"/>
        <v>#VALUE!</v>
      </c>
      <c r="B194" s="243">
        <v>282</v>
      </c>
      <c r="C194" s="244"/>
      <c r="D194" s="258" t="str">
        <f t="shared" si="120"/>
        <v/>
      </c>
      <c r="E194" s="236"/>
      <c r="F194" s="236"/>
      <c r="G194" s="244"/>
      <c r="H194" s="259" t="str">
        <f t="shared" si="121"/>
        <v/>
      </c>
      <c r="I194" s="236"/>
      <c r="J194" s="236"/>
      <c r="K194" s="236"/>
      <c r="L194" s="236"/>
      <c r="M194" s="311">
        <f t="shared" si="115"/>
        <v>0</v>
      </c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236"/>
      <c r="AF194" s="236"/>
      <c r="AG194" s="236"/>
      <c r="AH194" s="236"/>
      <c r="AI194" s="236"/>
      <c r="AJ194" s="236"/>
      <c r="AK194" s="236"/>
      <c r="AL194" s="260" t="str">
        <f t="shared" si="116"/>
        <v>нет</v>
      </c>
      <c r="AM194" s="260" t="str">
        <f t="shared" si="117"/>
        <v>нет</v>
      </c>
      <c r="AN194" s="260">
        <f t="shared" si="118"/>
        <v>0</v>
      </c>
      <c r="AO194" s="260" t="e">
        <f t="shared" si="119"/>
        <v>#VALUE!</v>
      </c>
    </row>
    <row r="195" spans="1:41">
      <c r="A195" s="264" t="e">
        <f t="shared" si="122"/>
        <v>#VALUE!</v>
      </c>
      <c r="B195" s="243">
        <v>283</v>
      </c>
      <c r="C195" s="244"/>
      <c r="D195" s="258" t="str">
        <f t="shared" si="120"/>
        <v/>
      </c>
      <c r="E195" s="236"/>
      <c r="F195" s="236"/>
      <c r="G195" s="244"/>
      <c r="H195" s="259" t="str">
        <f t="shared" si="121"/>
        <v/>
      </c>
      <c r="I195" s="236"/>
      <c r="J195" s="236"/>
      <c r="K195" s="236"/>
      <c r="L195" s="236"/>
      <c r="M195" s="311">
        <f t="shared" si="115"/>
        <v>0</v>
      </c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60" t="str">
        <f t="shared" si="116"/>
        <v>нет</v>
      </c>
      <c r="AM195" s="260" t="str">
        <f t="shared" si="117"/>
        <v>нет</v>
      </c>
      <c r="AN195" s="260">
        <f t="shared" si="118"/>
        <v>0</v>
      </c>
      <c r="AO195" s="260" t="e">
        <f t="shared" si="119"/>
        <v>#VALUE!</v>
      </c>
    </row>
    <row r="196" spans="1:41">
      <c r="A196" s="264" t="e">
        <f t="shared" si="122"/>
        <v>#VALUE!</v>
      </c>
      <c r="B196" s="243">
        <v>284</v>
      </c>
      <c r="C196" s="244"/>
      <c r="D196" s="258" t="str">
        <f t="shared" si="120"/>
        <v/>
      </c>
      <c r="E196" s="236"/>
      <c r="F196" s="236"/>
      <c r="G196" s="244"/>
      <c r="H196" s="259" t="str">
        <f t="shared" si="121"/>
        <v/>
      </c>
      <c r="I196" s="236"/>
      <c r="J196" s="236"/>
      <c r="K196" s="236"/>
      <c r="L196" s="236"/>
      <c r="M196" s="311">
        <f t="shared" si="115"/>
        <v>0</v>
      </c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60" t="str">
        <f t="shared" si="116"/>
        <v>нет</v>
      </c>
      <c r="AM196" s="260" t="str">
        <f t="shared" si="117"/>
        <v>нет</v>
      </c>
      <c r="AN196" s="260">
        <f t="shared" si="118"/>
        <v>0</v>
      </c>
      <c r="AO196" s="260" t="e">
        <f t="shared" si="119"/>
        <v>#VALUE!</v>
      </c>
    </row>
    <row r="197" spans="1:41">
      <c r="A197" s="264" t="e">
        <f t="shared" si="122"/>
        <v>#VALUE!</v>
      </c>
      <c r="B197" s="243">
        <v>285</v>
      </c>
      <c r="C197" s="244"/>
      <c r="D197" s="258" t="str">
        <f t="shared" si="120"/>
        <v/>
      </c>
      <c r="E197" s="236"/>
      <c r="F197" s="236"/>
      <c r="G197" s="244"/>
      <c r="H197" s="259" t="str">
        <f t="shared" si="121"/>
        <v/>
      </c>
      <c r="I197" s="236"/>
      <c r="J197" s="236"/>
      <c r="K197" s="236"/>
      <c r="L197" s="236"/>
      <c r="M197" s="311">
        <f t="shared" si="115"/>
        <v>0</v>
      </c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60" t="str">
        <f t="shared" si="116"/>
        <v>нет</v>
      </c>
      <c r="AM197" s="260" t="str">
        <f t="shared" si="117"/>
        <v>нет</v>
      </c>
      <c r="AN197" s="260">
        <f t="shared" si="118"/>
        <v>0</v>
      </c>
      <c r="AO197" s="260" t="e">
        <f t="shared" si="119"/>
        <v>#VALUE!</v>
      </c>
    </row>
    <row r="198" spans="1:41">
      <c r="A198" s="264" t="e">
        <f t="shared" si="122"/>
        <v>#VALUE!</v>
      </c>
      <c r="B198" s="243">
        <v>286</v>
      </c>
      <c r="C198" s="244"/>
      <c r="D198" s="258" t="str">
        <f t="shared" si="120"/>
        <v/>
      </c>
      <c r="E198" s="236"/>
      <c r="F198" s="236"/>
      <c r="G198" s="244"/>
      <c r="H198" s="259" t="str">
        <f t="shared" si="121"/>
        <v/>
      </c>
      <c r="I198" s="236"/>
      <c r="J198" s="236"/>
      <c r="K198" s="236"/>
      <c r="L198" s="236"/>
      <c r="M198" s="311">
        <f t="shared" si="115"/>
        <v>0</v>
      </c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60" t="str">
        <f t="shared" si="116"/>
        <v>нет</v>
      </c>
      <c r="AM198" s="260" t="str">
        <f t="shared" si="117"/>
        <v>нет</v>
      </c>
      <c r="AN198" s="260">
        <f t="shared" si="118"/>
        <v>0</v>
      </c>
      <c r="AO198" s="260" t="e">
        <f t="shared" si="119"/>
        <v>#VALUE!</v>
      </c>
    </row>
    <row r="199" spans="1:41">
      <c r="A199" s="264" t="e">
        <f t="shared" si="122"/>
        <v>#VALUE!</v>
      </c>
      <c r="B199" s="243">
        <v>287</v>
      </c>
      <c r="C199" s="244"/>
      <c r="D199" s="258" t="str">
        <f t="shared" si="120"/>
        <v/>
      </c>
      <c r="E199" s="236"/>
      <c r="F199" s="236"/>
      <c r="G199" s="244"/>
      <c r="H199" s="259" t="str">
        <f t="shared" si="121"/>
        <v/>
      </c>
      <c r="I199" s="236"/>
      <c r="J199" s="236"/>
      <c r="K199" s="236"/>
      <c r="L199" s="236"/>
      <c r="M199" s="311">
        <f t="shared" si="115"/>
        <v>0</v>
      </c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60" t="str">
        <f t="shared" si="116"/>
        <v>нет</v>
      </c>
      <c r="AM199" s="260" t="str">
        <f t="shared" si="117"/>
        <v>нет</v>
      </c>
      <c r="AN199" s="260">
        <f t="shared" si="118"/>
        <v>0</v>
      </c>
      <c r="AO199" s="260" t="e">
        <f t="shared" si="119"/>
        <v>#VALUE!</v>
      </c>
    </row>
    <row r="200" spans="1:41">
      <c r="A200" s="264" t="e">
        <f t="shared" si="122"/>
        <v>#VALUE!</v>
      </c>
      <c r="B200" s="243">
        <v>288</v>
      </c>
      <c r="C200" s="244"/>
      <c r="D200" s="258" t="str">
        <f t="shared" si="120"/>
        <v/>
      </c>
      <c r="E200" s="236"/>
      <c r="F200" s="236"/>
      <c r="G200" s="244"/>
      <c r="H200" s="259" t="str">
        <f t="shared" si="121"/>
        <v/>
      </c>
      <c r="I200" s="236"/>
      <c r="J200" s="236"/>
      <c r="K200" s="236"/>
      <c r="L200" s="236"/>
      <c r="M200" s="311">
        <f t="shared" si="115"/>
        <v>0</v>
      </c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60" t="str">
        <f t="shared" si="116"/>
        <v>нет</v>
      </c>
      <c r="AM200" s="260" t="str">
        <f t="shared" si="117"/>
        <v>нет</v>
      </c>
      <c r="AN200" s="260">
        <f t="shared" si="118"/>
        <v>0</v>
      </c>
      <c r="AO200" s="260" t="e">
        <f t="shared" si="119"/>
        <v>#VALUE!</v>
      </c>
    </row>
    <row r="201" spans="1:41">
      <c r="A201" s="264" t="e">
        <f t="shared" si="122"/>
        <v>#VALUE!</v>
      </c>
      <c r="B201" s="243">
        <v>289</v>
      </c>
      <c r="C201" s="244"/>
      <c r="D201" s="258" t="str">
        <f t="shared" si="120"/>
        <v/>
      </c>
      <c r="E201" s="236"/>
      <c r="F201" s="236"/>
      <c r="G201" s="244"/>
      <c r="H201" s="259" t="str">
        <f t="shared" si="121"/>
        <v/>
      </c>
      <c r="I201" s="236"/>
      <c r="J201" s="236"/>
      <c r="K201" s="236"/>
      <c r="L201" s="236"/>
      <c r="M201" s="311">
        <f t="shared" si="115"/>
        <v>0</v>
      </c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60" t="str">
        <f t="shared" si="116"/>
        <v>нет</v>
      </c>
      <c r="AM201" s="260" t="str">
        <f t="shared" si="117"/>
        <v>нет</v>
      </c>
      <c r="AN201" s="260">
        <f t="shared" si="118"/>
        <v>0</v>
      </c>
      <c r="AO201" s="260" t="e">
        <f t="shared" si="119"/>
        <v>#VALUE!</v>
      </c>
    </row>
    <row r="202" spans="1:41">
      <c r="A202" s="264" t="e">
        <f t="shared" si="122"/>
        <v>#VALUE!</v>
      </c>
      <c r="B202" s="243">
        <v>290</v>
      </c>
      <c r="C202" s="244"/>
      <c r="D202" s="258" t="str">
        <f t="shared" si="120"/>
        <v/>
      </c>
      <c r="E202" s="236"/>
      <c r="F202" s="236"/>
      <c r="G202" s="244"/>
      <c r="H202" s="259" t="str">
        <f t="shared" si="121"/>
        <v/>
      </c>
      <c r="I202" s="236"/>
      <c r="J202" s="236"/>
      <c r="K202" s="236"/>
      <c r="L202" s="236"/>
      <c r="M202" s="311">
        <f t="shared" si="115"/>
        <v>0</v>
      </c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  <c r="AG202" s="236"/>
      <c r="AH202" s="236"/>
      <c r="AI202" s="236"/>
      <c r="AJ202" s="236"/>
      <c r="AK202" s="236"/>
      <c r="AL202" s="260" t="str">
        <f t="shared" si="116"/>
        <v>нет</v>
      </c>
      <c r="AM202" s="260" t="str">
        <f t="shared" si="117"/>
        <v>нет</v>
      </c>
      <c r="AN202" s="260">
        <f t="shared" si="118"/>
        <v>0</v>
      </c>
      <c r="AO202" s="260" t="e">
        <f t="shared" si="119"/>
        <v>#VALUE!</v>
      </c>
    </row>
    <row r="203" spans="1:41">
      <c r="A203" s="264" t="e">
        <f t="shared" si="122"/>
        <v>#VALUE!</v>
      </c>
      <c r="B203" s="243">
        <v>291</v>
      </c>
      <c r="C203" s="244"/>
      <c r="D203" s="258" t="str">
        <f t="shared" si="120"/>
        <v/>
      </c>
      <c r="E203" s="236"/>
      <c r="F203" s="236"/>
      <c r="G203" s="244"/>
      <c r="H203" s="259" t="str">
        <f t="shared" si="121"/>
        <v/>
      </c>
      <c r="I203" s="236"/>
      <c r="J203" s="236"/>
      <c r="K203" s="236"/>
      <c r="L203" s="236"/>
      <c r="M203" s="311">
        <f t="shared" si="115"/>
        <v>0</v>
      </c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60" t="str">
        <f t="shared" si="116"/>
        <v>нет</v>
      </c>
      <c r="AM203" s="260" t="str">
        <f t="shared" si="117"/>
        <v>нет</v>
      </c>
      <c r="AN203" s="260">
        <f t="shared" si="118"/>
        <v>0</v>
      </c>
      <c r="AO203" s="260" t="e">
        <f t="shared" si="119"/>
        <v>#VALUE!</v>
      </c>
    </row>
    <row r="204" spans="1:41">
      <c r="A204" s="264" t="e">
        <f t="shared" si="122"/>
        <v>#VALUE!</v>
      </c>
      <c r="B204" s="243">
        <v>292</v>
      </c>
      <c r="C204" s="244"/>
      <c r="D204" s="258" t="str">
        <f t="shared" si="120"/>
        <v/>
      </c>
      <c r="E204" s="236"/>
      <c r="F204" s="236"/>
      <c r="G204" s="244"/>
      <c r="H204" s="259" t="str">
        <f t="shared" si="121"/>
        <v/>
      </c>
      <c r="I204" s="236"/>
      <c r="J204" s="236"/>
      <c r="K204" s="236"/>
      <c r="L204" s="236"/>
      <c r="M204" s="311">
        <f t="shared" si="115"/>
        <v>0</v>
      </c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60" t="str">
        <f t="shared" si="116"/>
        <v>нет</v>
      </c>
      <c r="AM204" s="260" t="str">
        <f t="shared" si="117"/>
        <v>нет</v>
      </c>
      <c r="AN204" s="260">
        <f t="shared" si="118"/>
        <v>0</v>
      </c>
      <c r="AO204" s="260" t="e">
        <f t="shared" si="119"/>
        <v>#VALUE!</v>
      </c>
    </row>
    <row r="205" spans="1:41">
      <c r="A205" s="264" t="e">
        <f t="shared" si="122"/>
        <v>#VALUE!</v>
      </c>
      <c r="B205" s="243">
        <v>293</v>
      </c>
      <c r="C205" s="244"/>
      <c r="D205" s="258" t="str">
        <f t="shared" si="120"/>
        <v/>
      </c>
      <c r="E205" s="236"/>
      <c r="F205" s="236"/>
      <c r="G205" s="244"/>
      <c r="H205" s="259" t="str">
        <f t="shared" si="121"/>
        <v/>
      </c>
      <c r="I205" s="236"/>
      <c r="J205" s="236"/>
      <c r="K205" s="236"/>
      <c r="L205" s="236"/>
      <c r="M205" s="311">
        <f t="shared" si="115"/>
        <v>0</v>
      </c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60" t="str">
        <f t="shared" si="116"/>
        <v>нет</v>
      </c>
      <c r="AM205" s="260" t="str">
        <f t="shared" si="117"/>
        <v>нет</v>
      </c>
      <c r="AN205" s="260">
        <f t="shared" si="118"/>
        <v>0</v>
      </c>
      <c r="AO205" s="260" t="e">
        <f t="shared" si="119"/>
        <v>#VALUE!</v>
      </c>
    </row>
    <row r="206" spans="1:41">
      <c r="A206" s="264" t="e">
        <f t="shared" si="122"/>
        <v>#VALUE!</v>
      </c>
      <c r="B206" s="243">
        <v>294</v>
      </c>
      <c r="C206" s="244"/>
      <c r="D206" s="258" t="str">
        <f t="shared" si="120"/>
        <v/>
      </c>
      <c r="E206" s="236"/>
      <c r="F206" s="236"/>
      <c r="G206" s="244"/>
      <c r="H206" s="259" t="str">
        <f t="shared" si="121"/>
        <v/>
      </c>
      <c r="I206" s="236"/>
      <c r="J206" s="236"/>
      <c r="K206" s="236"/>
      <c r="L206" s="236"/>
      <c r="M206" s="311">
        <f t="shared" si="115"/>
        <v>0</v>
      </c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60" t="str">
        <f t="shared" si="116"/>
        <v>нет</v>
      </c>
      <c r="AM206" s="260" t="str">
        <f t="shared" si="117"/>
        <v>нет</v>
      </c>
      <c r="AN206" s="260">
        <f t="shared" si="118"/>
        <v>0</v>
      </c>
      <c r="AO206" s="260" t="e">
        <f t="shared" si="119"/>
        <v>#VALUE!</v>
      </c>
    </row>
    <row r="207" spans="1:41">
      <c r="A207" s="264" t="e">
        <f t="shared" si="122"/>
        <v>#VALUE!</v>
      </c>
      <c r="B207" s="243">
        <v>295</v>
      </c>
      <c r="C207" s="244"/>
      <c r="D207" s="258" t="str">
        <f t="shared" si="120"/>
        <v/>
      </c>
      <c r="E207" s="236"/>
      <c r="F207" s="236"/>
      <c r="G207" s="244"/>
      <c r="H207" s="259" t="str">
        <f t="shared" si="121"/>
        <v/>
      </c>
      <c r="I207" s="236"/>
      <c r="J207" s="236"/>
      <c r="K207" s="236"/>
      <c r="L207" s="236"/>
      <c r="M207" s="311">
        <f t="shared" si="115"/>
        <v>0</v>
      </c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60" t="str">
        <f t="shared" si="116"/>
        <v>нет</v>
      </c>
      <c r="AM207" s="260" t="str">
        <f t="shared" si="117"/>
        <v>нет</v>
      </c>
      <c r="AN207" s="260">
        <f t="shared" si="118"/>
        <v>0</v>
      </c>
      <c r="AO207" s="260" t="e">
        <f t="shared" si="119"/>
        <v>#VALUE!</v>
      </c>
    </row>
    <row r="208" spans="1:41">
      <c r="A208" s="264" t="e">
        <f t="shared" si="122"/>
        <v>#VALUE!</v>
      </c>
      <c r="B208" s="243">
        <v>296</v>
      </c>
      <c r="C208" s="244"/>
      <c r="D208" s="258" t="str">
        <f t="shared" si="120"/>
        <v/>
      </c>
      <c r="E208" s="236"/>
      <c r="F208" s="236"/>
      <c r="G208" s="244"/>
      <c r="H208" s="259" t="str">
        <f t="shared" si="121"/>
        <v/>
      </c>
      <c r="I208" s="236"/>
      <c r="J208" s="236"/>
      <c r="K208" s="236"/>
      <c r="L208" s="236"/>
      <c r="M208" s="311">
        <f t="shared" si="115"/>
        <v>0</v>
      </c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  <c r="AG208" s="236"/>
      <c r="AH208" s="236"/>
      <c r="AI208" s="236"/>
      <c r="AJ208" s="236"/>
      <c r="AK208" s="236"/>
      <c r="AL208" s="260" t="str">
        <f t="shared" si="116"/>
        <v>нет</v>
      </c>
      <c r="AM208" s="260" t="str">
        <f t="shared" si="117"/>
        <v>нет</v>
      </c>
      <c r="AN208" s="260">
        <f t="shared" si="118"/>
        <v>0</v>
      </c>
      <c r="AO208" s="260" t="e">
        <f t="shared" si="119"/>
        <v>#VALUE!</v>
      </c>
    </row>
    <row r="209" spans="1:41">
      <c r="A209" s="264" t="e">
        <f t="shared" si="122"/>
        <v>#VALUE!</v>
      </c>
      <c r="B209" s="243">
        <v>297</v>
      </c>
      <c r="C209" s="244"/>
      <c r="D209" s="258" t="str">
        <f t="shared" si="120"/>
        <v/>
      </c>
      <c r="E209" s="236"/>
      <c r="F209" s="236"/>
      <c r="G209" s="244"/>
      <c r="H209" s="259" t="str">
        <f t="shared" si="121"/>
        <v/>
      </c>
      <c r="I209" s="236"/>
      <c r="J209" s="236"/>
      <c r="K209" s="236"/>
      <c r="L209" s="236"/>
      <c r="M209" s="311">
        <f t="shared" si="115"/>
        <v>0</v>
      </c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60" t="str">
        <f t="shared" si="116"/>
        <v>нет</v>
      </c>
      <c r="AM209" s="260" t="str">
        <f t="shared" si="117"/>
        <v>нет</v>
      </c>
      <c r="AN209" s="260">
        <f t="shared" si="118"/>
        <v>0</v>
      </c>
      <c r="AO209" s="260" t="e">
        <f t="shared" si="119"/>
        <v>#VALUE!</v>
      </c>
    </row>
    <row r="210" spans="1:41">
      <c r="A210" s="264" t="e">
        <f t="shared" si="122"/>
        <v>#VALUE!</v>
      </c>
      <c r="B210" s="243">
        <v>298</v>
      </c>
      <c r="C210" s="244"/>
      <c r="D210" s="258" t="str">
        <f t="shared" si="120"/>
        <v/>
      </c>
      <c r="E210" s="236"/>
      <c r="F210" s="236"/>
      <c r="G210" s="244"/>
      <c r="H210" s="259" t="str">
        <f t="shared" si="121"/>
        <v/>
      </c>
      <c r="I210" s="236"/>
      <c r="J210" s="236"/>
      <c r="K210" s="236"/>
      <c r="L210" s="236"/>
      <c r="M210" s="311">
        <f t="shared" si="115"/>
        <v>0</v>
      </c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60" t="str">
        <f t="shared" si="116"/>
        <v>нет</v>
      </c>
      <c r="AM210" s="260" t="str">
        <f t="shared" si="117"/>
        <v>нет</v>
      </c>
      <c r="AN210" s="260">
        <f t="shared" si="118"/>
        <v>0</v>
      </c>
      <c r="AO210" s="260" t="e">
        <f t="shared" si="119"/>
        <v>#VALUE!</v>
      </c>
    </row>
    <row r="211" spans="1:41">
      <c r="A211" s="264" t="e">
        <f t="shared" si="122"/>
        <v>#VALUE!</v>
      </c>
      <c r="B211" s="243">
        <v>299</v>
      </c>
      <c r="C211" s="244"/>
      <c r="D211" s="258" t="str">
        <f t="shared" si="120"/>
        <v/>
      </c>
      <c r="E211" s="236"/>
      <c r="F211" s="236"/>
      <c r="G211" s="244"/>
      <c r="H211" s="259" t="str">
        <f t="shared" si="121"/>
        <v/>
      </c>
      <c r="I211" s="236"/>
      <c r="J211" s="236"/>
      <c r="K211" s="236"/>
      <c r="L211" s="236"/>
      <c r="M211" s="311">
        <f t="shared" si="115"/>
        <v>0</v>
      </c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60" t="str">
        <f t="shared" si="116"/>
        <v>нет</v>
      </c>
      <c r="AM211" s="260" t="str">
        <f t="shared" si="117"/>
        <v>нет</v>
      </c>
      <c r="AN211" s="260">
        <f t="shared" si="118"/>
        <v>0</v>
      </c>
      <c r="AO211" s="260" t="e">
        <f t="shared" si="119"/>
        <v>#VALUE!</v>
      </c>
    </row>
    <row r="212" spans="1:41">
      <c r="A212" s="264" t="e">
        <f t="shared" si="122"/>
        <v>#VALUE!</v>
      </c>
      <c r="B212" s="243">
        <v>300</v>
      </c>
      <c r="C212" s="244"/>
      <c r="D212" s="258" t="str">
        <f t="shared" si="120"/>
        <v/>
      </c>
      <c r="E212" s="236"/>
      <c r="F212" s="236"/>
      <c r="G212" s="244"/>
      <c r="H212" s="259" t="str">
        <f t="shared" si="121"/>
        <v/>
      </c>
      <c r="I212" s="236"/>
      <c r="J212" s="236"/>
      <c r="K212" s="236"/>
      <c r="L212" s="236"/>
      <c r="M212" s="311">
        <f t="shared" si="115"/>
        <v>0</v>
      </c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  <c r="AA212" s="236"/>
      <c r="AB212" s="236"/>
      <c r="AC212" s="236"/>
      <c r="AD212" s="236"/>
      <c r="AE212" s="236"/>
      <c r="AF212" s="236"/>
      <c r="AG212" s="236"/>
      <c r="AH212" s="236"/>
      <c r="AI212" s="236"/>
      <c r="AJ212" s="236"/>
      <c r="AK212" s="236"/>
      <c r="AL212" s="260" t="str">
        <f t="shared" si="116"/>
        <v>нет</v>
      </c>
      <c r="AM212" s="260" t="str">
        <f t="shared" si="117"/>
        <v>нет</v>
      </c>
      <c r="AN212" s="260">
        <f t="shared" si="118"/>
        <v>0</v>
      </c>
      <c r="AO212" s="260" t="e">
        <f t="shared" si="119"/>
        <v>#VALUE!</v>
      </c>
    </row>
    <row r="213" spans="1:41">
      <c r="A213" s="264" t="e">
        <f t="shared" si="122"/>
        <v>#VALUE!</v>
      </c>
      <c r="B213" s="243">
        <v>301</v>
      </c>
      <c r="C213" s="244"/>
      <c r="D213" s="258" t="str">
        <f t="shared" si="120"/>
        <v/>
      </c>
      <c r="E213" s="236"/>
      <c r="F213" s="236"/>
      <c r="G213" s="244"/>
      <c r="H213" s="259" t="str">
        <f t="shared" si="121"/>
        <v/>
      </c>
      <c r="I213" s="236"/>
      <c r="J213" s="236"/>
      <c r="K213" s="236"/>
      <c r="L213" s="236"/>
      <c r="M213" s="311">
        <f t="shared" si="115"/>
        <v>0</v>
      </c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B213" s="236"/>
      <c r="AC213" s="236"/>
      <c r="AD213" s="236"/>
      <c r="AE213" s="236"/>
      <c r="AF213" s="236"/>
      <c r="AG213" s="236"/>
      <c r="AH213" s="236"/>
      <c r="AI213" s="236"/>
      <c r="AJ213" s="236"/>
      <c r="AK213" s="236"/>
      <c r="AL213" s="260" t="str">
        <f t="shared" si="116"/>
        <v>нет</v>
      </c>
      <c r="AM213" s="260" t="str">
        <f t="shared" si="117"/>
        <v>нет</v>
      </c>
      <c r="AN213" s="260">
        <f t="shared" si="118"/>
        <v>0</v>
      </c>
      <c r="AO213" s="260" t="e">
        <f t="shared" si="119"/>
        <v>#VALUE!</v>
      </c>
    </row>
    <row r="214" spans="1:41">
      <c r="A214" s="264" t="e">
        <f t="shared" si="122"/>
        <v>#VALUE!</v>
      </c>
      <c r="B214" s="243">
        <v>302</v>
      </c>
      <c r="C214" s="244"/>
      <c r="D214" s="258" t="str">
        <f t="shared" si="120"/>
        <v/>
      </c>
      <c r="E214" s="236"/>
      <c r="F214" s="236"/>
      <c r="G214" s="244"/>
      <c r="H214" s="259" t="str">
        <f t="shared" si="121"/>
        <v/>
      </c>
      <c r="I214" s="236"/>
      <c r="J214" s="236"/>
      <c r="K214" s="236"/>
      <c r="L214" s="236"/>
      <c r="M214" s="311">
        <f t="shared" si="115"/>
        <v>0</v>
      </c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  <c r="AB214" s="236"/>
      <c r="AC214" s="236"/>
      <c r="AD214" s="236"/>
      <c r="AE214" s="236"/>
      <c r="AF214" s="236"/>
      <c r="AG214" s="236"/>
      <c r="AH214" s="236"/>
      <c r="AI214" s="236"/>
      <c r="AJ214" s="236"/>
      <c r="AK214" s="236"/>
      <c r="AL214" s="260" t="str">
        <f t="shared" si="116"/>
        <v>нет</v>
      </c>
      <c r="AM214" s="260" t="str">
        <f t="shared" si="117"/>
        <v>нет</v>
      </c>
      <c r="AN214" s="260">
        <f t="shared" si="118"/>
        <v>0</v>
      </c>
      <c r="AO214" s="260" t="e">
        <f t="shared" si="119"/>
        <v>#VALUE!</v>
      </c>
    </row>
    <row r="215" spans="1:41">
      <c r="A215" s="264" t="e">
        <f t="shared" si="122"/>
        <v>#VALUE!</v>
      </c>
      <c r="B215" s="243">
        <v>303</v>
      </c>
      <c r="C215" s="244"/>
      <c r="D215" s="258" t="str">
        <f t="shared" si="120"/>
        <v/>
      </c>
      <c r="E215" s="236"/>
      <c r="F215" s="236"/>
      <c r="G215" s="244"/>
      <c r="H215" s="259" t="str">
        <f t="shared" si="121"/>
        <v/>
      </c>
      <c r="I215" s="236"/>
      <c r="J215" s="236"/>
      <c r="K215" s="236"/>
      <c r="L215" s="236"/>
      <c r="M215" s="311">
        <f t="shared" si="115"/>
        <v>0</v>
      </c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  <c r="AG215" s="236"/>
      <c r="AH215" s="236"/>
      <c r="AI215" s="236"/>
      <c r="AJ215" s="236"/>
      <c r="AK215" s="236"/>
      <c r="AL215" s="260" t="str">
        <f t="shared" si="116"/>
        <v>нет</v>
      </c>
      <c r="AM215" s="260" t="str">
        <f t="shared" si="117"/>
        <v>нет</v>
      </c>
      <c r="AN215" s="260">
        <f t="shared" si="118"/>
        <v>0</v>
      </c>
      <c r="AO215" s="260" t="e">
        <f t="shared" si="119"/>
        <v>#VALUE!</v>
      </c>
    </row>
    <row r="216" spans="1:41">
      <c r="A216" s="264" t="e">
        <f t="shared" si="122"/>
        <v>#VALUE!</v>
      </c>
      <c r="B216" s="243">
        <v>304</v>
      </c>
      <c r="C216" s="244"/>
      <c r="D216" s="258" t="str">
        <f t="shared" si="120"/>
        <v/>
      </c>
      <c r="E216" s="236"/>
      <c r="F216" s="236"/>
      <c r="G216" s="244"/>
      <c r="H216" s="259" t="str">
        <f t="shared" si="121"/>
        <v/>
      </c>
      <c r="I216" s="236"/>
      <c r="J216" s="236"/>
      <c r="K216" s="236"/>
      <c r="L216" s="236"/>
      <c r="M216" s="311">
        <f t="shared" si="115"/>
        <v>0</v>
      </c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B216" s="236"/>
      <c r="AC216" s="236"/>
      <c r="AD216" s="236"/>
      <c r="AE216" s="236"/>
      <c r="AF216" s="236"/>
      <c r="AG216" s="236"/>
      <c r="AH216" s="236"/>
      <c r="AI216" s="236"/>
      <c r="AJ216" s="236"/>
      <c r="AK216" s="236"/>
      <c r="AL216" s="260" t="str">
        <f t="shared" si="116"/>
        <v>нет</v>
      </c>
      <c r="AM216" s="260" t="str">
        <f t="shared" si="117"/>
        <v>нет</v>
      </c>
      <c r="AN216" s="260">
        <f t="shared" si="118"/>
        <v>0</v>
      </c>
      <c r="AO216" s="260" t="e">
        <f t="shared" si="119"/>
        <v>#VALUE!</v>
      </c>
    </row>
    <row r="217" spans="1:41">
      <c r="A217" s="264" t="e">
        <f t="shared" si="122"/>
        <v>#VALUE!</v>
      </c>
      <c r="B217" s="243">
        <v>305</v>
      </c>
      <c r="C217" s="244"/>
      <c r="D217" s="258" t="str">
        <f t="shared" si="120"/>
        <v/>
      </c>
      <c r="E217" s="236"/>
      <c r="F217" s="236"/>
      <c r="G217" s="244"/>
      <c r="H217" s="259" t="str">
        <f t="shared" si="121"/>
        <v/>
      </c>
      <c r="I217" s="236"/>
      <c r="J217" s="236"/>
      <c r="K217" s="236"/>
      <c r="L217" s="236"/>
      <c r="M217" s="311">
        <f t="shared" si="115"/>
        <v>0</v>
      </c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  <c r="AJ217" s="236"/>
      <c r="AK217" s="236"/>
      <c r="AL217" s="260" t="str">
        <f t="shared" si="116"/>
        <v>нет</v>
      </c>
      <c r="AM217" s="260" t="str">
        <f t="shared" si="117"/>
        <v>нет</v>
      </c>
      <c r="AN217" s="260">
        <f t="shared" si="118"/>
        <v>0</v>
      </c>
      <c r="AO217" s="260" t="e">
        <f t="shared" si="119"/>
        <v>#VALUE!</v>
      </c>
    </row>
    <row r="218" spans="1:41">
      <c r="A218" s="264" t="e">
        <f t="shared" si="122"/>
        <v>#VALUE!</v>
      </c>
      <c r="B218" s="243">
        <v>306</v>
      </c>
      <c r="C218" s="244"/>
      <c r="D218" s="258" t="str">
        <f t="shared" si="120"/>
        <v/>
      </c>
      <c r="E218" s="236"/>
      <c r="F218" s="236"/>
      <c r="G218" s="244"/>
      <c r="H218" s="259" t="str">
        <f t="shared" si="121"/>
        <v/>
      </c>
      <c r="I218" s="236"/>
      <c r="J218" s="236"/>
      <c r="K218" s="236"/>
      <c r="L218" s="236"/>
      <c r="M218" s="311">
        <f t="shared" si="115"/>
        <v>0</v>
      </c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236"/>
      <c r="AD218" s="236"/>
      <c r="AE218" s="236"/>
      <c r="AF218" s="236"/>
      <c r="AG218" s="236"/>
      <c r="AH218" s="236"/>
      <c r="AI218" s="236"/>
      <c r="AJ218" s="236"/>
      <c r="AK218" s="236"/>
      <c r="AL218" s="260" t="str">
        <f t="shared" si="116"/>
        <v>нет</v>
      </c>
      <c r="AM218" s="260" t="str">
        <f t="shared" si="117"/>
        <v>нет</v>
      </c>
      <c r="AN218" s="260">
        <f t="shared" si="118"/>
        <v>0</v>
      </c>
      <c r="AO218" s="260" t="e">
        <f t="shared" si="119"/>
        <v>#VALUE!</v>
      </c>
    </row>
    <row r="219" spans="1:41">
      <c r="A219" s="264" t="e">
        <f t="shared" si="122"/>
        <v>#VALUE!</v>
      </c>
      <c r="B219" s="243">
        <v>307</v>
      </c>
      <c r="C219" s="244"/>
      <c r="D219" s="258" t="str">
        <f t="shared" si="120"/>
        <v/>
      </c>
      <c r="E219" s="236"/>
      <c r="F219" s="236"/>
      <c r="G219" s="244"/>
      <c r="H219" s="259" t="str">
        <f t="shared" si="121"/>
        <v/>
      </c>
      <c r="I219" s="236"/>
      <c r="J219" s="236"/>
      <c r="K219" s="236"/>
      <c r="L219" s="236"/>
      <c r="M219" s="311">
        <f t="shared" si="115"/>
        <v>0</v>
      </c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B219" s="236"/>
      <c r="AC219" s="236"/>
      <c r="AD219" s="236"/>
      <c r="AE219" s="236"/>
      <c r="AF219" s="236"/>
      <c r="AG219" s="236"/>
      <c r="AH219" s="236"/>
      <c r="AI219" s="236"/>
      <c r="AJ219" s="236"/>
      <c r="AK219" s="236"/>
      <c r="AL219" s="260" t="str">
        <f t="shared" si="116"/>
        <v>нет</v>
      </c>
      <c r="AM219" s="260" t="str">
        <f t="shared" si="117"/>
        <v>нет</v>
      </c>
      <c r="AN219" s="260">
        <f t="shared" si="118"/>
        <v>0</v>
      </c>
      <c r="AO219" s="260" t="e">
        <f t="shared" si="119"/>
        <v>#VALUE!</v>
      </c>
    </row>
    <row r="220" spans="1:41">
      <c r="A220" s="264" t="e">
        <f t="shared" si="122"/>
        <v>#VALUE!</v>
      </c>
      <c r="B220" s="243">
        <v>308</v>
      </c>
      <c r="C220" s="244"/>
      <c r="D220" s="258" t="str">
        <f t="shared" ref="D220:D283" si="123">IFERROR(VLOOKUP(C220,msu,2,0),"")</f>
        <v/>
      </c>
      <c r="E220" s="236"/>
      <c r="F220" s="236"/>
      <c r="G220" s="244"/>
      <c r="H220" s="259" t="str">
        <f t="shared" ref="H220:H283" si="124">IFERROR(VLOOKUP(G220,oo,2,0),"")</f>
        <v/>
      </c>
      <c r="I220" s="236"/>
      <c r="J220" s="236"/>
      <c r="K220" s="236"/>
      <c r="L220" s="236"/>
      <c r="M220" s="311">
        <f t="shared" si="115"/>
        <v>0</v>
      </c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B220" s="236"/>
      <c r="AC220" s="236"/>
      <c r="AD220" s="236"/>
      <c r="AE220" s="236"/>
      <c r="AF220" s="236"/>
      <c r="AG220" s="236"/>
      <c r="AH220" s="236"/>
      <c r="AI220" s="236"/>
      <c r="AJ220" s="236"/>
      <c r="AK220" s="236"/>
      <c r="AL220" s="260" t="str">
        <f t="shared" si="116"/>
        <v>нет</v>
      </c>
      <c r="AM220" s="260" t="str">
        <f t="shared" si="117"/>
        <v>нет</v>
      </c>
      <c r="AN220" s="260">
        <f t="shared" si="118"/>
        <v>0</v>
      </c>
      <c r="AO220" s="260" t="e">
        <f t="shared" si="119"/>
        <v>#VALUE!</v>
      </c>
    </row>
    <row r="221" spans="1:41">
      <c r="A221" s="264" t="e">
        <f t="shared" si="122"/>
        <v>#VALUE!</v>
      </c>
      <c r="B221" s="243">
        <v>309</v>
      </c>
      <c r="C221" s="244"/>
      <c r="D221" s="258" t="str">
        <f t="shared" si="123"/>
        <v/>
      </c>
      <c r="E221" s="236"/>
      <c r="F221" s="236"/>
      <c r="G221" s="244"/>
      <c r="H221" s="259" t="str">
        <f t="shared" si="124"/>
        <v/>
      </c>
      <c r="I221" s="236"/>
      <c r="J221" s="236"/>
      <c r="K221" s="236"/>
      <c r="L221" s="236"/>
      <c r="M221" s="311">
        <f t="shared" si="115"/>
        <v>0</v>
      </c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  <c r="AA221" s="236"/>
      <c r="AB221" s="236"/>
      <c r="AC221" s="236"/>
      <c r="AD221" s="236"/>
      <c r="AE221" s="236"/>
      <c r="AF221" s="236"/>
      <c r="AG221" s="236"/>
      <c r="AH221" s="236"/>
      <c r="AI221" s="236"/>
      <c r="AJ221" s="236"/>
      <c r="AK221" s="236"/>
      <c r="AL221" s="260" t="str">
        <f t="shared" si="116"/>
        <v>нет</v>
      </c>
      <c r="AM221" s="260" t="str">
        <f t="shared" si="117"/>
        <v>нет</v>
      </c>
      <c r="AN221" s="260">
        <f t="shared" si="118"/>
        <v>0</v>
      </c>
      <c r="AO221" s="260" t="e">
        <f t="shared" si="119"/>
        <v>#VALUE!</v>
      </c>
    </row>
    <row r="222" spans="1:41">
      <c r="A222" s="264" t="e">
        <f t="shared" si="122"/>
        <v>#VALUE!</v>
      </c>
      <c r="B222" s="243">
        <v>310</v>
      </c>
      <c r="C222" s="244"/>
      <c r="D222" s="258" t="str">
        <f t="shared" si="123"/>
        <v/>
      </c>
      <c r="E222" s="236"/>
      <c r="F222" s="236"/>
      <c r="G222" s="244"/>
      <c r="H222" s="259" t="str">
        <f t="shared" si="124"/>
        <v/>
      </c>
      <c r="I222" s="236"/>
      <c r="J222" s="236"/>
      <c r="K222" s="236"/>
      <c r="L222" s="236"/>
      <c r="M222" s="311">
        <f t="shared" si="115"/>
        <v>0</v>
      </c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  <c r="AB222" s="236"/>
      <c r="AC222" s="236"/>
      <c r="AD222" s="236"/>
      <c r="AE222" s="236"/>
      <c r="AF222" s="236"/>
      <c r="AG222" s="236"/>
      <c r="AH222" s="236"/>
      <c r="AI222" s="236"/>
      <c r="AJ222" s="236"/>
      <c r="AK222" s="236"/>
      <c r="AL222" s="260" t="str">
        <f t="shared" si="116"/>
        <v>нет</v>
      </c>
      <c r="AM222" s="260" t="str">
        <f t="shared" si="117"/>
        <v>нет</v>
      </c>
      <c r="AN222" s="260">
        <f t="shared" si="118"/>
        <v>0</v>
      </c>
      <c r="AO222" s="260" t="e">
        <f t="shared" si="119"/>
        <v>#VALUE!</v>
      </c>
    </row>
    <row r="223" spans="1:41">
      <c r="A223" s="264" t="e">
        <f t="shared" si="122"/>
        <v>#VALUE!</v>
      </c>
      <c r="B223" s="243">
        <v>311</v>
      </c>
      <c r="C223" s="244"/>
      <c r="D223" s="258" t="str">
        <f t="shared" si="123"/>
        <v/>
      </c>
      <c r="E223" s="236"/>
      <c r="F223" s="236"/>
      <c r="G223" s="244"/>
      <c r="H223" s="259" t="str">
        <f t="shared" si="124"/>
        <v/>
      </c>
      <c r="I223" s="236"/>
      <c r="J223" s="236"/>
      <c r="K223" s="236"/>
      <c r="L223" s="236"/>
      <c r="M223" s="311">
        <f t="shared" si="115"/>
        <v>0</v>
      </c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B223" s="236"/>
      <c r="AC223" s="236"/>
      <c r="AD223" s="236"/>
      <c r="AE223" s="236"/>
      <c r="AF223" s="236"/>
      <c r="AG223" s="236"/>
      <c r="AH223" s="236"/>
      <c r="AI223" s="236"/>
      <c r="AJ223" s="236"/>
      <c r="AK223" s="236"/>
      <c r="AL223" s="260" t="str">
        <f t="shared" si="116"/>
        <v>нет</v>
      </c>
      <c r="AM223" s="260" t="str">
        <f t="shared" si="117"/>
        <v>нет</v>
      </c>
      <c r="AN223" s="260">
        <f t="shared" si="118"/>
        <v>0</v>
      </c>
      <c r="AO223" s="260" t="e">
        <f t="shared" si="119"/>
        <v>#VALUE!</v>
      </c>
    </row>
    <row r="224" spans="1:41">
      <c r="A224" s="264" t="e">
        <f t="shared" si="122"/>
        <v>#VALUE!</v>
      </c>
      <c r="B224" s="243">
        <v>312</v>
      </c>
      <c r="C224" s="244"/>
      <c r="D224" s="258" t="str">
        <f t="shared" si="123"/>
        <v/>
      </c>
      <c r="E224" s="236"/>
      <c r="F224" s="236"/>
      <c r="G224" s="244"/>
      <c r="H224" s="259" t="str">
        <f t="shared" si="124"/>
        <v/>
      </c>
      <c r="I224" s="236"/>
      <c r="J224" s="236"/>
      <c r="K224" s="236"/>
      <c r="L224" s="236"/>
      <c r="M224" s="311">
        <f t="shared" si="115"/>
        <v>0</v>
      </c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  <c r="AB224" s="236"/>
      <c r="AC224" s="236"/>
      <c r="AD224" s="236"/>
      <c r="AE224" s="236"/>
      <c r="AF224" s="236"/>
      <c r="AG224" s="236"/>
      <c r="AH224" s="236"/>
      <c r="AI224" s="236"/>
      <c r="AJ224" s="236"/>
      <c r="AK224" s="236"/>
      <c r="AL224" s="260" t="str">
        <f t="shared" si="116"/>
        <v>нет</v>
      </c>
      <c r="AM224" s="260" t="str">
        <f t="shared" si="117"/>
        <v>нет</v>
      </c>
      <c r="AN224" s="260">
        <f t="shared" si="118"/>
        <v>0</v>
      </c>
      <c r="AO224" s="260" t="e">
        <f t="shared" si="119"/>
        <v>#VALUE!</v>
      </c>
    </row>
    <row r="225" spans="1:41">
      <c r="A225" s="264" t="e">
        <f t="shared" si="122"/>
        <v>#VALUE!</v>
      </c>
      <c r="B225" s="243">
        <v>313</v>
      </c>
      <c r="C225" s="244"/>
      <c r="D225" s="258" t="str">
        <f t="shared" si="123"/>
        <v/>
      </c>
      <c r="E225" s="236"/>
      <c r="F225" s="236"/>
      <c r="G225" s="244"/>
      <c r="H225" s="259" t="str">
        <f t="shared" si="124"/>
        <v/>
      </c>
      <c r="I225" s="236"/>
      <c r="J225" s="236"/>
      <c r="K225" s="236"/>
      <c r="L225" s="236"/>
      <c r="M225" s="311">
        <f t="shared" si="115"/>
        <v>0</v>
      </c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  <c r="AA225" s="236"/>
      <c r="AB225" s="236"/>
      <c r="AC225" s="236"/>
      <c r="AD225" s="236"/>
      <c r="AE225" s="236"/>
      <c r="AF225" s="236"/>
      <c r="AG225" s="236"/>
      <c r="AH225" s="236"/>
      <c r="AI225" s="236"/>
      <c r="AJ225" s="236"/>
      <c r="AK225" s="236"/>
      <c r="AL225" s="260" t="str">
        <f t="shared" si="116"/>
        <v>нет</v>
      </c>
      <c r="AM225" s="260" t="str">
        <f t="shared" si="117"/>
        <v>нет</v>
      </c>
      <c r="AN225" s="260">
        <f t="shared" si="118"/>
        <v>0</v>
      </c>
      <c r="AO225" s="260" t="e">
        <f t="shared" si="119"/>
        <v>#VALUE!</v>
      </c>
    </row>
    <row r="226" spans="1:41">
      <c r="A226" s="264" t="e">
        <f t="shared" si="122"/>
        <v>#VALUE!</v>
      </c>
      <c r="B226" s="243">
        <v>314</v>
      </c>
      <c r="C226" s="244"/>
      <c r="D226" s="258" t="str">
        <f t="shared" si="123"/>
        <v/>
      </c>
      <c r="E226" s="236"/>
      <c r="F226" s="236"/>
      <c r="G226" s="244"/>
      <c r="H226" s="259" t="str">
        <f t="shared" si="124"/>
        <v/>
      </c>
      <c r="I226" s="236"/>
      <c r="J226" s="236"/>
      <c r="K226" s="236"/>
      <c r="L226" s="236"/>
      <c r="M226" s="311">
        <f t="shared" si="115"/>
        <v>0</v>
      </c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6"/>
      <c r="AJ226" s="236"/>
      <c r="AK226" s="236"/>
      <c r="AL226" s="260" t="str">
        <f t="shared" ref="AL226:AL289" si="125">IF($I226&lt;5,"нет",IF($I226&gt;9,"нет","да"))</f>
        <v>нет</v>
      </c>
      <c r="AM226" s="260" t="str">
        <f t="shared" si="117"/>
        <v>нет</v>
      </c>
      <c r="AN226" s="260">
        <f t="shared" ref="AN226:AN289" si="126">COUNTIF(N226:AK226,"призер")+COUNTIF(N226:AK226,"победитель")</f>
        <v>0</v>
      </c>
      <c r="AO226" s="260" t="e">
        <f t="shared" ref="AO226:AO289" si="127">IF(LEN(G226)=5,LEFT(G226,1)+100,LEFT(G226,2)+100)</f>
        <v>#VALUE!</v>
      </c>
    </row>
    <row r="227" spans="1:41">
      <c r="A227" s="264" t="e">
        <f t="shared" si="122"/>
        <v>#VALUE!</v>
      </c>
      <c r="B227" s="243">
        <v>315</v>
      </c>
      <c r="C227" s="244"/>
      <c r="D227" s="258" t="str">
        <f t="shared" si="123"/>
        <v/>
      </c>
      <c r="E227" s="236"/>
      <c r="F227" s="236"/>
      <c r="G227" s="244"/>
      <c r="H227" s="259" t="str">
        <f t="shared" si="124"/>
        <v/>
      </c>
      <c r="I227" s="236"/>
      <c r="J227" s="236"/>
      <c r="K227" s="236"/>
      <c r="L227" s="236"/>
      <c r="M227" s="311">
        <f t="shared" ref="M227:M290" si="128">COUNTA(N227:AK227)</f>
        <v>0</v>
      </c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  <c r="AB227" s="236"/>
      <c r="AC227" s="236"/>
      <c r="AD227" s="236"/>
      <c r="AE227" s="236"/>
      <c r="AF227" s="236"/>
      <c r="AG227" s="236"/>
      <c r="AH227" s="236"/>
      <c r="AI227" s="236"/>
      <c r="AJ227" s="236"/>
      <c r="AK227" s="236"/>
      <c r="AL227" s="260" t="str">
        <f t="shared" si="125"/>
        <v>нет</v>
      </c>
      <c r="AM227" s="260" t="str">
        <f t="shared" ref="AM227:AM290" si="129">IF($I227&lt;=9,"нет","да")</f>
        <v>нет</v>
      </c>
      <c r="AN227" s="260">
        <f t="shared" si="126"/>
        <v>0</v>
      </c>
      <c r="AO227" s="260" t="e">
        <f t="shared" si="127"/>
        <v>#VALUE!</v>
      </c>
    </row>
    <row r="228" spans="1:41">
      <c r="A228" s="264" t="e">
        <f t="shared" si="122"/>
        <v>#VALUE!</v>
      </c>
      <c r="B228" s="243">
        <v>316</v>
      </c>
      <c r="C228" s="244"/>
      <c r="D228" s="258" t="str">
        <f t="shared" si="123"/>
        <v/>
      </c>
      <c r="E228" s="236"/>
      <c r="F228" s="236"/>
      <c r="G228" s="244"/>
      <c r="H228" s="259" t="str">
        <f t="shared" si="124"/>
        <v/>
      </c>
      <c r="I228" s="236"/>
      <c r="J228" s="236"/>
      <c r="K228" s="236"/>
      <c r="L228" s="236"/>
      <c r="M228" s="311">
        <f t="shared" si="128"/>
        <v>0</v>
      </c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  <c r="AG228" s="236"/>
      <c r="AH228" s="236"/>
      <c r="AI228" s="236"/>
      <c r="AJ228" s="236"/>
      <c r="AK228" s="236"/>
      <c r="AL228" s="260" t="str">
        <f t="shared" si="125"/>
        <v>нет</v>
      </c>
      <c r="AM228" s="260" t="str">
        <f t="shared" si="129"/>
        <v>нет</v>
      </c>
      <c r="AN228" s="260">
        <f t="shared" si="126"/>
        <v>0</v>
      </c>
      <c r="AO228" s="260" t="e">
        <f t="shared" si="127"/>
        <v>#VALUE!</v>
      </c>
    </row>
    <row r="229" spans="1:41">
      <c r="A229" s="264" t="e">
        <f t="shared" si="122"/>
        <v>#VALUE!</v>
      </c>
      <c r="B229" s="243">
        <v>317</v>
      </c>
      <c r="C229" s="244"/>
      <c r="D229" s="258" t="str">
        <f t="shared" si="123"/>
        <v/>
      </c>
      <c r="E229" s="236"/>
      <c r="F229" s="236"/>
      <c r="G229" s="244"/>
      <c r="H229" s="259" t="str">
        <f t="shared" si="124"/>
        <v/>
      </c>
      <c r="I229" s="236"/>
      <c r="J229" s="236"/>
      <c r="K229" s="236"/>
      <c r="L229" s="236"/>
      <c r="M229" s="311">
        <f t="shared" si="128"/>
        <v>0</v>
      </c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  <c r="AA229" s="236"/>
      <c r="AB229" s="236"/>
      <c r="AC229" s="236"/>
      <c r="AD229" s="236"/>
      <c r="AE229" s="236"/>
      <c r="AF229" s="236"/>
      <c r="AG229" s="236"/>
      <c r="AH229" s="236"/>
      <c r="AI229" s="236"/>
      <c r="AJ229" s="236"/>
      <c r="AK229" s="236"/>
      <c r="AL229" s="260" t="str">
        <f t="shared" si="125"/>
        <v>нет</v>
      </c>
      <c r="AM229" s="260" t="str">
        <f t="shared" si="129"/>
        <v>нет</v>
      </c>
      <c r="AN229" s="260">
        <f t="shared" si="126"/>
        <v>0</v>
      </c>
      <c r="AO229" s="260" t="e">
        <f t="shared" si="127"/>
        <v>#VALUE!</v>
      </c>
    </row>
    <row r="230" spans="1:41">
      <c r="A230" s="264" t="e">
        <f t="shared" si="122"/>
        <v>#VALUE!</v>
      </c>
      <c r="B230" s="243">
        <v>318</v>
      </c>
      <c r="C230" s="244"/>
      <c r="D230" s="258" t="str">
        <f t="shared" si="123"/>
        <v/>
      </c>
      <c r="E230" s="236"/>
      <c r="F230" s="236"/>
      <c r="G230" s="244"/>
      <c r="H230" s="259" t="str">
        <f t="shared" si="124"/>
        <v/>
      </c>
      <c r="I230" s="236"/>
      <c r="J230" s="236"/>
      <c r="K230" s="236"/>
      <c r="L230" s="236"/>
      <c r="M230" s="311">
        <f t="shared" si="128"/>
        <v>0</v>
      </c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B230" s="236"/>
      <c r="AC230" s="236"/>
      <c r="AD230" s="236"/>
      <c r="AE230" s="236"/>
      <c r="AF230" s="236"/>
      <c r="AG230" s="236"/>
      <c r="AH230" s="236"/>
      <c r="AI230" s="236"/>
      <c r="AJ230" s="236"/>
      <c r="AK230" s="236"/>
      <c r="AL230" s="260" t="str">
        <f t="shared" si="125"/>
        <v>нет</v>
      </c>
      <c r="AM230" s="260" t="str">
        <f t="shared" si="129"/>
        <v>нет</v>
      </c>
      <c r="AN230" s="260">
        <f t="shared" si="126"/>
        <v>0</v>
      </c>
      <c r="AO230" s="260" t="e">
        <f t="shared" si="127"/>
        <v>#VALUE!</v>
      </c>
    </row>
    <row r="231" spans="1:41">
      <c r="A231" s="264" t="e">
        <f t="shared" si="122"/>
        <v>#VALUE!</v>
      </c>
      <c r="B231" s="243">
        <v>319</v>
      </c>
      <c r="C231" s="244"/>
      <c r="D231" s="258" t="str">
        <f t="shared" si="123"/>
        <v/>
      </c>
      <c r="E231" s="236"/>
      <c r="F231" s="236"/>
      <c r="G231" s="244"/>
      <c r="H231" s="259" t="str">
        <f t="shared" si="124"/>
        <v/>
      </c>
      <c r="I231" s="236"/>
      <c r="J231" s="236"/>
      <c r="K231" s="236"/>
      <c r="L231" s="236"/>
      <c r="M231" s="311">
        <f t="shared" si="128"/>
        <v>0</v>
      </c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  <c r="AA231" s="236"/>
      <c r="AB231" s="236"/>
      <c r="AC231" s="236"/>
      <c r="AD231" s="236"/>
      <c r="AE231" s="236"/>
      <c r="AF231" s="236"/>
      <c r="AG231" s="236"/>
      <c r="AH231" s="236"/>
      <c r="AI231" s="236"/>
      <c r="AJ231" s="236"/>
      <c r="AK231" s="236"/>
      <c r="AL231" s="260" t="str">
        <f t="shared" si="125"/>
        <v>нет</v>
      </c>
      <c r="AM231" s="260" t="str">
        <f t="shared" si="129"/>
        <v>нет</v>
      </c>
      <c r="AN231" s="260">
        <f t="shared" si="126"/>
        <v>0</v>
      </c>
      <c r="AO231" s="260" t="e">
        <f t="shared" si="127"/>
        <v>#VALUE!</v>
      </c>
    </row>
    <row r="232" spans="1:41">
      <c r="A232" s="264" t="e">
        <f t="shared" si="122"/>
        <v>#VALUE!</v>
      </c>
      <c r="B232" s="243">
        <v>320</v>
      </c>
      <c r="C232" s="244"/>
      <c r="D232" s="258" t="str">
        <f t="shared" si="123"/>
        <v/>
      </c>
      <c r="E232" s="236"/>
      <c r="F232" s="236"/>
      <c r="G232" s="244"/>
      <c r="H232" s="259" t="str">
        <f t="shared" si="124"/>
        <v/>
      </c>
      <c r="I232" s="236"/>
      <c r="J232" s="236"/>
      <c r="K232" s="236"/>
      <c r="L232" s="236"/>
      <c r="M232" s="311">
        <f t="shared" si="128"/>
        <v>0</v>
      </c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  <c r="AA232" s="236"/>
      <c r="AB232" s="236"/>
      <c r="AC232" s="236"/>
      <c r="AD232" s="236"/>
      <c r="AE232" s="236"/>
      <c r="AF232" s="236"/>
      <c r="AG232" s="236"/>
      <c r="AH232" s="236"/>
      <c r="AI232" s="236"/>
      <c r="AJ232" s="236"/>
      <c r="AK232" s="236"/>
      <c r="AL232" s="260" t="str">
        <f t="shared" si="125"/>
        <v>нет</v>
      </c>
      <c r="AM232" s="260" t="str">
        <f t="shared" si="129"/>
        <v>нет</v>
      </c>
      <c r="AN232" s="260">
        <f t="shared" si="126"/>
        <v>0</v>
      </c>
      <c r="AO232" s="260" t="e">
        <f t="shared" si="127"/>
        <v>#VALUE!</v>
      </c>
    </row>
    <row r="233" spans="1:41">
      <c r="A233" s="264" t="e">
        <f t="shared" si="122"/>
        <v>#VALUE!</v>
      </c>
      <c r="B233" s="243">
        <v>321</v>
      </c>
      <c r="C233" s="244"/>
      <c r="D233" s="258" t="str">
        <f t="shared" si="123"/>
        <v/>
      </c>
      <c r="E233" s="236"/>
      <c r="F233" s="236"/>
      <c r="G233" s="244"/>
      <c r="H233" s="259" t="str">
        <f t="shared" si="124"/>
        <v/>
      </c>
      <c r="I233" s="236"/>
      <c r="J233" s="236"/>
      <c r="K233" s="236"/>
      <c r="L233" s="236"/>
      <c r="M233" s="311">
        <f t="shared" si="128"/>
        <v>0</v>
      </c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  <c r="AA233" s="236"/>
      <c r="AB233" s="236"/>
      <c r="AC233" s="236"/>
      <c r="AD233" s="236"/>
      <c r="AE233" s="236"/>
      <c r="AF233" s="236"/>
      <c r="AG233" s="236"/>
      <c r="AH233" s="236"/>
      <c r="AI233" s="236"/>
      <c r="AJ233" s="236"/>
      <c r="AK233" s="236"/>
      <c r="AL233" s="260" t="str">
        <f t="shared" si="125"/>
        <v>нет</v>
      </c>
      <c r="AM233" s="260" t="str">
        <f t="shared" si="129"/>
        <v>нет</v>
      </c>
      <c r="AN233" s="260">
        <f t="shared" si="126"/>
        <v>0</v>
      </c>
      <c r="AO233" s="260" t="e">
        <f t="shared" si="127"/>
        <v>#VALUE!</v>
      </c>
    </row>
    <row r="234" spans="1:41">
      <c r="A234" s="264" t="e">
        <f t="shared" si="122"/>
        <v>#VALUE!</v>
      </c>
      <c r="B234" s="243">
        <v>322</v>
      </c>
      <c r="C234" s="244"/>
      <c r="D234" s="258" t="str">
        <f t="shared" si="123"/>
        <v/>
      </c>
      <c r="E234" s="236"/>
      <c r="F234" s="236"/>
      <c r="G234" s="244"/>
      <c r="H234" s="259" t="str">
        <f t="shared" si="124"/>
        <v/>
      </c>
      <c r="I234" s="236"/>
      <c r="J234" s="236"/>
      <c r="K234" s="236"/>
      <c r="L234" s="236"/>
      <c r="M234" s="311">
        <f t="shared" si="128"/>
        <v>0</v>
      </c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  <c r="AA234" s="236"/>
      <c r="AB234" s="236"/>
      <c r="AC234" s="236"/>
      <c r="AD234" s="236"/>
      <c r="AE234" s="236"/>
      <c r="AF234" s="236"/>
      <c r="AG234" s="236"/>
      <c r="AH234" s="236"/>
      <c r="AI234" s="236"/>
      <c r="AJ234" s="236"/>
      <c r="AK234" s="236"/>
      <c r="AL234" s="260" t="str">
        <f t="shared" si="125"/>
        <v>нет</v>
      </c>
      <c r="AM234" s="260" t="str">
        <f t="shared" si="129"/>
        <v>нет</v>
      </c>
      <c r="AN234" s="260">
        <f t="shared" si="126"/>
        <v>0</v>
      </c>
      <c r="AO234" s="260" t="e">
        <f t="shared" si="127"/>
        <v>#VALUE!</v>
      </c>
    </row>
    <row r="235" spans="1:41">
      <c r="A235" s="264" t="e">
        <f t="shared" si="122"/>
        <v>#VALUE!</v>
      </c>
      <c r="B235" s="243">
        <v>323</v>
      </c>
      <c r="C235" s="244"/>
      <c r="D235" s="258" t="str">
        <f t="shared" si="123"/>
        <v/>
      </c>
      <c r="E235" s="236"/>
      <c r="F235" s="236"/>
      <c r="G235" s="244"/>
      <c r="H235" s="259" t="str">
        <f t="shared" si="124"/>
        <v/>
      </c>
      <c r="I235" s="236"/>
      <c r="J235" s="236"/>
      <c r="K235" s="236"/>
      <c r="L235" s="236"/>
      <c r="M235" s="311">
        <f t="shared" si="128"/>
        <v>0</v>
      </c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  <c r="AA235" s="236"/>
      <c r="AB235" s="236"/>
      <c r="AC235" s="236"/>
      <c r="AD235" s="236"/>
      <c r="AE235" s="236"/>
      <c r="AF235" s="236"/>
      <c r="AG235" s="236"/>
      <c r="AH235" s="236"/>
      <c r="AI235" s="236"/>
      <c r="AJ235" s="236"/>
      <c r="AK235" s="236"/>
      <c r="AL235" s="260" t="str">
        <f t="shared" si="125"/>
        <v>нет</v>
      </c>
      <c r="AM235" s="260" t="str">
        <f t="shared" si="129"/>
        <v>нет</v>
      </c>
      <c r="AN235" s="260">
        <f t="shared" si="126"/>
        <v>0</v>
      </c>
      <c r="AO235" s="260" t="e">
        <f t="shared" si="127"/>
        <v>#VALUE!</v>
      </c>
    </row>
    <row r="236" spans="1:41">
      <c r="A236" s="264" t="e">
        <f t="shared" si="122"/>
        <v>#VALUE!</v>
      </c>
      <c r="B236" s="243">
        <v>324</v>
      </c>
      <c r="C236" s="244"/>
      <c r="D236" s="258" t="str">
        <f t="shared" si="123"/>
        <v/>
      </c>
      <c r="E236" s="236"/>
      <c r="F236" s="236"/>
      <c r="G236" s="244"/>
      <c r="H236" s="259" t="str">
        <f t="shared" si="124"/>
        <v/>
      </c>
      <c r="I236" s="236"/>
      <c r="J236" s="236"/>
      <c r="K236" s="236"/>
      <c r="L236" s="236"/>
      <c r="M236" s="311">
        <f t="shared" si="128"/>
        <v>0</v>
      </c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  <c r="AA236" s="236"/>
      <c r="AB236" s="236"/>
      <c r="AC236" s="236"/>
      <c r="AD236" s="236"/>
      <c r="AE236" s="236"/>
      <c r="AF236" s="236"/>
      <c r="AG236" s="236"/>
      <c r="AH236" s="236"/>
      <c r="AI236" s="236"/>
      <c r="AJ236" s="236"/>
      <c r="AK236" s="236"/>
      <c r="AL236" s="260" t="str">
        <f t="shared" si="125"/>
        <v>нет</v>
      </c>
      <c r="AM236" s="260" t="str">
        <f t="shared" si="129"/>
        <v>нет</v>
      </c>
      <c r="AN236" s="260">
        <f t="shared" si="126"/>
        <v>0</v>
      </c>
      <c r="AO236" s="260" t="e">
        <f t="shared" si="127"/>
        <v>#VALUE!</v>
      </c>
    </row>
    <row r="237" spans="1:41">
      <c r="A237" s="264" t="e">
        <f t="shared" ref="A237:A300" si="130">IF($AO237=$C237, "Код_ОО+МСУ_верно", "Требуется проверка кода ОО или МСУ, кроме 101, 102,103")</f>
        <v>#VALUE!</v>
      </c>
      <c r="B237" s="243">
        <v>325</v>
      </c>
      <c r="C237" s="244"/>
      <c r="D237" s="258" t="str">
        <f t="shared" si="123"/>
        <v/>
      </c>
      <c r="E237" s="236"/>
      <c r="F237" s="236"/>
      <c r="G237" s="244"/>
      <c r="H237" s="259" t="str">
        <f t="shared" si="124"/>
        <v/>
      </c>
      <c r="I237" s="236"/>
      <c r="J237" s="236"/>
      <c r="K237" s="236"/>
      <c r="L237" s="236"/>
      <c r="M237" s="311">
        <f t="shared" si="128"/>
        <v>0</v>
      </c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  <c r="AA237" s="236"/>
      <c r="AB237" s="236"/>
      <c r="AC237" s="236"/>
      <c r="AD237" s="236"/>
      <c r="AE237" s="236"/>
      <c r="AF237" s="236"/>
      <c r="AG237" s="236"/>
      <c r="AH237" s="236"/>
      <c r="AI237" s="236"/>
      <c r="AJ237" s="236"/>
      <c r="AK237" s="236"/>
      <c r="AL237" s="260" t="str">
        <f t="shared" si="125"/>
        <v>нет</v>
      </c>
      <c r="AM237" s="260" t="str">
        <f t="shared" si="129"/>
        <v>нет</v>
      </c>
      <c r="AN237" s="260">
        <f t="shared" si="126"/>
        <v>0</v>
      </c>
      <c r="AO237" s="260" t="e">
        <f t="shared" si="127"/>
        <v>#VALUE!</v>
      </c>
    </row>
    <row r="238" spans="1:41">
      <c r="A238" s="264" t="e">
        <f t="shared" si="130"/>
        <v>#VALUE!</v>
      </c>
      <c r="B238" s="243">
        <v>326</v>
      </c>
      <c r="C238" s="244"/>
      <c r="D238" s="258" t="str">
        <f t="shared" si="123"/>
        <v/>
      </c>
      <c r="E238" s="236"/>
      <c r="F238" s="236"/>
      <c r="G238" s="244"/>
      <c r="H238" s="259" t="str">
        <f t="shared" si="124"/>
        <v/>
      </c>
      <c r="I238" s="236"/>
      <c r="J238" s="236"/>
      <c r="K238" s="236"/>
      <c r="L238" s="236"/>
      <c r="M238" s="311">
        <f t="shared" si="128"/>
        <v>0</v>
      </c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  <c r="AA238" s="236"/>
      <c r="AB238" s="236"/>
      <c r="AC238" s="236"/>
      <c r="AD238" s="236"/>
      <c r="AE238" s="236"/>
      <c r="AF238" s="236"/>
      <c r="AG238" s="236"/>
      <c r="AH238" s="236"/>
      <c r="AI238" s="236"/>
      <c r="AJ238" s="236"/>
      <c r="AK238" s="236"/>
      <c r="AL238" s="260" t="str">
        <f t="shared" si="125"/>
        <v>нет</v>
      </c>
      <c r="AM238" s="260" t="str">
        <f t="shared" si="129"/>
        <v>нет</v>
      </c>
      <c r="AN238" s="260">
        <f t="shared" si="126"/>
        <v>0</v>
      </c>
      <c r="AO238" s="260" t="e">
        <f t="shared" si="127"/>
        <v>#VALUE!</v>
      </c>
    </row>
    <row r="239" spans="1:41">
      <c r="A239" s="264" t="e">
        <f t="shared" si="130"/>
        <v>#VALUE!</v>
      </c>
      <c r="B239" s="243">
        <v>327</v>
      </c>
      <c r="C239" s="244"/>
      <c r="D239" s="258" t="str">
        <f t="shared" si="123"/>
        <v/>
      </c>
      <c r="E239" s="236"/>
      <c r="F239" s="236"/>
      <c r="G239" s="244"/>
      <c r="H239" s="259" t="str">
        <f t="shared" si="124"/>
        <v/>
      </c>
      <c r="I239" s="236"/>
      <c r="J239" s="236"/>
      <c r="K239" s="236"/>
      <c r="L239" s="236"/>
      <c r="M239" s="311">
        <f t="shared" si="128"/>
        <v>0</v>
      </c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B239" s="236"/>
      <c r="AC239" s="236"/>
      <c r="AD239" s="236"/>
      <c r="AE239" s="236"/>
      <c r="AF239" s="236"/>
      <c r="AG239" s="236"/>
      <c r="AH239" s="236"/>
      <c r="AI239" s="236"/>
      <c r="AJ239" s="236"/>
      <c r="AK239" s="236"/>
      <c r="AL239" s="260" t="str">
        <f t="shared" si="125"/>
        <v>нет</v>
      </c>
      <c r="AM239" s="260" t="str">
        <f t="shared" si="129"/>
        <v>нет</v>
      </c>
      <c r="AN239" s="260">
        <f t="shared" si="126"/>
        <v>0</v>
      </c>
      <c r="AO239" s="260" t="e">
        <f t="shared" si="127"/>
        <v>#VALUE!</v>
      </c>
    </row>
    <row r="240" spans="1:41">
      <c r="A240" s="264" t="e">
        <f t="shared" si="130"/>
        <v>#VALUE!</v>
      </c>
      <c r="B240" s="243">
        <v>328</v>
      </c>
      <c r="C240" s="244"/>
      <c r="D240" s="258" t="str">
        <f t="shared" si="123"/>
        <v/>
      </c>
      <c r="E240" s="236"/>
      <c r="F240" s="236"/>
      <c r="G240" s="244"/>
      <c r="H240" s="259" t="str">
        <f t="shared" si="124"/>
        <v/>
      </c>
      <c r="I240" s="236"/>
      <c r="J240" s="236"/>
      <c r="K240" s="236"/>
      <c r="L240" s="236"/>
      <c r="M240" s="311">
        <f t="shared" si="128"/>
        <v>0</v>
      </c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  <c r="AA240" s="236"/>
      <c r="AB240" s="236"/>
      <c r="AC240" s="236"/>
      <c r="AD240" s="236"/>
      <c r="AE240" s="236"/>
      <c r="AF240" s="236"/>
      <c r="AG240" s="236"/>
      <c r="AH240" s="236"/>
      <c r="AI240" s="236"/>
      <c r="AJ240" s="236"/>
      <c r="AK240" s="236"/>
      <c r="AL240" s="260" t="str">
        <f t="shared" si="125"/>
        <v>нет</v>
      </c>
      <c r="AM240" s="260" t="str">
        <f t="shared" si="129"/>
        <v>нет</v>
      </c>
      <c r="AN240" s="260">
        <f t="shared" si="126"/>
        <v>0</v>
      </c>
      <c r="AO240" s="260" t="e">
        <f t="shared" si="127"/>
        <v>#VALUE!</v>
      </c>
    </row>
    <row r="241" spans="1:41">
      <c r="A241" s="264" t="e">
        <f t="shared" si="130"/>
        <v>#VALUE!</v>
      </c>
      <c r="B241" s="243">
        <v>329</v>
      </c>
      <c r="C241" s="244"/>
      <c r="D241" s="258" t="str">
        <f t="shared" si="123"/>
        <v/>
      </c>
      <c r="E241" s="236"/>
      <c r="F241" s="236"/>
      <c r="G241" s="244"/>
      <c r="H241" s="259" t="str">
        <f t="shared" si="124"/>
        <v/>
      </c>
      <c r="I241" s="236"/>
      <c r="J241" s="236"/>
      <c r="K241" s="236"/>
      <c r="L241" s="236"/>
      <c r="M241" s="311">
        <f t="shared" si="128"/>
        <v>0</v>
      </c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  <c r="AA241" s="236"/>
      <c r="AB241" s="236"/>
      <c r="AC241" s="236"/>
      <c r="AD241" s="236"/>
      <c r="AE241" s="236"/>
      <c r="AF241" s="236"/>
      <c r="AG241" s="236"/>
      <c r="AH241" s="236"/>
      <c r="AI241" s="236"/>
      <c r="AJ241" s="236"/>
      <c r="AK241" s="236"/>
      <c r="AL241" s="260" t="str">
        <f t="shared" si="125"/>
        <v>нет</v>
      </c>
      <c r="AM241" s="260" t="str">
        <f t="shared" si="129"/>
        <v>нет</v>
      </c>
      <c r="AN241" s="260">
        <f t="shared" si="126"/>
        <v>0</v>
      </c>
      <c r="AO241" s="260" t="e">
        <f t="shared" si="127"/>
        <v>#VALUE!</v>
      </c>
    </row>
    <row r="242" spans="1:41">
      <c r="A242" s="264" t="e">
        <f t="shared" si="130"/>
        <v>#VALUE!</v>
      </c>
      <c r="B242" s="243">
        <v>330</v>
      </c>
      <c r="C242" s="244"/>
      <c r="D242" s="258" t="str">
        <f t="shared" si="123"/>
        <v/>
      </c>
      <c r="E242" s="236"/>
      <c r="F242" s="236"/>
      <c r="G242" s="244"/>
      <c r="H242" s="259" t="str">
        <f t="shared" si="124"/>
        <v/>
      </c>
      <c r="I242" s="236"/>
      <c r="J242" s="236"/>
      <c r="K242" s="236"/>
      <c r="L242" s="236"/>
      <c r="M242" s="311">
        <f t="shared" si="128"/>
        <v>0</v>
      </c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  <c r="AA242" s="236"/>
      <c r="AB242" s="236"/>
      <c r="AC242" s="236"/>
      <c r="AD242" s="236"/>
      <c r="AE242" s="236"/>
      <c r="AF242" s="236"/>
      <c r="AG242" s="236"/>
      <c r="AH242" s="236"/>
      <c r="AI242" s="236"/>
      <c r="AJ242" s="236"/>
      <c r="AK242" s="236"/>
      <c r="AL242" s="260" t="str">
        <f t="shared" si="125"/>
        <v>нет</v>
      </c>
      <c r="AM242" s="260" t="str">
        <f t="shared" si="129"/>
        <v>нет</v>
      </c>
      <c r="AN242" s="260">
        <f t="shared" si="126"/>
        <v>0</v>
      </c>
      <c r="AO242" s="260" t="e">
        <f t="shared" si="127"/>
        <v>#VALUE!</v>
      </c>
    </row>
    <row r="243" spans="1:41">
      <c r="A243" s="264" t="e">
        <f t="shared" si="130"/>
        <v>#VALUE!</v>
      </c>
      <c r="B243" s="243">
        <v>331</v>
      </c>
      <c r="C243" s="244"/>
      <c r="D243" s="258" t="str">
        <f t="shared" si="123"/>
        <v/>
      </c>
      <c r="E243" s="236"/>
      <c r="F243" s="236"/>
      <c r="G243" s="244"/>
      <c r="H243" s="259" t="str">
        <f t="shared" si="124"/>
        <v/>
      </c>
      <c r="I243" s="236"/>
      <c r="J243" s="236"/>
      <c r="K243" s="236"/>
      <c r="L243" s="236"/>
      <c r="M243" s="311">
        <f t="shared" si="128"/>
        <v>0</v>
      </c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  <c r="AA243" s="236"/>
      <c r="AB243" s="236"/>
      <c r="AC243" s="236"/>
      <c r="AD243" s="236"/>
      <c r="AE243" s="236"/>
      <c r="AF243" s="236"/>
      <c r="AG243" s="236"/>
      <c r="AH243" s="236"/>
      <c r="AI243" s="236"/>
      <c r="AJ243" s="236"/>
      <c r="AK243" s="236"/>
      <c r="AL243" s="260" t="str">
        <f t="shared" si="125"/>
        <v>нет</v>
      </c>
      <c r="AM243" s="260" t="str">
        <f t="shared" si="129"/>
        <v>нет</v>
      </c>
      <c r="AN243" s="260">
        <f t="shared" si="126"/>
        <v>0</v>
      </c>
      <c r="AO243" s="260" t="e">
        <f t="shared" si="127"/>
        <v>#VALUE!</v>
      </c>
    </row>
    <row r="244" spans="1:41">
      <c r="A244" s="264" t="e">
        <f t="shared" si="130"/>
        <v>#VALUE!</v>
      </c>
      <c r="B244" s="243">
        <v>332</v>
      </c>
      <c r="C244" s="244"/>
      <c r="D244" s="258" t="str">
        <f t="shared" si="123"/>
        <v/>
      </c>
      <c r="E244" s="236"/>
      <c r="F244" s="236"/>
      <c r="G244" s="244"/>
      <c r="H244" s="259" t="str">
        <f t="shared" si="124"/>
        <v/>
      </c>
      <c r="I244" s="236"/>
      <c r="J244" s="236"/>
      <c r="K244" s="236"/>
      <c r="L244" s="236"/>
      <c r="M244" s="311">
        <f t="shared" si="128"/>
        <v>0</v>
      </c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  <c r="AA244" s="236"/>
      <c r="AB244" s="236"/>
      <c r="AC244" s="236"/>
      <c r="AD244" s="236"/>
      <c r="AE244" s="236"/>
      <c r="AF244" s="236"/>
      <c r="AG244" s="236"/>
      <c r="AH244" s="236"/>
      <c r="AI244" s="236"/>
      <c r="AJ244" s="236"/>
      <c r="AK244" s="236"/>
      <c r="AL244" s="260" t="str">
        <f t="shared" si="125"/>
        <v>нет</v>
      </c>
      <c r="AM244" s="260" t="str">
        <f t="shared" si="129"/>
        <v>нет</v>
      </c>
      <c r="AN244" s="260">
        <f t="shared" si="126"/>
        <v>0</v>
      </c>
      <c r="AO244" s="260" t="e">
        <f t="shared" si="127"/>
        <v>#VALUE!</v>
      </c>
    </row>
    <row r="245" spans="1:41">
      <c r="A245" s="264" t="e">
        <f t="shared" si="130"/>
        <v>#VALUE!</v>
      </c>
      <c r="B245" s="243">
        <v>333</v>
      </c>
      <c r="C245" s="244"/>
      <c r="D245" s="258" t="str">
        <f t="shared" si="123"/>
        <v/>
      </c>
      <c r="E245" s="236"/>
      <c r="F245" s="236"/>
      <c r="G245" s="244"/>
      <c r="H245" s="259" t="str">
        <f t="shared" si="124"/>
        <v/>
      </c>
      <c r="I245" s="236"/>
      <c r="J245" s="236"/>
      <c r="K245" s="236"/>
      <c r="L245" s="236"/>
      <c r="M245" s="311">
        <f t="shared" si="128"/>
        <v>0</v>
      </c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  <c r="AA245" s="236"/>
      <c r="AB245" s="236"/>
      <c r="AC245" s="236"/>
      <c r="AD245" s="236"/>
      <c r="AE245" s="236"/>
      <c r="AF245" s="236"/>
      <c r="AG245" s="236"/>
      <c r="AH245" s="236"/>
      <c r="AI245" s="236"/>
      <c r="AJ245" s="236"/>
      <c r="AK245" s="236"/>
      <c r="AL245" s="260" t="str">
        <f t="shared" si="125"/>
        <v>нет</v>
      </c>
      <c r="AM245" s="260" t="str">
        <f t="shared" si="129"/>
        <v>нет</v>
      </c>
      <c r="AN245" s="260">
        <f t="shared" si="126"/>
        <v>0</v>
      </c>
      <c r="AO245" s="260" t="e">
        <f t="shared" si="127"/>
        <v>#VALUE!</v>
      </c>
    </row>
    <row r="246" spans="1:41">
      <c r="A246" s="264" t="e">
        <f t="shared" si="130"/>
        <v>#VALUE!</v>
      </c>
      <c r="B246" s="243">
        <v>334</v>
      </c>
      <c r="C246" s="244"/>
      <c r="D246" s="258" t="str">
        <f t="shared" si="123"/>
        <v/>
      </c>
      <c r="E246" s="236"/>
      <c r="F246" s="236"/>
      <c r="G246" s="244"/>
      <c r="H246" s="259" t="str">
        <f t="shared" si="124"/>
        <v/>
      </c>
      <c r="I246" s="236"/>
      <c r="J246" s="236"/>
      <c r="K246" s="236"/>
      <c r="L246" s="236"/>
      <c r="M246" s="311">
        <f t="shared" si="128"/>
        <v>0</v>
      </c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  <c r="AA246" s="236"/>
      <c r="AB246" s="236"/>
      <c r="AC246" s="236"/>
      <c r="AD246" s="236"/>
      <c r="AE246" s="236"/>
      <c r="AF246" s="236"/>
      <c r="AG246" s="236"/>
      <c r="AH246" s="236"/>
      <c r="AI246" s="236"/>
      <c r="AJ246" s="236"/>
      <c r="AK246" s="236"/>
      <c r="AL246" s="260" t="str">
        <f t="shared" si="125"/>
        <v>нет</v>
      </c>
      <c r="AM246" s="260" t="str">
        <f t="shared" si="129"/>
        <v>нет</v>
      </c>
      <c r="AN246" s="260">
        <f t="shared" si="126"/>
        <v>0</v>
      </c>
      <c r="AO246" s="260" t="e">
        <f t="shared" si="127"/>
        <v>#VALUE!</v>
      </c>
    </row>
    <row r="247" spans="1:41">
      <c r="A247" s="264" t="e">
        <f t="shared" si="130"/>
        <v>#VALUE!</v>
      </c>
      <c r="B247" s="243">
        <v>335</v>
      </c>
      <c r="C247" s="244"/>
      <c r="D247" s="258" t="str">
        <f t="shared" si="123"/>
        <v/>
      </c>
      <c r="E247" s="236"/>
      <c r="F247" s="236"/>
      <c r="G247" s="244"/>
      <c r="H247" s="259" t="str">
        <f t="shared" si="124"/>
        <v/>
      </c>
      <c r="I247" s="236"/>
      <c r="J247" s="236"/>
      <c r="K247" s="236"/>
      <c r="L247" s="236"/>
      <c r="M247" s="311">
        <f t="shared" si="128"/>
        <v>0</v>
      </c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  <c r="AA247" s="236"/>
      <c r="AB247" s="236"/>
      <c r="AC247" s="236"/>
      <c r="AD247" s="236"/>
      <c r="AE247" s="236"/>
      <c r="AF247" s="236"/>
      <c r="AG247" s="236"/>
      <c r="AH247" s="236"/>
      <c r="AI247" s="236"/>
      <c r="AJ247" s="236"/>
      <c r="AK247" s="236"/>
      <c r="AL247" s="260" t="str">
        <f t="shared" si="125"/>
        <v>нет</v>
      </c>
      <c r="AM247" s="260" t="str">
        <f t="shared" si="129"/>
        <v>нет</v>
      </c>
      <c r="AN247" s="260">
        <f t="shared" si="126"/>
        <v>0</v>
      </c>
      <c r="AO247" s="260" t="e">
        <f t="shared" si="127"/>
        <v>#VALUE!</v>
      </c>
    </row>
    <row r="248" spans="1:41">
      <c r="A248" s="264" t="e">
        <f t="shared" si="130"/>
        <v>#VALUE!</v>
      </c>
      <c r="B248" s="243">
        <v>336</v>
      </c>
      <c r="C248" s="244"/>
      <c r="D248" s="258" t="str">
        <f t="shared" si="123"/>
        <v/>
      </c>
      <c r="E248" s="236"/>
      <c r="F248" s="236"/>
      <c r="G248" s="244"/>
      <c r="H248" s="259" t="str">
        <f t="shared" si="124"/>
        <v/>
      </c>
      <c r="I248" s="236"/>
      <c r="J248" s="236"/>
      <c r="K248" s="236"/>
      <c r="L248" s="236"/>
      <c r="M248" s="311">
        <f t="shared" si="128"/>
        <v>0</v>
      </c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  <c r="AA248" s="236"/>
      <c r="AB248" s="236"/>
      <c r="AC248" s="236"/>
      <c r="AD248" s="236"/>
      <c r="AE248" s="236"/>
      <c r="AF248" s="236"/>
      <c r="AG248" s="236"/>
      <c r="AH248" s="236"/>
      <c r="AI248" s="236"/>
      <c r="AJ248" s="236"/>
      <c r="AK248" s="236"/>
      <c r="AL248" s="260" t="str">
        <f t="shared" si="125"/>
        <v>нет</v>
      </c>
      <c r="AM248" s="260" t="str">
        <f t="shared" si="129"/>
        <v>нет</v>
      </c>
      <c r="AN248" s="260">
        <f t="shared" si="126"/>
        <v>0</v>
      </c>
      <c r="AO248" s="260" t="e">
        <f t="shared" si="127"/>
        <v>#VALUE!</v>
      </c>
    </row>
    <row r="249" spans="1:41">
      <c r="A249" s="264" t="e">
        <f t="shared" si="130"/>
        <v>#VALUE!</v>
      </c>
      <c r="B249" s="243">
        <v>337</v>
      </c>
      <c r="C249" s="244"/>
      <c r="D249" s="258" t="str">
        <f t="shared" si="123"/>
        <v/>
      </c>
      <c r="E249" s="236"/>
      <c r="F249" s="236"/>
      <c r="G249" s="244"/>
      <c r="H249" s="259" t="str">
        <f t="shared" si="124"/>
        <v/>
      </c>
      <c r="I249" s="236"/>
      <c r="J249" s="236"/>
      <c r="K249" s="236"/>
      <c r="L249" s="236"/>
      <c r="M249" s="311">
        <f t="shared" si="128"/>
        <v>0</v>
      </c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  <c r="AA249" s="236"/>
      <c r="AB249" s="236"/>
      <c r="AC249" s="236"/>
      <c r="AD249" s="236"/>
      <c r="AE249" s="236"/>
      <c r="AF249" s="236"/>
      <c r="AG249" s="236"/>
      <c r="AH249" s="236"/>
      <c r="AI249" s="236"/>
      <c r="AJ249" s="236"/>
      <c r="AK249" s="236"/>
      <c r="AL249" s="260" t="str">
        <f t="shared" si="125"/>
        <v>нет</v>
      </c>
      <c r="AM249" s="260" t="str">
        <f t="shared" si="129"/>
        <v>нет</v>
      </c>
      <c r="AN249" s="260">
        <f t="shared" si="126"/>
        <v>0</v>
      </c>
      <c r="AO249" s="260" t="e">
        <f t="shared" si="127"/>
        <v>#VALUE!</v>
      </c>
    </row>
    <row r="250" spans="1:41">
      <c r="A250" s="264" t="e">
        <f t="shared" si="130"/>
        <v>#VALUE!</v>
      </c>
      <c r="B250" s="243">
        <v>338</v>
      </c>
      <c r="C250" s="244"/>
      <c r="D250" s="258" t="str">
        <f t="shared" si="123"/>
        <v/>
      </c>
      <c r="E250" s="236"/>
      <c r="F250" s="236"/>
      <c r="G250" s="244"/>
      <c r="H250" s="259" t="str">
        <f t="shared" si="124"/>
        <v/>
      </c>
      <c r="I250" s="236"/>
      <c r="J250" s="236"/>
      <c r="K250" s="236"/>
      <c r="L250" s="236"/>
      <c r="M250" s="311">
        <f t="shared" si="128"/>
        <v>0</v>
      </c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  <c r="AA250" s="236"/>
      <c r="AB250" s="236"/>
      <c r="AC250" s="236"/>
      <c r="AD250" s="236"/>
      <c r="AE250" s="236"/>
      <c r="AF250" s="236"/>
      <c r="AG250" s="236"/>
      <c r="AH250" s="236"/>
      <c r="AI250" s="236"/>
      <c r="AJ250" s="236"/>
      <c r="AK250" s="236"/>
      <c r="AL250" s="260" t="str">
        <f t="shared" si="125"/>
        <v>нет</v>
      </c>
      <c r="AM250" s="260" t="str">
        <f t="shared" si="129"/>
        <v>нет</v>
      </c>
      <c r="AN250" s="260">
        <f t="shared" si="126"/>
        <v>0</v>
      </c>
      <c r="AO250" s="260" t="e">
        <f t="shared" si="127"/>
        <v>#VALUE!</v>
      </c>
    </row>
    <row r="251" spans="1:41">
      <c r="A251" s="264" t="e">
        <f t="shared" si="130"/>
        <v>#VALUE!</v>
      </c>
      <c r="B251" s="243">
        <v>339</v>
      </c>
      <c r="C251" s="244"/>
      <c r="D251" s="258" t="str">
        <f t="shared" si="123"/>
        <v/>
      </c>
      <c r="E251" s="236"/>
      <c r="F251" s="236"/>
      <c r="G251" s="244"/>
      <c r="H251" s="259" t="str">
        <f t="shared" si="124"/>
        <v/>
      </c>
      <c r="I251" s="236"/>
      <c r="J251" s="236"/>
      <c r="K251" s="236"/>
      <c r="L251" s="236"/>
      <c r="M251" s="311">
        <f t="shared" si="128"/>
        <v>0</v>
      </c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  <c r="AA251" s="236"/>
      <c r="AB251" s="236"/>
      <c r="AC251" s="236"/>
      <c r="AD251" s="236"/>
      <c r="AE251" s="236"/>
      <c r="AF251" s="236"/>
      <c r="AG251" s="236"/>
      <c r="AH251" s="236"/>
      <c r="AI251" s="236"/>
      <c r="AJ251" s="236"/>
      <c r="AK251" s="236"/>
      <c r="AL251" s="260" t="str">
        <f t="shared" si="125"/>
        <v>нет</v>
      </c>
      <c r="AM251" s="260" t="str">
        <f t="shared" si="129"/>
        <v>нет</v>
      </c>
      <c r="AN251" s="260">
        <f t="shared" si="126"/>
        <v>0</v>
      </c>
      <c r="AO251" s="260" t="e">
        <f t="shared" si="127"/>
        <v>#VALUE!</v>
      </c>
    </row>
    <row r="252" spans="1:41">
      <c r="A252" s="264" t="e">
        <f t="shared" si="130"/>
        <v>#VALUE!</v>
      </c>
      <c r="B252" s="243">
        <v>340</v>
      </c>
      <c r="C252" s="244"/>
      <c r="D252" s="258" t="str">
        <f t="shared" si="123"/>
        <v/>
      </c>
      <c r="E252" s="236"/>
      <c r="F252" s="236"/>
      <c r="G252" s="244"/>
      <c r="H252" s="259" t="str">
        <f t="shared" si="124"/>
        <v/>
      </c>
      <c r="I252" s="236"/>
      <c r="J252" s="236"/>
      <c r="K252" s="236"/>
      <c r="L252" s="236"/>
      <c r="M252" s="311">
        <f t="shared" si="128"/>
        <v>0</v>
      </c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  <c r="AA252" s="236"/>
      <c r="AB252" s="236"/>
      <c r="AC252" s="236"/>
      <c r="AD252" s="236"/>
      <c r="AE252" s="236"/>
      <c r="AF252" s="236"/>
      <c r="AG252" s="236"/>
      <c r="AH252" s="236"/>
      <c r="AI252" s="236"/>
      <c r="AJ252" s="236"/>
      <c r="AK252" s="236"/>
      <c r="AL252" s="260" t="str">
        <f t="shared" si="125"/>
        <v>нет</v>
      </c>
      <c r="AM252" s="260" t="str">
        <f t="shared" si="129"/>
        <v>нет</v>
      </c>
      <c r="AN252" s="260">
        <f t="shared" si="126"/>
        <v>0</v>
      </c>
      <c r="AO252" s="260" t="e">
        <f t="shared" si="127"/>
        <v>#VALUE!</v>
      </c>
    </row>
    <row r="253" spans="1:41">
      <c r="A253" s="264" t="e">
        <f t="shared" si="130"/>
        <v>#VALUE!</v>
      </c>
      <c r="B253" s="243">
        <v>341</v>
      </c>
      <c r="C253" s="244"/>
      <c r="D253" s="258" t="str">
        <f t="shared" si="123"/>
        <v/>
      </c>
      <c r="E253" s="236"/>
      <c r="F253" s="236"/>
      <c r="G253" s="244"/>
      <c r="H253" s="259" t="str">
        <f t="shared" si="124"/>
        <v/>
      </c>
      <c r="I253" s="236"/>
      <c r="J253" s="236"/>
      <c r="K253" s="236"/>
      <c r="L253" s="236"/>
      <c r="M253" s="311">
        <f t="shared" si="128"/>
        <v>0</v>
      </c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  <c r="AA253" s="236"/>
      <c r="AB253" s="236"/>
      <c r="AC253" s="236"/>
      <c r="AD253" s="236"/>
      <c r="AE253" s="236"/>
      <c r="AF253" s="236"/>
      <c r="AG253" s="236"/>
      <c r="AH253" s="236"/>
      <c r="AI253" s="236"/>
      <c r="AJ253" s="236"/>
      <c r="AK253" s="236"/>
      <c r="AL253" s="260" t="str">
        <f t="shared" si="125"/>
        <v>нет</v>
      </c>
      <c r="AM253" s="260" t="str">
        <f t="shared" si="129"/>
        <v>нет</v>
      </c>
      <c r="AN253" s="260">
        <f t="shared" si="126"/>
        <v>0</v>
      </c>
      <c r="AO253" s="260" t="e">
        <f t="shared" si="127"/>
        <v>#VALUE!</v>
      </c>
    </row>
    <row r="254" spans="1:41">
      <c r="A254" s="264" t="e">
        <f t="shared" si="130"/>
        <v>#VALUE!</v>
      </c>
      <c r="B254" s="243">
        <v>342</v>
      </c>
      <c r="C254" s="244"/>
      <c r="D254" s="258" t="str">
        <f t="shared" si="123"/>
        <v/>
      </c>
      <c r="E254" s="236"/>
      <c r="F254" s="236"/>
      <c r="G254" s="244"/>
      <c r="H254" s="259" t="str">
        <f t="shared" si="124"/>
        <v/>
      </c>
      <c r="I254" s="236"/>
      <c r="J254" s="236"/>
      <c r="K254" s="236"/>
      <c r="L254" s="236"/>
      <c r="M254" s="311">
        <f t="shared" si="128"/>
        <v>0</v>
      </c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  <c r="AA254" s="236"/>
      <c r="AB254" s="236"/>
      <c r="AC254" s="236"/>
      <c r="AD254" s="236"/>
      <c r="AE254" s="236"/>
      <c r="AF254" s="236"/>
      <c r="AG254" s="236"/>
      <c r="AH254" s="236"/>
      <c r="AI254" s="236"/>
      <c r="AJ254" s="236"/>
      <c r="AK254" s="236"/>
      <c r="AL254" s="260" t="str">
        <f t="shared" si="125"/>
        <v>нет</v>
      </c>
      <c r="AM254" s="260" t="str">
        <f t="shared" si="129"/>
        <v>нет</v>
      </c>
      <c r="AN254" s="260">
        <f t="shared" si="126"/>
        <v>0</v>
      </c>
      <c r="AO254" s="260" t="e">
        <f t="shared" si="127"/>
        <v>#VALUE!</v>
      </c>
    </row>
    <row r="255" spans="1:41">
      <c r="A255" s="264" t="e">
        <f t="shared" si="130"/>
        <v>#VALUE!</v>
      </c>
      <c r="B255" s="243">
        <v>343</v>
      </c>
      <c r="C255" s="244"/>
      <c r="D255" s="258" t="str">
        <f t="shared" si="123"/>
        <v/>
      </c>
      <c r="E255" s="236"/>
      <c r="F255" s="236"/>
      <c r="G255" s="244"/>
      <c r="H255" s="259" t="str">
        <f t="shared" si="124"/>
        <v/>
      </c>
      <c r="I255" s="236"/>
      <c r="J255" s="236"/>
      <c r="K255" s="236"/>
      <c r="L255" s="236"/>
      <c r="M255" s="311">
        <f t="shared" si="128"/>
        <v>0</v>
      </c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  <c r="AA255" s="236"/>
      <c r="AB255" s="236"/>
      <c r="AC255" s="236"/>
      <c r="AD255" s="236"/>
      <c r="AE255" s="236"/>
      <c r="AF255" s="236"/>
      <c r="AG255" s="236"/>
      <c r="AH255" s="236"/>
      <c r="AI255" s="236"/>
      <c r="AJ255" s="236"/>
      <c r="AK255" s="236"/>
      <c r="AL255" s="260" t="str">
        <f t="shared" si="125"/>
        <v>нет</v>
      </c>
      <c r="AM255" s="260" t="str">
        <f t="shared" si="129"/>
        <v>нет</v>
      </c>
      <c r="AN255" s="260">
        <f t="shared" si="126"/>
        <v>0</v>
      </c>
      <c r="AO255" s="260" t="e">
        <f t="shared" si="127"/>
        <v>#VALUE!</v>
      </c>
    </row>
    <row r="256" spans="1:41">
      <c r="A256" s="264" t="e">
        <f t="shared" si="130"/>
        <v>#VALUE!</v>
      </c>
      <c r="B256" s="243">
        <v>344</v>
      </c>
      <c r="C256" s="244"/>
      <c r="D256" s="258" t="str">
        <f t="shared" si="123"/>
        <v/>
      </c>
      <c r="E256" s="236"/>
      <c r="F256" s="236"/>
      <c r="G256" s="244"/>
      <c r="H256" s="259" t="str">
        <f t="shared" si="124"/>
        <v/>
      </c>
      <c r="I256" s="236"/>
      <c r="J256" s="236"/>
      <c r="K256" s="236"/>
      <c r="L256" s="236"/>
      <c r="M256" s="311">
        <f t="shared" si="128"/>
        <v>0</v>
      </c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  <c r="AA256" s="236"/>
      <c r="AB256" s="236"/>
      <c r="AC256" s="236"/>
      <c r="AD256" s="236"/>
      <c r="AE256" s="236"/>
      <c r="AF256" s="236"/>
      <c r="AG256" s="236"/>
      <c r="AH256" s="236"/>
      <c r="AI256" s="236"/>
      <c r="AJ256" s="236"/>
      <c r="AK256" s="236"/>
      <c r="AL256" s="260" t="str">
        <f t="shared" si="125"/>
        <v>нет</v>
      </c>
      <c r="AM256" s="260" t="str">
        <f t="shared" si="129"/>
        <v>нет</v>
      </c>
      <c r="AN256" s="260">
        <f t="shared" si="126"/>
        <v>0</v>
      </c>
      <c r="AO256" s="260" t="e">
        <f t="shared" si="127"/>
        <v>#VALUE!</v>
      </c>
    </row>
    <row r="257" spans="1:41">
      <c r="A257" s="264" t="e">
        <f t="shared" si="130"/>
        <v>#VALUE!</v>
      </c>
      <c r="B257" s="243">
        <v>345</v>
      </c>
      <c r="C257" s="244"/>
      <c r="D257" s="258" t="str">
        <f t="shared" si="123"/>
        <v/>
      </c>
      <c r="E257" s="236"/>
      <c r="F257" s="236"/>
      <c r="G257" s="244"/>
      <c r="H257" s="259" t="str">
        <f t="shared" si="124"/>
        <v/>
      </c>
      <c r="I257" s="236"/>
      <c r="J257" s="236"/>
      <c r="K257" s="236"/>
      <c r="L257" s="236"/>
      <c r="M257" s="311">
        <f t="shared" si="128"/>
        <v>0</v>
      </c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  <c r="AA257" s="236"/>
      <c r="AB257" s="236"/>
      <c r="AC257" s="236"/>
      <c r="AD257" s="236"/>
      <c r="AE257" s="236"/>
      <c r="AF257" s="236"/>
      <c r="AG257" s="236"/>
      <c r="AH257" s="236"/>
      <c r="AI257" s="236"/>
      <c r="AJ257" s="236"/>
      <c r="AK257" s="236"/>
      <c r="AL257" s="260" t="str">
        <f t="shared" si="125"/>
        <v>нет</v>
      </c>
      <c r="AM257" s="260" t="str">
        <f t="shared" si="129"/>
        <v>нет</v>
      </c>
      <c r="AN257" s="260">
        <f t="shared" si="126"/>
        <v>0</v>
      </c>
      <c r="AO257" s="260" t="e">
        <f t="shared" si="127"/>
        <v>#VALUE!</v>
      </c>
    </row>
    <row r="258" spans="1:41">
      <c r="A258" s="264" t="e">
        <f t="shared" si="130"/>
        <v>#VALUE!</v>
      </c>
      <c r="B258" s="243">
        <v>346</v>
      </c>
      <c r="C258" s="244"/>
      <c r="D258" s="258" t="str">
        <f t="shared" si="123"/>
        <v/>
      </c>
      <c r="E258" s="236"/>
      <c r="F258" s="236"/>
      <c r="G258" s="244"/>
      <c r="H258" s="259" t="str">
        <f t="shared" si="124"/>
        <v/>
      </c>
      <c r="I258" s="236"/>
      <c r="J258" s="236"/>
      <c r="K258" s="236"/>
      <c r="L258" s="236"/>
      <c r="M258" s="311">
        <f t="shared" si="128"/>
        <v>0</v>
      </c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  <c r="AA258" s="236"/>
      <c r="AB258" s="236"/>
      <c r="AC258" s="236"/>
      <c r="AD258" s="236"/>
      <c r="AE258" s="236"/>
      <c r="AF258" s="236"/>
      <c r="AG258" s="236"/>
      <c r="AH258" s="236"/>
      <c r="AI258" s="236"/>
      <c r="AJ258" s="236"/>
      <c r="AK258" s="236"/>
      <c r="AL258" s="260" t="str">
        <f t="shared" si="125"/>
        <v>нет</v>
      </c>
      <c r="AM258" s="260" t="str">
        <f t="shared" si="129"/>
        <v>нет</v>
      </c>
      <c r="AN258" s="260">
        <f t="shared" si="126"/>
        <v>0</v>
      </c>
      <c r="AO258" s="260" t="e">
        <f t="shared" si="127"/>
        <v>#VALUE!</v>
      </c>
    </row>
    <row r="259" spans="1:41">
      <c r="A259" s="264" t="e">
        <f t="shared" si="130"/>
        <v>#VALUE!</v>
      </c>
      <c r="B259" s="243">
        <v>347</v>
      </c>
      <c r="C259" s="244"/>
      <c r="D259" s="258" t="str">
        <f t="shared" si="123"/>
        <v/>
      </c>
      <c r="E259" s="236"/>
      <c r="F259" s="236"/>
      <c r="G259" s="244"/>
      <c r="H259" s="259" t="str">
        <f t="shared" si="124"/>
        <v/>
      </c>
      <c r="I259" s="236"/>
      <c r="J259" s="236"/>
      <c r="K259" s="236"/>
      <c r="L259" s="236"/>
      <c r="M259" s="311">
        <f t="shared" si="128"/>
        <v>0</v>
      </c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  <c r="AA259" s="236"/>
      <c r="AB259" s="236"/>
      <c r="AC259" s="236"/>
      <c r="AD259" s="236"/>
      <c r="AE259" s="236"/>
      <c r="AF259" s="236"/>
      <c r="AG259" s="236"/>
      <c r="AH259" s="236"/>
      <c r="AI259" s="236"/>
      <c r="AJ259" s="236"/>
      <c r="AK259" s="236"/>
      <c r="AL259" s="260" t="str">
        <f t="shared" si="125"/>
        <v>нет</v>
      </c>
      <c r="AM259" s="260" t="str">
        <f t="shared" si="129"/>
        <v>нет</v>
      </c>
      <c r="AN259" s="260">
        <f t="shared" si="126"/>
        <v>0</v>
      </c>
      <c r="AO259" s="260" t="e">
        <f t="shared" si="127"/>
        <v>#VALUE!</v>
      </c>
    </row>
    <row r="260" spans="1:41">
      <c r="A260" s="264" t="e">
        <f t="shared" si="130"/>
        <v>#VALUE!</v>
      </c>
      <c r="B260" s="243">
        <v>348</v>
      </c>
      <c r="C260" s="244"/>
      <c r="D260" s="258" t="str">
        <f t="shared" si="123"/>
        <v/>
      </c>
      <c r="E260" s="236"/>
      <c r="F260" s="236"/>
      <c r="G260" s="244"/>
      <c r="H260" s="259" t="str">
        <f t="shared" si="124"/>
        <v/>
      </c>
      <c r="I260" s="236"/>
      <c r="J260" s="236"/>
      <c r="K260" s="236"/>
      <c r="L260" s="236"/>
      <c r="M260" s="311">
        <f t="shared" si="128"/>
        <v>0</v>
      </c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  <c r="AA260" s="236"/>
      <c r="AB260" s="236"/>
      <c r="AC260" s="236"/>
      <c r="AD260" s="236"/>
      <c r="AE260" s="236"/>
      <c r="AF260" s="236"/>
      <c r="AG260" s="236"/>
      <c r="AH260" s="236"/>
      <c r="AI260" s="236"/>
      <c r="AJ260" s="236"/>
      <c r="AK260" s="236"/>
      <c r="AL260" s="260" t="str">
        <f t="shared" si="125"/>
        <v>нет</v>
      </c>
      <c r="AM260" s="260" t="str">
        <f t="shared" si="129"/>
        <v>нет</v>
      </c>
      <c r="AN260" s="260">
        <f t="shared" si="126"/>
        <v>0</v>
      </c>
      <c r="AO260" s="260" t="e">
        <f t="shared" si="127"/>
        <v>#VALUE!</v>
      </c>
    </row>
    <row r="261" spans="1:41">
      <c r="A261" s="264" t="e">
        <f t="shared" si="130"/>
        <v>#VALUE!</v>
      </c>
      <c r="B261" s="243">
        <v>349</v>
      </c>
      <c r="C261" s="244"/>
      <c r="D261" s="258" t="str">
        <f t="shared" si="123"/>
        <v/>
      </c>
      <c r="E261" s="236"/>
      <c r="F261" s="236"/>
      <c r="G261" s="244"/>
      <c r="H261" s="259" t="str">
        <f t="shared" si="124"/>
        <v/>
      </c>
      <c r="I261" s="236"/>
      <c r="J261" s="236"/>
      <c r="K261" s="236"/>
      <c r="L261" s="236"/>
      <c r="M261" s="311">
        <f t="shared" si="128"/>
        <v>0</v>
      </c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  <c r="AA261" s="236"/>
      <c r="AB261" s="236"/>
      <c r="AC261" s="236"/>
      <c r="AD261" s="236"/>
      <c r="AE261" s="236"/>
      <c r="AF261" s="236"/>
      <c r="AG261" s="236"/>
      <c r="AH261" s="236"/>
      <c r="AI261" s="236"/>
      <c r="AJ261" s="236"/>
      <c r="AK261" s="236"/>
      <c r="AL261" s="260" t="str">
        <f t="shared" si="125"/>
        <v>нет</v>
      </c>
      <c r="AM261" s="260" t="str">
        <f t="shared" si="129"/>
        <v>нет</v>
      </c>
      <c r="AN261" s="260">
        <f t="shared" si="126"/>
        <v>0</v>
      </c>
      <c r="AO261" s="260" t="e">
        <f t="shared" si="127"/>
        <v>#VALUE!</v>
      </c>
    </row>
    <row r="262" spans="1:41">
      <c r="A262" s="264" t="e">
        <f t="shared" si="130"/>
        <v>#VALUE!</v>
      </c>
      <c r="B262" s="243">
        <v>350</v>
      </c>
      <c r="C262" s="244"/>
      <c r="D262" s="258" t="str">
        <f t="shared" si="123"/>
        <v/>
      </c>
      <c r="E262" s="236"/>
      <c r="F262" s="236"/>
      <c r="G262" s="244"/>
      <c r="H262" s="259" t="str">
        <f t="shared" si="124"/>
        <v/>
      </c>
      <c r="I262" s="236"/>
      <c r="J262" s="236"/>
      <c r="K262" s="236"/>
      <c r="L262" s="236"/>
      <c r="M262" s="311">
        <f t="shared" si="128"/>
        <v>0</v>
      </c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  <c r="AA262" s="236"/>
      <c r="AB262" s="236"/>
      <c r="AC262" s="236"/>
      <c r="AD262" s="236"/>
      <c r="AE262" s="236"/>
      <c r="AF262" s="236"/>
      <c r="AG262" s="236"/>
      <c r="AH262" s="236"/>
      <c r="AI262" s="236"/>
      <c r="AJ262" s="236"/>
      <c r="AK262" s="236"/>
      <c r="AL262" s="260" t="str">
        <f t="shared" si="125"/>
        <v>нет</v>
      </c>
      <c r="AM262" s="260" t="str">
        <f t="shared" si="129"/>
        <v>нет</v>
      </c>
      <c r="AN262" s="260">
        <f t="shared" si="126"/>
        <v>0</v>
      </c>
      <c r="AO262" s="260" t="e">
        <f t="shared" si="127"/>
        <v>#VALUE!</v>
      </c>
    </row>
    <row r="263" spans="1:41">
      <c r="A263" s="264" t="e">
        <f t="shared" si="130"/>
        <v>#VALUE!</v>
      </c>
      <c r="B263" s="243">
        <v>351</v>
      </c>
      <c r="C263" s="244"/>
      <c r="D263" s="258" t="str">
        <f t="shared" si="123"/>
        <v/>
      </c>
      <c r="E263" s="236"/>
      <c r="F263" s="236"/>
      <c r="G263" s="244"/>
      <c r="H263" s="259" t="str">
        <f t="shared" si="124"/>
        <v/>
      </c>
      <c r="I263" s="236"/>
      <c r="J263" s="236"/>
      <c r="K263" s="236"/>
      <c r="L263" s="236"/>
      <c r="M263" s="311">
        <f t="shared" si="128"/>
        <v>0</v>
      </c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  <c r="AA263" s="236"/>
      <c r="AB263" s="236"/>
      <c r="AC263" s="236"/>
      <c r="AD263" s="236"/>
      <c r="AE263" s="236"/>
      <c r="AF263" s="236"/>
      <c r="AG263" s="236"/>
      <c r="AH263" s="236"/>
      <c r="AI263" s="236"/>
      <c r="AJ263" s="236"/>
      <c r="AK263" s="236"/>
      <c r="AL263" s="260" t="str">
        <f t="shared" si="125"/>
        <v>нет</v>
      </c>
      <c r="AM263" s="260" t="str">
        <f t="shared" si="129"/>
        <v>нет</v>
      </c>
      <c r="AN263" s="260">
        <f t="shared" si="126"/>
        <v>0</v>
      </c>
      <c r="AO263" s="260" t="e">
        <f t="shared" si="127"/>
        <v>#VALUE!</v>
      </c>
    </row>
    <row r="264" spans="1:41">
      <c r="A264" s="264" t="e">
        <f t="shared" si="130"/>
        <v>#VALUE!</v>
      </c>
      <c r="B264" s="243">
        <v>352</v>
      </c>
      <c r="C264" s="244"/>
      <c r="D264" s="258" t="str">
        <f t="shared" si="123"/>
        <v/>
      </c>
      <c r="E264" s="236"/>
      <c r="F264" s="236"/>
      <c r="G264" s="244"/>
      <c r="H264" s="259" t="str">
        <f t="shared" si="124"/>
        <v/>
      </c>
      <c r="I264" s="236"/>
      <c r="J264" s="236"/>
      <c r="K264" s="236"/>
      <c r="L264" s="236"/>
      <c r="M264" s="311">
        <f t="shared" si="128"/>
        <v>0</v>
      </c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  <c r="AA264" s="236"/>
      <c r="AB264" s="236"/>
      <c r="AC264" s="236"/>
      <c r="AD264" s="236"/>
      <c r="AE264" s="236"/>
      <c r="AF264" s="236"/>
      <c r="AG264" s="236"/>
      <c r="AH264" s="236"/>
      <c r="AI264" s="236"/>
      <c r="AJ264" s="236"/>
      <c r="AK264" s="236"/>
      <c r="AL264" s="260" t="str">
        <f t="shared" si="125"/>
        <v>нет</v>
      </c>
      <c r="AM264" s="260" t="str">
        <f t="shared" si="129"/>
        <v>нет</v>
      </c>
      <c r="AN264" s="260">
        <f t="shared" si="126"/>
        <v>0</v>
      </c>
      <c r="AO264" s="260" t="e">
        <f t="shared" si="127"/>
        <v>#VALUE!</v>
      </c>
    </row>
    <row r="265" spans="1:41">
      <c r="A265" s="264" t="e">
        <f t="shared" si="130"/>
        <v>#VALUE!</v>
      </c>
      <c r="B265" s="243">
        <v>353</v>
      </c>
      <c r="C265" s="244"/>
      <c r="D265" s="258" t="str">
        <f t="shared" si="123"/>
        <v/>
      </c>
      <c r="E265" s="236"/>
      <c r="F265" s="236"/>
      <c r="G265" s="244"/>
      <c r="H265" s="259" t="str">
        <f t="shared" si="124"/>
        <v/>
      </c>
      <c r="I265" s="236"/>
      <c r="J265" s="236"/>
      <c r="K265" s="236"/>
      <c r="L265" s="236"/>
      <c r="M265" s="311">
        <f t="shared" si="128"/>
        <v>0</v>
      </c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  <c r="AA265" s="236"/>
      <c r="AB265" s="236"/>
      <c r="AC265" s="236"/>
      <c r="AD265" s="236"/>
      <c r="AE265" s="236"/>
      <c r="AF265" s="236"/>
      <c r="AG265" s="236"/>
      <c r="AH265" s="236"/>
      <c r="AI265" s="236"/>
      <c r="AJ265" s="236"/>
      <c r="AK265" s="236"/>
      <c r="AL265" s="260" t="str">
        <f t="shared" si="125"/>
        <v>нет</v>
      </c>
      <c r="AM265" s="260" t="str">
        <f t="shared" si="129"/>
        <v>нет</v>
      </c>
      <c r="AN265" s="260">
        <f t="shared" si="126"/>
        <v>0</v>
      </c>
      <c r="AO265" s="260" t="e">
        <f t="shared" si="127"/>
        <v>#VALUE!</v>
      </c>
    </row>
    <row r="266" spans="1:41">
      <c r="A266" s="264" t="e">
        <f t="shared" si="130"/>
        <v>#VALUE!</v>
      </c>
      <c r="B266" s="243">
        <v>354</v>
      </c>
      <c r="C266" s="244"/>
      <c r="D266" s="258" t="str">
        <f t="shared" si="123"/>
        <v/>
      </c>
      <c r="E266" s="236"/>
      <c r="F266" s="236"/>
      <c r="G266" s="244"/>
      <c r="H266" s="259" t="str">
        <f t="shared" si="124"/>
        <v/>
      </c>
      <c r="I266" s="236"/>
      <c r="J266" s="236"/>
      <c r="K266" s="236"/>
      <c r="L266" s="236"/>
      <c r="M266" s="311">
        <f t="shared" si="128"/>
        <v>0</v>
      </c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  <c r="AA266" s="236"/>
      <c r="AB266" s="236"/>
      <c r="AC266" s="236"/>
      <c r="AD266" s="236"/>
      <c r="AE266" s="236"/>
      <c r="AF266" s="236"/>
      <c r="AG266" s="236"/>
      <c r="AH266" s="236"/>
      <c r="AI266" s="236"/>
      <c r="AJ266" s="236"/>
      <c r="AK266" s="236"/>
      <c r="AL266" s="260" t="str">
        <f t="shared" si="125"/>
        <v>нет</v>
      </c>
      <c r="AM266" s="260" t="str">
        <f t="shared" si="129"/>
        <v>нет</v>
      </c>
      <c r="AN266" s="260">
        <f t="shared" si="126"/>
        <v>0</v>
      </c>
      <c r="AO266" s="260" t="e">
        <f t="shared" si="127"/>
        <v>#VALUE!</v>
      </c>
    </row>
    <row r="267" spans="1:41">
      <c r="A267" s="264" t="e">
        <f t="shared" si="130"/>
        <v>#VALUE!</v>
      </c>
      <c r="B267" s="243">
        <v>355</v>
      </c>
      <c r="C267" s="244"/>
      <c r="D267" s="258" t="str">
        <f t="shared" si="123"/>
        <v/>
      </c>
      <c r="E267" s="236"/>
      <c r="F267" s="236"/>
      <c r="G267" s="244"/>
      <c r="H267" s="259" t="str">
        <f t="shared" si="124"/>
        <v/>
      </c>
      <c r="I267" s="236"/>
      <c r="J267" s="236"/>
      <c r="K267" s="236"/>
      <c r="L267" s="236"/>
      <c r="M267" s="311">
        <f t="shared" si="128"/>
        <v>0</v>
      </c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  <c r="AA267" s="236"/>
      <c r="AB267" s="236"/>
      <c r="AC267" s="236"/>
      <c r="AD267" s="236"/>
      <c r="AE267" s="236"/>
      <c r="AF267" s="236"/>
      <c r="AG267" s="236"/>
      <c r="AH267" s="236"/>
      <c r="AI267" s="236"/>
      <c r="AJ267" s="236"/>
      <c r="AK267" s="236"/>
      <c r="AL267" s="260" t="str">
        <f t="shared" si="125"/>
        <v>нет</v>
      </c>
      <c r="AM267" s="260" t="str">
        <f t="shared" si="129"/>
        <v>нет</v>
      </c>
      <c r="AN267" s="260">
        <f t="shared" si="126"/>
        <v>0</v>
      </c>
      <c r="AO267" s="260" t="e">
        <f t="shared" si="127"/>
        <v>#VALUE!</v>
      </c>
    </row>
    <row r="268" spans="1:41">
      <c r="A268" s="264" t="e">
        <f t="shared" si="130"/>
        <v>#VALUE!</v>
      </c>
      <c r="B268" s="243">
        <v>356</v>
      </c>
      <c r="C268" s="244"/>
      <c r="D268" s="258" t="str">
        <f t="shared" si="123"/>
        <v/>
      </c>
      <c r="E268" s="236"/>
      <c r="F268" s="236"/>
      <c r="G268" s="244"/>
      <c r="H268" s="259" t="str">
        <f t="shared" si="124"/>
        <v/>
      </c>
      <c r="I268" s="236"/>
      <c r="J268" s="236"/>
      <c r="K268" s="236"/>
      <c r="L268" s="236"/>
      <c r="M268" s="311">
        <f t="shared" si="128"/>
        <v>0</v>
      </c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  <c r="AA268" s="236"/>
      <c r="AB268" s="236"/>
      <c r="AC268" s="236"/>
      <c r="AD268" s="236"/>
      <c r="AE268" s="236"/>
      <c r="AF268" s="236"/>
      <c r="AG268" s="236"/>
      <c r="AH268" s="236"/>
      <c r="AI268" s="236"/>
      <c r="AJ268" s="236"/>
      <c r="AK268" s="236"/>
      <c r="AL268" s="260" t="str">
        <f t="shared" si="125"/>
        <v>нет</v>
      </c>
      <c r="AM268" s="260" t="str">
        <f t="shared" si="129"/>
        <v>нет</v>
      </c>
      <c r="AN268" s="260">
        <f t="shared" si="126"/>
        <v>0</v>
      </c>
      <c r="AO268" s="260" t="e">
        <f t="shared" si="127"/>
        <v>#VALUE!</v>
      </c>
    </row>
    <row r="269" spans="1:41">
      <c r="A269" s="264" t="e">
        <f t="shared" si="130"/>
        <v>#VALUE!</v>
      </c>
      <c r="B269" s="243">
        <v>357</v>
      </c>
      <c r="C269" s="244"/>
      <c r="D269" s="258" t="str">
        <f t="shared" si="123"/>
        <v/>
      </c>
      <c r="E269" s="236"/>
      <c r="F269" s="236"/>
      <c r="G269" s="244"/>
      <c r="H269" s="259" t="str">
        <f t="shared" si="124"/>
        <v/>
      </c>
      <c r="I269" s="236"/>
      <c r="J269" s="236"/>
      <c r="K269" s="236"/>
      <c r="L269" s="236"/>
      <c r="M269" s="311">
        <f t="shared" si="128"/>
        <v>0</v>
      </c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  <c r="AA269" s="236"/>
      <c r="AB269" s="236"/>
      <c r="AC269" s="236"/>
      <c r="AD269" s="236"/>
      <c r="AE269" s="236"/>
      <c r="AF269" s="236"/>
      <c r="AG269" s="236"/>
      <c r="AH269" s="236"/>
      <c r="AI269" s="236"/>
      <c r="AJ269" s="236"/>
      <c r="AK269" s="236"/>
      <c r="AL269" s="260" t="str">
        <f t="shared" si="125"/>
        <v>нет</v>
      </c>
      <c r="AM269" s="260" t="str">
        <f t="shared" si="129"/>
        <v>нет</v>
      </c>
      <c r="AN269" s="260">
        <f t="shared" si="126"/>
        <v>0</v>
      </c>
      <c r="AO269" s="260" t="e">
        <f t="shared" si="127"/>
        <v>#VALUE!</v>
      </c>
    </row>
    <row r="270" spans="1:41">
      <c r="A270" s="264" t="e">
        <f t="shared" si="130"/>
        <v>#VALUE!</v>
      </c>
      <c r="B270" s="243">
        <v>358</v>
      </c>
      <c r="C270" s="244"/>
      <c r="D270" s="258" t="str">
        <f t="shared" si="123"/>
        <v/>
      </c>
      <c r="E270" s="236"/>
      <c r="F270" s="236"/>
      <c r="G270" s="244"/>
      <c r="H270" s="259" t="str">
        <f t="shared" si="124"/>
        <v/>
      </c>
      <c r="I270" s="236"/>
      <c r="J270" s="236"/>
      <c r="K270" s="236"/>
      <c r="L270" s="236"/>
      <c r="M270" s="311">
        <f t="shared" si="128"/>
        <v>0</v>
      </c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  <c r="AA270" s="236"/>
      <c r="AB270" s="236"/>
      <c r="AC270" s="236"/>
      <c r="AD270" s="236"/>
      <c r="AE270" s="236"/>
      <c r="AF270" s="236"/>
      <c r="AG270" s="236"/>
      <c r="AH270" s="236"/>
      <c r="AI270" s="236"/>
      <c r="AJ270" s="236"/>
      <c r="AK270" s="236"/>
      <c r="AL270" s="260" t="str">
        <f t="shared" si="125"/>
        <v>нет</v>
      </c>
      <c r="AM270" s="260" t="str">
        <f t="shared" si="129"/>
        <v>нет</v>
      </c>
      <c r="AN270" s="260">
        <f t="shared" si="126"/>
        <v>0</v>
      </c>
      <c r="AO270" s="260" t="e">
        <f t="shared" si="127"/>
        <v>#VALUE!</v>
      </c>
    </row>
    <row r="271" spans="1:41">
      <c r="A271" s="264" t="e">
        <f t="shared" si="130"/>
        <v>#VALUE!</v>
      </c>
      <c r="B271" s="243">
        <v>359</v>
      </c>
      <c r="C271" s="244"/>
      <c r="D271" s="258" t="str">
        <f t="shared" si="123"/>
        <v/>
      </c>
      <c r="E271" s="236"/>
      <c r="F271" s="236"/>
      <c r="G271" s="244"/>
      <c r="H271" s="259" t="str">
        <f t="shared" si="124"/>
        <v/>
      </c>
      <c r="I271" s="236"/>
      <c r="J271" s="236"/>
      <c r="K271" s="236"/>
      <c r="L271" s="236"/>
      <c r="M271" s="311">
        <f t="shared" si="128"/>
        <v>0</v>
      </c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  <c r="AA271" s="236"/>
      <c r="AB271" s="236"/>
      <c r="AC271" s="236"/>
      <c r="AD271" s="236"/>
      <c r="AE271" s="236"/>
      <c r="AF271" s="236"/>
      <c r="AG271" s="236"/>
      <c r="AH271" s="236"/>
      <c r="AI271" s="236"/>
      <c r="AJ271" s="236"/>
      <c r="AK271" s="236"/>
      <c r="AL271" s="260" t="str">
        <f t="shared" si="125"/>
        <v>нет</v>
      </c>
      <c r="AM271" s="260" t="str">
        <f t="shared" si="129"/>
        <v>нет</v>
      </c>
      <c r="AN271" s="260">
        <f t="shared" si="126"/>
        <v>0</v>
      </c>
      <c r="AO271" s="260" t="e">
        <f t="shared" si="127"/>
        <v>#VALUE!</v>
      </c>
    </row>
    <row r="272" spans="1:41">
      <c r="A272" s="264" t="e">
        <f t="shared" si="130"/>
        <v>#VALUE!</v>
      </c>
      <c r="B272" s="243">
        <v>360</v>
      </c>
      <c r="C272" s="244"/>
      <c r="D272" s="258" t="str">
        <f t="shared" si="123"/>
        <v/>
      </c>
      <c r="E272" s="236"/>
      <c r="F272" s="236"/>
      <c r="G272" s="244"/>
      <c r="H272" s="259" t="str">
        <f t="shared" si="124"/>
        <v/>
      </c>
      <c r="I272" s="236"/>
      <c r="J272" s="236"/>
      <c r="K272" s="236"/>
      <c r="L272" s="236"/>
      <c r="M272" s="311">
        <f t="shared" si="128"/>
        <v>0</v>
      </c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  <c r="AA272" s="236"/>
      <c r="AB272" s="236"/>
      <c r="AC272" s="236"/>
      <c r="AD272" s="236"/>
      <c r="AE272" s="236"/>
      <c r="AF272" s="236"/>
      <c r="AG272" s="236"/>
      <c r="AH272" s="236"/>
      <c r="AI272" s="236"/>
      <c r="AJ272" s="236"/>
      <c r="AK272" s="236"/>
      <c r="AL272" s="260" t="str">
        <f t="shared" si="125"/>
        <v>нет</v>
      </c>
      <c r="AM272" s="260" t="str">
        <f t="shared" si="129"/>
        <v>нет</v>
      </c>
      <c r="AN272" s="260">
        <f t="shared" si="126"/>
        <v>0</v>
      </c>
      <c r="AO272" s="260" t="e">
        <f t="shared" si="127"/>
        <v>#VALUE!</v>
      </c>
    </row>
    <row r="273" spans="1:41">
      <c r="A273" s="264" t="e">
        <f t="shared" si="130"/>
        <v>#VALUE!</v>
      </c>
      <c r="B273" s="243">
        <v>361</v>
      </c>
      <c r="C273" s="244"/>
      <c r="D273" s="258" t="str">
        <f t="shared" si="123"/>
        <v/>
      </c>
      <c r="E273" s="236"/>
      <c r="F273" s="236"/>
      <c r="G273" s="244"/>
      <c r="H273" s="259" t="str">
        <f t="shared" si="124"/>
        <v/>
      </c>
      <c r="I273" s="236"/>
      <c r="J273" s="236"/>
      <c r="K273" s="236"/>
      <c r="L273" s="236"/>
      <c r="M273" s="311">
        <f t="shared" si="128"/>
        <v>0</v>
      </c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  <c r="AA273" s="236"/>
      <c r="AB273" s="236"/>
      <c r="AC273" s="236"/>
      <c r="AD273" s="236"/>
      <c r="AE273" s="236"/>
      <c r="AF273" s="236"/>
      <c r="AG273" s="236"/>
      <c r="AH273" s="236"/>
      <c r="AI273" s="236"/>
      <c r="AJ273" s="236"/>
      <c r="AK273" s="236"/>
      <c r="AL273" s="260" t="str">
        <f t="shared" si="125"/>
        <v>нет</v>
      </c>
      <c r="AM273" s="260" t="str">
        <f t="shared" si="129"/>
        <v>нет</v>
      </c>
      <c r="AN273" s="260">
        <f t="shared" si="126"/>
        <v>0</v>
      </c>
      <c r="AO273" s="260" t="e">
        <f t="shared" si="127"/>
        <v>#VALUE!</v>
      </c>
    </row>
    <row r="274" spans="1:41">
      <c r="A274" s="264" t="e">
        <f t="shared" si="130"/>
        <v>#VALUE!</v>
      </c>
      <c r="B274" s="243">
        <v>362</v>
      </c>
      <c r="C274" s="244"/>
      <c r="D274" s="258" t="str">
        <f t="shared" si="123"/>
        <v/>
      </c>
      <c r="E274" s="236"/>
      <c r="F274" s="236"/>
      <c r="G274" s="244"/>
      <c r="H274" s="259" t="str">
        <f t="shared" si="124"/>
        <v/>
      </c>
      <c r="I274" s="236"/>
      <c r="J274" s="236"/>
      <c r="K274" s="236"/>
      <c r="L274" s="236"/>
      <c r="M274" s="311">
        <f t="shared" si="128"/>
        <v>0</v>
      </c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  <c r="AA274" s="236"/>
      <c r="AB274" s="236"/>
      <c r="AC274" s="236"/>
      <c r="AD274" s="236"/>
      <c r="AE274" s="236"/>
      <c r="AF274" s="236"/>
      <c r="AG274" s="236"/>
      <c r="AH274" s="236"/>
      <c r="AI274" s="236"/>
      <c r="AJ274" s="236"/>
      <c r="AK274" s="236"/>
      <c r="AL274" s="260" t="str">
        <f t="shared" si="125"/>
        <v>нет</v>
      </c>
      <c r="AM274" s="260" t="str">
        <f t="shared" si="129"/>
        <v>нет</v>
      </c>
      <c r="AN274" s="260">
        <f t="shared" si="126"/>
        <v>0</v>
      </c>
      <c r="AO274" s="260" t="e">
        <f t="shared" si="127"/>
        <v>#VALUE!</v>
      </c>
    </row>
    <row r="275" spans="1:41">
      <c r="A275" s="264" t="e">
        <f t="shared" si="130"/>
        <v>#VALUE!</v>
      </c>
      <c r="B275" s="243">
        <v>363</v>
      </c>
      <c r="C275" s="244"/>
      <c r="D275" s="258" t="str">
        <f t="shared" si="123"/>
        <v/>
      </c>
      <c r="E275" s="236"/>
      <c r="F275" s="236"/>
      <c r="G275" s="244"/>
      <c r="H275" s="259" t="str">
        <f t="shared" si="124"/>
        <v/>
      </c>
      <c r="I275" s="236"/>
      <c r="J275" s="236"/>
      <c r="K275" s="236"/>
      <c r="L275" s="236"/>
      <c r="M275" s="311">
        <f t="shared" si="128"/>
        <v>0</v>
      </c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  <c r="AA275" s="236"/>
      <c r="AB275" s="236"/>
      <c r="AC275" s="236"/>
      <c r="AD275" s="236"/>
      <c r="AE275" s="236"/>
      <c r="AF275" s="236"/>
      <c r="AG275" s="236"/>
      <c r="AH275" s="236"/>
      <c r="AI275" s="236"/>
      <c r="AJ275" s="236"/>
      <c r="AK275" s="236"/>
      <c r="AL275" s="260" t="str">
        <f t="shared" si="125"/>
        <v>нет</v>
      </c>
      <c r="AM275" s="260" t="str">
        <f t="shared" si="129"/>
        <v>нет</v>
      </c>
      <c r="AN275" s="260">
        <f t="shared" si="126"/>
        <v>0</v>
      </c>
      <c r="AO275" s="260" t="e">
        <f t="shared" si="127"/>
        <v>#VALUE!</v>
      </c>
    </row>
    <row r="276" spans="1:41">
      <c r="A276" s="264" t="e">
        <f t="shared" si="130"/>
        <v>#VALUE!</v>
      </c>
      <c r="B276" s="243">
        <v>364</v>
      </c>
      <c r="C276" s="244"/>
      <c r="D276" s="258" t="str">
        <f t="shared" si="123"/>
        <v/>
      </c>
      <c r="E276" s="236"/>
      <c r="F276" s="236"/>
      <c r="G276" s="244"/>
      <c r="H276" s="259" t="str">
        <f t="shared" si="124"/>
        <v/>
      </c>
      <c r="I276" s="236"/>
      <c r="J276" s="236"/>
      <c r="K276" s="236"/>
      <c r="L276" s="236"/>
      <c r="M276" s="311">
        <f t="shared" si="128"/>
        <v>0</v>
      </c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  <c r="AA276" s="236"/>
      <c r="AB276" s="236"/>
      <c r="AC276" s="236"/>
      <c r="AD276" s="236"/>
      <c r="AE276" s="236"/>
      <c r="AF276" s="236"/>
      <c r="AG276" s="236"/>
      <c r="AH276" s="236"/>
      <c r="AI276" s="236"/>
      <c r="AJ276" s="236"/>
      <c r="AK276" s="236"/>
      <c r="AL276" s="260" t="str">
        <f t="shared" si="125"/>
        <v>нет</v>
      </c>
      <c r="AM276" s="260" t="str">
        <f t="shared" si="129"/>
        <v>нет</v>
      </c>
      <c r="AN276" s="260">
        <f t="shared" si="126"/>
        <v>0</v>
      </c>
      <c r="AO276" s="260" t="e">
        <f t="shared" si="127"/>
        <v>#VALUE!</v>
      </c>
    </row>
    <row r="277" spans="1:41">
      <c r="A277" s="264" t="e">
        <f t="shared" si="130"/>
        <v>#VALUE!</v>
      </c>
      <c r="B277" s="243">
        <v>365</v>
      </c>
      <c r="C277" s="244"/>
      <c r="D277" s="258" t="str">
        <f t="shared" si="123"/>
        <v/>
      </c>
      <c r="E277" s="236"/>
      <c r="F277" s="236"/>
      <c r="G277" s="244"/>
      <c r="H277" s="259" t="str">
        <f t="shared" si="124"/>
        <v/>
      </c>
      <c r="I277" s="236"/>
      <c r="J277" s="236"/>
      <c r="K277" s="236"/>
      <c r="L277" s="236"/>
      <c r="M277" s="311">
        <f t="shared" si="128"/>
        <v>0</v>
      </c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  <c r="AA277" s="236"/>
      <c r="AB277" s="236"/>
      <c r="AC277" s="236"/>
      <c r="AD277" s="236"/>
      <c r="AE277" s="236"/>
      <c r="AF277" s="236"/>
      <c r="AG277" s="236"/>
      <c r="AH277" s="236"/>
      <c r="AI277" s="236"/>
      <c r="AJ277" s="236"/>
      <c r="AK277" s="236"/>
      <c r="AL277" s="260" t="str">
        <f t="shared" si="125"/>
        <v>нет</v>
      </c>
      <c r="AM277" s="260" t="str">
        <f t="shared" si="129"/>
        <v>нет</v>
      </c>
      <c r="AN277" s="260">
        <f t="shared" si="126"/>
        <v>0</v>
      </c>
      <c r="AO277" s="260" t="e">
        <f t="shared" si="127"/>
        <v>#VALUE!</v>
      </c>
    </row>
    <row r="278" spans="1:41">
      <c r="A278" s="264" t="e">
        <f t="shared" si="130"/>
        <v>#VALUE!</v>
      </c>
      <c r="B278" s="243">
        <v>366</v>
      </c>
      <c r="C278" s="244"/>
      <c r="D278" s="258" t="str">
        <f t="shared" si="123"/>
        <v/>
      </c>
      <c r="E278" s="236"/>
      <c r="F278" s="236"/>
      <c r="G278" s="244"/>
      <c r="H278" s="259" t="str">
        <f t="shared" si="124"/>
        <v/>
      </c>
      <c r="I278" s="236"/>
      <c r="J278" s="236"/>
      <c r="K278" s="236"/>
      <c r="L278" s="236"/>
      <c r="M278" s="311">
        <f t="shared" si="128"/>
        <v>0</v>
      </c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  <c r="AA278" s="236"/>
      <c r="AB278" s="236"/>
      <c r="AC278" s="236"/>
      <c r="AD278" s="236"/>
      <c r="AE278" s="236"/>
      <c r="AF278" s="236"/>
      <c r="AG278" s="236"/>
      <c r="AH278" s="236"/>
      <c r="AI278" s="236"/>
      <c r="AJ278" s="236"/>
      <c r="AK278" s="236"/>
      <c r="AL278" s="260" t="str">
        <f t="shared" si="125"/>
        <v>нет</v>
      </c>
      <c r="AM278" s="260" t="str">
        <f t="shared" si="129"/>
        <v>нет</v>
      </c>
      <c r="AN278" s="260">
        <f t="shared" si="126"/>
        <v>0</v>
      </c>
      <c r="AO278" s="260" t="e">
        <f t="shared" si="127"/>
        <v>#VALUE!</v>
      </c>
    </row>
    <row r="279" spans="1:41">
      <c r="A279" s="264" t="e">
        <f t="shared" si="130"/>
        <v>#VALUE!</v>
      </c>
      <c r="B279" s="243">
        <v>367</v>
      </c>
      <c r="C279" s="244"/>
      <c r="D279" s="258" t="str">
        <f t="shared" si="123"/>
        <v/>
      </c>
      <c r="E279" s="236"/>
      <c r="F279" s="236"/>
      <c r="G279" s="244"/>
      <c r="H279" s="259" t="str">
        <f t="shared" si="124"/>
        <v/>
      </c>
      <c r="I279" s="236"/>
      <c r="J279" s="236"/>
      <c r="K279" s="236"/>
      <c r="L279" s="236"/>
      <c r="M279" s="311">
        <f t="shared" si="128"/>
        <v>0</v>
      </c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  <c r="AA279" s="236"/>
      <c r="AB279" s="236"/>
      <c r="AC279" s="236"/>
      <c r="AD279" s="236"/>
      <c r="AE279" s="236"/>
      <c r="AF279" s="236"/>
      <c r="AG279" s="236"/>
      <c r="AH279" s="236"/>
      <c r="AI279" s="236"/>
      <c r="AJ279" s="236"/>
      <c r="AK279" s="236"/>
      <c r="AL279" s="260" t="str">
        <f t="shared" si="125"/>
        <v>нет</v>
      </c>
      <c r="AM279" s="260" t="str">
        <f t="shared" si="129"/>
        <v>нет</v>
      </c>
      <c r="AN279" s="260">
        <f t="shared" si="126"/>
        <v>0</v>
      </c>
      <c r="AO279" s="260" t="e">
        <f t="shared" si="127"/>
        <v>#VALUE!</v>
      </c>
    </row>
    <row r="280" spans="1:41">
      <c r="A280" s="264" t="e">
        <f t="shared" si="130"/>
        <v>#VALUE!</v>
      </c>
      <c r="B280" s="243">
        <v>368</v>
      </c>
      <c r="C280" s="244"/>
      <c r="D280" s="258" t="str">
        <f t="shared" si="123"/>
        <v/>
      </c>
      <c r="E280" s="236"/>
      <c r="F280" s="236"/>
      <c r="G280" s="244"/>
      <c r="H280" s="259" t="str">
        <f t="shared" si="124"/>
        <v/>
      </c>
      <c r="I280" s="236"/>
      <c r="J280" s="236"/>
      <c r="K280" s="236"/>
      <c r="L280" s="236"/>
      <c r="M280" s="311">
        <f t="shared" si="128"/>
        <v>0</v>
      </c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  <c r="AA280" s="236"/>
      <c r="AB280" s="236"/>
      <c r="AC280" s="236"/>
      <c r="AD280" s="236"/>
      <c r="AE280" s="236"/>
      <c r="AF280" s="236"/>
      <c r="AG280" s="236"/>
      <c r="AH280" s="236"/>
      <c r="AI280" s="236"/>
      <c r="AJ280" s="236"/>
      <c r="AK280" s="236"/>
      <c r="AL280" s="260" t="str">
        <f t="shared" si="125"/>
        <v>нет</v>
      </c>
      <c r="AM280" s="260" t="str">
        <f t="shared" si="129"/>
        <v>нет</v>
      </c>
      <c r="AN280" s="260">
        <f t="shared" si="126"/>
        <v>0</v>
      </c>
      <c r="AO280" s="260" t="e">
        <f t="shared" si="127"/>
        <v>#VALUE!</v>
      </c>
    </row>
    <row r="281" spans="1:41">
      <c r="A281" s="264" t="e">
        <f t="shared" si="130"/>
        <v>#VALUE!</v>
      </c>
      <c r="B281" s="243">
        <v>369</v>
      </c>
      <c r="C281" s="244"/>
      <c r="D281" s="258" t="str">
        <f t="shared" si="123"/>
        <v/>
      </c>
      <c r="E281" s="236"/>
      <c r="F281" s="236"/>
      <c r="G281" s="244"/>
      <c r="H281" s="259" t="str">
        <f t="shared" si="124"/>
        <v/>
      </c>
      <c r="I281" s="236"/>
      <c r="J281" s="236"/>
      <c r="K281" s="236"/>
      <c r="L281" s="236"/>
      <c r="M281" s="311">
        <f t="shared" si="128"/>
        <v>0</v>
      </c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  <c r="AA281" s="236"/>
      <c r="AB281" s="236"/>
      <c r="AC281" s="236"/>
      <c r="AD281" s="236"/>
      <c r="AE281" s="236"/>
      <c r="AF281" s="236"/>
      <c r="AG281" s="236"/>
      <c r="AH281" s="236"/>
      <c r="AI281" s="236"/>
      <c r="AJ281" s="236"/>
      <c r="AK281" s="236"/>
      <c r="AL281" s="260" t="str">
        <f t="shared" si="125"/>
        <v>нет</v>
      </c>
      <c r="AM281" s="260" t="str">
        <f t="shared" si="129"/>
        <v>нет</v>
      </c>
      <c r="AN281" s="260">
        <f t="shared" si="126"/>
        <v>0</v>
      </c>
      <c r="AO281" s="260" t="e">
        <f t="shared" si="127"/>
        <v>#VALUE!</v>
      </c>
    </row>
    <row r="282" spans="1:41">
      <c r="A282" s="264" t="e">
        <f t="shared" si="130"/>
        <v>#VALUE!</v>
      </c>
      <c r="B282" s="243">
        <v>370</v>
      </c>
      <c r="C282" s="244"/>
      <c r="D282" s="258" t="str">
        <f t="shared" si="123"/>
        <v/>
      </c>
      <c r="E282" s="236"/>
      <c r="F282" s="236"/>
      <c r="G282" s="244"/>
      <c r="H282" s="259" t="str">
        <f t="shared" si="124"/>
        <v/>
      </c>
      <c r="I282" s="236"/>
      <c r="J282" s="236"/>
      <c r="K282" s="236"/>
      <c r="L282" s="236"/>
      <c r="M282" s="311">
        <f t="shared" si="128"/>
        <v>0</v>
      </c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  <c r="AA282" s="236"/>
      <c r="AB282" s="236"/>
      <c r="AC282" s="236"/>
      <c r="AD282" s="236"/>
      <c r="AE282" s="236"/>
      <c r="AF282" s="236"/>
      <c r="AG282" s="236"/>
      <c r="AH282" s="236"/>
      <c r="AI282" s="236"/>
      <c r="AJ282" s="236"/>
      <c r="AK282" s="236"/>
      <c r="AL282" s="260" t="str">
        <f t="shared" si="125"/>
        <v>нет</v>
      </c>
      <c r="AM282" s="260" t="str">
        <f t="shared" si="129"/>
        <v>нет</v>
      </c>
      <c r="AN282" s="260">
        <f t="shared" si="126"/>
        <v>0</v>
      </c>
      <c r="AO282" s="260" t="e">
        <f t="shared" si="127"/>
        <v>#VALUE!</v>
      </c>
    </row>
    <row r="283" spans="1:41">
      <c r="A283" s="264" t="e">
        <f t="shared" si="130"/>
        <v>#VALUE!</v>
      </c>
      <c r="B283" s="243">
        <v>371</v>
      </c>
      <c r="C283" s="244"/>
      <c r="D283" s="258" t="str">
        <f t="shared" si="123"/>
        <v/>
      </c>
      <c r="E283" s="236"/>
      <c r="F283" s="236"/>
      <c r="G283" s="244"/>
      <c r="H283" s="259" t="str">
        <f t="shared" si="124"/>
        <v/>
      </c>
      <c r="I283" s="236"/>
      <c r="J283" s="236"/>
      <c r="K283" s="236"/>
      <c r="L283" s="236"/>
      <c r="M283" s="311">
        <f t="shared" si="128"/>
        <v>0</v>
      </c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  <c r="AA283" s="236"/>
      <c r="AB283" s="236"/>
      <c r="AC283" s="236"/>
      <c r="AD283" s="236"/>
      <c r="AE283" s="236"/>
      <c r="AF283" s="236"/>
      <c r="AG283" s="236"/>
      <c r="AH283" s="236"/>
      <c r="AI283" s="236"/>
      <c r="AJ283" s="236"/>
      <c r="AK283" s="236"/>
      <c r="AL283" s="260" t="str">
        <f t="shared" si="125"/>
        <v>нет</v>
      </c>
      <c r="AM283" s="260" t="str">
        <f t="shared" si="129"/>
        <v>нет</v>
      </c>
      <c r="AN283" s="260">
        <f t="shared" si="126"/>
        <v>0</v>
      </c>
      <c r="AO283" s="260" t="e">
        <f t="shared" si="127"/>
        <v>#VALUE!</v>
      </c>
    </row>
    <row r="284" spans="1:41">
      <c r="A284" s="264" t="e">
        <f t="shared" si="130"/>
        <v>#VALUE!</v>
      </c>
      <c r="B284" s="243">
        <v>372</v>
      </c>
      <c r="C284" s="244"/>
      <c r="D284" s="258" t="str">
        <f t="shared" ref="D284:D347" si="131">IFERROR(VLOOKUP(C284,msu,2,0),"")</f>
        <v/>
      </c>
      <c r="E284" s="236"/>
      <c r="F284" s="236"/>
      <c r="G284" s="244"/>
      <c r="H284" s="259" t="str">
        <f t="shared" ref="H284:H347" si="132">IFERROR(VLOOKUP(G284,oo,2,0),"")</f>
        <v/>
      </c>
      <c r="I284" s="236"/>
      <c r="J284" s="236"/>
      <c r="K284" s="236"/>
      <c r="L284" s="236"/>
      <c r="M284" s="311">
        <f t="shared" si="128"/>
        <v>0</v>
      </c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  <c r="AA284" s="236"/>
      <c r="AB284" s="236"/>
      <c r="AC284" s="236"/>
      <c r="AD284" s="236"/>
      <c r="AE284" s="236"/>
      <c r="AF284" s="236"/>
      <c r="AG284" s="236"/>
      <c r="AH284" s="236"/>
      <c r="AI284" s="236"/>
      <c r="AJ284" s="236"/>
      <c r="AK284" s="236"/>
      <c r="AL284" s="260" t="str">
        <f t="shared" si="125"/>
        <v>нет</v>
      </c>
      <c r="AM284" s="260" t="str">
        <f t="shared" si="129"/>
        <v>нет</v>
      </c>
      <c r="AN284" s="260">
        <f t="shared" si="126"/>
        <v>0</v>
      </c>
      <c r="AO284" s="260" t="e">
        <f t="shared" si="127"/>
        <v>#VALUE!</v>
      </c>
    </row>
    <row r="285" spans="1:41">
      <c r="A285" s="264" t="e">
        <f t="shared" si="130"/>
        <v>#VALUE!</v>
      </c>
      <c r="B285" s="243">
        <v>373</v>
      </c>
      <c r="C285" s="244"/>
      <c r="D285" s="258" t="str">
        <f t="shared" si="131"/>
        <v/>
      </c>
      <c r="E285" s="236"/>
      <c r="F285" s="236"/>
      <c r="G285" s="244"/>
      <c r="H285" s="259" t="str">
        <f t="shared" si="132"/>
        <v/>
      </c>
      <c r="I285" s="236"/>
      <c r="J285" s="236"/>
      <c r="K285" s="236"/>
      <c r="L285" s="236"/>
      <c r="M285" s="311">
        <f t="shared" si="128"/>
        <v>0</v>
      </c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  <c r="AA285" s="236"/>
      <c r="AB285" s="236"/>
      <c r="AC285" s="236"/>
      <c r="AD285" s="236"/>
      <c r="AE285" s="236"/>
      <c r="AF285" s="236"/>
      <c r="AG285" s="236"/>
      <c r="AH285" s="236"/>
      <c r="AI285" s="236"/>
      <c r="AJ285" s="236"/>
      <c r="AK285" s="236"/>
      <c r="AL285" s="260" t="str">
        <f t="shared" si="125"/>
        <v>нет</v>
      </c>
      <c r="AM285" s="260" t="str">
        <f t="shared" si="129"/>
        <v>нет</v>
      </c>
      <c r="AN285" s="260">
        <f t="shared" si="126"/>
        <v>0</v>
      </c>
      <c r="AO285" s="260" t="e">
        <f t="shared" si="127"/>
        <v>#VALUE!</v>
      </c>
    </row>
    <row r="286" spans="1:41">
      <c r="A286" s="264" t="e">
        <f t="shared" si="130"/>
        <v>#VALUE!</v>
      </c>
      <c r="B286" s="243">
        <v>374</v>
      </c>
      <c r="C286" s="244"/>
      <c r="D286" s="258" t="str">
        <f t="shared" si="131"/>
        <v/>
      </c>
      <c r="E286" s="236"/>
      <c r="F286" s="236"/>
      <c r="G286" s="244"/>
      <c r="H286" s="259" t="str">
        <f t="shared" si="132"/>
        <v/>
      </c>
      <c r="I286" s="236"/>
      <c r="J286" s="236"/>
      <c r="K286" s="236"/>
      <c r="L286" s="236"/>
      <c r="M286" s="311">
        <f t="shared" si="128"/>
        <v>0</v>
      </c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  <c r="AA286" s="236"/>
      <c r="AB286" s="236"/>
      <c r="AC286" s="236"/>
      <c r="AD286" s="236"/>
      <c r="AE286" s="236"/>
      <c r="AF286" s="236"/>
      <c r="AG286" s="236"/>
      <c r="AH286" s="236"/>
      <c r="AI286" s="236"/>
      <c r="AJ286" s="236"/>
      <c r="AK286" s="236"/>
      <c r="AL286" s="260" t="str">
        <f t="shared" si="125"/>
        <v>нет</v>
      </c>
      <c r="AM286" s="260" t="str">
        <f t="shared" si="129"/>
        <v>нет</v>
      </c>
      <c r="AN286" s="260">
        <f t="shared" si="126"/>
        <v>0</v>
      </c>
      <c r="AO286" s="260" t="e">
        <f t="shared" si="127"/>
        <v>#VALUE!</v>
      </c>
    </row>
    <row r="287" spans="1:41">
      <c r="A287" s="264" t="e">
        <f t="shared" si="130"/>
        <v>#VALUE!</v>
      </c>
      <c r="B287" s="243">
        <v>375</v>
      </c>
      <c r="C287" s="244"/>
      <c r="D287" s="258" t="str">
        <f t="shared" si="131"/>
        <v/>
      </c>
      <c r="E287" s="236"/>
      <c r="F287" s="236"/>
      <c r="G287" s="244"/>
      <c r="H287" s="259" t="str">
        <f t="shared" si="132"/>
        <v/>
      </c>
      <c r="I287" s="236"/>
      <c r="J287" s="236"/>
      <c r="K287" s="236"/>
      <c r="L287" s="236"/>
      <c r="M287" s="311">
        <f t="shared" si="128"/>
        <v>0</v>
      </c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  <c r="AA287" s="236"/>
      <c r="AB287" s="236"/>
      <c r="AC287" s="236"/>
      <c r="AD287" s="236"/>
      <c r="AE287" s="236"/>
      <c r="AF287" s="236"/>
      <c r="AG287" s="236"/>
      <c r="AH287" s="236"/>
      <c r="AI287" s="236"/>
      <c r="AJ287" s="236"/>
      <c r="AK287" s="236"/>
      <c r="AL287" s="260" t="str">
        <f t="shared" si="125"/>
        <v>нет</v>
      </c>
      <c r="AM287" s="260" t="str">
        <f t="shared" si="129"/>
        <v>нет</v>
      </c>
      <c r="AN287" s="260">
        <f t="shared" si="126"/>
        <v>0</v>
      </c>
      <c r="AO287" s="260" t="e">
        <f t="shared" si="127"/>
        <v>#VALUE!</v>
      </c>
    </row>
    <row r="288" spans="1:41">
      <c r="A288" s="264" t="e">
        <f t="shared" si="130"/>
        <v>#VALUE!</v>
      </c>
      <c r="B288" s="243">
        <v>376</v>
      </c>
      <c r="C288" s="244"/>
      <c r="D288" s="258" t="str">
        <f t="shared" si="131"/>
        <v/>
      </c>
      <c r="E288" s="236"/>
      <c r="F288" s="236"/>
      <c r="G288" s="244"/>
      <c r="H288" s="259" t="str">
        <f t="shared" si="132"/>
        <v/>
      </c>
      <c r="I288" s="236"/>
      <c r="J288" s="236"/>
      <c r="K288" s="236"/>
      <c r="L288" s="236"/>
      <c r="M288" s="311">
        <f t="shared" si="128"/>
        <v>0</v>
      </c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  <c r="AA288" s="236"/>
      <c r="AB288" s="236"/>
      <c r="AC288" s="236"/>
      <c r="AD288" s="236"/>
      <c r="AE288" s="236"/>
      <c r="AF288" s="236"/>
      <c r="AG288" s="236"/>
      <c r="AH288" s="236"/>
      <c r="AI288" s="236"/>
      <c r="AJ288" s="236"/>
      <c r="AK288" s="236"/>
      <c r="AL288" s="260" t="str">
        <f t="shared" si="125"/>
        <v>нет</v>
      </c>
      <c r="AM288" s="260" t="str">
        <f t="shared" si="129"/>
        <v>нет</v>
      </c>
      <c r="AN288" s="260">
        <f t="shared" si="126"/>
        <v>0</v>
      </c>
      <c r="AO288" s="260" t="e">
        <f t="shared" si="127"/>
        <v>#VALUE!</v>
      </c>
    </row>
    <row r="289" spans="1:41">
      <c r="A289" s="264" t="e">
        <f t="shared" si="130"/>
        <v>#VALUE!</v>
      </c>
      <c r="B289" s="243">
        <v>377</v>
      </c>
      <c r="C289" s="244"/>
      <c r="D289" s="258" t="str">
        <f t="shared" si="131"/>
        <v/>
      </c>
      <c r="E289" s="236"/>
      <c r="F289" s="236"/>
      <c r="G289" s="244"/>
      <c r="H289" s="259" t="str">
        <f t="shared" si="132"/>
        <v/>
      </c>
      <c r="I289" s="236"/>
      <c r="J289" s="236"/>
      <c r="K289" s="236"/>
      <c r="L289" s="236"/>
      <c r="M289" s="311">
        <f t="shared" si="128"/>
        <v>0</v>
      </c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  <c r="AA289" s="236"/>
      <c r="AB289" s="236"/>
      <c r="AC289" s="236"/>
      <c r="AD289" s="236"/>
      <c r="AE289" s="236"/>
      <c r="AF289" s="236"/>
      <c r="AG289" s="236"/>
      <c r="AH289" s="236"/>
      <c r="AI289" s="236"/>
      <c r="AJ289" s="236"/>
      <c r="AK289" s="236"/>
      <c r="AL289" s="260" t="str">
        <f t="shared" si="125"/>
        <v>нет</v>
      </c>
      <c r="AM289" s="260" t="str">
        <f t="shared" si="129"/>
        <v>нет</v>
      </c>
      <c r="AN289" s="260">
        <f t="shared" si="126"/>
        <v>0</v>
      </c>
      <c r="AO289" s="260" t="e">
        <f t="shared" si="127"/>
        <v>#VALUE!</v>
      </c>
    </row>
    <row r="290" spans="1:41">
      <c r="A290" s="264" t="e">
        <f t="shared" si="130"/>
        <v>#VALUE!</v>
      </c>
      <c r="B290" s="243">
        <v>378</v>
      </c>
      <c r="C290" s="244"/>
      <c r="D290" s="258" t="str">
        <f t="shared" si="131"/>
        <v/>
      </c>
      <c r="E290" s="236"/>
      <c r="F290" s="236"/>
      <c r="G290" s="244"/>
      <c r="H290" s="259" t="str">
        <f t="shared" si="132"/>
        <v/>
      </c>
      <c r="I290" s="236"/>
      <c r="J290" s="236"/>
      <c r="K290" s="236"/>
      <c r="L290" s="236"/>
      <c r="M290" s="311">
        <f t="shared" si="128"/>
        <v>0</v>
      </c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  <c r="AA290" s="236"/>
      <c r="AB290" s="236"/>
      <c r="AC290" s="236"/>
      <c r="AD290" s="236"/>
      <c r="AE290" s="236"/>
      <c r="AF290" s="236"/>
      <c r="AG290" s="236"/>
      <c r="AH290" s="236"/>
      <c r="AI290" s="236"/>
      <c r="AJ290" s="236"/>
      <c r="AK290" s="236"/>
      <c r="AL290" s="260" t="str">
        <f t="shared" ref="AL290:AL353" si="133">IF($I290&lt;5,"нет",IF($I290&gt;9,"нет","да"))</f>
        <v>нет</v>
      </c>
      <c r="AM290" s="260" t="str">
        <f t="shared" si="129"/>
        <v>нет</v>
      </c>
      <c r="AN290" s="260">
        <f t="shared" ref="AN290:AN353" si="134">COUNTIF(N290:AK290,"призер")+COUNTIF(N290:AK290,"победитель")</f>
        <v>0</v>
      </c>
      <c r="AO290" s="260" t="e">
        <f t="shared" ref="AO290:AO353" si="135">IF(LEN(G290)=5,LEFT(G290,1)+100,LEFT(G290,2)+100)</f>
        <v>#VALUE!</v>
      </c>
    </row>
    <row r="291" spans="1:41">
      <c r="A291" s="264" t="e">
        <f t="shared" si="130"/>
        <v>#VALUE!</v>
      </c>
      <c r="B291" s="243">
        <v>379</v>
      </c>
      <c r="C291" s="244"/>
      <c r="D291" s="258" t="str">
        <f t="shared" si="131"/>
        <v/>
      </c>
      <c r="E291" s="236"/>
      <c r="F291" s="236"/>
      <c r="G291" s="244"/>
      <c r="H291" s="259" t="str">
        <f t="shared" si="132"/>
        <v/>
      </c>
      <c r="I291" s="236"/>
      <c r="J291" s="236"/>
      <c r="K291" s="236"/>
      <c r="L291" s="236"/>
      <c r="M291" s="311">
        <f t="shared" ref="M291:M354" si="136">COUNTA(N291:AK291)</f>
        <v>0</v>
      </c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B291" s="236"/>
      <c r="AC291" s="236"/>
      <c r="AD291" s="236"/>
      <c r="AE291" s="236"/>
      <c r="AF291" s="236"/>
      <c r="AG291" s="236"/>
      <c r="AH291" s="236"/>
      <c r="AI291" s="236"/>
      <c r="AJ291" s="236"/>
      <c r="AK291" s="236"/>
      <c r="AL291" s="260" t="str">
        <f t="shared" si="133"/>
        <v>нет</v>
      </c>
      <c r="AM291" s="260" t="str">
        <f t="shared" ref="AM291:AM354" si="137">IF($I291&lt;=9,"нет","да")</f>
        <v>нет</v>
      </c>
      <c r="AN291" s="260">
        <f t="shared" si="134"/>
        <v>0</v>
      </c>
      <c r="AO291" s="260" t="e">
        <f t="shared" si="135"/>
        <v>#VALUE!</v>
      </c>
    </row>
    <row r="292" spans="1:41">
      <c r="A292" s="264" t="e">
        <f t="shared" si="130"/>
        <v>#VALUE!</v>
      </c>
      <c r="B292" s="243">
        <v>380</v>
      </c>
      <c r="C292" s="244"/>
      <c r="D292" s="258" t="str">
        <f t="shared" si="131"/>
        <v/>
      </c>
      <c r="E292" s="236"/>
      <c r="F292" s="236"/>
      <c r="G292" s="244"/>
      <c r="H292" s="259" t="str">
        <f t="shared" si="132"/>
        <v/>
      </c>
      <c r="I292" s="236"/>
      <c r="J292" s="236"/>
      <c r="K292" s="236"/>
      <c r="L292" s="236"/>
      <c r="M292" s="311">
        <f t="shared" si="136"/>
        <v>0</v>
      </c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  <c r="AA292" s="236"/>
      <c r="AB292" s="236"/>
      <c r="AC292" s="236"/>
      <c r="AD292" s="236"/>
      <c r="AE292" s="236"/>
      <c r="AF292" s="236"/>
      <c r="AG292" s="236"/>
      <c r="AH292" s="236"/>
      <c r="AI292" s="236"/>
      <c r="AJ292" s="236"/>
      <c r="AK292" s="236"/>
      <c r="AL292" s="260" t="str">
        <f t="shared" si="133"/>
        <v>нет</v>
      </c>
      <c r="AM292" s="260" t="str">
        <f t="shared" si="137"/>
        <v>нет</v>
      </c>
      <c r="AN292" s="260">
        <f t="shared" si="134"/>
        <v>0</v>
      </c>
      <c r="AO292" s="260" t="e">
        <f t="shared" si="135"/>
        <v>#VALUE!</v>
      </c>
    </row>
    <row r="293" spans="1:41">
      <c r="A293" s="264" t="e">
        <f t="shared" si="130"/>
        <v>#VALUE!</v>
      </c>
      <c r="B293" s="243">
        <v>381</v>
      </c>
      <c r="C293" s="244"/>
      <c r="D293" s="258" t="str">
        <f t="shared" si="131"/>
        <v/>
      </c>
      <c r="E293" s="236"/>
      <c r="F293" s="236"/>
      <c r="G293" s="244"/>
      <c r="H293" s="259" t="str">
        <f t="shared" si="132"/>
        <v/>
      </c>
      <c r="I293" s="236"/>
      <c r="J293" s="236"/>
      <c r="K293" s="236"/>
      <c r="L293" s="236"/>
      <c r="M293" s="311">
        <f t="shared" si="136"/>
        <v>0</v>
      </c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  <c r="AA293" s="236"/>
      <c r="AB293" s="236"/>
      <c r="AC293" s="236"/>
      <c r="AD293" s="236"/>
      <c r="AE293" s="236"/>
      <c r="AF293" s="236"/>
      <c r="AG293" s="236"/>
      <c r="AH293" s="236"/>
      <c r="AI293" s="236"/>
      <c r="AJ293" s="236"/>
      <c r="AK293" s="236"/>
      <c r="AL293" s="260" t="str">
        <f t="shared" si="133"/>
        <v>нет</v>
      </c>
      <c r="AM293" s="260" t="str">
        <f t="shared" si="137"/>
        <v>нет</v>
      </c>
      <c r="AN293" s="260">
        <f t="shared" si="134"/>
        <v>0</v>
      </c>
      <c r="AO293" s="260" t="e">
        <f t="shared" si="135"/>
        <v>#VALUE!</v>
      </c>
    </row>
    <row r="294" spans="1:41">
      <c r="A294" s="264" t="e">
        <f t="shared" si="130"/>
        <v>#VALUE!</v>
      </c>
      <c r="B294" s="243">
        <v>382</v>
      </c>
      <c r="C294" s="244"/>
      <c r="D294" s="258" t="str">
        <f t="shared" si="131"/>
        <v/>
      </c>
      <c r="E294" s="236"/>
      <c r="F294" s="236"/>
      <c r="G294" s="244"/>
      <c r="H294" s="259" t="str">
        <f t="shared" si="132"/>
        <v/>
      </c>
      <c r="I294" s="236"/>
      <c r="J294" s="236"/>
      <c r="K294" s="236"/>
      <c r="L294" s="236"/>
      <c r="M294" s="311">
        <f t="shared" si="136"/>
        <v>0</v>
      </c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  <c r="AA294" s="236"/>
      <c r="AB294" s="236"/>
      <c r="AC294" s="236"/>
      <c r="AD294" s="236"/>
      <c r="AE294" s="236"/>
      <c r="AF294" s="236"/>
      <c r="AG294" s="236"/>
      <c r="AH294" s="236"/>
      <c r="AI294" s="236"/>
      <c r="AJ294" s="236"/>
      <c r="AK294" s="236"/>
      <c r="AL294" s="260" t="str">
        <f t="shared" si="133"/>
        <v>нет</v>
      </c>
      <c r="AM294" s="260" t="str">
        <f t="shared" si="137"/>
        <v>нет</v>
      </c>
      <c r="AN294" s="260">
        <f t="shared" si="134"/>
        <v>0</v>
      </c>
      <c r="AO294" s="260" t="e">
        <f t="shared" si="135"/>
        <v>#VALUE!</v>
      </c>
    </row>
    <row r="295" spans="1:41">
      <c r="A295" s="264" t="e">
        <f t="shared" si="130"/>
        <v>#VALUE!</v>
      </c>
      <c r="B295" s="243">
        <v>383</v>
      </c>
      <c r="C295" s="244"/>
      <c r="D295" s="258" t="str">
        <f t="shared" si="131"/>
        <v/>
      </c>
      <c r="E295" s="236"/>
      <c r="F295" s="236"/>
      <c r="G295" s="244"/>
      <c r="H295" s="259" t="str">
        <f t="shared" si="132"/>
        <v/>
      </c>
      <c r="I295" s="236"/>
      <c r="J295" s="236"/>
      <c r="K295" s="236"/>
      <c r="L295" s="236"/>
      <c r="M295" s="311">
        <f t="shared" si="136"/>
        <v>0</v>
      </c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  <c r="AA295" s="236"/>
      <c r="AB295" s="236"/>
      <c r="AC295" s="236"/>
      <c r="AD295" s="236"/>
      <c r="AE295" s="236"/>
      <c r="AF295" s="236"/>
      <c r="AG295" s="236"/>
      <c r="AH295" s="236"/>
      <c r="AI295" s="236"/>
      <c r="AJ295" s="236"/>
      <c r="AK295" s="236"/>
      <c r="AL295" s="260" t="str">
        <f t="shared" si="133"/>
        <v>нет</v>
      </c>
      <c r="AM295" s="260" t="str">
        <f t="shared" si="137"/>
        <v>нет</v>
      </c>
      <c r="AN295" s="260">
        <f t="shared" si="134"/>
        <v>0</v>
      </c>
      <c r="AO295" s="260" t="e">
        <f t="shared" si="135"/>
        <v>#VALUE!</v>
      </c>
    </row>
    <row r="296" spans="1:41">
      <c r="A296" s="264" t="e">
        <f t="shared" si="130"/>
        <v>#VALUE!</v>
      </c>
      <c r="B296" s="243">
        <v>384</v>
      </c>
      <c r="C296" s="244"/>
      <c r="D296" s="258" t="str">
        <f t="shared" si="131"/>
        <v/>
      </c>
      <c r="E296" s="236"/>
      <c r="F296" s="236"/>
      <c r="G296" s="244"/>
      <c r="H296" s="259" t="str">
        <f t="shared" si="132"/>
        <v/>
      </c>
      <c r="I296" s="236"/>
      <c r="J296" s="236"/>
      <c r="K296" s="236"/>
      <c r="L296" s="236"/>
      <c r="M296" s="311">
        <f t="shared" si="136"/>
        <v>0</v>
      </c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  <c r="AA296" s="236"/>
      <c r="AB296" s="236"/>
      <c r="AC296" s="236"/>
      <c r="AD296" s="236"/>
      <c r="AE296" s="236"/>
      <c r="AF296" s="236"/>
      <c r="AG296" s="236"/>
      <c r="AH296" s="236"/>
      <c r="AI296" s="236"/>
      <c r="AJ296" s="236"/>
      <c r="AK296" s="236"/>
      <c r="AL296" s="260" t="str">
        <f t="shared" si="133"/>
        <v>нет</v>
      </c>
      <c r="AM296" s="260" t="str">
        <f t="shared" si="137"/>
        <v>нет</v>
      </c>
      <c r="AN296" s="260">
        <f t="shared" si="134"/>
        <v>0</v>
      </c>
      <c r="AO296" s="260" t="e">
        <f t="shared" si="135"/>
        <v>#VALUE!</v>
      </c>
    </row>
    <row r="297" spans="1:41">
      <c r="A297" s="264" t="e">
        <f t="shared" si="130"/>
        <v>#VALUE!</v>
      </c>
      <c r="B297" s="243">
        <v>385</v>
      </c>
      <c r="C297" s="244"/>
      <c r="D297" s="258" t="str">
        <f t="shared" si="131"/>
        <v/>
      </c>
      <c r="E297" s="236"/>
      <c r="F297" s="236"/>
      <c r="G297" s="244"/>
      <c r="H297" s="259" t="str">
        <f t="shared" si="132"/>
        <v/>
      </c>
      <c r="I297" s="236"/>
      <c r="J297" s="236"/>
      <c r="K297" s="236"/>
      <c r="L297" s="236"/>
      <c r="M297" s="311">
        <f t="shared" si="136"/>
        <v>0</v>
      </c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  <c r="AA297" s="236"/>
      <c r="AB297" s="236"/>
      <c r="AC297" s="236"/>
      <c r="AD297" s="236"/>
      <c r="AE297" s="236"/>
      <c r="AF297" s="236"/>
      <c r="AG297" s="236"/>
      <c r="AH297" s="236"/>
      <c r="AI297" s="236"/>
      <c r="AJ297" s="236"/>
      <c r="AK297" s="236"/>
      <c r="AL297" s="260" t="str">
        <f t="shared" si="133"/>
        <v>нет</v>
      </c>
      <c r="AM297" s="260" t="str">
        <f t="shared" si="137"/>
        <v>нет</v>
      </c>
      <c r="AN297" s="260">
        <f t="shared" si="134"/>
        <v>0</v>
      </c>
      <c r="AO297" s="260" t="e">
        <f t="shared" si="135"/>
        <v>#VALUE!</v>
      </c>
    </row>
    <row r="298" spans="1:41">
      <c r="A298" s="264" t="e">
        <f t="shared" si="130"/>
        <v>#VALUE!</v>
      </c>
      <c r="B298" s="243">
        <v>386</v>
      </c>
      <c r="C298" s="244"/>
      <c r="D298" s="258" t="str">
        <f t="shared" si="131"/>
        <v/>
      </c>
      <c r="E298" s="236"/>
      <c r="F298" s="236"/>
      <c r="G298" s="244"/>
      <c r="H298" s="259" t="str">
        <f t="shared" si="132"/>
        <v/>
      </c>
      <c r="I298" s="236"/>
      <c r="J298" s="236"/>
      <c r="K298" s="236"/>
      <c r="L298" s="236"/>
      <c r="M298" s="311">
        <f t="shared" si="136"/>
        <v>0</v>
      </c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  <c r="AA298" s="236"/>
      <c r="AB298" s="236"/>
      <c r="AC298" s="236"/>
      <c r="AD298" s="236"/>
      <c r="AE298" s="236"/>
      <c r="AF298" s="236"/>
      <c r="AG298" s="236"/>
      <c r="AH298" s="236"/>
      <c r="AI298" s="236"/>
      <c r="AJ298" s="236"/>
      <c r="AK298" s="236"/>
      <c r="AL298" s="260" t="str">
        <f t="shared" si="133"/>
        <v>нет</v>
      </c>
      <c r="AM298" s="260" t="str">
        <f t="shared" si="137"/>
        <v>нет</v>
      </c>
      <c r="AN298" s="260">
        <f t="shared" si="134"/>
        <v>0</v>
      </c>
      <c r="AO298" s="260" t="e">
        <f t="shared" si="135"/>
        <v>#VALUE!</v>
      </c>
    </row>
    <row r="299" spans="1:41">
      <c r="A299" s="264" t="e">
        <f t="shared" si="130"/>
        <v>#VALUE!</v>
      </c>
      <c r="B299" s="243">
        <v>387</v>
      </c>
      <c r="C299" s="244"/>
      <c r="D299" s="258" t="str">
        <f t="shared" si="131"/>
        <v/>
      </c>
      <c r="E299" s="236"/>
      <c r="F299" s="236"/>
      <c r="G299" s="244"/>
      <c r="H299" s="259" t="str">
        <f t="shared" si="132"/>
        <v/>
      </c>
      <c r="I299" s="236"/>
      <c r="J299" s="236"/>
      <c r="K299" s="236"/>
      <c r="L299" s="236"/>
      <c r="M299" s="311">
        <f t="shared" si="136"/>
        <v>0</v>
      </c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  <c r="AA299" s="236"/>
      <c r="AB299" s="236"/>
      <c r="AC299" s="236"/>
      <c r="AD299" s="236"/>
      <c r="AE299" s="236"/>
      <c r="AF299" s="236"/>
      <c r="AG299" s="236"/>
      <c r="AH299" s="236"/>
      <c r="AI299" s="236"/>
      <c r="AJ299" s="236"/>
      <c r="AK299" s="236"/>
      <c r="AL299" s="260" t="str">
        <f t="shared" si="133"/>
        <v>нет</v>
      </c>
      <c r="AM299" s="260" t="str">
        <f t="shared" si="137"/>
        <v>нет</v>
      </c>
      <c r="AN299" s="260">
        <f t="shared" si="134"/>
        <v>0</v>
      </c>
      <c r="AO299" s="260" t="e">
        <f t="shared" si="135"/>
        <v>#VALUE!</v>
      </c>
    </row>
    <row r="300" spans="1:41">
      <c r="A300" s="264" t="e">
        <f t="shared" si="130"/>
        <v>#VALUE!</v>
      </c>
      <c r="B300" s="243">
        <v>388</v>
      </c>
      <c r="C300" s="244"/>
      <c r="D300" s="258" t="str">
        <f t="shared" si="131"/>
        <v/>
      </c>
      <c r="E300" s="236"/>
      <c r="F300" s="236"/>
      <c r="G300" s="244"/>
      <c r="H300" s="259" t="str">
        <f t="shared" si="132"/>
        <v/>
      </c>
      <c r="I300" s="236"/>
      <c r="J300" s="236"/>
      <c r="K300" s="236"/>
      <c r="L300" s="236"/>
      <c r="M300" s="311">
        <f t="shared" si="136"/>
        <v>0</v>
      </c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  <c r="AA300" s="236"/>
      <c r="AB300" s="236"/>
      <c r="AC300" s="236"/>
      <c r="AD300" s="236"/>
      <c r="AE300" s="236"/>
      <c r="AF300" s="236"/>
      <c r="AG300" s="236"/>
      <c r="AH300" s="236"/>
      <c r="AI300" s="236"/>
      <c r="AJ300" s="236"/>
      <c r="AK300" s="236"/>
      <c r="AL300" s="260" t="str">
        <f t="shared" si="133"/>
        <v>нет</v>
      </c>
      <c r="AM300" s="260" t="str">
        <f t="shared" si="137"/>
        <v>нет</v>
      </c>
      <c r="AN300" s="260">
        <f t="shared" si="134"/>
        <v>0</v>
      </c>
      <c r="AO300" s="260" t="e">
        <f t="shared" si="135"/>
        <v>#VALUE!</v>
      </c>
    </row>
    <row r="301" spans="1:41">
      <c r="A301" s="264" t="e">
        <f t="shared" ref="A301:A364" si="138">IF($AO301=$C301, "Код_ОО+МСУ_верно", "Требуется проверка кода ОО или МСУ, кроме 101, 102,103")</f>
        <v>#VALUE!</v>
      </c>
      <c r="B301" s="243">
        <v>389</v>
      </c>
      <c r="C301" s="244"/>
      <c r="D301" s="258" t="str">
        <f t="shared" si="131"/>
        <v/>
      </c>
      <c r="E301" s="236"/>
      <c r="F301" s="236"/>
      <c r="G301" s="244"/>
      <c r="H301" s="259" t="str">
        <f t="shared" si="132"/>
        <v/>
      </c>
      <c r="I301" s="236"/>
      <c r="J301" s="236"/>
      <c r="K301" s="236"/>
      <c r="L301" s="236"/>
      <c r="M301" s="311">
        <f t="shared" si="136"/>
        <v>0</v>
      </c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  <c r="AA301" s="236"/>
      <c r="AB301" s="236"/>
      <c r="AC301" s="236"/>
      <c r="AD301" s="236"/>
      <c r="AE301" s="236"/>
      <c r="AF301" s="236"/>
      <c r="AG301" s="236"/>
      <c r="AH301" s="236"/>
      <c r="AI301" s="236"/>
      <c r="AJ301" s="236"/>
      <c r="AK301" s="236"/>
      <c r="AL301" s="260" t="str">
        <f t="shared" si="133"/>
        <v>нет</v>
      </c>
      <c r="AM301" s="260" t="str">
        <f t="shared" si="137"/>
        <v>нет</v>
      </c>
      <c r="AN301" s="260">
        <f t="shared" si="134"/>
        <v>0</v>
      </c>
      <c r="AO301" s="260" t="e">
        <f t="shared" si="135"/>
        <v>#VALUE!</v>
      </c>
    </row>
    <row r="302" spans="1:41">
      <c r="A302" s="264" t="e">
        <f t="shared" si="138"/>
        <v>#VALUE!</v>
      </c>
      <c r="B302" s="243">
        <v>390</v>
      </c>
      <c r="C302" s="244"/>
      <c r="D302" s="258" t="str">
        <f t="shared" si="131"/>
        <v/>
      </c>
      <c r="E302" s="236"/>
      <c r="F302" s="236"/>
      <c r="G302" s="244"/>
      <c r="H302" s="259" t="str">
        <f t="shared" si="132"/>
        <v/>
      </c>
      <c r="I302" s="236"/>
      <c r="J302" s="236"/>
      <c r="K302" s="236"/>
      <c r="L302" s="236"/>
      <c r="M302" s="311">
        <f t="shared" si="136"/>
        <v>0</v>
      </c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  <c r="AA302" s="236"/>
      <c r="AB302" s="236"/>
      <c r="AC302" s="236"/>
      <c r="AD302" s="236"/>
      <c r="AE302" s="236"/>
      <c r="AF302" s="236"/>
      <c r="AG302" s="236"/>
      <c r="AH302" s="236"/>
      <c r="AI302" s="236"/>
      <c r="AJ302" s="236"/>
      <c r="AK302" s="236"/>
      <c r="AL302" s="260" t="str">
        <f t="shared" si="133"/>
        <v>нет</v>
      </c>
      <c r="AM302" s="260" t="str">
        <f t="shared" si="137"/>
        <v>нет</v>
      </c>
      <c r="AN302" s="260">
        <f t="shared" si="134"/>
        <v>0</v>
      </c>
      <c r="AO302" s="260" t="e">
        <f t="shared" si="135"/>
        <v>#VALUE!</v>
      </c>
    </row>
    <row r="303" spans="1:41">
      <c r="A303" s="264" t="e">
        <f t="shared" si="138"/>
        <v>#VALUE!</v>
      </c>
      <c r="B303" s="243">
        <v>391</v>
      </c>
      <c r="C303" s="244"/>
      <c r="D303" s="258" t="str">
        <f t="shared" si="131"/>
        <v/>
      </c>
      <c r="E303" s="236"/>
      <c r="F303" s="236"/>
      <c r="G303" s="244"/>
      <c r="H303" s="259" t="str">
        <f t="shared" si="132"/>
        <v/>
      </c>
      <c r="I303" s="236"/>
      <c r="J303" s="236"/>
      <c r="K303" s="236"/>
      <c r="L303" s="236"/>
      <c r="M303" s="311">
        <f t="shared" si="136"/>
        <v>0</v>
      </c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  <c r="AA303" s="236"/>
      <c r="AB303" s="236"/>
      <c r="AC303" s="236"/>
      <c r="AD303" s="236"/>
      <c r="AE303" s="236"/>
      <c r="AF303" s="236"/>
      <c r="AG303" s="236"/>
      <c r="AH303" s="236"/>
      <c r="AI303" s="236"/>
      <c r="AJ303" s="236"/>
      <c r="AK303" s="236"/>
      <c r="AL303" s="260" t="str">
        <f t="shared" si="133"/>
        <v>нет</v>
      </c>
      <c r="AM303" s="260" t="str">
        <f t="shared" si="137"/>
        <v>нет</v>
      </c>
      <c r="AN303" s="260">
        <f t="shared" si="134"/>
        <v>0</v>
      </c>
      <c r="AO303" s="260" t="e">
        <f t="shared" si="135"/>
        <v>#VALUE!</v>
      </c>
    </row>
    <row r="304" spans="1:41">
      <c r="A304" s="264" t="e">
        <f t="shared" si="138"/>
        <v>#VALUE!</v>
      </c>
      <c r="B304" s="243">
        <v>392</v>
      </c>
      <c r="C304" s="244"/>
      <c r="D304" s="258" t="str">
        <f t="shared" si="131"/>
        <v/>
      </c>
      <c r="E304" s="236"/>
      <c r="F304" s="236"/>
      <c r="G304" s="244"/>
      <c r="H304" s="259" t="str">
        <f t="shared" si="132"/>
        <v/>
      </c>
      <c r="I304" s="236"/>
      <c r="J304" s="236"/>
      <c r="K304" s="236"/>
      <c r="L304" s="236"/>
      <c r="M304" s="311">
        <f t="shared" si="136"/>
        <v>0</v>
      </c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  <c r="AA304" s="236"/>
      <c r="AB304" s="236"/>
      <c r="AC304" s="236"/>
      <c r="AD304" s="236"/>
      <c r="AE304" s="236"/>
      <c r="AF304" s="236"/>
      <c r="AG304" s="236"/>
      <c r="AH304" s="236"/>
      <c r="AI304" s="236"/>
      <c r="AJ304" s="236"/>
      <c r="AK304" s="236"/>
      <c r="AL304" s="260" t="str">
        <f t="shared" si="133"/>
        <v>нет</v>
      </c>
      <c r="AM304" s="260" t="str">
        <f t="shared" si="137"/>
        <v>нет</v>
      </c>
      <c r="AN304" s="260">
        <f t="shared" si="134"/>
        <v>0</v>
      </c>
      <c r="AO304" s="260" t="e">
        <f t="shared" si="135"/>
        <v>#VALUE!</v>
      </c>
    </row>
    <row r="305" spans="1:41">
      <c r="A305" s="264" t="e">
        <f t="shared" si="138"/>
        <v>#VALUE!</v>
      </c>
      <c r="B305" s="243">
        <v>393</v>
      </c>
      <c r="C305" s="244"/>
      <c r="D305" s="258" t="str">
        <f t="shared" si="131"/>
        <v/>
      </c>
      <c r="E305" s="236"/>
      <c r="F305" s="236"/>
      <c r="G305" s="244"/>
      <c r="H305" s="259" t="str">
        <f t="shared" si="132"/>
        <v/>
      </c>
      <c r="I305" s="236"/>
      <c r="J305" s="236"/>
      <c r="K305" s="236"/>
      <c r="L305" s="236"/>
      <c r="M305" s="311">
        <f t="shared" si="136"/>
        <v>0</v>
      </c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  <c r="AA305" s="236"/>
      <c r="AB305" s="236"/>
      <c r="AC305" s="236"/>
      <c r="AD305" s="236"/>
      <c r="AE305" s="236"/>
      <c r="AF305" s="236"/>
      <c r="AG305" s="236"/>
      <c r="AH305" s="236"/>
      <c r="AI305" s="236"/>
      <c r="AJ305" s="236"/>
      <c r="AK305" s="236"/>
      <c r="AL305" s="260" t="str">
        <f t="shared" si="133"/>
        <v>нет</v>
      </c>
      <c r="AM305" s="260" t="str">
        <f t="shared" si="137"/>
        <v>нет</v>
      </c>
      <c r="AN305" s="260">
        <f t="shared" si="134"/>
        <v>0</v>
      </c>
      <c r="AO305" s="260" t="e">
        <f t="shared" si="135"/>
        <v>#VALUE!</v>
      </c>
    </row>
    <row r="306" spans="1:41">
      <c r="A306" s="264" t="e">
        <f t="shared" si="138"/>
        <v>#VALUE!</v>
      </c>
      <c r="B306" s="243">
        <v>394</v>
      </c>
      <c r="C306" s="244"/>
      <c r="D306" s="258" t="str">
        <f t="shared" si="131"/>
        <v/>
      </c>
      <c r="E306" s="236"/>
      <c r="F306" s="236"/>
      <c r="G306" s="244"/>
      <c r="H306" s="259" t="str">
        <f t="shared" si="132"/>
        <v/>
      </c>
      <c r="I306" s="236"/>
      <c r="J306" s="236"/>
      <c r="K306" s="236"/>
      <c r="L306" s="236"/>
      <c r="M306" s="311">
        <f t="shared" si="136"/>
        <v>0</v>
      </c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  <c r="AA306" s="236"/>
      <c r="AB306" s="236"/>
      <c r="AC306" s="236"/>
      <c r="AD306" s="236"/>
      <c r="AE306" s="236"/>
      <c r="AF306" s="236"/>
      <c r="AG306" s="236"/>
      <c r="AH306" s="236"/>
      <c r="AI306" s="236"/>
      <c r="AJ306" s="236"/>
      <c r="AK306" s="236"/>
      <c r="AL306" s="260" t="str">
        <f t="shared" si="133"/>
        <v>нет</v>
      </c>
      <c r="AM306" s="260" t="str">
        <f t="shared" si="137"/>
        <v>нет</v>
      </c>
      <c r="AN306" s="260">
        <f t="shared" si="134"/>
        <v>0</v>
      </c>
      <c r="AO306" s="260" t="e">
        <f t="shared" si="135"/>
        <v>#VALUE!</v>
      </c>
    </row>
    <row r="307" spans="1:41">
      <c r="A307" s="264" t="e">
        <f t="shared" si="138"/>
        <v>#VALUE!</v>
      </c>
      <c r="B307" s="243">
        <v>395</v>
      </c>
      <c r="C307" s="244"/>
      <c r="D307" s="258" t="str">
        <f t="shared" si="131"/>
        <v/>
      </c>
      <c r="E307" s="236"/>
      <c r="F307" s="236"/>
      <c r="G307" s="244"/>
      <c r="H307" s="259" t="str">
        <f t="shared" si="132"/>
        <v/>
      </c>
      <c r="I307" s="236"/>
      <c r="J307" s="236"/>
      <c r="K307" s="236"/>
      <c r="L307" s="236"/>
      <c r="M307" s="311">
        <f t="shared" si="136"/>
        <v>0</v>
      </c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  <c r="AA307" s="236"/>
      <c r="AB307" s="236"/>
      <c r="AC307" s="236"/>
      <c r="AD307" s="236"/>
      <c r="AE307" s="236"/>
      <c r="AF307" s="236"/>
      <c r="AG307" s="236"/>
      <c r="AH307" s="236"/>
      <c r="AI307" s="236"/>
      <c r="AJ307" s="236"/>
      <c r="AK307" s="236"/>
      <c r="AL307" s="260" t="str">
        <f t="shared" si="133"/>
        <v>нет</v>
      </c>
      <c r="AM307" s="260" t="str">
        <f t="shared" si="137"/>
        <v>нет</v>
      </c>
      <c r="AN307" s="260">
        <f t="shared" si="134"/>
        <v>0</v>
      </c>
      <c r="AO307" s="260" t="e">
        <f t="shared" si="135"/>
        <v>#VALUE!</v>
      </c>
    </row>
    <row r="308" spans="1:41">
      <c r="A308" s="264" t="e">
        <f t="shared" si="138"/>
        <v>#VALUE!</v>
      </c>
      <c r="B308" s="243">
        <v>396</v>
      </c>
      <c r="C308" s="244"/>
      <c r="D308" s="258" t="str">
        <f t="shared" si="131"/>
        <v/>
      </c>
      <c r="E308" s="236"/>
      <c r="F308" s="236"/>
      <c r="G308" s="244"/>
      <c r="H308" s="259" t="str">
        <f t="shared" si="132"/>
        <v/>
      </c>
      <c r="I308" s="236"/>
      <c r="J308" s="236"/>
      <c r="K308" s="236"/>
      <c r="L308" s="236"/>
      <c r="M308" s="311">
        <f t="shared" si="136"/>
        <v>0</v>
      </c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  <c r="AA308" s="236"/>
      <c r="AB308" s="236"/>
      <c r="AC308" s="236"/>
      <c r="AD308" s="236"/>
      <c r="AE308" s="236"/>
      <c r="AF308" s="236"/>
      <c r="AG308" s="236"/>
      <c r="AH308" s="236"/>
      <c r="AI308" s="236"/>
      <c r="AJ308" s="236"/>
      <c r="AK308" s="236"/>
      <c r="AL308" s="260" t="str">
        <f t="shared" si="133"/>
        <v>нет</v>
      </c>
      <c r="AM308" s="260" t="str">
        <f t="shared" si="137"/>
        <v>нет</v>
      </c>
      <c r="AN308" s="260">
        <f t="shared" si="134"/>
        <v>0</v>
      </c>
      <c r="AO308" s="260" t="e">
        <f t="shared" si="135"/>
        <v>#VALUE!</v>
      </c>
    </row>
    <row r="309" spans="1:41">
      <c r="A309" s="264" t="e">
        <f t="shared" si="138"/>
        <v>#VALUE!</v>
      </c>
      <c r="B309" s="243">
        <v>397</v>
      </c>
      <c r="C309" s="244"/>
      <c r="D309" s="258" t="str">
        <f t="shared" si="131"/>
        <v/>
      </c>
      <c r="E309" s="236"/>
      <c r="F309" s="236"/>
      <c r="G309" s="244"/>
      <c r="H309" s="259" t="str">
        <f t="shared" si="132"/>
        <v/>
      </c>
      <c r="I309" s="236"/>
      <c r="J309" s="236"/>
      <c r="K309" s="236"/>
      <c r="L309" s="236"/>
      <c r="M309" s="311">
        <f t="shared" si="136"/>
        <v>0</v>
      </c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  <c r="AA309" s="236"/>
      <c r="AB309" s="236"/>
      <c r="AC309" s="236"/>
      <c r="AD309" s="236"/>
      <c r="AE309" s="236"/>
      <c r="AF309" s="236"/>
      <c r="AG309" s="236"/>
      <c r="AH309" s="236"/>
      <c r="AI309" s="236"/>
      <c r="AJ309" s="236"/>
      <c r="AK309" s="236"/>
      <c r="AL309" s="260" t="str">
        <f t="shared" si="133"/>
        <v>нет</v>
      </c>
      <c r="AM309" s="260" t="str">
        <f t="shared" si="137"/>
        <v>нет</v>
      </c>
      <c r="AN309" s="260">
        <f t="shared" si="134"/>
        <v>0</v>
      </c>
      <c r="AO309" s="260" t="e">
        <f t="shared" si="135"/>
        <v>#VALUE!</v>
      </c>
    </row>
    <row r="310" spans="1:41">
      <c r="A310" s="264" t="e">
        <f t="shared" si="138"/>
        <v>#VALUE!</v>
      </c>
      <c r="B310" s="243">
        <v>398</v>
      </c>
      <c r="C310" s="244"/>
      <c r="D310" s="258" t="str">
        <f t="shared" si="131"/>
        <v/>
      </c>
      <c r="E310" s="236"/>
      <c r="F310" s="236"/>
      <c r="G310" s="244"/>
      <c r="H310" s="259" t="str">
        <f t="shared" si="132"/>
        <v/>
      </c>
      <c r="I310" s="236"/>
      <c r="J310" s="236"/>
      <c r="K310" s="236"/>
      <c r="L310" s="236"/>
      <c r="M310" s="311">
        <f t="shared" si="136"/>
        <v>0</v>
      </c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  <c r="AA310" s="236"/>
      <c r="AB310" s="236"/>
      <c r="AC310" s="236"/>
      <c r="AD310" s="236"/>
      <c r="AE310" s="236"/>
      <c r="AF310" s="236"/>
      <c r="AG310" s="236"/>
      <c r="AH310" s="236"/>
      <c r="AI310" s="236"/>
      <c r="AJ310" s="236"/>
      <c r="AK310" s="236"/>
      <c r="AL310" s="260" t="str">
        <f t="shared" si="133"/>
        <v>нет</v>
      </c>
      <c r="AM310" s="260" t="str">
        <f t="shared" si="137"/>
        <v>нет</v>
      </c>
      <c r="AN310" s="260">
        <f t="shared" si="134"/>
        <v>0</v>
      </c>
      <c r="AO310" s="260" t="e">
        <f t="shared" si="135"/>
        <v>#VALUE!</v>
      </c>
    </row>
    <row r="311" spans="1:41">
      <c r="A311" s="264" t="e">
        <f t="shared" si="138"/>
        <v>#VALUE!</v>
      </c>
      <c r="B311" s="243">
        <v>399</v>
      </c>
      <c r="C311" s="244"/>
      <c r="D311" s="258" t="str">
        <f t="shared" si="131"/>
        <v/>
      </c>
      <c r="E311" s="236"/>
      <c r="F311" s="236"/>
      <c r="G311" s="244"/>
      <c r="H311" s="259" t="str">
        <f t="shared" si="132"/>
        <v/>
      </c>
      <c r="I311" s="236"/>
      <c r="J311" s="236"/>
      <c r="K311" s="236"/>
      <c r="L311" s="236"/>
      <c r="M311" s="311">
        <f t="shared" si="136"/>
        <v>0</v>
      </c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  <c r="AA311" s="236"/>
      <c r="AB311" s="236"/>
      <c r="AC311" s="236"/>
      <c r="AD311" s="236"/>
      <c r="AE311" s="236"/>
      <c r="AF311" s="236"/>
      <c r="AG311" s="236"/>
      <c r="AH311" s="236"/>
      <c r="AI311" s="236"/>
      <c r="AJ311" s="236"/>
      <c r="AK311" s="236"/>
      <c r="AL311" s="260" t="str">
        <f t="shared" si="133"/>
        <v>нет</v>
      </c>
      <c r="AM311" s="260" t="str">
        <f t="shared" si="137"/>
        <v>нет</v>
      </c>
      <c r="AN311" s="260">
        <f t="shared" si="134"/>
        <v>0</v>
      </c>
      <c r="AO311" s="260" t="e">
        <f t="shared" si="135"/>
        <v>#VALUE!</v>
      </c>
    </row>
    <row r="312" spans="1:41">
      <c r="A312" s="264" t="e">
        <f t="shared" si="138"/>
        <v>#VALUE!</v>
      </c>
      <c r="B312" s="243">
        <v>400</v>
      </c>
      <c r="C312" s="244"/>
      <c r="D312" s="258" t="str">
        <f t="shared" si="131"/>
        <v/>
      </c>
      <c r="E312" s="236"/>
      <c r="F312" s="236"/>
      <c r="G312" s="244"/>
      <c r="H312" s="259" t="str">
        <f t="shared" si="132"/>
        <v/>
      </c>
      <c r="I312" s="236"/>
      <c r="J312" s="236"/>
      <c r="K312" s="236"/>
      <c r="L312" s="236"/>
      <c r="M312" s="311">
        <f t="shared" si="136"/>
        <v>0</v>
      </c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  <c r="AA312" s="236"/>
      <c r="AB312" s="236"/>
      <c r="AC312" s="236"/>
      <c r="AD312" s="236"/>
      <c r="AE312" s="236"/>
      <c r="AF312" s="236"/>
      <c r="AG312" s="236"/>
      <c r="AH312" s="236"/>
      <c r="AI312" s="236"/>
      <c r="AJ312" s="236"/>
      <c r="AK312" s="236"/>
      <c r="AL312" s="260" t="str">
        <f t="shared" si="133"/>
        <v>нет</v>
      </c>
      <c r="AM312" s="260" t="str">
        <f t="shared" si="137"/>
        <v>нет</v>
      </c>
      <c r="AN312" s="260">
        <f t="shared" si="134"/>
        <v>0</v>
      </c>
      <c r="AO312" s="260" t="e">
        <f t="shared" si="135"/>
        <v>#VALUE!</v>
      </c>
    </row>
    <row r="313" spans="1:41">
      <c r="A313" s="264" t="e">
        <f t="shared" si="138"/>
        <v>#VALUE!</v>
      </c>
      <c r="B313" s="243">
        <v>401</v>
      </c>
      <c r="C313" s="244"/>
      <c r="D313" s="258" t="str">
        <f t="shared" si="131"/>
        <v/>
      </c>
      <c r="E313" s="236"/>
      <c r="F313" s="236"/>
      <c r="G313" s="244"/>
      <c r="H313" s="259" t="str">
        <f t="shared" si="132"/>
        <v/>
      </c>
      <c r="I313" s="236"/>
      <c r="J313" s="236"/>
      <c r="K313" s="236"/>
      <c r="L313" s="236"/>
      <c r="M313" s="311">
        <f t="shared" si="136"/>
        <v>0</v>
      </c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  <c r="AA313" s="236"/>
      <c r="AB313" s="236"/>
      <c r="AC313" s="236"/>
      <c r="AD313" s="236"/>
      <c r="AE313" s="236"/>
      <c r="AF313" s="236"/>
      <c r="AG313" s="236"/>
      <c r="AH313" s="236"/>
      <c r="AI313" s="236"/>
      <c r="AJ313" s="236"/>
      <c r="AK313" s="236"/>
      <c r="AL313" s="260" t="str">
        <f t="shared" si="133"/>
        <v>нет</v>
      </c>
      <c r="AM313" s="260" t="str">
        <f t="shared" si="137"/>
        <v>нет</v>
      </c>
      <c r="AN313" s="260">
        <f t="shared" si="134"/>
        <v>0</v>
      </c>
      <c r="AO313" s="260" t="e">
        <f t="shared" si="135"/>
        <v>#VALUE!</v>
      </c>
    </row>
    <row r="314" spans="1:41">
      <c r="A314" s="264" t="e">
        <f t="shared" si="138"/>
        <v>#VALUE!</v>
      </c>
      <c r="B314" s="243">
        <v>402</v>
      </c>
      <c r="C314" s="244"/>
      <c r="D314" s="258" t="str">
        <f t="shared" si="131"/>
        <v/>
      </c>
      <c r="E314" s="236"/>
      <c r="F314" s="236"/>
      <c r="G314" s="244"/>
      <c r="H314" s="259" t="str">
        <f t="shared" si="132"/>
        <v/>
      </c>
      <c r="I314" s="236"/>
      <c r="J314" s="236"/>
      <c r="K314" s="236"/>
      <c r="L314" s="236"/>
      <c r="M314" s="311">
        <f t="shared" si="136"/>
        <v>0</v>
      </c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  <c r="AA314" s="236"/>
      <c r="AB314" s="236"/>
      <c r="AC314" s="236"/>
      <c r="AD314" s="236"/>
      <c r="AE314" s="236"/>
      <c r="AF314" s="236"/>
      <c r="AG314" s="236"/>
      <c r="AH314" s="236"/>
      <c r="AI314" s="236"/>
      <c r="AJ314" s="236"/>
      <c r="AK314" s="236"/>
      <c r="AL314" s="260" t="str">
        <f t="shared" si="133"/>
        <v>нет</v>
      </c>
      <c r="AM314" s="260" t="str">
        <f t="shared" si="137"/>
        <v>нет</v>
      </c>
      <c r="AN314" s="260">
        <f t="shared" si="134"/>
        <v>0</v>
      </c>
      <c r="AO314" s="260" t="e">
        <f t="shared" si="135"/>
        <v>#VALUE!</v>
      </c>
    </row>
    <row r="315" spans="1:41">
      <c r="A315" s="264" t="e">
        <f t="shared" si="138"/>
        <v>#VALUE!</v>
      </c>
      <c r="B315" s="243">
        <v>403</v>
      </c>
      <c r="C315" s="244"/>
      <c r="D315" s="258" t="str">
        <f t="shared" si="131"/>
        <v/>
      </c>
      <c r="E315" s="236"/>
      <c r="F315" s="236"/>
      <c r="G315" s="244"/>
      <c r="H315" s="259" t="str">
        <f t="shared" si="132"/>
        <v/>
      </c>
      <c r="I315" s="236"/>
      <c r="J315" s="236"/>
      <c r="K315" s="236"/>
      <c r="L315" s="236"/>
      <c r="M315" s="311">
        <f t="shared" si="136"/>
        <v>0</v>
      </c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  <c r="AA315" s="236"/>
      <c r="AB315" s="236"/>
      <c r="AC315" s="236"/>
      <c r="AD315" s="236"/>
      <c r="AE315" s="236"/>
      <c r="AF315" s="236"/>
      <c r="AG315" s="236"/>
      <c r="AH315" s="236"/>
      <c r="AI315" s="236"/>
      <c r="AJ315" s="236"/>
      <c r="AK315" s="236"/>
      <c r="AL315" s="260" t="str">
        <f t="shared" si="133"/>
        <v>нет</v>
      </c>
      <c r="AM315" s="260" t="str">
        <f t="shared" si="137"/>
        <v>нет</v>
      </c>
      <c r="AN315" s="260">
        <f t="shared" si="134"/>
        <v>0</v>
      </c>
      <c r="AO315" s="260" t="e">
        <f t="shared" si="135"/>
        <v>#VALUE!</v>
      </c>
    </row>
    <row r="316" spans="1:41">
      <c r="A316" s="264" t="e">
        <f t="shared" si="138"/>
        <v>#VALUE!</v>
      </c>
      <c r="B316" s="243">
        <v>404</v>
      </c>
      <c r="C316" s="244"/>
      <c r="D316" s="258" t="str">
        <f t="shared" si="131"/>
        <v/>
      </c>
      <c r="E316" s="236"/>
      <c r="F316" s="236"/>
      <c r="G316" s="244"/>
      <c r="H316" s="259" t="str">
        <f t="shared" si="132"/>
        <v/>
      </c>
      <c r="I316" s="236"/>
      <c r="J316" s="236"/>
      <c r="K316" s="236"/>
      <c r="L316" s="236"/>
      <c r="M316" s="311">
        <f t="shared" si="136"/>
        <v>0</v>
      </c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  <c r="AA316" s="236"/>
      <c r="AB316" s="236"/>
      <c r="AC316" s="236"/>
      <c r="AD316" s="236"/>
      <c r="AE316" s="236"/>
      <c r="AF316" s="236"/>
      <c r="AG316" s="236"/>
      <c r="AH316" s="236"/>
      <c r="AI316" s="236"/>
      <c r="AJ316" s="236"/>
      <c r="AK316" s="236"/>
      <c r="AL316" s="260" t="str">
        <f t="shared" si="133"/>
        <v>нет</v>
      </c>
      <c r="AM316" s="260" t="str">
        <f t="shared" si="137"/>
        <v>нет</v>
      </c>
      <c r="AN316" s="260">
        <f t="shared" si="134"/>
        <v>0</v>
      </c>
      <c r="AO316" s="260" t="e">
        <f t="shared" si="135"/>
        <v>#VALUE!</v>
      </c>
    </row>
    <row r="317" spans="1:41">
      <c r="A317" s="264" t="e">
        <f t="shared" si="138"/>
        <v>#VALUE!</v>
      </c>
      <c r="B317" s="243">
        <v>405</v>
      </c>
      <c r="C317" s="244"/>
      <c r="D317" s="258" t="str">
        <f t="shared" si="131"/>
        <v/>
      </c>
      <c r="E317" s="236"/>
      <c r="F317" s="236"/>
      <c r="G317" s="244"/>
      <c r="H317" s="259" t="str">
        <f t="shared" si="132"/>
        <v/>
      </c>
      <c r="I317" s="236"/>
      <c r="J317" s="236"/>
      <c r="K317" s="236"/>
      <c r="L317" s="236"/>
      <c r="M317" s="311">
        <f t="shared" si="136"/>
        <v>0</v>
      </c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  <c r="AA317" s="236"/>
      <c r="AB317" s="236"/>
      <c r="AC317" s="236"/>
      <c r="AD317" s="236"/>
      <c r="AE317" s="236"/>
      <c r="AF317" s="236"/>
      <c r="AG317" s="236"/>
      <c r="AH317" s="236"/>
      <c r="AI317" s="236"/>
      <c r="AJ317" s="236"/>
      <c r="AK317" s="236"/>
      <c r="AL317" s="260" t="str">
        <f t="shared" si="133"/>
        <v>нет</v>
      </c>
      <c r="AM317" s="260" t="str">
        <f t="shared" si="137"/>
        <v>нет</v>
      </c>
      <c r="AN317" s="260">
        <f t="shared" si="134"/>
        <v>0</v>
      </c>
      <c r="AO317" s="260" t="e">
        <f t="shared" si="135"/>
        <v>#VALUE!</v>
      </c>
    </row>
    <row r="318" spans="1:41">
      <c r="A318" s="264" t="e">
        <f t="shared" si="138"/>
        <v>#VALUE!</v>
      </c>
      <c r="B318" s="243">
        <v>406</v>
      </c>
      <c r="C318" s="244"/>
      <c r="D318" s="258" t="str">
        <f t="shared" si="131"/>
        <v/>
      </c>
      <c r="E318" s="236"/>
      <c r="F318" s="236"/>
      <c r="G318" s="244"/>
      <c r="H318" s="259" t="str">
        <f t="shared" si="132"/>
        <v/>
      </c>
      <c r="I318" s="236"/>
      <c r="J318" s="236"/>
      <c r="K318" s="236"/>
      <c r="L318" s="236"/>
      <c r="M318" s="311">
        <f t="shared" si="136"/>
        <v>0</v>
      </c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  <c r="AA318" s="236"/>
      <c r="AB318" s="236"/>
      <c r="AC318" s="236"/>
      <c r="AD318" s="236"/>
      <c r="AE318" s="236"/>
      <c r="AF318" s="236"/>
      <c r="AG318" s="236"/>
      <c r="AH318" s="236"/>
      <c r="AI318" s="236"/>
      <c r="AJ318" s="236"/>
      <c r="AK318" s="236"/>
      <c r="AL318" s="260" t="str">
        <f t="shared" si="133"/>
        <v>нет</v>
      </c>
      <c r="AM318" s="260" t="str">
        <f t="shared" si="137"/>
        <v>нет</v>
      </c>
      <c r="AN318" s="260">
        <f t="shared" si="134"/>
        <v>0</v>
      </c>
      <c r="AO318" s="260" t="e">
        <f t="shared" si="135"/>
        <v>#VALUE!</v>
      </c>
    </row>
    <row r="319" spans="1:41">
      <c r="A319" s="264" t="e">
        <f t="shared" si="138"/>
        <v>#VALUE!</v>
      </c>
      <c r="B319" s="243">
        <v>407</v>
      </c>
      <c r="C319" s="244"/>
      <c r="D319" s="258" t="str">
        <f t="shared" si="131"/>
        <v/>
      </c>
      <c r="E319" s="236"/>
      <c r="F319" s="236"/>
      <c r="G319" s="244"/>
      <c r="H319" s="259" t="str">
        <f t="shared" si="132"/>
        <v/>
      </c>
      <c r="I319" s="236"/>
      <c r="J319" s="236"/>
      <c r="K319" s="236"/>
      <c r="L319" s="236"/>
      <c r="M319" s="311">
        <f t="shared" si="136"/>
        <v>0</v>
      </c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  <c r="AA319" s="236"/>
      <c r="AB319" s="236"/>
      <c r="AC319" s="236"/>
      <c r="AD319" s="236"/>
      <c r="AE319" s="236"/>
      <c r="AF319" s="236"/>
      <c r="AG319" s="236"/>
      <c r="AH319" s="236"/>
      <c r="AI319" s="236"/>
      <c r="AJ319" s="236"/>
      <c r="AK319" s="236"/>
      <c r="AL319" s="260" t="str">
        <f t="shared" si="133"/>
        <v>нет</v>
      </c>
      <c r="AM319" s="260" t="str">
        <f t="shared" si="137"/>
        <v>нет</v>
      </c>
      <c r="AN319" s="260">
        <f t="shared" si="134"/>
        <v>0</v>
      </c>
      <c r="AO319" s="260" t="e">
        <f t="shared" si="135"/>
        <v>#VALUE!</v>
      </c>
    </row>
    <row r="320" spans="1:41">
      <c r="A320" s="264" t="e">
        <f t="shared" si="138"/>
        <v>#VALUE!</v>
      </c>
      <c r="B320" s="243">
        <v>408</v>
      </c>
      <c r="C320" s="244"/>
      <c r="D320" s="258" t="str">
        <f t="shared" si="131"/>
        <v/>
      </c>
      <c r="E320" s="236"/>
      <c r="F320" s="236"/>
      <c r="G320" s="244"/>
      <c r="H320" s="259" t="str">
        <f t="shared" si="132"/>
        <v/>
      </c>
      <c r="I320" s="236"/>
      <c r="J320" s="236"/>
      <c r="K320" s="236"/>
      <c r="L320" s="236"/>
      <c r="M320" s="311">
        <f t="shared" si="136"/>
        <v>0</v>
      </c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  <c r="AA320" s="236"/>
      <c r="AB320" s="236"/>
      <c r="AC320" s="236"/>
      <c r="AD320" s="236"/>
      <c r="AE320" s="236"/>
      <c r="AF320" s="236"/>
      <c r="AG320" s="236"/>
      <c r="AH320" s="236"/>
      <c r="AI320" s="236"/>
      <c r="AJ320" s="236"/>
      <c r="AK320" s="236"/>
      <c r="AL320" s="260" t="str">
        <f t="shared" si="133"/>
        <v>нет</v>
      </c>
      <c r="AM320" s="260" t="str">
        <f t="shared" si="137"/>
        <v>нет</v>
      </c>
      <c r="AN320" s="260">
        <f t="shared" si="134"/>
        <v>0</v>
      </c>
      <c r="AO320" s="260" t="e">
        <f t="shared" si="135"/>
        <v>#VALUE!</v>
      </c>
    </row>
    <row r="321" spans="1:41">
      <c r="A321" s="264" t="e">
        <f t="shared" si="138"/>
        <v>#VALUE!</v>
      </c>
      <c r="B321" s="243">
        <v>409</v>
      </c>
      <c r="C321" s="244"/>
      <c r="D321" s="258" t="str">
        <f t="shared" si="131"/>
        <v/>
      </c>
      <c r="E321" s="236"/>
      <c r="F321" s="236"/>
      <c r="G321" s="244"/>
      <c r="H321" s="259" t="str">
        <f t="shared" si="132"/>
        <v/>
      </c>
      <c r="I321" s="236"/>
      <c r="J321" s="236"/>
      <c r="K321" s="236"/>
      <c r="L321" s="236"/>
      <c r="M321" s="311">
        <f t="shared" si="136"/>
        <v>0</v>
      </c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  <c r="AA321" s="236"/>
      <c r="AB321" s="236"/>
      <c r="AC321" s="236"/>
      <c r="AD321" s="236"/>
      <c r="AE321" s="236"/>
      <c r="AF321" s="236"/>
      <c r="AG321" s="236"/>
      <c r="AH321" s="236"/>
      <c r="AI321" s="236"/>
      <c r="AJ321" s="236"/>
      <c r="AK321" s="236"/>
      <c r="AL321" s="260" t="str">
        <f t="shared" si="133"/>
        <v>нет</v>
      </c>
      <c r="AM321" s="260" t="str">
        <f t="shared" si="137"/>
        <v>нет</v>
      </c>
      <c r="AN321" s="260">
        <f t="shared" si="134"/>
        <v>0</v>
      </c>
      <c r="AO321" s="260" t="e">
        <f t="shared" si="135"/>
        <v>#VALUE!</v>
      </c>
    </row>
    <row r="322" spans="1:41">
      <c r="A322" s="264" t="e">
        <f t="shared" si="138"/>
        <v>#VALUE!</v>
      </c>
      <c r="B322" s="243">
        <v>410</v>
      </c>
      <c r="C322" s="244"/>
      <c r="D322" s="258" t="str">
        <f t="shared" si="131"/>
        <v/>
      </c>
      <c r="E322" s="236"/>
      <c r="F322" s="236"/>
      <c r="G322" s="244"/>
      <c r="H322" s="259" t="str">
        <f t="shared" si="132"/>
        <v/>
      </c>
      <c r="I322" s="236"/>
      <c r="J322" s="236"/>
      <c r="K322" s="236"/>
      <c r="L322" s="236"/>
      <c r="M322" s="311">
        <f t="shared" si="136"/>
        <v>0</v>
      </c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  <c r="AA322" s="236"/>
      <c r="AB322" s="236"/>
      <c r="AC322" s="236"/>
      <c r="AD322" s="236"/>
      <c r="AE322" s="236"/>
      <c r="AF322" s="236"/>
      <c r="AG322" s="236"/>
      <c r="AH322" s="236"/>
      <c r="AI322" s="236"/>
      <c r="AJ322" s="236"/>
      <c r="AK322" s="236"/>
      <c r="AL322" s="260" t="str">
        <f t="shared" si="133"/>
        <v>нет</v>
      </c>
      <c r="AM322" s="260" t="str">
        <f t="shared" si="137"/>
        <v>нет</v>
      </c>
      <c r="AN322" s="260">
        <f t="shared" si="134"/>
        <v>0</v>
      </c>
      <c r="AO322" s="260" t="e">
        <f t="shared" si="135"/>
        <v>#VALUE!</v>
      </c>
    </row>
    <row r="323" spans="1:41">
      <c r="A323" s="264" t="e">
        <f t="shared" si="138"/>
        <v>#VALUE!</v>
      </c>
      <c r="B323" s="243">
        <v>411</v>
      </c>
      <c r="C323" s="244"/>
      <c r="D323" s="258" t="str">
        <f t="shared" si="131"/>
        <v/>
      </c>
      <c r="E323" s="236"/>
      <c r="F323" s="236"/>
      <c r="G323" s="244"/>
      <c r="H323" s="259" t="str">
        <f t="shared" si="132"/>
        <v/>
      </c>
      <c r="I323" s="236"/>
      <c r="J323" s="236"/>
      <c r="K323" s="236"/>
      <c r="L323" s="236"/>
      <c r="M323" s="311">
        <f t="shared" si="136"/>
        <v>0</v>
      </c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  <c r="AA323" s="236"/>
      <c r="AB323" s="236"/>
      <c r="AC323" s="236"/>
      <c r="AD323" s="236"/>
      <c r="AE323" s="236"/>
      <c r="AF323" s="236"/>
      <c r="AG323" s="236"/>
      <c r="AH323" s="236"/>
      <c r="AI323" s="236"/>
      <c r="AJ323" s="236"/>
      <c r="AK323" s="236"/>
      <c r="AL323" s="260" t="str">
        <f t="shared" si="133"/>
        <v>нет</v>
      </c>
      <c r="AM323" s="260" t="str">
        <f t="shared" si="137"/>
        <v>нет</v>
      </c>
      <c r="AN323" s="260">
        <f t="shared" si="134"/>
        <v>0</v>
      </c>
      <c r="AO323" s="260" t="e">
        <f t="shared" si="135"/>
        <v>#VALUE!</v>
      </c>
    </row>
    <row r="324" spans="1:41">
      <c r="A324" s="264" t="e">
        <f t="shared" si="138"/>
        <v>#VALUE!</v>
      </c>
      <c r="B324" s="243">
        <v>412</v>
      </c>
      <c r="C324" s="244"/>
      <c r="D324" s="258" t="str">
        <f t="shared" si="131"/>
        <v/>
      </c>
      <c r="E324" s="236"/>
      <c r="F324" s="236"/>
      <c r="G324" s="244"/>
      <c r="H324" s="259" t="str">
        <f t="shared" si="132"/>
        <v/>
      </c>
      <c r="I324" s="236"/>
      <c r="J324" s="236"/>
      <c r="K324" s="236"/>
      <c r="L324" s="236"/>
      <c r="M324" s="311">
        <f t="shared" si="136"/>
        <v>0</v>
      </c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  <c r="AA324" s="236"/>
      <c r="AB324" s="236"/>
      <c r="AC324" s="236"/>
      <c r="AD324" s="236"/>
      <c r="AE324" s="236"/>
      <c r="AF324" s="236"/>
      <c r="AG324" s="236"/>
      <c r="AH324" s="236"/>
      <c r="AI324" s="236"/>
      <c r="AJ324" s="236"/>
      <c r="AK324" s="236"/>
      <c r="AL324" s="260" t="str">
        <f t="shared" si="133"/>
        <v>нет</v>
      </c>
      <c r="AM324" s="260" t="str">
        <f t="shared" si="137"/>
        <v>нет</v>
      </c>
      <c r="AN324" s="260">
        <f t="shared" si="134"/>
        <v>0</v>
      </c>
      <c r="AO324" s="260" t="e">
        <f t="shared" si="135"/>
        <v>#VALUE!</v>
      </c>
    </row>
    <row r="325" spans="1:41">
      <c r="A325" s="264" t="e">
        <f t="shared" si="138"/>
        <v>#VALUE!</v>
      </c>
      <c r="B325" s="243">
        <v>413</v>
      </c>
      <c r="C325" s="244"/>
      <c r="D325" s="258" t="str">
        <f t="shared" si="131"/>
        <v/>
      </c>
      <c r="E325" s="236"/>
      <c r="F325" s="236"/>
      <c r="G325" s="244"/>
      <c r="H325" s="259" t="str">
        <f t="shared" si="132"/>
        <v/>
      </c>
      <c r="I325" s="236"/>
      <c r="J325" s="236"/>
      <c r="K325" s="236"/>
      <c r="L325" s="236"/>
      <c r="M325" s="311">
        <f t="shared" si="136"/>
        <v>0</v>
      </c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  <c r="AA325" s="236"/>
      <c r="AB325" s="236"/>
      <c r="AC325" s="236"/>
      <c r="AD325" s="236"/>
      <c r="AE325" s="236"/>
      <c r="AF325" s="236"/>
      <c r="AG325" s="236"/>
      <c r="AH325" s="236"/>
      <c r="AI325" s="236"/>
      <c r="AJ325" s="236"/>
      <c r="AK325" s="236"/>
      <c r="AL325" s="260" t="str">
        <f t="shared" si="133"/>
        <v>нет</v>
      </c>
      <c r="AM325" s="260" t="str">
        <f t="shared" si="137"/>
        <v>нет</v>
      </c>
      <c r="AN325" s="260">
        <f t="shared" si="134"/>
        <v>0</v>
      </c>
      <c r="AO325" s="260" t="e">
        <f t="shared" si="135"/>
        <v>#VALUE!</v>
      </c>
    </row>
    <row r="326" spans="1:41">
      <c r="A326" s="264" t="e">
        <f t="shared" si="138"/>
        <v>#VALUE!</v>
      </c>
      <c r="B326" s="243">
        <v>414</v>
      </c>
      <c r="C326" s="244"/>
      <c r="D326" s="258" t="str">
        <f t="shared" si="131"/>
        <v/>
      </c>
      <c r="E326" s="236"/>
      <c r="F326" s="236"/>
      <c r="G326" s="244"/>
      <c r="H326" s="259" t="str">
        <f t="shared" si="132"/>
        <v/>
      </c>
      <c r="I326" s="236"/>
      <c r="J326" s="236"/>
      <c r="K326" s="236"/>
      <c r="L326" s="236"/>
      <c r="M326" s="311">
        <f t="shared" si="136"/>
        <v>0</v>
      </c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  <c r="AA326" s="236"/>
      <c r="AB326" s="236"/>
      <c r="AC326" s="236"/>
      <c r="AD326" s="236"/>
      <c r="AE326" s="236"/>
      <c r="AF326" s="236"/>
      <c r="AG326" s="236"/>
      <c r="AH326" s="236"/>
      <c r="AI326" s="236"/>
      <c r="AJ326" s="236"/>
      <c r="AK326" s="236"/>
      <c r="AL326" s="260" t="str">
        <f t="shared" si="133"/>
        <v>нет</v>
      </c>
      <c r="AM326" s="260" t="str">
        <f t="shared" si="137"/>
        <v>нет</v>
      </c>
      <c r="AN326" s="260">
        <f t="shared" si="134"/>
        <v>0</v>
      </c>
      <c r="AO326" s="260" t="e">
        <f t="shared" si="135"/>
        <v>#VALUE!</v>
      </c>
    </row>
    <row r="327" spans="1:41">
      <c r="A327" s="264" t="e">
        <f t="shared" si="138"/>
        <v>#VALUE!</v>
      </c>
      <c r="B327" s="243">
        <v>415</v>
      </c>
      <c r="C327" s="244"/>
      <c r="D327" s="258" t="str">
        <f t="shared" si="131"/>
        <v/>
      </c>
      <c r="E327" s="236"/>
      <c r="F327" s="236"/>
      <c r="G327" s="244"/>
      <c r="H327" s="259" t="str">
        <f t="shared" si="132"/>
        <v/>
      </c>
      <c r="I327" s="236"/>
      <c r="J327" s="236"/>
      <c r="K327" s="236"/>
      <c r="L327" s="236"/>
      <c r="M327" s="311">
        <f t="shared" si="136"/>
        <v>0</v>
      </c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  <c r="AA327" s="236"/>
      <c r="AB327" s="236"/>
      <c r="AC327" s="236"/>
      <c r="AD327" s="236"/>
      <c r="AE327" s="236"/>
      <c r="AF327" s="236"/>
      <c r="AG327" s="236"/>
      <c r="AH327" s="236"/>
      <c r="AI327" s="236"/>
      <c r="AJ327" s="236"/>
      <c r="AK327" s="236"/>
      <c r="AL327" s="260" t="str">
        <f t="shared" si="133"/>
        <v>нет</v>
      </c>
      <c r="AM327" s="260" t="str">
        <f t="shared" si="137"/>
        <v>нет</v>
      </c>
      <c r="AN327" s="260">
        <f t="shared" si="134"/>
        <v>0</v>
      </c>
      <c r="AO327" s="260" t="e">
        <f t="shared" si="135"/>
        <v>#VALUE!</v>
      </c>
    </row>
    <row r="328" spans="1:41">
      <c r="A328" s="264" t="e">
        <f t="shared" si="138"/>
        <v>#VALUE!</v>
      </c>
      <c r="B328" s="243">
        <v>416</v>
      </c>
      <c r="C328" s="244"/>
      <c r="D328" s="258" t="str">
        <f t="shared" si="131"/>
        <v/>
      </c>
      <c r="E328" s="236"/>
      <c r="F328" s="236"/>
      <c r="G328" s="244"/>
      <c r="H328" s="259" t="str">
        <f t="shared" si="132"/>
        <v/>
      </c>
      <c r="I328" s="236"/>
      <c r="J328" s="236"/>
      <c r="K328" s="236"/>
      <c r="L328" s="236"/>
      <c r="M328" s="311">
        <f t="shared" si="136"/>
        <v>0</v>
      </c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  <c r="AA328" s="236"/>
      <c r="AB328" s="236"/>
      <c r="AC328" s="236"/>
      <c r="AD328" s="236"/>
      <c r="AE328" s="236"/>
      <c r="AF328" s="236"/>
      <c r="AG328" s="236"/>
      <c r="AH328" s="236"/>
      <c r="AI328" s="236"/>
      <c r="AJ328" s="236"/>
      <c r="AK328" s="236"/>
      <c r="AL328" s="260" t="str">
        <f t="shared" si="133"/>
        <v>нет</v>
      </c>
      <c r="AM328" s="260" t="str">
        <f t="shared" si="137"/>
        <v>нет</v>
      </c>
      <c r="AN328" s="260">
        <f t="shared" si="134"/>
        <v>0</v>
      </c>
      <c r="AO328" s="260" t="e">
        <f t="shared" si="135"/>
        <v>#VALUE!</v>
      </c>
    </row>
    <row r="329" spans="1:41">
      <c r="A329" s="264" t="e">
        <f t="shared" si="138"/>
        <v>#VALUE!</v>
      </c>
      <c r="B329" s="243">
        <v>417</v>
      </c>
      <c r="C329" s="244"/>
      <c r="D329" s="258" t="str">
        <f t="shared" si="131"/>
        <v/>
      </c>
      <c r="E329" s="236"/>
      <c r="F329" s="236"/>
      <c r="G329" s="244"/>
      <c r="H329" s="259" t="str">
        <f t="shared" si="132"/>
        <v/>
      </c>
      <c r="I329" s="236"/>
      <c r="J329" s="236"/>
      <c r="K329" s="236"/>
      <c r="L329" s="236"/>
      <c r="M329" s="311">
        <f t="shared" si="136"/>
        <v>0</v>
      </c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  <c r="AA329" s="236"/>
      <c r="AB329" s="236"/>
      <c r="AC329" s="236"/>
      <c r="AD329" s="236"/>
      <c r="AE329" s="236"/>
      <c r="AF329" s="236"/>
      <c r="AG329" s="236"/>
      <c r="AH329" s="236"/>
      <c r="AI329" s="236"/>
      <c r="AJ329" s="236"/>
      <c r="AK329" s="236"/>
      <c r="AL329" s="260" t="str">
        <f t="shared" si="133"/>
        <v>нет</v>
      </c>
      <c r="AM329" s="260" t="str">
        <f t="shared" si="137"/>
        <v>нет</v>
      </c>
      <c r="AN329" s="260">
        <f t="shared" si="134"/>
        <v>0</v>
      </c>
      <c r="AO329" s="260" t="e">
        <f t="shared" si="135"/>
        <v>#VALUE!</v>
      </c>
    </row>
    <row r="330" spans="1:41">
      <c r="A330" s="264" t="e">
        <f t="shared" si="138"/>
        <v>#VALUE!</v>
      </c>
      <c r="B330" s="243">
        <v>418</v>
      </c>
      <c r="C330" s="244"/>
      <c r="D330" s="258" t="str">
        <f t="shared" si="131"/>
        <v/>
      </c>
      <c r="E330" s="236"/>
      <c r="F330" s="236"/>
      <c r="G330" s="244"/>
      <c r="H330" s="259" t="str">
        <f t="shared" si="132"/>
        <v/>
      </c>
      <c r="I330" s="236"/>
      <c r="J330" s="236"/>
      <c r="K330" s="236"/>
      <c r="L330" s="236"/>
      <c r="M330" s="311">
        <f t="shared" si="136"/>
        <v>0</v>
      </c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  <c r="AA330" s="236"/>
      <c r="AB330" s="236"/>
      <c r="AC330" s="236"/>
      <c r="AD330" s="236"/>
      <c r="AE330" s="236"/>
      <c r="AF330" s="236"/>
      <c r="AG330" s="236"/>
      <c r="AH330" s="236"/>
      <c r="AI330" s="236"/>
      <c r="AJ330" s="236"/>
      <c r="AK330" s="236"/>
      <c r="AL330" s="260" t="str">
        <f t="shared" si="133"/>
        <v>нет</v>
      </c>
      <c r="AM330" s="260" t="str">
        <f t="shared" si="137"/>
        <v>нет</v>
      </c>
      <c r="AN330" s="260">
        <f t="shared" si="134"/>
        <v>0</v>
      </c>
      <c r="AO330" s="260" t="e">
        <f t="shared" si="135"/>
        <v>#VALUE!</v>
      </c>
    </row>
    <row r="331" spans="1:41">
      <c r="A331" s="264" t="e">
        <f t="shared" si="138"/>
        <v>#VALUE!</v>
      </c>
      <c r="B331" s="243">
        <v>419</v>
      </c>
      <c r="C331" s="244"/>
      <c r="D331" s="258" t="str">
        <f t="shared" si="131"/>
        <v/>
      </c>
      <c r="E331" s="236"/>
      <c r="F331" s="236"/>
      <c r="G331" s="244"/>
      <c r="H331" s="259" t="str">
        <f t="shared" si="132"/>
        <v/>
      </c>
      <c r="I331" s="236"/>
      <c r="J331" s="236"/>
      <c r="K331" s="236"/>
      <c r="L331" s="236"/>
      <c r="M331" s="311">
        <f t="shared" si="136"/>
        <v>0</v>
      </c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  <c r="AA331" s="236"/>
      <c r="AB331" s="236"/>
      <c r="AC331" s="236"/>
      <c r="AD331" s="236"/>
      <c r="AE331" s="236"/>
      <c r="AF331" s="236"/>
      <c r="AG331" s="236"/>
      <c r="AH331" s="236"/>
      <c r="AI331" s="236"/>
      <c r="AJ331" s="236"/>
      <c r="AK331" s="236"/>
      <c r="AL331" s="260" t="str">
        <f t="shared" si="133"/>
        <v>нет</v>
      </c>
      <c r="AM331" s="260" t="str">
        <f t="shared" si="137"/>
        <v>нет</v>
      </c>
      <c r="AN331" s="260">
        <f t="shared" si="134"/>
        <v>0</v>
      </c>
      <c r="AO331" s="260" t="e">
        <f t="shared" si="135"/>
        <v>#VALUE!</v>
      </c>
    </row>
    <row r="332" spans="1:41">
      <c r="A332" s="264" t="e">
        <f t="shared" si="138"/>
        <v>#VALUE!</v>
      </c>
      <c r="B332" s="243">
        <v>420</v>
      </c>
      <c r="C332" s="244"/>
      <c r="D332" s="258" t="str">
        <f t="shared" si="131"/>
        <v/>
      </c>
      <c r="E332" s="236"/>
      <c r="F332" s="236"/>
      <c r="G332" s="244"/>
      <c r="H332" s="259" t="str">
        <f t="shared" si="132"/>
        <v/>
      </c>
      <c r="I332" s="236"/>
      <c r="J332" s="236"/>
      <c r="K332" s="236"/>
      <c r="L332" s="236"/>
      <c r="M332" s="311">
        <f t="shared" si="136"/>
        <v>0</v>
      </c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  <c r="AA332" s="236"/>
      <c r="AB332" s="236"/>
      <c r="AC332" s="236"/>
      <c r="AD332" s="236"/>
      <c r="AE332" s="236"/>
      <c r="AF332" s="236"/>
      <c r="AG332" s="236"/>
      <c r="AH332" s="236"/>
      <c r="AI332" s="236"/>
      <c r="AJ332" s="236"/>
      <c r="AK332" s="236"/>
      <c r="AL332" s="260" t="str">
        <f t="shared" si="133"/>
        <v>нет</v>
      </c>
      <c r="AM332" s="260" t="str">
        <f t="shared" si="137"/>
        <v>нет</v>
      </c>
      <c r="AN332" s="260">
        <f t="shared" si="134"/>
        <v>0</v>
      </c>
      <c r="AO332" s="260" t="e">
        <f t="shared" si="135"/>
        <v>#VALUE!</v>
      </c>
    </row>
    <row r="333" spans="1:41">
      <c r="A333" s="264" t="e">
        <f t="shared" si="138"/>
        <v>#VALUE!</v>
      </c>
      <c r="B333" s="243">
        <v>421</v>
      </c>
      <c r="C333" s="244"/>
      <c r="D333" s="258" t="str">
        <f t="shared" si="131"/>
        <v/>
      </c>
      <c r="E333" s="236"/>
      <c r="F333" s="236"/>
      <c r="G333" s="244"/>
      <c r="H333" s="259" t="str">
        <f t="shared" si="132"/>
        <v/>
      </c>
      <c r="I333" s="236"/>
      <c r="J333" s="236"/>
      <c r="K333" s="236"/>
      <c r="L333" s="236"/>
      <c r="M333" s="311">
        <f t="shared" si="136"/>
        <v>0</v>
      </c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  <c r="AA333" s="236"/>
      <c r="AB333" s="236"/>
      <c r="AC333" s="236"/>
      <c r="AD333" s="236"/>
      <c r="AE333" s="236"/>
      <c r="AF333" s="236"/>
      <c r="AG333" s="236"/>
      <c r="AH333" s="236"/>
      <c r="AI333" s="236"/>
      <c r="AJ333" s="236"/>
      <c r="AK333" s="236"/>
      <c r="AL333" s="260" t="str">
        <f t="shared" si="133"/>
        <v>нет</v>
      </c>
      <c r="AM333" s="260" t="str">
        <f t="shared" si="137"/>
        <v>нет</v>
      </c>
      <c r="AN333" s="260">
        <f t="shared" si="134"/>
        <v>0</v>
      </c>
      <c r="AO333" s="260" t="e">
        <f t="shared" si="135"/>
        <v>#VALUE!</v>
      </c>
    </row>
    <row r="334" spans="1:41">
      <c r="A334" s="264" t="e">
        <f t="shared" si="138"/>
        <v>#VALUE!</v>
      </c>
      <c r="B334" s="243">
        <v>422</v>
      </c>
      <c r="C334" s="244"/>
      <c r="D334" s="258" t="str">
        <f t="shared" si="131"/>
        <v/>
      </c>
      <c r="E334" s="236"/>
      <c r="F334" s="236"/>
      <c r="G334" s="244"/>
      <c r="H334" s="259" t="str">
        <f t="shared" si="132"/>
        <v/>
      </c>
      <c r="I334" s="236"/>
      <c r="J334" s="236"/>
      <c r="K334" s="236"/>
      <c r="L334" s="236"/>
      <c r="M334" s="311">
        <f t="shared" si="136"/>
        <v>0</v>
      </c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  <c r="AA334" s="236"/>
      <c r="AB334" s="236"/>
      <c r="AC334" s="236"/>
      <c r="AD334" s="236"/>
      <c r="AE334" s="236"/>
      <c r="AF334" s="236"/>
      <c r="AG334" s="236"/>
      <c r="AH334" s="236"/>
      <c r="AI334" s="236"/>
      <c r="AJ334" s="236"/>
      <c r="AK334" s="236"/>
      <c r="AL334" s="260" t="str">
        <f t="shared" si="133"/>
        <v>нет</v>
      </c>
      <c r="AM334" s="260" t="str">
        <f t="shared" si="137"/>
        <v>нет</v>
      </c>
      <c r="AN334" s="260">
        <f t="shared" si="134"/>
        <v>0</v>
      </c>
      <c r="AO334" s="260" t="e">
        <f t="shared" si="135"/>
        <v>#VALUE!</v>
      </c>
    </row>
    <row r="335" spans="1:41">
      <c r="A335" s="264" t="e">
        <f t="shared" si="138"/>
        <v>#VALUE!</v>
      </c>
      <c r="B335" s="243">
        <v>423</v>
      </c>
      <c r="C335" s="244"/>
      <c r="D335" s="258" t="str">
        <f t="shared" si="131"/>
        <v/>
      </c>
      <c r="E335" s="236"/>
      <c r="F335" s="236"/>
      <c r="G335" s="244"/>
      <c r="H335" s="259" t="str">
        <f t="shared" si="132"/>
        <v/>
      </c>
      <c r="I335" s="236"/>
      <c r="J335" s="236"/>
      <c r="K335" s="236"/>
      <c r="L335" s="236"/>
      <c r="M335" s="311">
        <f t="shared" si="136"/>
        <v>0</v>
      </c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  <c r="AA335" s="236"/>
      <c r="AB335" s="236"/>
      <c r="AC335" s="236"/>
      <c r="AD335" s="236"/>
      <c r="AE335" s="236"/>
      <c r="AF335" s="236"/>
      <c r="AG335" s="236"/>
      <c r="AH335" s="236"/>
      <c r="AI335" s="236"/>
      <c r="AJ335" s="236"/>
      <c r="AK335" s="236"/>
      <c r="AL335" s="260" t="str">
        <f t="shared" si="133"/>
        <v>нет</v>
      </c>
      <c r="AM335" s="260" t="str">
        <f t="shared" si="137"/>
        <v>нет</v>
      </c>
      <c r="AN335" s="260">
        <f t="shared" si="134"/>
        <v>0</v>
      </c>
      <c r="AO335" s="260" t="e">
        <f t="shared" si="135"/>
        <v>#VALUE!</v>
      </c>
    </row>
    <row r="336" spans="1:41">
      <c r="A336" s="264" t="e">
        <f t="shared" si="138"/>
        <v>#VALUE!</v>
      </c>
      <c r="B336" s="243">
        <v>424</v>
      </c>
      <c r="C336" s="244"/>
      <c r="D336" s="258" t="str">
        <f t="shared" si="131"/>
        <v/>
      </c>
      <c r="E336" s="236"/>
      <c r="F336" s="236"/>
      <c r="G336" s="244"/>
      <c r="H336" s="259" t="str">
        <f t="shared" si="132"/>
        <v/>
      </c>
      <c r="I336" s="236"/>
      <c r="J336" s="236"/>
      <c r="K336" s="236"/>
      <c r="L336" s="236"/>
      <c r="M336" s="311">
        <f t="shared" si="136"/>
        <v>0</v>
      </c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  <c r="AA336" s="236"/>
      <c r="AB336" s="236"/>
      <c r="AC336" s="236"/>
      <c r="AD336" s="236"/>
      <c r="AE336" s="236"/>
      <c r="AF336" s="236"/>
      <c r="AG336" s="236"/>
      <c r="AH336" s="236"/>
      <c r="AI336" s="236"/>
      <c r="AJ336" s="236"/>
      <c r="AK336" s="236"/>
      <c r="AL336" s="260" t="str">
        <f t="shared" si="133"/>
        <v>нет</v>
      </c>
      <c r="AM336" s="260" t="str">
        <f t="shared" si="137"/>
        <v>нет</v>
      </c>
      <c r="AN336" s="260">
        <f t="shared" si="134"/>
        <v>0</v>
      </c>
      <c r="AO336" s="260" t="e">
        <f t="shared" si="135"/>
        <v>#VALUE!</v>
      </c>
    </row>
    <row r="337" spans="1:41">
      <c r="A337" s="264" t="e">
        <f t="shared" si="138"/>
        <v>#VALUE!</v>
      </c>
      <c r="B337" s="243">
        <v>425</v>
      </c>
      <c r="C337" s="244"/>
      <c r="D337" s="258" t="str">
        <f t="shared" si="131"/>
        <v/>
      </c>
      <c r="E337" s="236"/>
      <c r="F337" s="236"/>
      <c r="G337" s="244"/>
      <c r="H337" s="259" t="str">
        <f t="shared" si="132"/>
        <v/>
      </c>
      <c r="I337" s="236"/>
      <c r="J337" s="236"/>
      <c r="K337" s="236"/>
      <c r="L337" s="236"/>
      <c r="M337" s="311">
        <f t="shared" si="136"/>
        <v>0</v>
      </c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  <c r="AA337" s="236"/>
      <c r="AB337" s="236"/>
      <c r="AC337" s="236"/>
      <c r="AD337" s="236"/>
      <c r="AE337" s="236"/>
      <c r="AF337" s="236"/>
      <c r="AG337" s="236"/>
      <c r="AH337" s="236"/>
      <c r="AI337" s="236"/>
      <c r="AJ337" s="236"/>
      <c r="AK337" s="236"/>
      <c r="AL337" s="260" t="str">
        <f t="shared" si="133"/>
        <v>нет</v>
      </c>
      <c r="AM337" s="260" t="str">
        <f t="shared" si="137"/>
        <v>нет</v>
      </c>
      <c r="AN337" s="260">
        <f t="shared" si="134"/>
        <v>0</v>
      </c>
      <c r="AO337" s="260" t="e">
        <f t="shared" si="135"/>
        <v>#VALUE!</v>
      </c>
    </row>
    <row r="338" spans="1:41">
      <c r="A338" s="264" t="e">
        <f t="shared" si="138"/>
        <v>#VALUE!</v>
      </c>
      <c r="B338" s="243">
        <v>426</v>
      </c>
      <c r="C338" s="244"/>
      <c r="D338" s="258" t="str">
        <f t="shared" si="131"/>
        <v/>
      </c>
      <c r="E338" s="236"/>
      <c r="F338" s="236"/>
      <c r="G338" s="244"/>
      <c r="H338" s="259" t="str">
        <f t="shared" si="132"/>
        <v/>
      </c>
      <c r="I338" s="236"/>
      <c r="J338" s="236"/>
      <c r="K338" s="236"/>
      <c r="L338" s="236"/>
      <c r="M338" s="311">
        <f t="shared" si="136"/>
        <v>0</v>
      </c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  <c r="AA338" s="236"/>
      <c r="AB338" s="236"/>
      <c r="AC338" s="236"/>
      <c r="AD338" s="236"/>
      <c r="AE338" s="236"/>
      <c r="AF338" s="236"/>
      <c r="AG338" s="236"/>
      <c r="AH338" s="236"/>
      <c r="AI338" s="236"/>
      <c r="AJ338" s="236"/>
      <c r="AK338" s="236"/>
      <c r="AL338" s="260" t="str">
        <f t="shared" si="133"/>
        <v>нет</v>
      </c>
      <c r="AM338" s="260" t="str">
        <f t="shared" si="137"/>
        <v>нет</v>
      </c>
      <c r="AN338" s="260">
        <f t="shared" si="134"/>
        <v>0</v>
      </c>
      <c r="AO338" s="260" t="e">
        <f t="shared" si="135"/>
        <v>#VALUE!</v>
      </c>
    </row>
    <row r="339" spans="1:41">
      <c r="A339" s="264" t="e">
        <f t="shared" si="138"/>
        <v>#VALUE!</v>
      </c>
      <c r="B339" s="243">
        <v>427</v>
      </c>
      <c r="C339" s="244"/>
      <c r="D339" s="258" t="str">
        <f t="shared" si="131"/>
        <v/>
      </c>
      <c r="E339" s="236"/>
      <c r="F339" s="236"/>
      <c r="G339" s="244"/>
      <c r="H339" s="259" t="str">
        <f t="shared" si="132"/>
        <v/>
      </c>
      <c r="I339" s="236"/>
      <c r="J339" s="236"/>
      <c r="K339" s="236"/>
      <c r="L339" s="236"/>
      <c r="M339" s="311">
        <f t="shared" si="136"/>
        <v>0</v>
      </c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  <c r="AA339" s="236"/>
      <c r="AB339" s="236"/>
      <c r="AC339" s="236"/>
      <c r="AD339" s="236"/>
      <c r="AE339" s="236"/>
      <c r="AF339" s="236"/>
      <c r="AG339" s="236"/>
      <c r="AH339" s="236"/>
      <c r="AI339" s="236"/>
      <c r="AJ339" s="236"/>
      <c r="AK339" s="236"/>
      <c r="AL339" s="260" t="str">
        <f t="shared" si="133"/>
        <v>нет</v>
      </c>
      <c r="AM339" s="260" t="str">
        <f t="shared" si="137"/>
        <v>нет</v>
      </c>
      <c r="AN339" s="260">
        <f t="shared" si="134"/>
        <v>0</v>
      </c>
      <c r="AO339" s="260" t="e">
        <f t="shared" si="135"/>
        <v>#VALUE!</v>
      </c>
    </row>
    <row r="340" spans="1:41">
      <c r="A340" s="264" t="e">
        <f t="shared" si="138"/>
        <v>#VALUE!</v>
      </c>
      <c r="B340" s="243">
        <v>428</v>
      </c>
      <c r="C340" s="244"/>
      <c r="D340" s="258" t="str">
        <f t="shared" si="131"/>
        <v/>
      </c>
      <c r="E340" s="236"/>
      <c r="F340" s="236"/>
      <c r="G340" s="244"/>
      <c r="H340" s="259" t="str">
        <f t="shared" si="132"/>
        <v/>
      </c>
      <c r="I340" s="236"/>
      <c r="J340" s="236"/>
      <c r="K340" s="236"/>
      <c r="L340" s="236"/>
      <c r="M340" s="311">
        <f t="shared" si="136"/>
        <v>0</v>
      </c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  <c r="AA340" s="236"/>
      <c r="AB340" s="236"/>
      <c r="AC340" s="236"/>
      <c r="AD340" s="236"/>
      <c r="AE340" s="236"/>
      <c r="AF340" s="236"/>
      <c r="AG340" s="236"/>
      <c r="AH340" s="236"/>
      <c r="AI340" s="236"/>
      <c r="AJ340" s="236"/>
      <c r="AK340" s="236"/>
      <c r="AL340" s="260" t="str">
        <f t="shared" si="133"/>
        <v>нет</v>
      </c>
      <c r="AM340" s="260" t="str">
        <f t="shared" si="137"/>
        <v>нет</v>
      </c>
      <c r="AN340" s="260">
        <f t="shared" si="134"/>
        <v>0</v>
      </c>
      <c r="AO340" s="260" t="e">
        <f t="shared" si="135"/>
        <v>#VALUE!</v>
      </c>
    </row>
    <row r="341" spans="1:41">
      <c r="A341" s="264" t="e">
        <f t="shared" si="138"/>
        <v>#VALUE!</v>
      </c>
      <c r="B341" s="243">
        <v>429</v>
      </c>
      <c r="C341" s="244"/>
      <c r="D341" s="258" t="str">
        <f t="shared" si="131"/>
        <v/>
      </c>
      <c r="E341" s="236"/>
      <c r="F341" s="236"/>
      <c r="G341" s="244"/>
      <c r="H341" s="259" t="str">
        <f t="shared" si="132"/>
        <v/>
      </c>
      <c r="I341" s="236"/>
      <c r="J341" s="236"/>
      <c r="K341" s="236"/>
      <c r="L341" s="236"/>
      <c r="M341" s="311">
        <f t="shared" si="136"/>
        <v>0</v>
      </c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  <c r="AA341" s="236"/>
      <c r="AB341" s="236"/>
      <c r="AC341" s="236"/>
      <c r="AD341" s="236"/>
      <c r="AE341" s="236"/>
      <c r="AF341" s="236"/>
      <c r="AG341" s="236"/>
      <c r="AH341" s="236"/>
      <c r="AI341" s="236"/>
      <c r="AJ341" s="236"/>
      <c r="AK341" s="236"/>
      <c r="AL341" s="260" t="str">
        <f t="shared" si="133"/>
        <v>нет</v>
      </c>
      <c r="AM341" s="260" t="str">
        <f t="shared" si="137"/>
        <v>нет</v>
      </c>
      <c r="AN341" s="260">
        <f t="shared" si="134"/>
        <v>0</v>
      </c>
      <c r="AO341" s="260" t="e">
        <f t="shared" si="135"/>
        <v>#VALUE!</v>
      </c>
    </row>
    <row r="342" spans="1:41">
      <c r="A342" s="264" t="e">
        <f t="shared" si="138"/>
        <v>#VALUE!</v>
      </c>
      <c r="B342" s="243">
        <v>430</v>
      </c>
      <c r="C342" s="244"/>
      <c r="D342" s="258" t="str">
        <f t="shared" si="131"/>
        <v/>
      </c>
      <c r="E342" s="236"/>
      <c r="F342" s="236"/>
      <c r="G342" s="244"/>
      <c r="H342" s="259" t="str">
        <f t="shared" si="132"/>
        <v/>
      </c>
      <c r="I342" s="236"/>
      <c r="J342" s="236"/>
      <c r="K342" s="236"/>
      <c r="L342" s="236"/>
      <c r="M342" s="311">
        <f t="shared" si="136"/>
        <v>0</v>
      </c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  <c r="AA342" s="236"/>
      <c r="AB342" s="236"/>
      <c r="AC342" s="236"/>
      <c r="AD342" s="236"/>
      <c r="AE342" s="236"/>
      <c r="AF342" s="236"/>
      <c r="AG342" s="236"/>
      <c r="AH342" s="236"/>
      <c r="AI342" s="236"/>
      <c r="AJ342" s="236"/>
      <c r="AK342" s="236"/>
      <c r="AL342" s="260" t="str">
        <f t="shared" si="133"/>
        <v>нет</v>
      </c>
      <c r="AM342" s="260" t="str">
        <f t="shared" si="137"/>
        <v>нет</v>
      </c>
      <c r="AN342" s="260">
        <f t="shared" si="134"/>
        <v>0</v>
      </c>
      <c r="AO342" s="260" t="e">
        <f t="shared" si="135"/>
        <v>#VALUE!</v>
      </c>
    </row>
    <row r="343" spans="1:41">
      <c r="A343" s="264" t="e">
        <f t="shared" si="138"/>
        <v>#VALUE!</v>
      </c>
      <c r="B343" s="243">
        <v>431</v>
      </c>
      <c r="C343" s="244"/>
      <c r="D343" s="258" t="str">
        <f t="shared" si="131"/>
        <v/>
      </c>
      <c r="E343" s="236"/>
      <c r="F343" s="236"/>
      <c r="G343" s="244"/>
      <c r="H343" s="259" t="str">
        <f t="shared" si="132"/>
        <v/>
      </c>
      <c r="I343" s="236"/>
      <c r="J343" s="236"/>
      <c r="K343" s="236"/>
      <c r="L343" s="236"/>
      <c r="M343" s="311">
        <f t="shared" si="136"/>
        <v>0</v>
      </c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B343" s="236"/>
      <c r="AC343" s="236"/>
      <c r="AD343" s="236"/>
      <c r="AE343" s="236"/>
      <c r="AF343" s="236"/>
      <c r="AG343" s="236"/>
      <c r="AH343" s="236"/>
      <c r="AI343" s="236"/>
      <c r="AJ343" s="236"/>
      <c r="AK343" s="236"/>
      <c r="AL343" s="260" t="str">
        <f t="shared" si="133"/>
        <v>нет</v>
      </c>
      <c r="AM343" s="260" t="str">
        <f t="shared" si="137"/>
        <v>нет</v>
      </c>
      <c r="AN343" s="260">
        <f t="shared" si="134"/>
        <v>0</v>
      </c>
      <c r="AO343" s="260" t="e">
        <f t="shared" si="135"/>
        <v>#VALUE!</v>
      </c>
    </row>
    <row r="344" spans="1:41">
      <c r="A344" s="264" t="e">
        <f t="shared" si="138"/>
        <v>#VALUE!</v>
      </c>
      <c r="B344" s="243">
        <v>432</v>
      </c>
      <c r="C344" s="244"/>
      <c r="D344" s="258" t="str">
        <f t="shared" si="131"/>
        <v/>
      </c>
      <c r="E344" s="236"/>
      <c r="F344" s="236"/>
      <c r="G344" s="244"/>
      <c r="H344" s="259" t="str">
        <f t="shared" si="132"/>
        <v/>
      </c>
      <c r="I344" s="236"/>
      <c r="J344" s="236"/>
      <c r="K344" s="236"/>
      <c r="L344" s="236"/>
      <c r="M344" s="311">
        <f t="shared" si="136"/>
        <v>0</v>
      </c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  <c r="AA344" s="236"/>
      <c r="AB344" s="236"/>
      <c r="AC344" s="236"/>
      <c r="AD344" s="236"/>
      <c r="AE344" s="236"/>
      <c r="AF344" s="236"/>
      <c r="AG344" s="236"/>
      <c r="AH344" s="236"/>
      <c r="AI344" s="236"/>
      <c r="AJ344" s="236"/>
      <c r="AK344" s="236"/>
      <c r="AL344" s="260" t="str">
        <f t="shared" si="133"/>
        <v>нет</v>
      </c>
      <c r="AM344" s="260" t="str">
        <f t="shared" si="137"/>
        <v>нет</v>
      </c>
      <c r="AN344" s="260">
        <f t="shared" si="134"/>
        <v>0</v>
      </c>
      <c r="AO344" s="260" t="e">
        <f t="shared" si="135"/>
        <v>#VALUE!</v>
      </c>
    </row>
    <row r="345" spans="1:41">
      <c r="A345" s="264" t="e">
        <f t="shared" si="138"/>
        <v>#VALUE!</v>
      </c>
      <c r="B345" s="243">
        <v>433</v>
      </c>
      <c r="C345" s="244"/>
      <c r="D345" s="258" t="str">
        <f t="shared" si="131"/>
        <v/>
      </c>
      <c r="E345" s="236"/>
      <c r="F345" s="236"/>
      <c r="G345" s="244"/>
      <c r="H345" s="259" t="str">
        <f t="shared" si="132"/>
        <v/>
      </c>
      <c r="I345" s="236"/>
      <c r="J345" s="236"/>
      <c r="K345" s="236"/>
      <c r="L345" s="236"/>
      <c r="M345" s="311">
        <f t="shared" si="136"/>
        <v>0</v>
      </c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  <c r="AA345" s="236"/>
      <c r="AB345" s="236"/>
      <c r="AC345" s="236"/>
      <c r="AD345" s="236"/>
      <c r="AE345" s="236"/>
      <c r="AF345" s="236"/>
      <c r="AG345" s="236"/>
      <c r="AH345" s="236"/>
      <c r="AI345" s="236"/>
      <c r="AJ345" s="236"/>
      <c r="AK345" s="236"/>
      <c r="AL345" s="260" t="str">
        <f t="shared" si="133"/>
        <v>нет</v>
      </c>
      <c r="AM345" s="260" t="str">
        <f t="shared" si="137"/>
        <v>нет</v>
      </c>
      <c r="AN345" s="260">
        <f t="shared" si="134"/>
        <v>0</v>
      </c>
      <c r="AO345" s="260" t="e">
        <f t="shared" si="135"/>
        <v>#VALUE!</v>
      </c>
    </row>
    <row r="346" spans="1:41">
      <c r="A346" s="264" t="e">
        <f t="shared" si="138"/>
        <v>#VALUE!</v>
      </c>
      <c r="B346" s="243">
        <v>434</v>
      </c>
      <c r="C346" s="244"/>
      <c r="D346" s="258" t="str">
        <f t="shared" si="131"/>
        <v/>
      </c>
      <c r="E346" s="236"/>
      <c r="F346" s="236"/>
      <c r="G346" s="244"/>
      <c r="H346" s="259" t="str">
        <f t="shared" si="132"/>
        <v/>
      </c>
      <c r="I346" s="236"/>
      <c r="J346" s="236"/>
      <c r="K346" s="236"/>
      <c r="L346" s="236"/>
      <c r="M346" s="311">
        <f t="shared" si="136"/>
        <v>0</v>
      </c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  <c r="AA346" s="236"/>
      <c r="AB346" s="236"/>
      <c r="AC346" s="236"/>
      <c r="AD346" s="236"/>
      <c r="AE346" s="236"/>
      <c r="AF346" s="236"/>
      <c r="AG346" s="236"/>
      <c r="AH346" s="236"/>
      <c r="AI346" s="236"/>
      <c r="AJ346" s="236"/>
      <c r="AK346" s="236"/>
      <c r="AL346" s="260" t="str">
        <f t="shared" si="133"/>
        <v>нет</v>
      </c>
      <c r="AM346" s="260" t="str">
        <f t="shared" si="137"/>
        <v>нет</v>
      </c>
      <c r="AN346" s="260">
        <f t="shared" si="134"/>
        <v>0</v>
      </c>
      <c r="AO346" s="260" t="e">
        <f t="shared" si="135"/>
        <v>#VALUE!</v>
      </c>
    </row>
    <row r="347" spans="1:41">
      <c r="A347" s="264" t="e">
        <f t="shared" si="138"/>
        <v>#VALUE!</v>
      </c>
      <c r="B347" s="243">
        <v>435</v>
      </c>
      <c r="C347" s="244"/>
      <c r="D347" s="258" t="str">
        <f t="shared" si="131"/>
        <v/>
      </c>
      <c r="E347" s="236"/>
      <c r="F347" s="236"/>
      <c r="G347" s="244"/>
      <c r="H347" s="259" t="str">
        <f t="shared" si="132"/>
        <v/>
      </c>
      <c r="I347" s="236"/>
      <c r="J347" s="236"/>
      <c r="K347" s="236"/>
      <c r="L347" s="236"/>
      <c r="M347" s="311">
        <f t="shared" si="136"/>
        <v>0</v>
      </c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  <c r="AA347" s="236"/>
      <c r="AB347" s="236"/>
      <c r="AC347" s="236"/>
      <c r="AD347" s="236"/>
      <c r="AE347" s="236"/>
      <c r="AF347" s="236"/>
      <c r="AG347" s="236"/>
      <c r="AH347" s="236"/>
      <c r="AI347" s="236"/>
      <c r="AJ347" s="236"/>
      <c r="AK347" s="236"/>
      <c r="AL347" s="260" t="str">
        <f t="shared" si="133"/>
        <v>нет</v>
      </c>
      <c r="AM347" s="260" t="str">
        <f t="shared" si="137"/>
        <v>нет</v>
      </c>
      <c r="AN347" s="260">
        <f t="shared" si="134"/>
        <v>0</v>
      </c>
      <c r="AO347" s="260" t="e">
        <f t="shared" si="135"/>
        <v>#VALUE!</v>
      </c>
    </row>
    <row r="348" spans="1:41">
      <c r="A348" s="264" t="e">
        <f t="shared" si="138"/>
        <v>#VALUE!</v>
      </c>
      <c r="B348" s="243">
        <v>436</v>
      </c>
      <c r="C348" s="244"/>
      <c r="D348" s="258" t="str">
        <f t="shared" ref="D348:D411" si="139">IFERROR(VLOOKUP(C348,msu,2,0),"")</f>
        <v/>
      </c>
      <c r="E348" s="236"/>
      <c r="F348" s="236"/>
      <c r="G348" s="244"/>
      <c r="H348" s="259" t="str">
        <f t="shared" ref="H348:H411" si="140">IFERROR(VLOOKUP(G348,oo,2,0),"")</f>
        <v/>
      </c>
      <c r="I348" s="236"/>
      <c r="J348" s="236"/>
      <c r="K348" s="236"/>
      <c r="L348" s="236"/>
      <c r="M348" s="311">
        <f t="shared" si="136"/>
        <v>0</v>
      </c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  <c r="AA348" s="236"/>
      <c r="AB348" s="236"/>
      <c r="AC348" s="236"/>
      <c r="AD348" s="236"/>
      <c r="AE348" s="236"/>
      <c r="AF348" s="236"/>
      <c r="AG348" s="236"/>
      <c r="AH348" s="236"/>
      <c r="AI348" s="236"/>
      <c r="AJ348" s="236"/>
      <c r="AK348" s="236"/>
      <c r="AL348" s="260" t="str">
        <f t="shared" si="133"/>
        <v>нет</v>
      </c>
      <c r="AM348" s="260" t="str">
        <f t="shared" si="137"/>
        <v>нет</v>
      </c>
      <c r="AN348" s="260">
        <f t="shared" si="134"/>
        <v>0</v>
      </c>
      <c r="AO348" s="260" t="e">
        <f t="shared" si="135"/>
        <v>#VALUE!</v>
      </c>
    </row>
    <row r="349" spans="1:41">
      <c r="A349" s="264" t="e">
        <f t="shared" si="138"/>
        <v>#VALUE!</v>
      </c>
      <c r="B349" s="243">
        <v>437</v>
      </c>
      <c r="C349" s="244"/>
      <c r="D349" s="258" t="str">
        <f t="shared" si="139"/>
        <v/>
      </c>
      <c r="E349" s="236"/>
      <c r="F349" s="236"/>
      <c r="G349" s="244"/>
      <c r="H349" s="259" t="str">
        <f t="shared" si="140"/>
        <v/>
      </c>
      <c r="I349" s="236"/>
      <c r="J349" s="236"/>
      <c r="K349" s="236"/>
      <c r="L349" s="236"/>
      <c r="M349" s="311">
        <f t="shared" si="136"/>
        <v>0</v>
      </c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  <c r="AA349" s="236"/>
      <c r="AB349" s="236"/>
      <c r="AC349" s="236"/>
      <c r="AD349" s="236"/>
      <c r="AE349" s="236"/>
      <c r="AF349" s="236"/>
      <c r="AG349" s="236"/>
      <c r="AH349" s="236"/>
      <c r="AI349" s="236"/>
      <c r="AJ349" s="236"/>
      <c r="AK349" s="236"/>
      <c r="AL349" s="260" t="str">
        <f t="shared" si="133"/>
        <v>нет</v>
      </c>
      <c r="AM349" s="260" t="str">
        <f t="shared" si="137"/>
        <v>нет</v>
      </c>
      <c r="AN349" s="260">
        <f t="shared" si="134"/>
        <v>0</v>
      </c>
      <c r="AO349" s="260" t="e">
        <f t="shared" si="135"/>
        <v>#VALUE!</v>
      </c>
    </row>
    <row r="350" spans="1:41">
      <c r="A350" s="264" t="e">
        <f t="shared" si="138"/>
        <v>#VALUE!</v>
      </c>
      <c r="B350" s="243">
        <v>438</v>
      </c>
      <c r="C350" s="244"/>
      <c r="D350" s="258" t="str">
        <f t="shared" si="139"/>
        <v/>
      </c>
      <c r="E350" s="236"/>
      <c r="F350" s="236"/>
      <c r="G350" s="244"/>
      <c r="H350" s="259" t="str">
        <f t="shared" si="140"/>
        <v/>
      </c>
      <c r="I350" s="236"/>
      <c r="J350" s="236"/>
      <c r="K350" s="236"/>
      <c r="L350" s="236"/>
      <c r="M350" s="311">
        <f t="shared" si="136"/>
        <v>0</v>
      </c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  <c r="AA350" s="236"/>
      <c r="AB350" s="236"/>
      <c r="AC350" s="236"/>
      <c r="AD350" s="236"/>
      <c r="AE350" s="236"/>
      <c r="AF350" s="236"/>
      <c r="AG350" s="236"/>
      <c r="AH350" s="236"/>
      <c r="AI350" s="236"/>
      <c r="AJ350" s="236"/>
      <c r="AK350" s="236"/>
      <c r="AL350" s="260" t="str">
        <f t="shared" si="133"/>
        <v>нет</v>
      </c>
      <c r="AM350" s="260" t="str">
        <f t="shared" si="137"/>
        <v>нет</v>
      </c>
      <c r="AN350" s="260">
        <f t="shared" si="134"/>
        <v>0</v>
      </c>
      <c r="AO350" s="260" t="e">
        <f t="shared" si="135"/>
        <v>#VALUE!</v>
      </c>
    </row>
    <row r="351" spans="1:41">
      <c r="A351" s="264" t="e">
        <f t="shared" si="138"/>
        <v>#VALUE!</v>
      </c>
      <c r="B351" s="243">
        <v>439</v>
      </c>
      <c r="C351" s="244"/>
      <c r="D351" s="258" t="str">
        <f t="shared" si="139"/>
        <v/>
      </c>
      <c r="E351" s="236"/>
      <c r="F351" s="236"/>
      <c r="G351" s="244"/>
      <c r="H351" s="259" t="str">
        <f t="shared" si="140"/>
        <v/>
      </c>
      <c r="I351" s="236"/>
      <c r="J351" s="236"/>
      <c r="K351" s="236"/>
      <c r="L351" s="236"/>
      <c r="M351" s="311">
        <f t="shared" si="136"/>
        <v>0</v>
      </c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  <c r="AA351" s="236"/>
      <c r="AB351" s="236"/>
      <c r="AC351" s="236"/>
      <c r="AD351" s="236"/>
      <c r="AE351" s="236"/>
      <c r="AF351" s="236"/>
      <c r="AG351" s="236"/>
      <c r="AH351" s="236"/>
      <c r="AI351" s="236"/>
      <c r="AJ351" s="236"/>
      <c r="AK351" s="236"/>
      <c r="AL351" s="260" t="str">
        <f t="shared" si="133"/>
        <v>нет</v>
      </c>
      <c r="AM351" s="260" t="str">
        <f t="shared" si="137"/>
        <v>нет</v>
      </c>
      <c r="AN351" s="260">
        <f t="shared" si="134"/>
        <v>0</v>
      </c>
      <c r="AO351" s="260" t="e">
        <f t="shared" si="135"/>
        <v>#VALUE!</v>
      </c>
    </row>
    <row r="352" spans="1:41">
      <c r="A352" s="264" t="e">
        <f t="shared" si="138"/>
        <v>#VALUE!</v>
      </c>
      <c r="B352" s="243">
        <v>440</v>
      </c>
      <c r="C352" s="244"/>
      <c r="D352" s="258" t="str">
        <f t="shared" si="139"/>
        <v/>
      </c>
      <c r="E352" s="236"/>
      <c r="F352" s="236"/>
      <c r="G352" s="244"/>
      <c r="H352" s="259" t="str">
        <f t="shared" si="140"/>
        <v/>
      </c>
      <c r="I352" s="236"/>
      <c r="J352" s="236"/>
      <c r="K352" s="236"/>
      <c r="L352" s="236"/>
      <c r="M352" s="311">
        <f t="shared" si="136"/>
        <v>0</v>
      </c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  <c r="AA352" s="236"/>
      <c r="AB352" s="236"/>
      <c r="AC352" s="236"/>
      <c r="AD352" s="236"/>
      <c r="AE352" s="236"/>
      <c r="AF352" s="236"/>
      <c r="AG352" s="236"/>
      <c r="AH352" s="236"/>
      <c r="AI352" s="236"/>
      <c r="AJ352" s="236"/>
      <c r="AK352" s="236"/>
      <c r="AL352" s="260" t="str">
        <f t="shared" si="133"/>
        <v>нет</v>
      </c>
      <c r="AM352" s="260" t="str">
        <f t="shared" si="137"/>
        <v>нет</v>
      </c>
      <c r="AN352" s="260">
        <f t="shared" si="134"/>
        <v>0</v>
      </c>
      <c r="AO352" s="260" t="e">
        <f t="shared" si="135"/>
        <v>#VALUE!</v>
      </c>
    </row>
    <row r="353" spans="1:41">
      <c r="A353" s="264" t="e">
        <f t="shared" si="138"/>
        <v>#VALUE!</v>
      </c>
      <c r="B353" s="243">
        <v>441</v>
      </c>
      <c r="C353" s="244"/>
      <c r="D353" s="258" t="str">
        <f t="shared" si="139"/>
        <v/>
      </c>
      <c r="E353" s="236"/>
      <c r="F353" s="236"/>
      <c r="G353" s="244"/>
      <c r="H353" s="259" t="str">
        <f t="shared" si="140"/>
        <v/>
      </c>
      <c r="I353" s="236"/>
      <c r="J353" s="236"/>
      <c r="K353" s="236"/>
      <c r="L353" s="236"/>
      <c r="M353" s="311">
        <f t="shared" si="136"/>
        <v>0</v>
      </c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  <c r="AA353" s="236"/>
      <c r="AB353" s="236"/>
      <c r="AC353" s="236"/>
      <c r="AD353" s="236"/>
      <c r="AE353" s="236"/>
      <c r="AF353" s="236"/>
      <c r="AG353" s="236"/>
      <c r="AH353" s="236"/>
      <c r="AI353" s="236"/>
      <c r="AJ353" s="236"/>
      <c r="AK353" s="236"/>
      <c r="AL353" s="260" t="str">
        <f t="shared" si="133"/>
        <v>нет</v>
      </c>
      <c r="AM353" s="260" t="str">
        <f t="shared" si="137"/>
        <v>нет</v>
      </c>
      <c r="AN353" s="260">
        <f t="shared" si="134"/>
        <v>0</v>
      </c>
      <c r="AO353" s="260" t="e">
        <f t="shared" si="135"/>
        <v>#VALUE!</v>
      </c>
    </row>
    <row r="354" spans="1:41">
      <c r="A354" s="264" t="e">
        <f t="shared" si="138"/>
        <v>#VALUE!</v>
      </c>
      <c r="B354" s="243">
        <v>442</v>
      </c>
      <c r="C354" s="244"/>
      <c r="D354" s="258" t="str">
        <f t="shared" si="139"/>
        <v/>
      </c>
      <c r="E354" s="236"/>
      <c r="F354" s="236"/>
      <c r="G354" s="244"/>
      <c r="H354" s="259" t="str">
        <f t="shared" si="140"/>
        <v/>
      </c>
      <c r="I354" s="236"/>
      <c r="J354" s="236"/>
      <c r="K354" s="236"/>
      <c r="L354" s="236"/>
      <c r="M354" s="311">
        <f t="shared" si="136"/>
        <v>0</v>
      </c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  <c r="AA354" s="236"/>
      <c r="AB354" s="236"/>
      <c r="AC354" s="236"/>
      <c r="AD354" s="236"/>
      <c r="AE354" s="236"/>
      <c r="AF354" s="236"/>
      <c r="AG354" s="236"/>
      <c r="AH354" s="236"/>
      <c r="AI354" s="236"/>
      <c r="AJ354" s="236"/>
      <c r="AK354" s="236"/>
      <c r="AL354" s="260" t="str">
        <f t="shared" ref="AL354:AL417" si="141">IF($I354&lt;5,"нет",IF($I354&gt;9,"нет","да"))</f>
        <v>нет</v>
      </c>
      <c r="AM354" s="260" t="str">
        <f t="shared" si="137"/>
        <v>нет</v>
      </c>
      <c r="AN354" s="260">
        <f t="shared" ref="AN354:AN417" si="142">COUNTIF(N354:AK354,"призер")+COUNTIF(N354:AK354,"победитель")</f>
        <v>0</v>
      </c>
      <c r="AO354" s="260" t="e">
        <f t="shared" ref="AO354:AO417" si="143">IF(LEN(G354)=5,LEFT(G354,1)+100,LEFT(G354,2)+100)</f>
        <v>#VALUE!</v>
      </c>
    </row>
    <row r="355" spans="1:41">
      <c r="A355" s="264" t="e">
        <f t="shared" si="138"/>
        <v>#VALUE!</v>
      </c>
      <c r="B355" s="243">
        <v>443</v>
      </c>
      <c r="C355" s="244"/>
      <c r="D355" s="258" t="str">
        <f t="shared" si="139"/>
        <v/>
      </c>
      <c r="E355" s="236"/>
      <c r="F355" s="236"/>
      <c r="G355" s="244"/>
      <c r="H355" s="259" t="str">
        <f t="shared" si="140"/>
        <v/>
      </c>
      <c r="I355" s="236"/>
      <c r="J355" s="236"/>
      <c r="K355" s="236"/>
      <c r="L355" s="236"/>
      <c r="M355" s="311">
        <f t="shared" ref="M355:M418" si="144">COUNTA(N355:AK355)</f>
        <v>0</v>
      </c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  <c r="AA355" s="236"/>
      <c r="AB355" s="236"/>
      <c r="AC355" s="236"/>
      <c r="AD355" s="236"/>
      <c r="AE355" s="236"/>
      <c r="AF355" s="236"/>
      <c r="AG355" s="236"/>
      <c r="AH355" s="236"/>
      <c r="AI355" s="236"/>
      <c r="AJ355" s="236"/>
      <c r="AK355" s="236"/>
      <c r="AL355" s="260" t="str">
        <f t="shared" si="141"/>
        <v>нет</v>
      </c>
      <c r="AM355" s="260" t="str">
        <f t="shared" ref="AM355:AM418" si="145">IF($I355&lt;=9,"нет","да")</f>
        <v>нет</v>
      </c>
      <c r="AN355" s="260">
        <f t="shared" si="142"/>
        <v>0</v>
      </c>
      <c r="AO355" s="260" t="e">
        <f t="shared" si="143"/>
        <v>#VALUE!</v>
      </c>
    </row>
    <row r="356" spans="1:41">
      <c r="A356" s="264" t="e">
        <f t="shared" si="138"/>
        <v>#VALUE!</v>
      </c>
      <c r="B356" s="243">
        <v>444</v>
      </c>
      <c r="C356" s="244"/>
      <c r="D356" s="258" t="str">
        <f t="shared" si="139"/>
        <v/>
      </c>
      <c r="E356" s="236"/>
      <c r="F356" s="236"/>
      <c r="G356" s="244"/>
      <c r="H356" s="259" t="str">
        <f t="shared" si="140"/>
        <v/>
      </c>
      <c r="I356" s="236"/>
      <c r="J356" s="236"/>
      <c r="K356" s="236"/>
      <c r="L356" s="236"/>
      <c r="M356" s="311">
        <f t="shared" si="144"/>
        <v>0</v>
      </c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  <c r="AA356" s="236"/>
      <c r="AB356" s="236"/>
      <c r="AC356" s="236"/>
      <c r="AD356" s="236"/>
      <c r="AE356" s="236"/>
      <c r="AF356" s="236"/>
      <c r="AG356" s="236"/>
      <c r="AH356" s="236"/>
      <c r="AI356" s="236"/>
      <c r="AJ356" s="236"/>
      <c r="AK356" s="236"/>
      <c r="AL356" s="260" t="str">
        <f t="shared" si="141"/>
        <v>нет</v>
      </c>
      <c r="AM356" s="260" t="str">
        <f t="shared" si="145"/>
        <v>нет</v>
      </c>
      <c r="AN356" s="260">
        <f t="shared" si="142"/>
        <v>0</v>
      </c>
      <c r="AO356" s="260" t="e">
        <f t="shared" si="143"/>
        <v>#VALUE!</v>
      </c>
    </row>
    <row r="357" spans="1:41">
      <c r="A357" s="264" t="e">
        <f t="shared" si="138"/>
        <v>#VALUE!</v>
      </c>
      <c r="B357" s="243">
        <v>445</v>
      </c>
      <c r="C357" s="244"/>
      <c r="D357" s="258" t="str">
        <f t="shared" si="139"/>
        <v/>
      </c>
      <c r="E357" s="236"/>
      <c r="F357" s="236"/>
      <c r="G357" s="244"/>
      <c r="H357" s="259" t="str">
        <f t="shared" si="140"/>
        <v/>
      </c>
      <c r="I357" s="236"/>
      <c r="J357" s="236"/>
      <c r="K357" s="236"/>
      <c r="L357" s="236"/>
      <c r="M357" s="311">
        <f t="shared" si="144"/>
        <v>0</v>
      </c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  <c r="AA357" s="236"/>
      <c r="AB357" s="236"/>
      <c r="AC357" s="236"/>
      <c r="AD357" s="236"/>
      <c r="AE357" s="236"/>
      <c r="AF357" s="236"/>
      <c r="AG357" s="236"/>
      <c r="AH357" s="236"/>
      <c r="AI357" s="236"/>
      <c r="AJ357" s="236"/>
      <c r="AK357" s="236"/>
      <c r="AL357" s="260" t="str">
        <f t="shared" si="141"/>
        <v>нет</v>
      </c>
      <c r="AM357" s="260" t="str">
        <f t="shared" si="145"/>
        <v>нет</v>
      </c>
      <c r="AN357" s="260">
        <f t="shared" si="142"/>
        <v>0</v>
      </c>
      <c r="AO357" s="260" t="e">
        <f t="shared" si="143"/>
        <v>#VALUE!</v>
      </c>
    </row>
    <row r="358" spans="1:41">
      <c r="A358" s="264" t="e">
        <f t="shared" si="138"/>
        <v>#VALUE!</v>
      </c>
      <c r="B358" s="243">
        <v>446</v>
      </c>
      <c r="C358" s="244"/>
      <c r="D358" s="258" t="str">
        <f t="shared" si="139"/>
        <v/>
      </c>
      <c r="E358" s="236"/>
      <c r="F358" s="236"/>
      <c r="G358" s="244"/>
      <c r="H358" s="259" t="str">
        <f t="shared" si="140"/>
        <v/>
      </c>
      <c r="I358" s="236"/>
      <c r="J358" s="236"/>
      <c r="K358" s="236"/>
      <c r="L358" s="236"/>
      <c r="M358" s="311">
        <f t="shared" si="144"/>
        <v>0</v>
      </c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  <c r="AA358" s="236"/>
      <c r="AB358" s="236"/>
      <c r="AC358" s="236"/>
      <c r="AD358" s="236"/>
      <c r="AE358" s="236"/>
      <c r="AF358" s="236"/>
      <c r="AG358" s="236"/>
      <c r="AH358" s="236"/>
      <c r="AI358" s="236"/>
      <c r="AJ358" s="236"/>
      <c r="AK358" s="236"/>
      <c r="AL358" s="260" t="str">
        <f t="shared" si="141"/>
        <v>нет</v>
      </c>
      <c r="AM358" s="260" t="str">
        <f t="shared" si="145"/>
        <v>нет</v>
      </c>
      <c r="AN358" s="260">
        <f t="shared" si="142"/>
        <v>0</v>
      </c>
      <c r="AO358" s="260" t="e">
        <f t="shared" si="143"/>
        <v>#VALUE!</v>
      </c>
    </row>
    <row r="359" spans="1:41">
      <c r="A359" s="264" t="e">
        <f t="shared" si="138"/>
        <v>#VALUE!</v>
      </c>
      <c r="B359" s="243">
        <v>447</v>
      </c>
      <c r="C359" s="244"/>
      <c r="D359" s="258" t="str">
        <f t="shared" si="139"/>
        <v/>
      </c>
      <c r="E359" s="236"/>
      <c r="F359" s="236"/>
      <c r="G359" s="244"/>
      <c r="H359" s="259" t="str">
        <f t="shared" si="140"/>
        <v/>
      </c>
      <c r="I359" s="236"/>
      <c r="J359" s="236"/>
      <c r="K359" s="236"/>
      <c r="L359" s="236"/>
      <c r="M359" s="311">
        <f t="shared" si="144"/>
        <v>0</v>
      </c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  <c r="AA359" s="236"/>
      <c r="AB359" s="236"/>
      <c r="AC359" s="236"/>
      <c r="AD359" s="236"/>
      <c r="AE359" s="236"/>
      <c r="AF359" s="236"/>
      <c r="AG359" s="236"/>
      <c r="AH359" s="236"/>
      <c r="AI359" s="236"/>
      <c r="AJ359" s="236"/>
      <c r="AK359" s="236"/>
      <c r="AL359" s="260" t="str">
        <f t="shared" si="141"/>
        <v>нет</v>
      </c>
      <c r="AM359" s="260" t="str">
        <f t="shared" si="145"/>
        <v>нет</v>
      </c>
      <c r="AN359" s="260">
        <f t="shared" si="142"/>
        <v>0</v>
      </c>
      <c r="AO359" s="260" t="e">
        <f t="shared" si="143"/>
        <v>#VALUE!</v>
      </c>
    </row>
    <row r="360" spans="1:41">
      <c r="A360" s="264" t="e">
        <f t="shared" si="138"/>
        <v>#VALUE!</v>
      </c>
      <c r="B360" s="243">
        <v>448</v>
      </c>
      <c r="C360" s="244"/>
      <c r="D360" s="258" t="str">
        <f t="shared" si="139"/>
        <v/>
      </c>
      <c r="E360" s="236"/>
      <c r="F360" s="236"/>
      <c r="G360" s="244"/>
      <c r="H360" s="259" t="str">
        <f t="shared" si="140"/>
        <v/>
      </c>
      <c r="I360" s="236"/>
      <c r="J360" s="236"/>
      <c r="K360" s="236"/>
      <c r="L360" s="236"/>
      <c r="M360" s="311">
        <f t="shared" si="144"/>
        <v>0</v>
      </c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  <c r="AA360" s="236"/>
      <c r="AB360" s="236"/>
      <c r="AC360" s="236"/>
      <c r="AD360" s="236"/>
      <c r="AE360" s="236"/>
      <c r="AF360" s="236"/>
      <c r="AG360" s="236"/>
      <c r="AH360" s="236"/>
      <c r="AI360" s="236"/>
      <c r="AJ360" s="236"/>
      <c r="AK360" s="236"/>
      <c r="AL360" s="260" t="str">
        <f t="shared" si="141"/>
        <v>нет</v>
      </c>
      <c r="AM360" s="260" t="str">
        <f t="shared" si="145"/>
        <v>нет</v>
      </c>
      <c r="AN360" s="260">
        <f t="shared" si="142"/>
        <v>0</v>
      </c>
      <c r="AO360" s="260" t="e">
        <f t="shared" si="143"/>
        <v>#VALUE!</v>
      </c>
    </row>
    <row r="361" spans="1:41">
      <c r="A361" s="264" t="e">
        <f t="shared" si="138"/>
        <v>#VALUE!</v>
      </c>
      <c r="B361" s="243">
        <v>449</v>
      </c>
      <c r="C361" s="244"/>
      <c r="D361" s="258" t="str">
        <f t="shared" si="139"/>
        <v/>
      </c>
      <c r="E361" s="236"/>
      <c r="F361" s="236"/>
      <c r="G361" s="244"/>
      <c r="H361" s="259" t="str">
        <f t="shared" si="140"/>
        <v/>
      </c>
      <c r="I361" s="236"/>
      <c r="J361" s="236"/>
      <c r="K361" s="236"/>
      <c r="L361" s="236"/>
      <c r="M361" s="311">
        <f t="shared" si="144"/>
        <v>0</v>
      </c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  <c r="AA361" s="236"/>
      <c r="AB361" s="236"/>
      <c r="AC361" s="236"/>
      <c r="AD361" s="236"/>
      <c r="AE361" s="236"/>
      <c r="AF361" s="236"/>
      <c r="AG361" s="236"/>
      <c r="AH361" s="236"/>
      <c r="AI361" s="236"/>
      <c r="AJ361" s="236"/>
      <c r="AK361" s="236"/>
      <c r="AL361" s="260" t="str">
        <f t="shared" si="141"/>
        <v>нет</v>
      </c>
      <c r="AM361" s="260" t="str">
        <f t="shared" si="145"/>
        <v>нет</v>
      </c>
      <c r="AN361" s="260">
        <f t="shared" si="142"/>
        <v>0</v>
      </c>
      <c r="AO361" s="260" t="e">
        <f t="shared" si="143"/>
        <v>#VALUE!</v>
      </c>
    </row>
    <row r="362" spans="1:41">
      <c r="A362" s="264" t="e">
        <f t="shared" si="138"/>
        <v>#VALUE!</v>
      </c>
      <c r="B362" s="243">
        <v>450</v>
      </c>
      <c r="C362" s="244"/>
      <c r="D362" s="258" t="str">
        <f t="shared" si="139"/>
        <v/>
      </c>
      <c r="E362" s="236"/>
      <c r="F362" s="236"/>
      <c r="G362" s="244"/>
      <c r="H362" s="259" t="str">
        <f t="shared" si="140"/>
        <v/>
      </c>
      <c r="I362" s="236"/>
      <c r="J362" s="236"/>
      <c r="K362" s="236"/>
      <c r="L362" s="236"/>
      <c r="M362" s="311">
        <f t="shared" si="144"/>
        <v>0</v>
      </c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  <c r="AA362" s="236"/>
      <c r="AB362" s="236"/>
      <c r="AC362" s="236"/>
      <c r="AD362" s="236"/>
      <c r="AE362" s="236"/>
      <c r="AF362" s="236"/>
      <c r="AG362" s="236"/>
      <c r="AH362" s="236"/>
      <c r="AI362" s="236"/>
      <c r="AJ362" s="236"/>
      <c r="AK362" s="236"/>
      <c r="AL362" s="260" t="str">
        <f t="shared" si="141"/>
        <v>нет</v>
      </c>
      <c r="AM362" s="260" t="str">
        <f t="shared" si="145"/>
        <v>нет</v>
      </c>
      <c r="AN362" s="260">
        <f t="shared" si="142"/>
        <v>0</v>
      </c>
      <c r="AO362" s="260" t="e">
        <f t="shared" si="143"/>
        <v>#VALUE!</v>
      </c>
    </row>
    <row r="363" spans="1:41">
      <c r="A363" s="264" t="e">
        <f t="shared" si="138"/>
        <v>#VALUE!</v>
      </c>
      <c r="B363" s="243">
        <v>451</v>
      </c>
      <c r="C363" s="244"/>
      <c r="D363" s="258" t="str">
        <f t="shared" si="139"/>
        <v/>
      </c>
      <c r="E363" s="236"/>
      <c r="F363" s="236"/>
      <c r="G363" s="244"/>
      <c r="H363" s="259" t="str">
        <f t="shared" si="140"/>
        <v/>
      </c>
      <c r="I363" s="236"/>
      <c r="J363" s="236"/>
      <c r="K363" s="236"/>
      <c r="L363" s="236"/>
      <c r="M363" s="311">
        <f t="shared" si="144"/>
        <v>0</v>
      </c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  <c r="AA363" s="236"/>
      <c r="AB363" s="236"/>
      <c r="AC363" s="236"/>
      <c r="AD363" s="236"/>
      <c r="AE363" s="236"/>
      <c r="AF363" s="236"/>
      <c r="AG363" s="236"/>
      <c r="AH363" s="236"/>
      <c r="AI363" s="236"/>
      <c r="AJ363" s="236"/>
      <c r="AK363" s="236"/>
      <c r="AL363" s="260" t="str">
        <f t="shared" si="141"/>
        <v>нет</v>
      </c>
      <c r="AM363" s="260" t="str">
        <f t="shared" si="145"/>
        <v>нет</v>
      </c>
      <c r="AN363" s="260">
        <f t="shared" si="142"/>
        <v>0</v>
      </c>
      <c r="AO363" s="260" t="e">
        <f t="shared" si="143"/>
        <v>#VALUE!</v>
      </c>
    </row>
    <row r="364" spans="1:41">
      <c r="A364" s="264" t="e">
        <f t="shared" si="138"/>
        <v>#VALUE!</v>
      </c>
      <c r="B364" s="243">
        <v>452</v>
      </c>
      <c r="C364" s="244"/>
      <c r="D364" s="258" t="str">
        <f t="shared" si="139"/>
        <v/>
      </c>
      <c r="E364" s="236"/>
      <c r="F364" s="236"/>
      <c r="G364" s="244"/>
      <c r="H364" s="259" t="str">
        <f t="shared" si="140"/>
        <v/>
      </c>
      <c r="I364" s="236"/>
      <c r="J364" s="236"/>
      <c r="K364" s="236"/>
      <c r="L364" s="236"/>
      <c r="M364" s="311">
        <f t="shared" si="144"/>
        <v>0</v>
      </c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  <c r="AA364" s="236"/>
      <c r="AB364" s="236"/>
      <c r="AC364" s="236"/>
      <c r="AD364" s="236"/>
      <c r="AE364" s="236"/>
      <c r="AF364" s="236"/>
      <c r="AG364" s="236"/>
      <c r="AH364" s="236"/>
      <c r="AI364" s="236"/>
      <c r="AJ364" s="236"/>
      <c r="AK364" s="236"/>
      <c r="AL364" s="260" t="str">
        <f t="shared" si="141"/>
        <v>нет</v>
      </c>
      <c r="AM364" s="260" t="str">
        <f t="shared" si="145"/>
        <v>нет</v>
      </c>
      <c r="AN364" s="260">
        <f t="shared" si="142"/>
        <v>0</v>
      </c>
      <c r="AO364" s="260" t="e">
        <f t="shared" si="143"/>
        <v>#VALUE!</v>
      </c>
    </row>
    <row r="365" spans="1:41">
      <c r="A365" s="264" t="e">
        <f t="shared" ref="A365:A428" si="146">IF($AO365=$C365, "Код_ОО+МСУ_верно", "Требуется проверка кода ОО или МСУ, кроме 101, 102,103")</f>
        <v>#VALUE!</v>
      </c>
      <c r="B365" s="243">
        <v>453</v>
      </c>
      <c r="C365" s="244"/>
      <c r="D365" s="258" t="str">
        <f t="shared" si="139"/>
        <v/>
      </c>
      <c r="E365" s="236"/>
      <c r="F365" s="236"/>
      <c r="G365" s="244"/>
      <c r="H365" s="259" t="str">
        <f t="shared" si="140"/>
        <v/>
      </c>
      <c r="I365" s="236"/>
      <c r="J365" s="236"/>
      <c r="K365" s="236"/>
      <c r="L365" s="236"/>
      <c r="M365" s="311">
        <f t="shared" si="144"/>
        <v>0</v>
      </c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  <c r="AA365" s="236"/>
      <c r="AB365" s="236"/>
      <c r="AC365" s="236"/>
      <c r="AD365" s="236"/>
      <c r="AE365" s="236"/>
      <c r="AF365" s="236"/>
      <c r="AG365" s="236"/>
      <c r="AH365" s="236"/>
      <c r="AI365" s="236"/>
      <c r="AJ365" s="236"/>
      <c r="AK365" s="236"/>
      <c r="AL365" s="260" t="str">
        <f t="shared" si="141"/>
        <v>нет</v>
      </c>
      <c r="AM365" s="260" t="str">
        <f t="shared" si="145"/>
        <v>нет</v>
      </c>
      <c r="AN365" s="260">
        <f t="shared" si="142"/>
        <v>0</v>
      </c>
      <c r="AO365" s="260" t="e">
        <f t="shared" si="143"/>
        <v>#VALUE!</v>
      </c>
    </row>
    <row r="366" spans="1:41">
      <c r="A366" s="264" t="e">
        <f t="shared" si="146"/>
        <v>#VALUE!</v>
      </c>
      <c r="B366" s="243">
        <v>454</v>
      </c>
      <c r="C366" s="244"/>
      <c r="D366" s="258" t="str">
        <f t="shared" si="139"/>
        <v/>
      </c>
      <c r="E366" s="236"/>
      <c r="F366" s="236"/>
      <c r="G366" s="244"/>
      <c r="H366" s="259" t="str">
        <f t="shared" si="140"/>
        <v/>
      </c>
      <c r="I366" s="236"/>
      <c r="J366" s="236"/>
      <c r="K366" s="236"/>
      <c r="L366" s="236"/>
      <c r="M366" s="311">
        <f t="shared" si="144"/>
        <v>0</v>
      </c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  <c r="AA366" s="236"/>
      <c r="AB366" s="236"/>
      <c r="AC366" s="236"/>
      <c r="AD366" s="236"/>
      <c r="AE366" s="236"/>
      <c r="AF366" s="236"/>
      <c r="AG366" s="236"/>
      <c r="AH366" s="236"/>
      <c r="AI366" s="236"/>
      <c r="AJ366" s="236"/>
      <c r="AK366" s="236"/>
      <c r="AL366" s="260" t="str">
        <f t="shared" si="141"/>
        <v>нет</v>
      </c>
      <c r="AM366" s="260" t="str">
        <f t="shared" si="145"/>
        <v>нет</v>
      </c>
      <c r="AN366" s="260">
        <f t="shared" si="142"/>
        <v>0</v>
      </c>
      <c r="AO366" s="260" t="e">
        <f t="shared" si="143"/>
        <v>#VALUE!</v>
      </c>
    </row>
    <row r="367" spans="1:41">
      <c r="A367" s="264" t="e">
        <f t="shared" si="146"/>
        <v>#VALUE!</v>
      </c>
      <c r="B367" s="243">
        <v>455</v>
      </c>
      <c r="C367" s="244"/>
      <c r="D367" s="258" t="str">
        <f t="shared" si="139"/>
        <v/>
      </c>
      <c r="E367" s="236"/>
      <c r="F367" s="236"/>
      <c r="G367" s="244"/>
      <c r="H367" s="259" t="str">
        <f t="shared" si="140"/>
        <v/>
      </c>
      <c r="I367" s="236"/>
      <c r="J367" s="236"/>
      <c r="K367" s="236"/>
      <c r="L367" s="236"/>
      <c r="M367" s="311">
        <f t="shared" si="144"/>
        <v>0</v>
      </c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  <c r="AA367" s="236"/>
      <c r="AB367" s="236"/>
      <c r="AC367" s="236"/>
      <c r="AD367" s="236"/>
      <c r="AE367" s="236"/>
      <c r="AF367" s="236"/>
      <c r="AG367" s="236"/>
      <c r="AH367" s="236"/>
      <c r="AI367" s="236"/>
      <c r="AJ367" s="236"/>
      <c r="AK367" s="236"/>
      <c r="AL367" s="260" t="str">
        <f t="shared" si="141"/>
        <v>нет</v>
      </c>
      <c r="AM367" s="260" t="str">
        <f t="shared" si="145"/>
        <v>нет</v>
      </c>
      <c r="AN367" s="260">
        <f t="shared" si="142"/>
        <v>0</v>
      </c>
      <c r="AO367" s="260" t="e">
        <f t="shared" si="143"/>
        <v>#VALUE!</v>
      </c>
    </row>
    <row r="368" spans="1:41">
      <c r="A368" s="264" t="e">
        <f t="shared" si="146"/>
        <v>#VALUE!</v>
      </c>
      <c r="B368" s="243">
        <v>456</v>
      </c>
      <c r="C368" s="244"/>
      <c r="D368" s="258" t="str">
        <f t="shared" si="139"/>
        <v/>
      </c>
      <c r="E368" s="236"/>
      <c r="F368" s="236"/>
      <c r="G368" s="244"/>
      <c r="H368" s="259" t="str">
        <f t="shared" si="140"/>
        <v/>
      </c>
      <c r="I368" s="236"/>
      <c r="J368" s="236"/>
      <c r="K368" s="236"/>
      <c r="L368" s="236"/>
      <c r="M368" s="311">
        <f t="shared" si="144"/>
        <v>0</v>
      </c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  <c r="AA368" s="236"/>
      <c r="AB368" s="236"/>
      <c r="AC368" s="236"/>
      <c r="AD368" s="236"/>
      <c r="AE368" s="236"/>
      <c r="AF368" s="236"/>
      <c r="AG368" s="236"/>
      <c r="AH368" s="236"/>
      <c r="AI368" s="236"/>
      <c r="AJ368" s="236"/>
      <c r="AK368" s="236"/>
      <c r="AL368" s="260" t="str">
        <f t="shared" si="141"/>
        <v>нет</v>
      </c>
      <c r="AM368" s="260" t="str">
        <f t="shared" si="145"/>
        <v>нет</v>
      </c>
      <c r="AN368" s="260">
        <f t="shared" si="142"/>
        <v>0</v>
      </c>
      <c r="AO368" s="260" t="e">
        <f t="shared" si="143"/>
        <v>#VALUE!</v>
      </c>
    </row>
    <row r="369" spans="1:41">
      <c r="A369" s="264" t="e">
        <f t="shared" si="146"/>
        <v>#VALUE!</v>
      </c>
      <c r="B369" s="243">
        <v>457</v>
      </c>
      <c r="C369" s="244"/>
      <c r="D369" s="258" t="str">
        <f t="shared" si="139"/>
        <v/>
      </c>
      <c r="E369" s="236"/>
      <c r="F369" s="236"/>
      <c r="G369" s="244"/>
      <c r="H369" s="259" t="str">
        <f t="shared" si="140"/>
        <v/>
      </c>
      <c r="I369" s="236"/>
      <c r="J369" s="236"/>
      <c r="K369" s="236"/>
      <c r="L369" s="236"/>
      <c r="M369" s="311">
        <f t="shared" si="144"/>
        <v>0</v>
      </c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  <c r="AA369" s="236"/>
      <c r="AB369" s="236"/>
      <c r="AC369" s="236"/>
      <c r="AD369" s="236"/>
      <c r="AE369" s="236"/>
      <c r="AF369" s="236"/>
      <c r="AG369" s="236"/>
      <c r="AH369" s="236"/>
      <c r="AI369" s="236"/>
      <c r="AJ369" s="236"/>
      <c r="AK369" s="236"/>
      <c r="AL369" s="260" t="str">
        <f t="shared" si="141"/>
        <v>нет</v>
      </c>
      <c r="AM369" s="260" t="str">
        <f t="shared" si="145"/>
        <v>нет</v>
      </c>
      <c r="AN369" s="260">
        <f t="shared" si="142"/>
        <v>0</v>
      </c>
      <c r="AO369" s="260" t="e">
        <f t="shared" si="143"/>
        <v>#VALUE!</v>
      </c>
    </row>
    <row r="370" spans="1:41">
      <c r="A370" s="264" t="e">
        <f t="shared" si="146"/>
        <v>#VALUE!</v>
      </c>
      <c r="B370" s="243">
        <v>458</v>
      </c>
      <c r="C370" s="244"/>
      <c r="D370" s="258" t="str">
        <f t="shared" si="139"/>
        <v/>
      </c>
      <c r="E370" s="236"/>
      <c r="F370" s="236"/>
      <c r="G370" s="244"/>
      <c r="H370" s="259" t="str">
        <f t="shared" si="140"/>
        <v/>
      </c>
      <c r="I370" s="236"/>
      <c r="J370" s="236"/>
      <c r="K370" s="236"/>
      <c r="L370" s="236"/>
      <c r="M370" s="311">
        <f t="shared" si="144"/>
        <v>0</v>
      </c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  <c r="AA370" s="236"/>
      <c r="AB370" s="236"/>
      <c r="AC370" s="236"/>
      <c r="AD370" s="236"/>
      <c r="AE370" s="236"/>
      <c r="AF370" s="236"/>
      <c r="AG370" s="236"/>
      <c r="AH370" s="236"/>
      <c r="AI370" s="236"/>
      <c r="AJ370" s="236"/>
      <c r="AK370" s="236"/>
      <c r="AL370" s="260" t="str">
        <f t="shared" si="141"/>
        <v>нет</v>
      </c>
      <c r="AM370" s="260" t="str">
        <f t="shared" si="145"/>
        <v>нет</v>
      </c>
      <c r="AN370" s="260">
        <f t="shared" si="142"/>
        <v>0</v>
      </c>
      <c r="AO370" s="260" t="e">
        <f t="shared" si="143"/>
        <v>#VALUE!</v>
      </c>
    </row>
    <row r="371" spans="1:41">
      <c r="A371" s="264" t="e">
        <f t="shared" si="146"/>
        <v>#VALUE!</v>
      </c>
      <c r="B371" s="243">
        <v>459</v>
      </c>
      <c r="C371" s="244"/>
      <c r="D371" s="258" t="str">
        <f t="shared" si="139"/>
        <v/>
      </c>
      <c r="E371" s="236"/>
      <c r="F371" s="236"/>
      <c r="G371" s="244"/>
      <c r="H371" s="259" t="str">
        <f t="shared" si="140"/>
        <v/>
      </c>
      <c r="I371" s="236"/>
      <c r="J371" s="236"/>
      <c r="K371" s="236"/>
      <c r="L371" s="236"/>
      <c r="M371" s="311">
        <f t="shared" si="144"/>
        <v>0</v>
      </c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  <c r="AA371" s="236"/>
      <c r="AB371" s="236"/>
      <c r="AC371" s="236"/>
      <c r="AD371" s="236"/>
      <c r="AE371" s="236"/>
      <c r="AF371" s="236"/>
      <c r="AG371" s="236"/>
      <c r="AH371" s="236"/>
      <c r="AI371" s="236"/>
      <c r="AJ371" s="236"/>
      <c r="AK371" s="236"/>
      <c r="AL371" s="260" t="str">
        <f t="shared" si="141"/>
        <v>нет</v>
      </c>
      <c r="AM371" s="260" t="str">
        <f t="shared" si="145"/>
        <v>нет</v>
      </c>
      <c r="AN371" s="260">
        <f t="shared" si="142"/>
        <v>0</v>
      </c>
      <c r="AO371" s="260" t="e">
        <f t="shared" si="143"/>
        <v>#VALUE!</v>
      </c>
    </row>
    <row r="372" spans="1:41">
      <c r="A372" s="264" t="e">
        <f t="shared" si="146"/>
        <v>#VALUE!</v>
      </c>
      <c r="B372" s="243">
        <v>460</v>
      </c>
      <c r="C372" s="244"/>
      <c r="D372" s="258" t="str">
        <f t="shared" si="139"/>
        <v/>
      </c>
      <c r="E372" s="236"/>
      <c r="F372" s="236"/>
      <c r="G372" s="244"/>
      <c r="H372" s="259" t="str">
        <f t="shared" si="140"/>
        <v/>
      </c>
      <c r="I372" s="236"/>
      <c r="J372" s="236"/>
      <c r="K372" s="236"/>
      <c r="L372" s="236"/>
      <c r="M372" s="311">
        <f t="shared" si="144"/>
        <v>0</v>
      </c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  <c r="AA372" s="236"/>
      <c r="AB372" s="236"/>
      <c r="AC372" s="236"/>
      <c r="AD372" s="236"/>
      <c r="AE372" s="236"/>
      <c r="AF372" s="236"/>
      <c r="AG372" s="236"/>
      <c r="AH372" s="236"/>
      <c r="AI372" s="236"/>
      <c r="AJ372" s="236"/>
      <c r="AK372" s="236"/>
      <c r="AL372" s="260" t="str">
        <f t="shared" si="141"/>
        <v>нет</v>
      </c>
      <c r="AM372" s="260" t="str">
        <f t="shared" si="145"/>
        <v>нет</v>
      </c>
      <c r="AN372" s="260">
        <f t="shared" si="142"/>
        <v>0</v>
      </c>
      <c r="AO372" s="260" t="e">
        <f t="shared" si="143"/>
        <v>#VALUE!</v>
      </c>
    </row>
    <row r="373" spans="1:41">
      <c r="A373" s="264" t="e">
        <f t="shared" si="146"/>
        <v>#VALUE!</v>
      </c>
      <c r="B373" s="243">
        <v>461</v>
      </c>
      <c r="C373" s="244"/>
      <c r="D373" s="258" t="str">
        <f t="shared" si="139"/>
        <v/>
      </c>
      <c r="E373" s="236"/>
      <c r="F373" s="236"/>
      <c r="G373" s="244"/>
      <c r="H373" s="259" t="str">
        <f t="shared" si="140"/>
        <v/>
      </c>
      <c r="I373" s="236"/>
      <c r="J373" s="236"/>
      <c r="K373" s="236"/>
      <c r="L373" s="236"/>
      <c r="M373" s="311">
        <f t="shared" si="144"/>
        <v>0</v>
      </c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  <c r="AA373" s="236"/>
      <c r="AB373" s="236"/>
      <c r="AC373" s="236"/>
      <c r="AD373" s="236"/>
      <c r="AE373" s="236"/>
      <c r="AF373" s="236"/>
      <c r="AG373" s="236"/>
      <c r="AH373" s="236"/>
      <c r="AI373" s="236"/>
      <c r="AJ373" s="236"/>
      <c r="AK373" s="236"/>
      <c r="AL373" s="260" t="str">
        <f t="shared" si="141"/>
        <v>нет</v>
      </c>
      <c r="AM373" s="260" t="str">
        <f t="shared" si="145"/>
        <v>нет</v>
      </c>
      <c r="AN373" s="260">
        <f t="shared" si="142"/>
        <v>0</v>
      </c>
      <c r="AO373" s="260" t="e">
        <f t="shared" si="143"/>
        <v>#VALUE!</v>
      </c>
    </row>
    <row r="374" spans="1:41">
      <c r="A374" s="264" t="e">
        <f t="shared" si="146"/>
        <v>#VALUE!</v>
      </c>
      <c r="B374" s="243">
        <v>462</v>
      </c>
      <c r="C374" s="244"/>
      <c r="D374" s="258" t="str">
        <f t="shared" si="139"/>
        <v/>
      </c>
      <c r="E374" s="236"/>
      <c r="F374" s="236"/>
      <c r="G374" s="244"/>
      <c r="H374" s="259" t="str">
        <f t="shared" si="140"/>
        <v/>
      </c>
      <c r="I374" s="236"/>
      <c r="J374" s="236"/>
      <c r="K374" s="236"/>
      <c r="L374" s="236"/>
      <c r="M374" s="311">
        <f t="shared" si="144"/>
        <v>0</v>
      </c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  <c r="AA374" s="236"/>
      <c r="AB374" s="236"/>
      <c r="AC374" s="236"/>
      <c r="AD374" s="236"/>
      <c r="AE374" s="236"/>
      <c r="AF374" s="236"/>
      <c r="AG374" s="236"/>
      <c r="AH374" s="236"/>
      <c r="AI374" s="236"/>
      <c r="AJ374" s="236"/>
      <c r="AK374" s="236"/>
      <c r="AL374" s="260" t="str">
        <f t="shared" si="141"/>
        <v>нет</v>
      </c>
      <c r="AM374" s="260" t="str">
        <f t="shared" si="145"/>
        <v>нет</v>
      </c>
      <c r="AN374" s="260">
        <f t="shared" si="142"/>
        <v>0</v>
      </c>
      <c r="AO374" s="260" t="e">
        <f t="shared" si="143"/>
        <v>#VALUE!</v>
      </c>
    </row>
    <row r="375" spans="1:41">
      <c r="A375" s="264" t="e">
        <f t="shared" si="146"/>
        <v>#VALUE!</v>
      </c>
      <c r="B375" s="243">
        <v>463</v>
      </c>
      <c r="C375" s="244"/>
      <c r="D375" s="258" t="str">
        <f t="shared" si="139"/>
        <v/>
      </c>
      <c r="E375" s="236"/>
      <c r="F375" s="236"/>
      <c r="G375" s="244"/>
      <c r="H375" s="259" t="str">
        <f t="shared" si="140"/>
        <v/>
      </c>
      <c r="I375" s="236"/>
      <c r="J375" s="236"/>
      <c r="K375" s="236"/>
      <c r="L375" s="236"/>
      <c r="M375" s="311">
        <f t="shared" si="144"/>
        <v>0</v>
      </c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  <c r="AA375" s="236"/>
      <c r="AB375" s="236"/>
      <c r="AC375" s="236"/>
      <c r="AD375" s="236"/>
      <c r="AE375" s="236"/>
      <c r="AF375" s="236"/>
      <c r="AG375" s="236"/>
      <c r="AH375" s="236"/>
      <c r="AI375" s="236"/>
      <c r="AJ375" s="236"/>
      <c r="AK375" s="236"/>
      <c r="AL375" s="260" t="str">
        <f t="shared" si="141"/>
        <v>нет</v>
      </c>
      <c r="AM375" s="260" t="str">
        <f t="shared" si="145"/>
        <v>нет</v>
      </c>
      <c r="AN375" s="260">
        <f t="shared" si="142"/>
        <v>0</v>
      </c>
      <c r="AO375" s="260" t="e">
        <f t="shared" si="143"/>
        <v>#VALUE!</v>
      </c>
    </row>
    <row r="376" spans="1:41">
      <c r="A376" s="264" t="e">
        <f t="shared" si="146"/>
        <v>#VALUE!</v>
      </c>
      <c r="B376" s="243">
        <v>464</v>
      </c>
      <c r="C376" s="244"/>
      <c r="D376" s="258" t="str">
        <f t="shared" si="139"/>
        <v/>
      </c>
      <c r="E376" s="236"/>
      <c r="F376" s="236"/>
      <c r="G376" s="244"/>
      <c r="H376" s="259" t="str">
        <f t="shared" si="140"/>
        <v/>
      </c>
      <c r="I376" s="236"/>
      <c r="J376" s="236"/>
      <c r="K376" s="236"/>
      <c r="L376" s="236"/>
      <c r="M376" s="311">
        <f t="shared" si="144"/>
        <v>0</v>
      </c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  <c r="AA376" s="236"/>
      <c r="AB376" s="236"/>
      <c r="AC376" s="236"/>
      <c r="AD376" s="236"/>
      <c r="AE376" s="236"/>
      <c r="AF376" s="236"/>
      <c r="AG376" s="236"/>
      <c r="AH376" s="236"/>
      <c r="AI376" s="236"/>
      <c r="AJ376" s="236"/>
      <c r="AK376" s="236"/>
      <c r="AL376" s="260" t="str">
        <f t="shared" si="141"/>
        <v>нет</v>
      </c>
      <c r="AM376" s="260" t="str">
        <f t="shared" si="145"/>
        <v>нет</v>
      </c>
      <c r="AN376" s="260">
        <f t="shared" si="142"/>
        <v>0</v>
      </c>
      <c r="AO376" s="260" t="e">
        <f t="shared" si="143"/>
        <v>#VALUE!</v>
      </c>
    </row>
    <row r="377" spans="1:41">
      <c r="A377" s="264" t="e">
        <f t="shared" si="146"/>
        <v>#VALUE!</v>
      </c>
      <c r="B377" s="243">
        <v>465</v>
      </c>
      <c r="C377" s="244"/>
      <c r="D377" s="258" t="str">
        <f t="shared" si="139"/>
        <v/>
      </c>
      <c r="E377" s="236"/>
      <c r="F377" s="236"/>
      <c r="G377" s="244"/>
      <c r="H377" s="259" t="str">
        <f t="shared" si="140"/>
        <v/>
      </c>
      <c r="I377" s="236"/>
      <c r="J377" s="236"/>
      <c r="K377" s="236"/>
      <c r="L377" s="236"/>
      <c r="M377" s="311">
        <f t="shared" si="144"/>
        <v>0</v>
      </c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  <c r="AA377" s="236"/>
      <c r="AB377" s="236"/>
      <c r="AC377" s="236"/>
      <c r="AD377" s="236"/>
      <c r="AE377" s="236"/>
      <c r="AF377" s="236"/>
      <c r="AG377" s="236"/>
      <c r="AH377" s="236"/>
      <c r="AI377" s="236"/>
      <c r="AJ377" s="236"/>
      <c r="AK377" s="236"/>
      <c r="AL377" s="260" t="str">
        <f t="shared" si="141"/>
        <v>нет</v>
      </c>
      <c r="AM377" s="260" t="str">
        <f t="shared" si="145"/>
        <v>нет</v>
      </c>
      <c r="AN377" s="260">
        <f t="shared" si="142"/>
        <v>0</v>
      </c>
      <c r="AO377" s="260" t="e">
        <f t="shared" si="143"/>
        <v>#VALUE!</v>
      </c>
    </row>
    <row r="378" spans="1:41">
      <c r="A378" s="264" t="e">
        <f t="shared" si="146"/>
        <v>#VALUE!</v>
      </c>
      <c r="B378" s="243">
        <v>466</v>
      </c>
      <c r="C378" s="244"/>
      <c r="D378" s="258" t="str">
        <f t="shared" si="139"/>
        <v/>
      </c>
      <c r="E378" s="236"/>
      <c r="F378" s="236"/>
      <c r="G378" s="244"/>
      <c r="H378" s="259" t="str">
        <f t="shared" si="140"/>
        <v/>
      </c>
      <c r="I378" s="236"/>
      <c r="J378" s="236"/>
      <c r="K378" s="236"/>
      <c r="L378" s="236"/>
      <c r="M378" s="311">
        <f t="shared" si="144"/>
        <v>0</v>
      </c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  <c r="AA378" s="236"/>
      <c r="AB378" s="236"/>
      <c r="AC378" s="236"/>
      <c r="AD378" s="236"/>
      <c r="AE378" s="236"/>
      <c r="AF378" s="236"/>
      <c r="AG378" s="236"/>
      <c r="AH378" s="236"/>
      <c r="AI378" s="236"/>
      <c r="AJ378" s="236"/>
      <c r="AK378" s="236"/>
      <c r="AL378" s="260" t="str">
        <f t="shared" si="141"/>
        <v>нет</v>
      </c>
      <c r="AM378" s="260" t="str">
        <f t="shared" si="145"/>
        <v>нет</v>
      </c>
      <c r="AN378" s="260">
        <f t="shared" si="142"/>
        <v>0</v>
      </c>
      <c r="AO378" s="260" t="e">
        <f t="shared" si="143"/>
        <v>#VALUE!</v>
      </c>
    </row>
    <row r="379" spans="1:41">
      <c r="A379" s="264" t="e">
        <f t="shared" si="146"/>
        <v>#VALUE!</v>
      </c>
      <c r="B379" s="243">
        <v>467</v>
      </c>
      <c r="C379" s="244"/>
      <c r="D379" s="258" t="str">
        <f t="shared" si="139"/>
        <v/>
      </c>
      <c r="E379" s="236"/>
      <c r="F379" s="236"/>
      <c r="G379" s="244"/>
      <c r="H379" s="259" t="str">
        <f t="shared" si="140"/>
        <v/>
      </c>
      <c r="I379" s="236"/>
      <c r="J379" s="236"/>
      <c r="K379" s="236"/>
      <c r="L379" s="236"/>
      <c r="M379" s="311">
        <f t="shared" si="144"/>
        <v>0</v>
      </c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  <c r="AA379" s="236"/>
      <c r="AB379" s="236"/>
      <c r="AC379" s="236"/>
      <c r="AD379" s="236"/>
      <c r="AE379" s="236"/>
      <c r="AF379" s="236"/>
      <c r="AG379" s="236"/>
      <c r="AH379" s="236"/>
      <c r="AI379" s="236"/>
      <c r="AJ379" s="236"/>
      <c r="AK379" s="236"/>
      <c r="AL379" s="260" t="str">
        <f t="shared" si="141"/>
        <v>нет</v>
      </c>
      <c r="AM379" s="260" t="str">
        <f t="shared" si="145"/>
        <v>нет</v>
      </c>
      <c r="AN379" s="260">
        <f t="shared" si="142"/>
        <v>0</v>
      </c>
      <c r="AO379" s="260" t="e">
        <f t="shared" si="143"/>
        <v>#VALUE!</v>
      </c>
    </row>
    <row r="380" spans="1:41">
      <c r="A380" s="264" t="e">
        <f t="shared" si="146"/>
        <v>#VALUE!</v>
      </c>
      <c r="B380" s="243">
        <v>468</v>
      </c>
      <c r="C380" s="244"/>
      <c r="D380" s="258" t="str">
        <f t="shared" si="139"/>
        <v/>
      </c>
      <c r="E380" s="236"/>
      <c r="F380" s="236"/>
      <c r="G380" s="244"/>
      <c r="H380" s="259" t="str">
        <f t="shared" si="140"/>
        <v/>
      </c>
      <c r="I380" s="236"/>
      <c r="J380" s="236"/>
      <c r="K380" s="236"/>
      <c r="L380" s="236"/>
      <c r="M380" s="311">
        <f t="shared" si="144"/>
        <v>0</v>
      </c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  <c r="AA380" s="236"/>
      <c r="AB380" s="236"/>
      <c r="AC380" s="236"/>
      <c r="AD380" s="236"/>
      <c r="AE380" s="236"/>
      <c r="AF380" s="236"/>
      <c r="AG380" s="236"/>
      <c r="AH380" s="236"/>
      <c r="AI380" s="236"/>
      <c r="AJ380" s="236"/>
      <c r="AK380" s="236"/>
      <c r="AL380" s="260" t="str">
        <f t="shared" si="141"/>
        <v>нет</v>
      </c>
      <c r="AM380" s="260" t="str">
        <f t="shared" si="145"/>
        <v>нет</v>
      </c>
      <c r="AN380" s="260">
        <f t="shared" si="142"/>
        <v>0</v>
      </c>
      <c r="AO380" s="260" t="e">
        <f t="shared" si="143"/>
        <v>#VALUE!</v>
      </c>
    </row>
    <row r="381" spans="1:41">
      <c r="A381" s="264" t="e">
        <f t="shared" si="146"/>
        <v>#VALUE!</v>
      </c>
      <c r="B381" s="243">
        <v>469</v>
      </c>
      <c r="C381" s="244"/>
      <c r="D381" s="258" t="str">
        <f t="shared" si="139"/>
        <v/>
      </c>
      <c r="E381" s="236"/>
      <c r="F381" s="236"/>
      <c r="G381" s="244"/>
      <c r="H381" s="259" t="str">
        <f t="shared" si="140"/>
        <v/>
      </c>
      <c r="I381" s="236"/>
      <c r="J381" s="236"/>
      <c r="K381" s="236"/>
      <c r="L381" s="236"/>
      <c r="M381" s="311">
        <f t="shared" si="144"/>
        <v>0</v>
      </c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  <c r="AA381" s="236"/>
      <c r="AB381" s="236"/>
      <c r="AC381" s="236"/>
      <c r="AD381" s="236"/>
      <c r="AE381" s="236"/>
      <c r="AF381" s="236"/>
      <c r="AG381" s="236"/>
      <c r="AH381" s="236"/>
      <c r="AI381" s="236"/>
      <c r="AJ381" s="236"/>
      <c r="AK381" s="236"/>
      <c r="AL381" s="260" t="str">
        <f t="shared" si="141"/>
        <v>нет</v>
      </c>
      <c r="AM381" s="260" t="str">
        <f t="shared" si="145"/>
        <v>нет</v>
      </c>
      <c r="AN381" s="260">
        <f t="shared" si="142"/>
        <v>0</v>
      </c>
      <c r="AO381" s="260" t="e">
        <f t="shared" si="143"/>
        <v>#VALUE!</v>
      </c>
    </row>
    <row r="382" spans="1:41">
      <c r="A382" s="264" t="e">
        <f t="shared" si="146"/>
        <v>#VALUE!</v>
      </c>
      <c r="B382" s="243">
        <v>470</v>
      </c>
      <c r="C382" s="244"/>
      <c r="D382" s="258" t="str">
        <f t="shared" si="139"/>
        <v/>
      </c>
      <c r="E382" s="236"/>
      <c r="F382" s="236"/>
      <c r="G382" s="244"/>
      <c r="H382" s="259" t="str">
        <f t="shared" si="140"/>
        <v/>
      </c>
      <c r="I382" s="236"/>
      <c r="J382" s="236"/>
      <c r="K382" s="236"/>
      <c r="L382" s="236"/>
      <c r="M382" s="311">
        <f t="shared" si="144"/>
        <v>0</v>
      </c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B382" s="236"/>
      <c r="AC382" s="236"/>
      <c r="AD382" s="236"/>
      <c r="AE382" s="236"/>
      <c r="AF382" s="236"/>
      <c r="AG382" s="236"/>
      <c r="AH382" s="236"/>
      <c r="AI382" s="236"/>
      <c r="AJ382" s="236"/>
      <c r="AK382" s="236"/>
      <c r="AL382" s="260" t="str">
        <f t="shared" si="141"/>
        <v>нет</v>
      </c>
      <c r="AM382" s="260" t="str">
        <f t="shared" si="145"/>
        <v>нет</v>
      </c>
      <c r="AN382" s="260">
        <f t="shared" si="142"/>
        <v>0</v>
      </c>
      <c r="AO382" s="260" t="e">
        <f t="shared" si="143"/>
        <v>#VALUE!</v>
      </c>
    </row>
    <row r="383" spans="1:41">
      <c r="A383" s="264" t="e">
        <f t="shared" si="146"/>
        <v>#VALUE!</v>
      </c>
      <c r="B383" s="243">
        <v>471</v>
      </c>
      <c r="C383" s="244"/>
      <c r="D383" s="258" t="str">
        <f t="shared" si="139"/>
        <v/>
      </c>
      <c r="E383" s="236"/>
      <c r="F383" s="236"/>
      <c r="G383" s="244"/>
      <c r="H383" s="259" t="str">
        <f t="shared" si="140"/>
        <v/>
      </c>
      <c r="I383" s="236"/>
      <c r="J383" s="236"/>
      <c r="K383" s="236"/>
      <c r="L383" s="236"/>
      <c r="M383" s="311">
        <f t="shared" si="144"/>
        <v>0</v>
      </c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  <c r="AA383" s="236"/>
      <c r="AB383" s="236"/>
      <c r="AC383" s="236"/>
      <c r="AD383" s="236"/>
      <c r="AE383" s="236"/>
      <c r="AF383" s="236"/>
      <c r="AG383" s="236"/>
      <c r="AH383" s="236"/>
      <c r="AI383" s="236"/>
      <c r="AJ383" s="236"/>
      <c r="AK383" s="236"/>
      <c r="AL383" s="260" t="str">
        <f t="shared" si="141"/>
        <v>нет</v>
      </c>
      <c r="AM383" s="260" t="str">
        <f t="shared" si="145"/>
        <v>нет</v>
      </c>
      <c r="AN383" s="260">
        <f t="shared" si="142"/>
        <v>0</v>
      </c>
      <c r="AO383" s="260" t="e">
        <f t="shared" si="143"/>
        <v>#VALUE!</v>
      </c>
    </row>
    <row r="384" spans="1:41">
      <c r="A384" s="264" t="e">
        <f t="shared" si="146"/>
        <v>#VALUE!</v>
      </c>
      <c r="B384" s="243">
        <v>472</v>
      </c>
      <c r="C384" s="244"/>
      <c r="D384" s="258" t="str">
        <f t="shared" si="139"/>
        <v/>
      </c>
      <c r="E384" s="236"/>
      <c r="F384" s="236"/>
      <c r="G384" s="244"/>
      <c r="H384" s="259" t="str">
        <f t="shared" si="140"/>
        <v/>
      </c>
      <c r="I384" s="236"/>
      <c r="J384" s="236"/>
      <c r="K384" s="236"/>
      <c r="L384" s="236"/>
      <c r="M384" s="311">
        <f t="shared" si="144"/>
        <v>0</v>
      </c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  <c r="AA384" s="236"/>
      <c r="AB384" s="236"/>
      <c r="AC384" s="236"/>
      <c r="AD384" s="236"/>
      <c r="AE384" s="236"/>
      <c r="AF384" s="236"/>
      <c r="AG384" s="236"/>
      <c r="AH384" s="236"/>
      <c r="AI384" s="236"/>
      <c r="AJ384" s="236"/>
      <c r="AK384" s="236"/>
      <c r="AL384" s="260" t="str">
        <f t="shared" si="141"/>
        <v>нет</v>
      </c>
      <c r="AM384" s="260" t="str">
        <f t="shared" si="145"/>
        <v>нет</v>
      </c>
      <c r="AN384" s="260">
        <f t="shared" si="142"/>
        <v>0</v>
      </c>
      <c r="AO384" s="260" t="e">
        <f t="shared" si="143"/>
        <v>#VALUE!</v>
      </c>
    </row>
    <row r="385" spans="1:41">
      <c r="A385" s="264" t="e">
        <f t="shared" si="146"/>
        <v>#VALUE!</v>
      </c>
      <c r="B385" s="243">
        <v>473</v>
      </c>
      <c r="C385" s="244"/>
      <c r="D385" s="258" t="str">
        <f t="shared" si="139"/>
        <v/>
      </c>
      <c r="E385" s="236"/>
      <c r="F385" s="236"/>
      <c r="G385" s="244"/>
      <c r="H385" s="259" t="str">
        <f t="shared" si="140"/>
        <v/>
      </c>
      <c r="I385" s="236"/>
      <c r="J385" s="236"/>
      <c r="K385" s="236"/>
      <c r="L385" s="236"/>
      <c r="M385" s="311">
        <f t="shared" si="144"/>
        <v>0</v>
      </c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  <c r="AA385" s="236"/>
      <c r="AB385" s="236"/>
      <c r="AC385" s="236"/>
      <c r="AD385" s="236"/>
      <c r="AE385" s="236"/>
      <c r="AF385" s="236"/>
      <c r="AG385" s="236"/>
      <c r="AH385" s="236"/>
      <c r="AI385" s="236"/>
      <c r="AJ385" s="236"/>
      <c r="AK385" s="236"/>
      <c r="AL385" s="260" t="str">
        <f t="shared" si="141"/>
        <v>нет</v>
      </c>
      <c r="AM385" s="260" t="str">
        <f t="shared" si="145"/>
        <v>нет</v>
      </c>
      <c r="AN385" s="260">
        <f t="shared" si="142"/>
        <v>0</v>
      </c>
      <c r="AO385" s="260" t="e">
        <f t="shared" si="143"/>
        <v>#VALUE!</v>
      </c>
    </row>
    <row r="386" spans="1:41">
      <c r="A386" s="264" t="e">
        <f t="shared" si="146"/>
        <v>#VALUE!</v>
      </c>
      <c r="B386" s="243">
        <v>474</v>
      </c>
      <c r="C386" s="244"/>
      <c r="D386" s="258" t="str">
        <f t="shared" si="139"/>
        <v/>
      </c>
      <c r="E386" s="236"/>
      <c r="F386" s="236"/>
      <c r="G386" s="244"/>
      <c r="H386" s="259" t="str">
        <f t="shared" si="140"/>
        <v/>
      </c>
      <c r="I386" s="236"/>
      <c r="J386" s="236"/>
      <c r="K386" s="236"/>
      <c r="L386" s="236"/>
      <c r="M386" s="311">
        <f t="shared" si="144"/>
        <v>0</v>
      </c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  <c r="AA386" s="236"/>
      <c r="AB386" s="236"/>
      <c r="AC386" s="236"/>
      <c r="AD386" s="236"/>
      <c r="AE386" s="236"/>
      <c r="AF386" s="236"/>
      <c r="AG386" s="236"/>
      <c r="AH386" s="236"/>
      <c r="AI386" s="236"/>
      <c r="AJ386" s="236"/>
      <c r="AK386" s="236"/>
      <c r="AL386" s="260" t="str">
        <f t="shared" si="141"/>
        <v>нет</v>
      </c>
      <c r="AM386" s="260" t="str">
        <f t="shared" si="145"/>
        <v>нет</v>
      </c>
      <c r="AN386" s="260">
        <f t="shared" si="142"/>
        <v>0</v>
      </c>
      <c r="AO386" s="260" t="e">
        <f t="shared" si="143"/>
        <v>#VALUE!</v>
      </c>
    </row>
    <row r="387" spans="1:41">
      <c r="A387" s="264" t="e">
        <f t="shared" si="146"/>
        <v>#VALUE!</v>
      </c>
      <c r="B387" s="243">
        <v>475</v>
      </c>
      <c r="C387" s="244"/>
      <c r="D387" s="258" t="str">
        <f t="shared" si="139"/>
        <v/>
      </c>
      <c r="E387" s="236"/>
      <c r="F387" s="236"/>
      <c r="G387" s="244"/>
      <c r="H387" s="259" t="str">
        <f t="shared" si="140"/>
        <v/>
      </c>
      <c r="I387" s="236"/>
      <c r="J387" s="236"/>
      <c r="K387" s="236"/>
      <c r="L387" s="236"/>
      <c r="M387" s="311">
        <f t="shared" si="144"/>
        <v>0</v>
      </c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  <c r="AA387" s="236"/>
      <c r="AB387" s="236"/>
      <c r="AC387" s="236"/>
      <c r="AD387" s="236"/>
      <c r="AE387" s="236"/>
      <c r="AF387" s="236"/>
      <c r="AG387" s="236"/>
      <c r="AH387" s="236"/>
      <c r="AI387" s="236"/>
      <c r="AJ387" s="236"/>
      <c r="AK387" s="236"/>
      <c r="AL387" s="260" t="str">
        <f t="shared" si="141"/>
        <v>нет</v>
      </c>
      <c r="AM387" s="260" t="str">
        <f t="shared" si="145"/>
        <v>нет</v>
      </c>
      <c r="AN387" s="260">
        <f t="shared" si="142"/>
        <v>0</v>
      </c>
      <c r="AO387" s="260" t="e">
        <f t="shared" si="143"/>
        <v>#VALUE!</v>
      </c>
    </row>
    <row r="388" spans="1:41">
      <c r="A388" s="264" t="e">
        <f t="shared" si="146"/>
        <v>#VALUE!</v>
      </c>
      <c r="B388" s="243">
        <v>476</v>
      </c>
      <c r="C388" s="244"/>
      <c r="D388" s="258" t="str">
        <f t="shared" si="139"/>
        <v/>
      </c>
      <c r="E388" s="236"/>
      <c r="F388" s="236"/>
      <c r="G388" s="244"/>
      <c r="H388" s="259" t="str">
        <f t="shared" si="140"/>
        <v/>
      </c>
      <c r="I388" s="236"/>
      <c r="J388" s="236"/>
      <c r="K388" s="236"/>
      <c r="L388" s="236"/>
      <c r="M388" s="311">
        <f t="shared" si="144"/>
        <v>0</v>
      </c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  <c r="AA388" s="236"/>
      <c r="AB388" s="236"/>
      <c r="AC388" s="236"/>
      <c r="AD388" s="236"/>
      <c r="AE388" s="236"/>
      <c r="AF388" s="236"/>
      <c r="AG388" s="236"/>
      <c r="AH388" s="236"/>
      <c r="AI388" s="236"/>
      <c r="AJ388" s="236"/>
      <c r="AK388" s="236"/>
      <c r="AL388" s="260" t="str">
        <f t="shared" si="141"/>
        <v>нет</v>
      </c>
      <c r="AM388" s="260" t="str">
        <f t="shared" si="145"/>
        <v>нет</v>
      </c>
      <c r="AN388" s="260">
        <f t="shared" si="142"/>
        <v>0</v>
      </c>
      <c r="AO388" s="260" t="e">
        <f t="shared" si="143"/>
        <v>#VALUE!</v>
      </c>
    </row>
    <row r="389" spans="1:41">
      <c r="A389" s="264" t="e">
        <f t="shared" si="146"/>
        <v>#VALUE!</v>
      </c>
      <c r="B389" s="243">
        <v>477</v>
      </c>
      <c r="C389" s="244"/>
      <c r="D389" s="258" t="str">
        <f t="shared" si="139"/>
        <v/>
      </c>
      <c r="E389" s="236"/>
      <c r="F389" s="236"/>
      <c r="G389" s="244"/>
      <c r="H389" s="259" t="str">
        <f t="shared" si="140"/>
        <v/>
      </c>
      <c r="I389" s="236"/>
      <c r="J389" s="236"/>
      <c r="K389" s="236"/>
      <c r="L389" s="236"/>
      <c r="M389" s="311">
        <f t="shared" si="144"/>
        <v>0</v>
      </c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  <c r="AA389" s="236"/>
      <c r="AB389" s="236"/>
      <c r="AC389" s="236"/>
      <c r="AD389" s="236"/>
      <c r="AE389" s="236"/>
      <c r="AF389" s="236"/>
      <c r="AG389" s="236"/>
      <c r="AH389" s="236"/>
      <c r="AI389" s="236"/>
      <c r="AJ389" s="236"/>
      <c r="AK389" s="236"/>
      <c r="AL389" s="260" t="str">
        <f t="shared" si="141"/>
        <v>нет</v>
      </c>
      <c r="AM389" s="260" t="str">
        <f t="shared" si="145"/>
        <v>нет</v>
      </c>
      <c r="AN389" s="260">
        <f t="shared" si="142"/>
        <v>0</v>
      </c>
      <c r="AO389" s="260" t="e">
        <f t="shared" si="143"/>
        <v>#VALUE!</v>
      </c>
    </row>
    <row r="390" spans="1:41">
      <c r="A390" s="264" t="e">
        <f t="shared" si="146"/>
        <v>#VALUE!</v>
      </c>
      <c r="B390" s="243">
        <v>478</v>
      </c>
      <c r="C390" s="244"/>
      <c r="D390" s="258" t="str">
        <f t="shared" si="139"/>
        <v/>
      </c>
      <c r="E390" s="236"/>
      <c r="F390" s="236"/>
      <c r="G390" s="244"/>
      <c r="H390" s="259" t="str">
        <f t="shared" si="140"/>
        <v/>
      </c>
      <c r="I390" s="236"/>
      <c r="J390" s="236"/>
      <c r="K390" s="236"/>
      <c r="L390" s="236"/>
      <c r="M390" s="311">
        <f t="shared" si="144"/>
        <v>0</v>
      </c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  <c r="AA390" s="236"/>
      <c r="AB390" s="236"/>
      <c r="AC390" s="236"/>
      <c r="AD390" s="236"/>
      <c r="AE390" s="236"/>
      <c r="AF390" s="236"/>
      <c r="AG390" s="236"/>
      <c r="AH390" s="236"/>
      <c r="AI390" s="236"/>
      <c r="AJ390" s="236"/>
      <c r="AK390" s="236"/>
      <c r="AL390" s="260" t="str">
        <f t="shared" si="141"/>
        <v>нет</v>
      </c>
      <c r="AM390" s="260" t="str">
        <f t="shared" si="145"/>
        <v>нет</v>
      </c>
      <c r="AN390" s="260">
        <f t="shared" si="142"/>
        <v>0</v>
      </c>
      <c r="AO390" s="260" t="e">
        <f t="shared" si="143"/>
        <v>#VALUE!</v>
      </c>
    </row>
    <row r="391" spans="1:41">
      <c r="A391" s="264" t="e">
        <f t="shared" si="146"/>
        <v>#VALUE!</v>
      </c>
      <c r="B391" s="243">
        <v>479</v>
      </c>
      <c r="C391" s="244"/>
      <c r="D391" s="258" t="str">
        <f t="shared" si="139"/>
        <v/>
      </c>
      <c r="E391" s="236"/>
      <c r="F391" s="236"/>
      <c r="G391" s="244"/>
      <c r="H391" s="259" t="str">
        <f t="shared" si="140"/>
        <v/>
      </c>
      <c r="I391" s="236"/>
      <c r="J391" s="236"/>
      <c r="K391" s="236"/>
      <c r="L391" s="236"/>
      <c r="M391" s="311">
        <f t="shared" si="144"/>
        <v>0</v>
      </c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  <c r="AA391" s="236"/>
      <c r="AB391" s="236"/>
      <c r="AC391" s="236"/>
      <c r="AD391" s="236"/>
      <c r="AE391" s="236"/>
      <c r="AF391" s="236"/>
      <c r="AG391" s="236"/>
      <c r="AH391" s="236"/>
      <c r="AI391" s="236"/>
      <c r="AJ391" s="236"/>
      <c r="AK391" s="236"/>
      <c r="AL391" s="260" t="str">
        <f t="shared" si="141"/>
        <v>нет</v>
      </c>
      <c r="AM391" s="260" t="str">
        <f t="shared" si="145"/>
        <v>нет</v>
      </c>
      <c r="AN391" s="260">
        <f t="shared" si="142"/>
        <v>0</v>
      </c>
      <c r="AO391" s="260" t="e">
        <f t="shared" si="143"/>
        <v>#VALUE!</v>
      </c>
    </row>
    <row r="392" spans="1:41">
      <c r="A392" s="264" t="e">
        <f t="shared" si="146"/>
        <v>#VALUE!</v>
      </c>
      <c r="B392" s="243">
        <v>480</v>
      </c>
      <c r="C392" s="244"/>
      <c r="D392" s="258" t="str">
        <f t="shared" si="139"/>
        <v/>
      </c>
      <c r="E392" s="236"/>
      <c r="F392" s="236"/>
      <c r="G392" s="244"/>
      <c r="H392" s="259" t="str">
        <f t="shared" si="140"/>
        <v/>
      </c>
      <c r="I392" s="236"/>
      <c r="J392" s="236"/>
      <c r="K392" s="236"/>
      <c r="L392" s="236"/>
      <c r="M392" s="311">
        <f t="shared" si="144"/>
        <v>0</v>
      </c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  <c r="AA392" s="236"/>
      <c r="AB392" s="236"/>
      <c r="AC392" s="236"/>
      <c r="AD392" s="236"/>
      <c r="AE392" s="236"/>
      <c r="AF392" s="236"/>
      <c r="AG392" s="236"/>
      <c r="AH392" s="236"/>
      <c r="AI392" s="236"/>
      <c r="AJ392" s="236"/>
      <c r="AK392" s="236"/>
      <c r="AL392" s="260" t="str">
        <f t="shared" si="141"/>
        <v>нет</v>
      </c>
      <c r="AM392" s="260" t="str">
        <f t="shared" si="145"/>
        <v>нет</v>
      </c>
      <c r="AN392" s="260">
        <f t="shared" si="142"/>
        <v>0</v>
      </c>
      <c r="AO392" s="260" t="e">
        <f t="shared" si="143"/>
        <v>#VALUE!</v>
      </c>
    </row>
    <row r="393" spans="1:41">
      <c r="A393" s="264" t="e">
        <f t="shared" si="146"/>
        <v>#VALUE!</v>
      </c>
      <c r="B393" s="243">
        <v>481</v>
      </c>
      <c r="C393" s="244"/>
      <c r="D393" s="258" t="str">
        <f t="shared" si="139"/>
        <v/>
      </c>
      <c r="E393" s="236"/>
      <c r="F393" s="236"/>
      <c r="G393" s="244"/>
      <c r="H393" s="259" t="str">
        <f t="shared" si="140"/>
        <v/>
      </c>
      <c r="I393" s="236"/>
      <c r="J393" s="236"/>
      <c r="K393" s="236"/>
      <c r="L393" s="236"/>
      <c r="M393" s="311">
        <f t="shared" si="144"/>
        <v>0</v>
      </c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  <c r="AA393" s="236"/>
      <c r="AB393" s="236"/>
      <c r="AC393" s="236"/>
      <c r="AD393" s="236"/>
      <c r="AE393" s="236"/>
      <c r="AF393" s="236"/>
      <c r="AG393" s="236"/>
      <c r="AH393" s="236"/>
      <c r="AI393" s="236"/>
      <c r="AJ393" s="236"/>
      <c r="AK393" s="236"/>
      <c r="AL393" s="260" t="str">
        <f t="shared" si="141"/>
        <v>нет</v>
      </c>
      <c r="AM393" s="260" t="str">
        <f t="shared" si="145"/>
        <v>нет</v>
      </c>
      <c r="AN393" s="260">
        <f t="shared" si="142"/>
        <v>0</v>
      </c>
      <c r="AO393" s="260" t="e">
        <f t="shared" si="143"/>
        <v>#VALUE!</v>
      </c>
    </row>
    <row r="394" spans="1:41">
      <c r="A394" s="264" t="e">
        <f t="shared" si="146"/>
        <v>#VALUE!</v>
      </c>
      <c r="B394" s="243">
        <v>482</v>
      </c>
      <c r="C394" s="244"/>
      <c r="D394" s="258" t="str">
        <f t="shared" si="139"/>
        <v/>
      </c>
      <c r="E394" s="236"/>
      <c r="F394" s="236"/>
      <c r="G394" s="244"/>
      <c r="H394" s="259" t="str">
        <f t="shared" si="140"/>
        <v/>
      </c>
      <c r="I394" s="236"/>
      <c r="J394" s="236"/>
      <c r="K394" s="236"/>
      <c r="L394" s="236"/>
      <c r="M394" s="311">
        <f t="shared" si="144"/>
        <v>0</v>
      </c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  <c r="AA394" s="236"/>
      <c r="AB394" s="236"/>
      <c r="AC394" s="236"/>
      <c r="AD394" s="236"/>
      <c r="AE394" s="236"/>
      <c r="AF394" s="236"/>
      <c r="AG394" s="236"/>
      <c r="AH394" s="236"/>
      <c r="AI394" s="236"/>
      <c r="AJ394" s="236"/>
      <c r="AK394" s="236"/>
      <c r="AL394" s="260" t="str">
        <f t="shared" si="141"/>
        <v>нет</v>
      </c>
      <c r="AM394" s="260" t="str">
        <f t="shared" si="145"/>
        <v>нет</v>
      </c>
      <c r="AN394" s="260">
        <f t="shared" si="142"/>
        <v>0</v>
      </c>
      <c r="AO394" s="260" t="e">
        <f t="shared" si="143"/>
        <v>#VALUE!</v>
      </c>
    </row>
    <row r="395" spans="1:41">
      <c r="A395" s="264" t="e">
        <f t="shared" si="146"/>
        <v>#VALUE!</v>
      </c>
      <c r="B395" s="243">
        <v>483</v>
      </c>
      <c r="C395" s="244"/>
      <c r="D395" s="258" t="str">
        <f t="shared" si="139"/>
        <v/>
      </c>
      <c r="E395" s="236"/>
      <c r="F395" s="236"/>
      <c r="G395" s="244"/>
      <c r="H395" s="259" t="str">
        <f t="shared" si="140"/>
        <v/>
      </c>
      <c r="I395" s="236"/>
      <c r="J395" s="236"/>
      <c r="K395" s="236"/>
      <c r="L395" s="236"/>
      <c r="M395" s="311">
        <f t="shared" si="144"/>
        <v>0</v>
      </c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  <c r="AG395" s="236"/>
      <c r="AH395" s="236"/>
      <c r="AI395" s="236"/>
      <c r="AJ395" s="236"/>
      <c r="AK395" s="236"/>
      <c r="AL395" s="260" t="str">
        <f t="shared" si="141"/>
        <v>нет</v>
      </c>
      <c r="AM395" s="260" t="str">
        <f t="shared" si="145"/>
        <v>нет</v>
      </c>
      <c r="AN395" s="260">
        <f t="shared" si="142"/>
        <v>0</v>
      </c>
      <c r="AO395" s="260" t="e">
        <f t="shared" si="143"/>
        <v>#VALUE!</v>
      </c>
    </row>
    <row r="396" spans="1:41">
      <c r="A396" s="264" t="e">
        <f t="shared" si="146"/>
        <v>#VALUE!</v>
      </c>
      <c r="B396" s="243">
        <v>484</v>
      </c>
      <c r="C396" s="244"/>
      <c r="D396" s="258" t="str">
        <f t="shared" si="139"/>
        <v/>
      </c>
      <c r="E396" s="236"/>
      <c r="F396" s="236"/>
      <c r="G396" s="244"/>
      <c r="H396" s="259" t="str">
        <f t="shared" si="140"/>
        <v/>
      </c>
      <c r="I396" s="236"/>
      <c r="J396" s="236"/>
      <c r="K396" s="236"/>
      <c r="L396" s="236"/>
      <c r="M396" s="311">
        <f t="shared" si="144"/>
        <v>0</v>
      </c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  <c r="AA396" s="236"/>
      <c r="AB396" s="236"/>
      <c r="AC396" s="236"/>
      <c r="AD396" s="236"/>
      <c r="AE396" s="236"/>
      <c r="AF396" s="236"/>
      <c r="AG396" s="236"/>
      <c r="AH396" s="236"/>
      <c r="AI396" s="236"/>
      <c r="AJ396" s="236"/>
      <c r="AK396" s="236"/>
      <c r="AL396" s="260" t="str">
        <f t="shared" si="141"/>
        <v>нет</v>
      </c>
      <c r="AM396" s="260" t="str">
        <f t="shared" si="145"/>
        <v>нет</v>
      </c>
      <c r="AN396" s="260">
        <f t="shared" si="142"/>
        <v>0</v>
      </c>
      <c r="AO396" s="260" t="e">
        <f t="shared" si="143"/>
        <v>#VALUE!</v>
      </c>
    </row>
    <row r="397" spans="1:41">
      <c r="A397" s="264" t="e">
        <f t="shared" si="146"/>
        <v>#VALUE!</v>
      </c>
      <c r="B397" s="243">
        <v>485</v>
      </c>
      <c r="C397" s="244"/>
      <c r="D397" s="258" t="str">
        <f t="shared" si="139"/>
        <v/>
      </c>
      <c r="E397" s="236"/>
      <c r="F397" s="236"/>
      <c r="G397" s="244"/>
      <c r="H397" s="259" t="str">
        <f t="shared" si="140"/>
        <v/>
      </c>
      <c r="I397" s="236"/>
      <c r="J397" s="236"/>
      <c r="K397" s="236"/>
      <c r="L397" s="236"/>
      <c r="M397" s="311">
        <f t="shared" si="144"/>
        <v>0</v>
      </c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  <c r="AA397" s="236"/>
      <c r="AB397" s="236"/>
      <c r="AC397" s="236"/>
      <c r="AD397" s="236"/>
      <c r="AE397" s="236"/>
      <c r="AF397" s="236"/>
      <c r="AG397" s="236"/>
      <c r="AH397" s="236"/>
      <c r="AI397" s="236"/>
      <c r="AJ397" s="236"/>
      <c r="AK397" s="236"/>
      <c r="AL397" s="260" t="str">
        <f t="shared" si="141"/>
        <v>нет</v>
      </c>
      <c r="AM397" s="260" t="str">
        <f t="shared" si="145"/>
        <v>нет</v>
      </c>
      <c r="AN397" s="260">
        <f t="shared" si="142"/>
        <v>0</v>
      </c>
      <c r="AO397" s="260" t="e">
        <f t="shared" si="143"/>
        <v>#VALUE!</v>
      </c>
    </row>
    <row r="398" spans="1:41">
      <c r="A398" s="264" t="e">
        <f t="shared" si="146"/>
        <v>#VALUE!</v>
      </c>
      <c r="B398" s="243">
        <v>486</v>
      </c>
      <c r="C398" s="244"/>
      <c r="D398" s="258" t="str">
        <f t="shared" si="139"/>
        <v/>
      </c>
      <c r="E398" s="236"/>
      <c r="F398" s="236"/>
      <c r="G398" s="244"/>
      <c r="H398" s="259" t="str">
        <f t="shared" si="140"/>
        <v/>
      </c>
      <c r="I398" s="236"/>
      <c r="J398" s="236"/>
      <c r="K398" s="236"/>
      <c r="L398" s="236"/>
      <c r="M398" s="311">
        <f t="shared" si="144"/>
        <v>0</v>
      </c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  <c r="AA398" s="236"/>
      <c r="AB398" s="236"/>
      <c r="AC398" s="236"/>
      <c r="AD398" s="236"/>
      <c r="AE398" s="236"/>
      <c r="AF398" s="236"/>
      <c r="AG398" s="236"/>
      <c r="AH398" s="236"/>
      <c r="AI398" s="236"/>
      <c r="AJ398" s="236"/>
      <c r="AK398" s="236"/>
      <c r="AL398" s="260" t="str">
        <f t="shared" si="141"/>
        <v>нет</v>
      </c>
      <c r="AM398" s="260" t="str">
        <f t="shared" si="145"/>
        <v>нет</v>
      </c>
      <c r="AN398" s="260">
        <f t="shared" si="142"/>
        <v>0</v>
      </c>
      <c r="AO398" s="260" t="e">
        <f t="shared" si="143"/>
        <v>#VALUE!</v>
      </c>
    </row>
    <row r="399" spans="1:41">
      <c r="A399" s="264" t="e">
        <f t="shared" si="146"/>
        <v>#VALUE!</v>
      </c>
      <c r="B399" s="243">
        <v>487</v>
      </c>
      <c r="C399" s="244"/>
      <c r="D399" s="258" t="str">
        <f t="shared" si="139"/>
        <v/>
      </c>
      <c r="E399" s="236"/>
      <c r="F399" s="236"/>
      <c r="G399" s="244"/>
      <c r="H399" s="259" t="str">
        <f t="shared" si="140"/>
        <v/>
      </c>
      <c r="I399" s="236"/>
      <c r="J399" s="236"/>
      <c r="K399" s="236"/>
      <c r="L399" s="236"/>
      <c r="M399" s="311">
        <f t="shared" si="144"/>
        <v>0</v>
      </c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  <c r="AA399" s="236"/>
      <c r="AB399" s="236"/>
      <c r="AC399" s="236"/>
      <c r="AD399" s="236"/>
      <c r="AE399" s="236"/>
      <c r="AF399" s="236"/>
      <c r="AG399" s="236"/>
      <c r="AH399" s="236"/>
      <c r="AI399" s="236"/>
      <c r="AJ399" s="236"/>
      <c r="AK399" s="236"/>
      <c r="AL399" s="260" t="str">
        <f t="shared" si="141"/>
        <v>нет</v>
      </c>
      <c r="AM399" s="260" t="str">
        <f t="shared" si="145"/>
        <v>нет</v>
      </c>
      <c r="AN399" s="260">
        <f t="shared" si="142"/>
        <v>0</v>
      </c>
      <c r="AO399" s="260" t="e">
        <f t="shared" si="143"/>
        <v>#VALUE!</v>
      </c>
    </row>
    <row r="400" spans="1:41">
      <c r="A400" s="264" t="e">
        <f t="shared" si="146"/>
        <v>#VALUE!</v>
      </c>
      <c r="B400" s="243">
        <v>488</v>
      </c>
      <c r="C400" s="244"/>
      <c r="D400" s="258" t="str">
        <f t="shared" si="139"/>
        <v/>
      </c>
      <c r="E400" s="236"/>
      <c r="F400" s="236"/>
      <c r="G400" s="244"/>
      <c r="H400" s="259" t="str">
        <f t="shared" si="140"/>
        <v/>
      </c>
      <c r="I400" s="236"/>
      <c r="J400" s="236"/>
      <c r="K400" s="236"/>
      <c r="L400" s="236"/>
      <c r="M400" s="311">
        <f t="shared" si="144"/>
        <v>0</v>
      </c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B400" s="236"/>
      <c r="AC400" s="236"/>
      <c r="AD400" s="236"/>
      <c r="AE400" s="236"/>
      <c r="AF400" s="236"/>
      <c r="AG400" s="236"/>
      <c r="AH400" s="236"/>
      <c r="AI400" s="236"/>
      <c r="AJ400" s="236"/>
      <c r="AK400" s="236"/>
      <c r="AL400" s="260" t="str">
        <f t="shared" si="141"/>
        <v>нет</v>
      </c>
      <c r="AM400" s="260" t="str">
        <f t="shared" si="145"/>
        <v>нет</v>
      </c>
      <c r="AN400" s="260">
        <f t="shared" si="142"/>
        <v>0</v>
      </c>
      <c r="AO400" s="260" t="e">
        <f t="shared" si="143"/>
        <v>#VALUE!</v>
      </c>
    </row>
    <row r="401" spans="1:41">
      <c r="A401" s="264" t="e">
        <f t="shared" si="146"/>
        <v>#VALUE!</v>
      </c>
      <c r="B401" s="243">
        <v>489</v>
      </c>
      <c r="C401" s="244"/>
      <c r="D401" s="258" t="str">
        <f t="shared" si="139"/>
        <v/>
      </c>
      <c r="E401" s="236"/>
      <c r="F401" s="236"/>
      <c r="G401" s="244"/>
      <c r="H401" s="259" t="str">
        <f t="shared" si="140"/>
        <v/>
      </c>
      <c r="I401" s="236"/>
      <c r="J401" s="236"/>
      <c r="K401" s="236"/>
      <c r="L401" s="236"/>
      <c r="M401" s="311">
        <f t="shared" si="144"/>
        <v>0</v>
      </c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  <c r="AA401" s="236"/>
      <c r="AB401" s="236"/>
      <c r="AC401" s="236"/>
      <c r="AD401" s="236"/>
      <c r="AE401" s="236"/>
      <c r="AF401" s="236"/>
      <c r="AG401" s="236"/>
      <c r="AH401" s="236"/>
      <c r="AI401" s="236"/>
      <c r="AJ401" s="236"/>
      <c r="AK401" s="236"/>
      <c r="AL401" s="260" t="str">
        <f t="shared" si="141"/>
        <v>нет</v>
      </c>
      <c r="AM401" s="260" t="str">
        <f t="shared" si="145"/>
        <v>нет</v>
      </c>
      <c r="AN401" s="260">
        <f t="shared" si="142"/>
        <v>0</v>
      </c>
      <c r="AO401" s="260" t="e">
        <f t="shared" si="143"/>
        <v>#VALUE!</v>
      </c>
    </row>
    <row r="402" spans="1:41">
      <c r="A402" s="264" t="e">
        <f t="shared" si="146"/>
        <v>#VALUE!</v>
      </c>
      <c r="B402" s="243">
        <v>490</v>
      </c>
      <c r="C402" s="244"/>
      <c r="D402" s="258" t="str">
        <f t="shared" si="139"/>
        <v/>
      </c>
      <c r="E402" s="236"/>
      <c r="F402" s="236"/>
      <c r="G402" s="244"/>
      <c r="H402" s="259" t="str">
        <f t="shared" si="140"/>
        <v/>
      </c>
      <c r="I402" s="236"/>
      <c r="J402" s="236"/>
      <c r="K402" s="236"/>
      <c r="L402" s="236"/>
      <c r="M402" s="311">
        <f t="shared" si="144"/>
        <v>0</v>
      </c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  <c r="AA402" s="236"/>
      <c r="AB402" s="236"/>
      <c r="AC402" s="236"/>
      <c r="AD402" s="236"/>
      <c r="AE402" s="236"/>
      <c r="AF402" s="236"/>
      <c r="AG402" s="236"/>
      <c r="AH402" s="236"/>
      <c r="AI402" s="236"/>
      <c r="AJ402" s="236"/>
      <c r="AK402" s="236"/>
      <c r="AL402" s="260" t="str">
        <f t="shared" si="141"/>
        <v>нет</v>
      </c>
      <c r="AM402" s="260" t="str">
        <f t="shared" si="145"/>
        <v>нет</v>
      </c>
      <c r="AN402" s="260">
        <f t="shared" si="142"/>
        <v>0</v>
      </c>
      <c r="AO402" s="260" t="e">
        <f t="shared" si="143"/>
        <v>#VALUE!</v>
      </c>
    </row>
    <row r="403" spans="1:41">
      <c r="A403" s="264" t="e">
        <f t="shared" si="146"/>
        <v>#VALUE!</v>
      </c>
      <c r="B403" s="243">
        <v>491</v>
      </c>
      <c r="C403" s="244"/>
      <c r="D403" s="258" t="str">
        <f t="shared" si="139"/>
        <v/>
      </c>
      <c r="E403" s="236"/>
      <c r="F403" s="236"/>
      <c r="G403" s="244"/>
      <c r="H403" s="259" t="str">
        <f t="shared" si="140"/>
        <v/>
      </c>
      <c r="I403" s="236"/>
      <c r="J403" s="236"/>
      <c r="K403" s="236"/>
      <c r="L403" s="236"/>
      <c r="M403" s="311">
        <f t="shared" si="144"/>
        <v>0</v>
      </c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B403" s="236"/>
      <c r="AC403" s="236"/>
      <c r="AD403" s="236"/>
      <c r="AE403" s="236"/>
      <c r="AF403" s="236"/>
      <c r="AG403" s="236"/>
      <c r="AH403" s="236"/>
      <c r="AI403" s="236"/>
      <c r="AJ403" s="236"/>
      <c r="AK403" s="236"/>
      <c r="AL403" s="260" t="str">
        <f t="shared" si="141"/>
        <v>нет</v>
      </c>
      <c r="AM403" s="260" t="str">
        <f t="shared" si="145"/>
        <v>нет</v>
      </c>
      <c r="AN403" s="260">
        <f t="shared" si="142"/>
        <v>0</v>
      </c>
      <c r="AO403" s="260" t="e">
        <f t="shared" si="143"/>
        <v>#VALUE!</v>
      </c>
    </row>
    <row r="404" spans="1:41">
      <c r="A404" s="264" t="e">
        <f t="shared" si="146"/>
        <v>#VALUE!</v>
      </c>
      <c r="B404" s="243">
        <v>492</v>
      </c>
      <c r="C404" s="244"/>
      <c r="D404" s="258" t="str">
        <f t="shared" si="139"/>
        <v/>
      </c>
      <c r="E404" s="236"/>
      <c r="F404" s="236"/>
      <c r="G404" s="244"/>
      <c r="H404" s="259" t="str">
        <f t="shared" si="140"/>
        <v/>
      </c>
      <c r="I404" s="236"/>
      <c r="J404" s="236"/>
      <c r="K404" s="236"/>
      <c r="L404" s="236"/>
      <c r="M404" s="311">
        <f t="shared" si="144"/>
        <v>0</v>
      </c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  <c r="AA404" s="236"/>
      <c r="AB404" s="236"/>
      <c r="AC404" s="236"/>
      <c r="AD404" s="236"/>
      <c r="AE404" s="236"/>
      <c r="AF404" s="236"/>
      <c r="AG404" s="236"/>
      <c r="AH404" s="236"/>
      <c r="AI404" s="236"/>
      <c r="AJ404" s="236"/>
      <c r="AK404" s="236"/>
      <c r="AL404" s="260" t="str">
        <f t="shared" si="141"/>
        <v>нет</v>
      </c>
      <c r="AM404" s="260" t="str">
        <f t="shared" si="145"/>
        <v>нет</v>
      </c>
      <c r="AN404" s="260">
        <f t="shared" si="142"/>
        <v>0</v>
      </c>
      <c r="AO404" s="260" t="e">
        <f t="shared" si="143"/>
        <v>#VALUE!</v>
      </c>
    </row>
    <row r="405" spans="1:41">
      <c r="A405" s="264" t="e">
        <f t="shared" si="146"/>
        <v>#VALUE!</v>
      </c>
      <c r="B405" s="243">
        <v>493</v>
      </c>
      <c r="C405" s="244"/>
      <c r="D405" s="258" t="str">
        <f t="shared" si="139"/>
        <v/>
      </c>
      <c r="E405" s="236"/>
      <c r="F405" s="236"/>
      <c r="G405" s="244"/>
      <c r="H405" s="259" t="str">
        <f t="shared" si="140"/>
        <v/>
      </c>
      <c r="I405" s="236"/>
      <c r="J405" s="236"/>
      <c r="K405" s="236"/>
      <c r="L405" s="236"/>
      <c r="M405" s="311">
        <f t="shared" si="144"/>
        <v>0</v>
      </c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  <c r="AA405" s="236"/>
      <c r="AB405" s="236"/>
      <c r="AC405" s="236"/>
      <c r="AD405" s="236"/>
      <c r="AE405" s="236"/>
      <c r="AF405" s="236"/>
      <c r="AG405" s="236"/>
      <c r="AH405" s="236"/>
      <c r="AI405" s="236"/>
      <c r="AJ405" s="236"/>
      <c r="AK405" s="236"/>
      <c r="AL405" s="260" t="str">
        <f t="shared" si="141"/>
        <v>нет</v>
      </c>
      <c r="AM405" s="260" t="str">
        <f t="shared" si="145"/>
        <v>нет</v>
      </c>
      <c r="AN405" s="260">
        <f t="shared" si="142"/>
        <v>0</v>
      </c>
      <c r="AO405" s="260" t="e">
        <f t="shared" si="143"/>
        <v>#VALUE!</v>
      </c>
    </row>
    <row r="406" spans="1:41">
      <c r="A406" s="264" t="e">
        <f t="shared" si="146"/>
        <v>#VALUE!</v>
      </c>
      <c r="B406" s="243">
        <v>494</v>
      </c>
      <c r="C406" s="244"/>
      <c r="D406" s="258" t="str">
        <f t="shared" si="139"/>
        <v/>
      </c>
      <c r="E406" s="236"/>
      <c r="F406" s="236"/>
      <c r="G406" s="244"/>
      <c r="H406" s="259" t="str">
        <f t="shared" si="140"/>
        <v/>
      </c>
      <c r="I406" s="236"/>
      <c r="J406" s="236"/>
      <c r="K406" s="236"/>
      <c r="L406" s="236"/>
      <c r="M406" s="311">
        <f t="shared" si="144"/>
        <v>0</v>
      </c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  <c r="AA406" s="236"/>
      <c r="AB406" s="236"/>
      <c r="AC406" s="236"/>
      <c r="AD406" s="236"/>
      <c r="AE406" s="236"/>
      <c r="AF406" s="236"/>
      <c r="AG406" s="236"/>
      <c r="AH406" s="236"/>
      <c r="AI406" s="236"/>
      <c r="AJ406" s="236"/>
      <c r="AK406" s="236"/>
      <c r="AL406" s="260" t="str">
        <f t="shared" si="141"/>
        <v>нет</v>
      </c>
      <c r="AM406" s="260" t="str">
        <f t="shared" si="145"/>
        <v>нет</v>
      </c>
      <c r="AN406" s="260">
        <f t="shared" si="142"/>
        <v>0</v>
      </c>
      <c r="AO406" s="260" t="e">
        <f t="shared" si="143"/>
        <v>#VALUE!</v>
      </c>
    </row>
    <row r="407" spans="1:41">
      <c r="A407" s="264" t="e">
        <f t="shared" si="146"/>
        <v>#VALUE!</v>
      </c>
      <c r="B407" s="243">
        <v>495</v>
      </c>
      <c r="C407" s="244"/>
      <c r="D407" s="258" t="str">
        <f t="shared" si="139"/>
        <v/>
      </c>
      <c r="E407" s="236"/>
      <c r="F407" s="236"/>
      <c r="G407" s="244"/>
      <c r="H407" s="259" t="str">
        <f t="shared" si="140"/>
        <v/>
      </c>
      <c r="I407" s="236"/>
      <c r="J407" s="236"/>
      <c r="K407" s="236"/>
      <c r="L407" s="236"/>
      <c r="M407" s="311">
        <f t="shared" si="144"/>
        <v>0</v>
      </c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  <c r="AA407" s="236"/>
      <c r="AB407" s="236"/>
      <c r="AC407" s="236"/>
      <c r="AD407" s="236"/>
      <c r="AE407" s="236"/>
      <c r="AF407" s="236"/>
      <c r="AG407" s="236"/>
      <c r="AH407" s="236"/>
      <c r="AI407" s="236"/>
      <c r="AJ407" s="236"/>
      <c r="AK407" s="236"/>
      <c r="AL407" s="260" t="str">
        <f t="shared" si="141"/>
        <v>нет</v>
      </c>
      <c r="AM407" s="260" t="str">
        <f t="shared" si="145"/>
        <v>нет</v>
      </c>
      <c r="AN407" s="260">
        <f t="shared" si="142"/>
        <v>0</v>
      </c>
      <c r="AO407" s="260" t="e">
        <f t="shared" si="143"/>
        <v>#VALUE!</v>
      </c>
    </row>
    <row r="408" spans="1:41">
      <c r="A408" s="264" t="e">
        <f t="shared" si="146"/>
        <v>#VALUE!</v>
      </c>
      <c r="B408" s="243">
        <v>496</v>
      </c>
      <c r="C408" s="244"/>
      <c r="D408" s="258" t="str">
        <f t="shared" si="139"/>
        <v/>
      </c>
      <c r="E408" s="236"/>
      <c r="F408" s="236"/>
      <c r="G408" s="244"/>
      <c r="H408" s="259" t="str">
        <f t="shared" si="140"/>
        <v/>
      </c>
      <c r="I408" s="236"/>
      <c r="J408" s="236"/>
      <c r="K408" s="236"/>
      <c r="L408" s="236"/>
      <c r="M408" s="311">
        <f t="shared" si="144"/>
        <v>0</v>
      </c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  <c r="AA408" s="236"/>
      <c r="AB408" s="236"/>
      <c r="AC408" s="236"/>
      <c r="AD408" s="236"/>
      <c r="AE408" s="236"/>
      <c r="AF408" s="236"/>
      <c r="AG408" s="236"/>
      <c r="AH408" s="236"/>
      <c r="AI408" s="236"/>
      <c r="AJ408" s="236"/>
      <c r="AK408" s="236"/>
      <c r="AL408" s="260" t="str">
        <f t="shared" si="141"/>
        <v>нет</v>
      </c>
      <c r="AM408" s="260" t="str">
        <f t="shared" si="145"/>
        <v>нет</v>
      </c>
      <c r="AN408" s="260">
        <f t="shared" si="142"/>
        <v>0</v>
      </c>
      <c r="AO408" s="260" t="e">
        <f t="shared" si="143"/>
        <v>#VALUE!</v>
      </c>
    </row>
    <row r="409" spans="1:41">
      <c r="A409" s="264" t="e">
        <f t="shared" si="146"/>
        <v>#VALUE!</v>
      </c>
      <c r="B409" s="243">
        <v>497</v>
      </c>
      <c r="C409" s="244"/>
      <c r="D409" s="258" t="str">
        <f t="shared" si="139"/>
        <v/>
      </c>
      <c r="E409" s="236"/>
      <c r="F409" s="236"/>
      <c r="G409" s="244"/>
      <c r="H409" s="259" t="str">
        <f t="shared" si="140"/>
        <v/>
      </c>
      <c r="I409" s="236"/>
      <c r="J409" s="236"/>
      <c r="K409" s="236"/>
      <c r="L409" s="236"/>
      <c r="M409" s="311">
        <f t="shared" si="144"/>
        <v>0</v>
      </c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B409" s="236"/>
      <c r="AC409" s="236"/>
      <c r="AD409" s="236"/>
      <c r="AE409" s="236"/>
      <c r="AF409" s="236"/>
      <c r="AG409" s="236"/>
      <c r="AH409" s="236"/>
      <c r="AI409" s="236"/>
      <c r="AJ409" s="236"/>
      <c r="AK409" s="236"/>
      <c r="AL409" s="260" t="str">
        <f t="shared" si="141"/>
        <v>нет</v>
      </c>
      <c r="AM409" s="260" t="str">
        <f t="shared" si="145"/>
        <v>нет</v>
      </c>
      <c r="AN409" s="260">
        <f t="shared" si="142"/>
        <v>0</v>
      </c>
      <c r="AO409" s="260" t="e">
        <f t="shared" si="143"/>
        <v>#VALUE!</v>
      </c>
    </row>
    <row r="410" spans="1:41">
      <c r="A410" s="264" t="e">
        <f t="shared" si="146"/>
        <v>#VALUE!</v>
      </c>
      <c r="B410" s="243">
        <v>498</v>
      </c>
      <c r="C410" s="244"/>
      <c r="D410" s="258" t="str">
        <f t="shared" si="139"/>
        <v/>
      </c>
      <c r="E410" s="236"/>
      <c r="F410" s="236"/>
      <c r="G410" s="244"/>
      <c r="H410" s="259" t="str">
        <f t="shared" si="140"/>
        <v/>
      </c>
      <c r="I410" s="236"/>
      <c r="J410" s="236"/>
      <c r="K410" s="236"/>
      <c r="L410" s="236"/>
      <c r="M410" s="311">
        <f t="shared" si="144"/>
        <v>0</v>
      </c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  <c r="AA410" s="236"/>
      <c r="AB410" s="236"/>
      <c r="AC410" s="236"/>
      <c r="AD410" s="236"/>
      <c r="AE410" s="236"/>
      <c r="AF410" s="236"/>
      <c r="AG410" s="236"/>
      <c r="AH410" s="236"/>
      <c r="AI410" s="236"/>
      <c r="AJ410" s="236"/>
      <c r="AK410" s="236"/>
      <c r="AL410" s="260" t="str">
        <f t="shared" si="141"/>
        <v>нет</v>
      </c>
      <c r="AM410" s="260" t="str">
        <f t="shared" si="145"/>
        <v>нет</v>
      </c>
      <c r="AN410" s="260">
        <f t="shared" si="142"/>
        <v>0</v>
      </c>
      <c r="AO410" s="260" t="e">
        <f t="shared" si="143"/>
        <v>#VALUE!</v>
      </c>
    </row>
    <row r="411" spans="1:41">
      <c r="A411" s="264" t="e">
        <f t="shared" si="146"/>
        <v>#VALUE!</v>
      </c>
      <c r="B411" s="243">
        <v>499</v>
      </c>
      <c r="C411" s="244"/>
      <c r="D411" s="258" t="str">
        <f t="shared" si="139"/>
        <v/>
      </c>
      <c r="E411" s="236"/>
      <c r="F411" s="236"/>
      <c r="G411" s="244"/>
      <c r="H411" s="259" t="str">
        <f t="shared" si="140"/>
        <v/>
      </c>
      <c r="I411" s="236"/>
      <c r="J411" s="236"/>
      <c r="K411" s="236"/>
      <c r="L411" s="236"/>
      <c r="M411" s="311">
        <f t="shared" si="144"/>
        <v>0</v>
      </c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  <c r="AA411" s="236"/>
      <c r="AB411" s="236"/>
      <c r="AC411" s="236"/>
      <c r="AD411" s="236"/>
      <c r="AE411" s="236"/>
      <c r="AF411" s="236"/>
      <c r="AG411" s="236"/>
      <c r="AH411" s="236"/>
      <c r="AI411" s="236"/>
      <c r="AJ411" s="236"/>
      <c r="AK411" s="236"/>
      <c r="AL411" s="260" t="str">
        <f t="shared" si="141"/>
        <v>нет</v>
      </c>
      <c r="AM411" s="260" t="str">
        <f t="shared" si="145"/>
        <v>нет</v>
      </c>
      <c r="AN411" s="260">
        <f t="shared" si="142"/>
        <v>0</v>
      </c>
      <c r="AO411" s="260" t="e">
        <f t="shared" si="143"/>
        <v>#VALUE!</v>
      </c>
    </row>
    <row r="412" spans="1:41">
      <c r="A412" s="264" t="e">
        <f t="shared" si="146"/>
        <v>#VALUE!</v>
      </c>
      <c r="B412" s="243">
        <v>500</v>
      </c>
      <c r="C412" s="244"/>
      <c r="D412" s="258" t="str">
        <f t="shared" ref="D412:D475" si="147">IFERROR(VLOOKUP(C412,msu,2,0),"")</f>
        <v/>
      </c>
      <c r="E412" s="236"/>
      <c r="F412" s="236"/>
      <c r="G412" s="244"/>
      <c r="H412" s="259" t="str">
        <f t="shared" ref="H412:H475" si="148">IFERROR(VLOOKUP(G412,oo,2,0),"")</f>
        <v/>
      </c>
      <c r="I412" s="236"/>
      <c r="J412" s="236"/>
      <c r="K412" s="236"/>
      <c r="L412" s="236"/>
      <c r="M412" s="311">
        <f t="shared" si="144"/>
        <v>0</v>
      </c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  <c r="AA412" s="236"/>
      <c r="AB412" s="236"/>
      <c r="AC412" s="236"/>
      <c r="AD412" s="236"/>
      <c r="AE412" s="236"/>
      <c r="AF412" s="236"/>
      <c r="AG412" s="236"/>
      <c r="AH412" s="236"/>
      <c r="AI412" s="236"/>
      <c r="AJ412" s="236"/>
      <c r="AK412" s="236"/>
      <c r="AL412" s="260" t="str">
        <f t="shared" si="141"/>
        <v>нет</v>
      </c>
      <c r="AM412" s="260" t="str">
        <f t="shared" si="145"/>
        <v>нет</v>
      </c>
      <c r="AN412" s="260">
        <f t="shared" si="142"/>
        <v>0</v>
      </c>
      <c r="AO412" s="260" t="e">
        <f t="shared" si="143"/>
        <v>#VALUE!</v>
      </c>
    </row>
    <row r="413" spans="1:41">
      <c r="A413" s="264" t="e">
        <f t="shared" si="146"/>
        <v>#VALUE!</v>
      </c>
      <c r="B413" s="243">
        <v>501</v>
      </c>
      <c r="C413" s="244"/>
      <c r="D413" s="258" t="str">
        <f t="shared" si="147"/>
        <v/>
      </c>
      <c r="E413" s="236"/>
      <c r="F413" s="236"/>
      <c r="G413" s="244"/>
      <c r="H413" s="259" t="str">
        <f t="shared" si="148"/>
        <v/>
      </c>
      <c r="I413" s="236"/>
      <c r="J413" s="236"/>
      <c r="K413" s="236"/>
      <c r="L413" s="236"/>
      <c r="M413" s="311">
        <f t="shared" si="144"/>
        <v>0</v>
      </c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  <c r="AA413" s="236"/>
      <c r="AB413" s="236"/>
      <c r="AC413" s="236"/>
      <c r="AD413" s="236"/>
      <c r="AE413" s="236"/>
      <c r="AF413" s="236"/>
      <c r="AG413" s="236"/>
      <c r="AH413" s="236"/>
      <c r="AI413" s="236"/>
      <c r="AJ413" s="236"/>
      <c r="AK413" s="236"/>
      <c r="AL413" s="260" t="str">
        <f t="shared" si="141"/>
        <v>нет</v>
      </c>
      <c r="AM413" s="260" t="str">
        <f t="shared" si="145"/>
        <v>нет</v>
      </c>
      <c r="AN413" s="260">
        <f t="shared" si="142"/>
        <v>0</v>
      </c>
      <c r="AO413" s="260" t="e">
        <f t="shared" si="143"/>
        <v>#VALUE!</v>
      </c>
    </row>
    <row r="414" spans="1:41">
      <c r="A414" s="264" t="e">
        <f t="shared" si="146"/>
        <v>#VALUE!</v>
      </c>
      <c r="B414" s="243">
        <v>502</v>
      </c>
      <c r="C414" s="244"/>
      <c r="D414" s="258" t="str">
        <f t="shared" si="147"/>
        <v/>
      </c>
      <c r="E414" s="236"/>
      <c r="F414" s="236"/>
      <c r="G414" s="244"/>
      <c r="H414" s="259" t="str">
        <f t="shared" si="148"/>
        <v/>
      </c>
      <c r="I414" s="236"/>
      <c r="J414" s="236"/>
      <c r="K414" s="236"/>
      <c r="L414" s="236"/>
      <c r="M414" s="311">
        <f t="shared" si="144"/>
        <v>0</v>
      </c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  <c r="AA414" s="236"/>
      <c r="AB414" s="236"/>
      <c r="AC414" s="236"/>
      <c r="AD414" s="236"/>
      <c r="AE414" s="236"/>
      <c r="AF414" s="236"/>
      <c r="AG414" s="236"/>
      <c r="AH414" s="236"/>
      <c r="AI414" s="236"/>
      <c r="AJ414" s="236"/>
      <c r="AK414" s="236"/>
      <c r="AL414" s="260" t="str">
        <f t="shared" si="141"/>
        <v>нет</v>
      </c>
      <c r="AM414" s="260" t="str">
        <f t="shared" si="145"/>
        <v>нет</v>
      </c>
      <c r="AN414" s="260">
        <f t="shared" si="142"/>
        <v>0</v>
      </c>
      <c r="AO414" s="260" t="e">
        <f t="shared" si="143"/>
        <v>#VALUE!</v>
      </c>
    </row>
    <row r="415" spans="1:41">
      <c r="A415" s="264" t="e">
        <f t="shared" si="146"/>
        <v>#VALUE!</v>
      </c>
      <c r="B415" s="243">
        <v>503</v>
      </c>
      <c r="C415" s="244"/>
      <c r="D415" s="258" t="str">
        <f t="shared" si="147"/>
        <v/>
      </c>
      <c r="E415" s="236"/>
      <c r="F415" s="236"/>
      <c r="G415" s="244"/>
      <c r="H415" s="259" t="str">
        <f t="shared" si="148"/>
        <v/>
      </c>
      <c r="I415" s="236"/>
      <c r="J415" s="236"/>
      <c r="K415" s="236"/>
      <c r="L415" s="236"/>
      <c r="M415" s="311">
        <f t="shared" si="144"/>
        <v>0</v>
      </c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  <c r="AA415" s="236"/>
      <c r="AB415" s="236"/>
      <c r="AC415" s="236"/>
      <c r="AD415" s="236"/>
      <c r="AE415" s="236"/>
      <c r="AF415" s="236"/>
      <c r="AG415" s="236"/>
      <c r="AH415" s="236"/>
      <c r="AI415" s="236"/>
      <c r="AJ415" s="236"/>
      <c r="AK415" s="236"/>
      <c r="AL415" s="260" t="str">
        <f t="shared" si="141"/>
        <v>нет</v>
      </c>
      <c r="AM415" s="260" t="str">
        <f t="shared" si="145"/>
        <v>нет</v>
      </c>
      <c r="AN415" s="260">
        <f t="shared" si="142"/>
        <v>0</v>
      </c>
      <c r="AO415" s="260" t="e">
        <f t="shared" si="143"/>
        <v>#VALUE!</v>
      </c>
    </row>
    <row r="416" spans="1:41">
      <c r="A416" s="264" t="e">
        <f t="shared" si="146"/>
        <v>#VALUE!</v>
      </c>
      <c r="B416" s="243">
        <v>504</v>
      </c>
      <c r="C416" s="244"/>
      <c r="D416" s="258" t="str">
        <f t="shared" si="147"/>
        <v/>
      </c>
      <c r="E416" s="236"/>
      <c r="F416" s="236"/>
      <c r="G416" s="244"/>
      <c r="H416" s="259" t="str">
        <f t="shared" si="148"/>
        <v/>
      </c>
      <c r="I416" s="236"/>
      <c r="J416" s="236"/>
      <c r="K416" s="236"/>
      <c r="L416" s="236"/>
      <c r="M416" s="311">
        <f t="shared" si="144"/>
        <v>0</v>
      </c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  <c r="AA416" s="236"/>
      <c r="AB416" s="236"/>
      <c r="AC416" s="236"/>
      <c r="AD416" s="236"/>
      <c r="AE416" s="236"/>
      <c r="AF416" s="236"/>
      <c r="AG416" s="236"/>
      <c r="AH416" s="236"/>
      <c r="AI416" s="236"/>
      <c r="AJ416" s="236"/>
      <c r="AK416" s="236"/>
      <c r="AL416" s="260" t="str">
        <f t="shared" si="141"/>
        <v>нет</v>
      </c>
      <c r="AM416" s="260" t="str">
        <f t="shared" si="145"/>
        <v>нет</v>
      </c>
      <c r="AN416" s="260">
        <f t="shared" si="142"/>
        <v>0</v>
      </c>
      <c r="AO416" s="260" t="e">
        <f t="shared" si="143"/>
        <v>#VALUE!</v>
      </c>
    </row>
    <row r="417" spans="1:41">
      <c r="A417" s="264" t="e">
        <f t="shared" si="146"/>
        <v>#VALUE!</v>
      </c>
      <c r="B417" s="243">
        <v>505</v>
      </c>
      <c r="C417" s="244"/>
      <c r="D417" s="258" t="str">
        <f t="shared" si="147"/>
        <v/>
      </c>
      <c r="E417" s="236"/>
      <c r="F417" s="236"/>
      <c r="G417" s="244"/>
      <c r="H417" s="259" t="str">
        <f t="shared" si="148"/>
        <v/>
      </c>
      <c r="I417" s="236"/>
      <c r="J417" s="236"/>
      <c r="K417" s="236"/>
      <c r="L417" s="236"/>
      <c r="M417" s="311">
        <f t="shared" si="144"/>
        <v>0</v>
      </c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  <c r="AA417" s="236"/>
      <c r="AB417" s="236"/>
      <c r="AC417" s="236"/>
      <c r="AD417" s="236"/>
      <c r="AE417" s="236"/>
      <c r="AF417" s="236"/>
      <c r="AG417" s="236"/>
      <c r="AH417" s="236"/>
      <c r="AI417" s="236"/>
      <c r="AJ417" s="236"/>
      <c r="AK417" s="236"/>
      <c r="AL417" s="260" t="str">
        <f t="shared" si="141"/>
        <v>нет</v>
      </c>
      <c r="AM417" s="260" t="str">
        <f t="shared" si="145"/>
        <v>нет</v>
      </c>
      <c r="AN417" s="260">
        <f t="shared" si="142"/>
        <v>0</v>
      </c>
      <c r="AO417" s="260" t="e">
        <f t="shared" si="143"/>
        <v>#VALUE!</v>
      </c>
    </row>
    <row r="418" spans="1:41">
      <c r="A418" s="264" t="e">
        <f t="shared" si="146"/>
        <v>#VALUE!</v>
      </c>
      <c r="B418" s="243">
        <v>506</v>
      </c>
      <c r="C418" s="244"/>
      <c r="D418" s="258" t="str">
        <f t="shared" si="147"/>
        <v/>
      </c>
      <c r="E418" s="236"/>
      <c r="F418" s="236"/>
      <c r="G418" s="244"/>
      <c r="H418" s="259" t="str">
        <f t="shared" si="148"/>
        <v/>
      </c>
      <c r="I418" s="236"/>
      <c r="J418" s="236"/>
      <c r="K418" s="236"/>
      <c r="L418" s="236"/>
      <c r="M418" s="311">
        <f t="shared" si="144"/>
        <v>0</v>
      </c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B418" s="236"/>
      <c r="AC418" s="236"/>
      <c r="AD418" s="236"/>
      <c r="AE418" s="236"/>
      <c r="AF418" s="236"/>
      <c r="AG418" s="236"/>
      <c r="AH418" s="236"/>
      <c r="AI418" s="236"/>
      <c r="AJ418" s="236"/>
      <c r="AK418" s="236"/>
      <c r="AL418" s="260" t="str">
        <f t="shared" ref="AL418:AL481" si="149">IF($I418&lt;5,"нет",IF($I418&gt;9,"нет","да"))</f>
        <v>нет</v>
      </c>
      <c r="AM418" s="260" t="str">
        <f t="shared" si="145"/>
        <v>нет</v>
      </c>
      <c r="AN418" s="260">
        <f t="shared" ref="AN418:AN481" si="150">COUNTIF(N418:AK418,"призер")+COUNTIF(N418:AK418,"победитель")</f>
        <v>0</v>
      </c>
      <c r="AO418" s="260" t="e">
        <f t="shared" ref="AO418:AO481" si="151">IF(LEN(G418)=5,LEFT(G418,1)+100,LEFT(G418,2)+100)</f>
        <v>#VALUE!</v>
      </c>
    </row>
    <row r="419" spans="1:41">
      <c r="A419" s="264" t="e">
        <f t="shared" si="146"/>
        <v>#VALUE!</v>
      </c>
      <c r="B419" s="243">
        <v>507</v>
      </c>
      <c r="C419" s="244"/>
      <c r="D419" s="258" t="str">
        <f t="shared" si="147"/>
        <v/>
      </c>
      <c r="E419" s="236"/>
      <c r="F419" s="236"/>
      <c r="G419" s="244"/>
      <c r="H419" s="259" t="str">
        <f t="shared" si="148"/>
        <v/>
      </c>
      <c r="I419" s="236"/>
      <c r="J419" s="236"/>
      <c r="K419" s="236"/>
      <c r="L419" s="236"/>
      <c r="M419" s="311">
        <f t="shared" ref="M419:M482" si="152">COUNTA(N419:AK419)</f>
        <v>0</v>
      </c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B419" s="236"/>
      <c r="AC419" s="236"/>
      <c r="AD419" s="236"/>
      <c r="AE419" s="236"/>
      <c r="AF419" s="236"/>
      <c r="AG419" s="236"/>
      <c r="AH419" s="236"/>
      <c r="AI419" s="236"/>
      <c r="AJ419" s="236"/>
      <c r="AK419" s="236"/>
      <c r="AL419" s="260" t="str">
        <f t="shared" si="149"/>
        <v>нет</v>
      </c>
      <c r="AM419" s="260" t="str">
        <f t="shared" ref="AM419:AM482" si="153">IF($I419&lt;=9,"нет","да")</f>
        <v>нет</v>
      </c>
      <c r="AN419" s="260">
        <f t="shared" si="150"/>
        <v>0</v>
      </c>
      <c r="AO419" s="260" t="e">
        <f t="shared" si="151"/>
        <v>#VALUE!</v>
      </c>
    </row>
    <row r="420" spans="1:41">
      <c r="A420" s="264" t="e">
        <f t="shared" si="146"/>
        <v>#VALUE!</v>
      </c>
      <c r="B420" s="243">
        <v>508</v>
      </c>
      <c r="C420" s="244"/>
      <c r="D420" s="258" t="str">
        <f t="shared" si="147"/>
        <v/>
      </c>
      <c r="E420" s="236"/>
      <c r="F420" s="236"/>
      <c r="G420" s="244"/>
      <c r="H420" s="259" t="str">
        <f t="shared" si="148"/>
        <v/>
      </c>
      <c r="I420" s="236"/>
      <c r="J420" s="236"/>
      <c r="K420" s="236"/>
      <c r="L420" s="236"/>
      <c r="M420" s="311">
        <f t="shared" si="152"/>
        <v>0</v>
      </c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  <c r="AA420" s="236"/>
      <c r="AB420" s="236"/>
      <c r="AC420" s="236"/>
      <c r="AD420" s="236"/>
      <c r="AE420" s="236"/>
      <c r="AF420" s="236"/>
      <c r="AG420" s="236"/>
      <c r="AH420" s="236"/>
      <c r="AI420" s="236"/>
      <c r="AJ420" s="236"/>
      <c r="AK420" s="236"/>
      <c r="AL420" s="260" t="str">
        <f t="shared" si="149"/>
        <v>нет</v>
      </c>
      <c r="AM420" s="260" t="str">
        <f t="shared" si="153"/>
        <v>нет</v>
      </c>
      <c r="AN420" s="260">
        <f t="shared" si="150"/>
        <v>0</v>
      </c>
      <c r="AO420" s="260" t="e">
        <f t="shared" si="151"/>
        <v>#VALUE!</v>
      </c>
    </row>
    <row r="421" spans="1:41">
      <c r="A421" s="264" t="e">
        <f t="shared" si="146"/>
        <v>#VALUE!</v>
      </c>
      <c r="B421" s="243">
        <v>509</v>
      </c>
      <c r="C421" s="244"/>
      <c r="D421" s="258" t="str">
        <f t="shared" si="147"/>
        <v/>
      </c>
      <c r="E421" s="236"/>
      <c r="F421" s="236"/>
      <c r="G421" s="244"/>
      <c r="H421" s="259" t="str">
        <f t="shared" si="148"/>
        <v/>
      </c>
      <c r="I421" s="236"/>
      <c r="J421" s="236"/>
      <c r="K421" s="236"/>
      <c r="L421" s="236"/>
      <c r="M421" s="311">
        <f t="shared" si="152"/>
        <v>0</v>
      </c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  <c r="AA421" s="236"/>
      <c r="AB421" s="236"/>
      <c r="AC421" s="236"/>
      <c r="AD421" s="236"/>
      <c r="AE421" s="236"/>
      <c r="AF421" s="236"/>
      <c r="AG421" s="236"/>
      <c r="AH421" s="236"/>
      <c r="AI421" s="236"/>
      <c r="AJ421" s="236"/>
      <c r="AK421" s="236"/>
      <c r="AL421" s="260" t="str">
        <f t="shared" si="149"/>
        <v>нет</v>
      </c>
      <c r="AM421" s="260" t="str">
        <f t="shared" si="153"/>
        <v>нет</v>
      </c>
      <c r="AN421" s="260">
        <f t="shared" si="150"/>
        <v>0</v>
      </c>
      <c r="AO421" s="260" t="e">
        <f t="shared" si="151"/>
        <v>#VALUE!</v>
      </c>
    </row>
    <row r="422" spans="1:41">
      <c r="A422" s="264" t="e">
        <f t="shared" si="146"/>
        <v>#VALUE!</v>
      </c>
      <c r="B422" s="243">
        <v>510</v>
      </c>
      <c r="C422" s="244"/>
      <c r="D422" s="258" t="str">
        <f t="shared" si="147"/>
        <v/>
      </c>
      <c r="E422" s="236"/>
      <c r="F422" s="236"/>
      <c r="G422" s="244"/>
      <c r="H422" s="259" t="str">
        <f t="shared" si="148"/>
        <v/>
      </c>
      <c r="I422" s="236"/>
      <c r="J422" s="236"/>
      <c r="K422" s="236"/>
      <c r="L422" s="236"/>
      <c r="M422" s="311">
        <f t="shared" si="152"/>
        <v>0</v>
      </c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  <c r="AA422" s="236"/>
      <c r="AB422" s="236"/>
      <c r="AC422" s="236"/>
      <c r="AD422" s="236"/>
      <c r="AE422" s="236"/>
      <c r="AF422" s="236"/>
      <c r="AG422" s="236"/>
      <c r="AH422" s="236"/>
      <c r="AI422" s="236"/>
      <c r="AJ422" s="236"/>
      <c r="AK422" s="236"/>
      <c r="AL422" s="260" t="str">
        <f t="shared" si="149"/>
        <v>нет</v>
      </c>
      <c r="AM422" s="260" t="str">
        <f t="shared" si="153"/>
        <v>нет</v>
      </c>
      <c r="AN422" s="260">
        <f t="shared" si="150"/>
        <v>0</v>
      </c>
      <c r="AO422" s="260" t="e">
        <f t="shared" si="151"/>
        <v>#VALUE!</v>
      </c>
    </row>
    <row r="423" spans="1:41">
      <c r="A423" s="264" t="e">
        <f t="shared" si="146"/>
        <v>#VALUE!</v>
      </c>
      <c r="B423" s="243">
        <v>511</v>
      </c>
      <c r="C423" s="244"/>
      <c r="D423" s="258" t="str">
        <f t="shared" si="147"/>
        <v/>
      </c>
      <c r="E423" s="236"/>
      <c r="F423" s="236"/>
      <c r="G423" s="244"/>
      <c r="H423" s="259" t="str">
        <f t="shared" si="148"/>
        <v/>
      </c>
      <c r="I423" s="236"/>
      <c r="J423" s="236"/>
      <c r="K423" s="236"/>
      <c r="L423" s="236"/>
      <c r="M423" s="311">
        <f t="shared" si="152"/>
        <v>0</v>
      </c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  <c r="AA423" s="236"/>
      <c r="AB423" s="236"/>
      <c r="AC423" s="236"/>
      <c r="AD423" s="236"/>
      <c r="AE423" s="236"/>
      <c r="AF423" s="236"/>
      <c r="AG423" s="236"/>
      <c r="AH423" s="236"/>
      <c r="AI423" s="236"/>
      <c r="AJ423" s="236"/>
      <c r="AK423" s="236"/>
      <c r="AL423" s="260" t="str">
        <f t="shared" si="149"/>
        <v>нет</v>
      </c>
      <c r="AM423" s="260" t="str">
        <f t="shared" si="153"/>
        <v>нет</v>
      </c>
      <c r="AN423" s="260">
        <f t="shared" si="150"/>
        <v>0</v>
      </c>
      <c r="AO423" s="260" t="e">
        <f t="shared" si="151"/>
        <v>#VALUE!</v>
      </c>
    </row>
    <row r="424" spans="1:41">
      <c r="A424" s="264" t="e">
        <f t="shared" si="146"/>
        <v>#VALUE!</v>
      </c>
      <c r="B424" s="243">
        <v>512</v>
      </c>
      <c r="C424" s="244"/>
      <c r="D424" s="258" t="str">
        <f t="shared" si="147"/>
        <v/>
      </c>
      <c r="E424" s="236"/>
      <c r="F424" s="236"/>
      <c r="G424" s="244"/>
      <c r="H424" s="259" t="str">
        <f t="shared" si="148"/>
        <v/>
      </c>
      <c r="I424" s="236"/>
      <c r="J424" s="236"/>
      <c r="K424" s="236"/>
      <c r="L424" s="236"/>
      <c r="M424" s="311">
        <f t="shared" si="152"/>
        <v>0</v>
      </c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B424" s="236"/>
      <c r="AC424" s="236"/>
      <c r="AD424" s="236"/>
      <c r="AE424" s="236"/>
      <c r="AF424" s="236"/>
      <c r="AG424" s="236"/>
      <c r="AH424" s="236"/>
      <c r="AI424" s="236"/>
      <c r="AJ424" s="236"/>
      <c r="AK424" s="236"/>
      <c r="AL424" s="260" t="str">
        <f t="shared" si="149"/>
        <v>нет</v>
      </c>
      <c r="AM424" s="260" t="str">
        <f t="shared" si="153"/>
        <v>нет</v>
      </c>
      <c r="AN424" s="260">
        <f t="shared" si="150"/>
        <v>0</v>
      </c>
      <c r="AO424" s="260" t="e">
        <f t="shared" si="151"/>
        <v>#VALUE!</v>
      </c>
    </row>
    <row r="425" spans="1:41">
      <c r="A425" s="264" t="e">
        <f t="shared" si="146"/>
        <v>#VALUE!</v>
      </c>
      <c r="B425" s="243">
        <v>513</v>
      </c>
      <c r="C425" s="244"/>
      <c r="D425" s="258" t="str">
        <f t="shared" si="147"/>
        <v/>
      </c>
      <c r="E425" s="236"/>
      <c r="F425" s="236"/>
      <c r="G425" s="244"/>
      <c r="H425" s="259" t="str">
        <f t="shared" si="148"/>
        <v/>
      </c>
      <c r="I425" s="236"/>
      <c r="J425" s="236"/>
      <c r="K425" s="236"/>
      <c r="L425" s="236"/>
      <c r="M425" s="311">
        <f t="shared" si="152"/>
        <v>0</v>
      </c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  <c r="AA425" s="236"/>
      <c r="AB425" s="236"/>
      <c r="AC425" s="236"/>
      <c r="AD425" s="236"/>
      <c r="AE425" s="236"/>
      <c r="AF425" s="236"/>
      <c r="AG425" s="236"/>
      <c r="AH425" s="236"/>
      <c r="AI425" s="236"/>
      <c r="AJ425" s="236"/>
      <c r="AK425" s="236"/>
      <c r="AL425" s="260" t="str">
        <f t="shared" si="149"/>
        <v>нет</v>
      </c>
      <c r="AM425" s="260" t="str">
        <f t="shared" si="153"/>
        <v>нет</v>
      </c>
      <c r="AN425" s="260">
        <f t="shared" si="150"/>
        <v>0</v>
      </c>
      <c r="AO425" s="260" t="e">
        <f t="shared" si="151"/>
        <v>#VALUE!</v>
      </c>
    </row>
    <row r="426" spans="1:41">
      <c r="A426" s="264" t="e">
        <f t="shared" si="146"/>
        <v>#VALUE!</v>
      </c>
      <c r="B426" s="243">
        <v>514</v>
      </c>
      <c r="C426" s="244"/>
      <c r="D426" s="258" t="str">
        <f t="shared" si="147"/>
        <v/>
      </c>
      <c r="E426" s="236"/>
      <c r="F426" s="236"/>
      <c r="G426" s="244"/>
      <c r="H426" s="259" t="str">
        <f t="shared" si="148"/>
        <v/>
      </c>
      <c r="I426" s="236"/>
      <c r="J426" s="236"/>
      <c r="K426" s="236"/>
      <c r="L426" s="236"/>
      <c r="M426" s="311">
        <f t="shared" si="152"/>
        <v>0</v>
      </c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B426" s="236"/>
      <c r="AC426" s="236"/>
      <c r="AD426" s="236"/>
      <c r="AE426" s="236"/>
      <c r="AF426" s="236"/>
      <c r="AG426" s="236"/>
      <c r="AH426" s="236"/>
      <c r="AI426" s="236"/>
      <c r="AJ426" s="236"/>
      <c r="AK426" s="236"/>
      <c r="AL426" s="260" t="str">
        <f t="shared" si="149"/>
        <v>нет</v>
      </c>
      <c r="AM426" s="260" t="str">
        <f t="shared" si="153"/>
        <v>нет</v>
      </c>
      <c r="AN426" s="260">
        <f t="shared" si="150"/>
        <v>0</v>
      </c>
      <c r="AO426" s="260" t="e">
        <f t="shared" si="151"/>
        <v>#VALUE!</v>
      </c>
    </row>
    <row r="427" spans="1:41">
      <c r="A427" s="264" t="e">
        <f t="shared" si="146"/>
        <v>#VALUE!</v>
      </c>
      <c r="B427" s="243">
        <v>515</v>
      </c>
      <c r="C427" s="244"/>
      <c r="D427" s="258" t="str">
        <f t="shared" si="147"/>
        <v/>
      </c>
      <c r="E427" s="236"/>
      <c r="F427" s="236"/>
      <c r="G427" s="244"/>
      <c r="H427" s="259" t="str">
        <f t="shared" si="148"/>
        <v/>
      </c>
      <c r="I427" s="236"/>
      <c r="J427" s="236"/>
      <c r="K427" s="236"/>
      <c r="L427" s="236"/>
      <c r="M427" s="311">
        <f t="shared" si="152"/>
        <v>0</v>
      </c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B427" s="236"/>
      <c r="AC427" s="236"/>
      <c r="AD427" s="236"/>
      <c r="AE427" s="236"/>
      <c r="AF427" s="236"/>
      <c r="AG427" s="236"/>
      <c r="AH427" s="236"/>
      <c r="AI427" s="236"/>
      <c r="AJ427" s="236"/>
      <c r="AK427" s="236"/>
      <c r="AL427" s="260" t="str">
        <f t="shared" si="149"/>
        <v>нет</v>
      </c>
      <c r="AM427" s="260" t="str">
        <f t="shared" si="153"/>
        <v>нет</v>
      </c>
      <c r="AN427" s="260">
        <f t="shared" si="150"/>
        <v>0</v>
      </c>
      <c r="AO427" s="260" t="e">
        <f t="shared" si="151"/>
        <v>#VALUE!</v>
      </c>
    </row>
    <row r="428" spans="1:41">
      <c r="A428" s="264" t="e">
        <f t="shared" si="146"/>
        <v>#VALUE!</v>
      </c>
      <c r="B428" s="243">
        <v>516</v>
      </c>
      <c r="C428" s="244"/>
      <c r="D428" s="258" t="str">
        <f t="shared" si="147"/>
        <v/>
      </c>
      <c r="E428" s="236"/>
      <c r="F428" s="236"/>
      <c r="G428" s="244"/>
      <c r="H428" s="259" t="str">
        <f t="shared" si="148"/>
        <v/>
      </c>
      <c r="I428" s="236"/>
      <c r="J428" s="236"/>
      <c r="K428" s="236"/>
      <c r="L428" s="236"/>
      <c r="M428" s="311">
        <f t="shared" si="152"/>
        <v>0</v>
      </c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  <c r="AA428" s="236"/>
      <c r="AB428" s="236"/>
      <c r="AC428" s="236"/>
      <c r="AD428" s="236"/>
      <c r="AE428" s="236"/>
      <c r="AF428" s="236"/>
      <c r="AG428" s="236"/>
      <c r="AH428" s="236"/>
      <c r="AI428" s="236"/>
      <c r="AJ428" s="236"/>
      <c r="AK428" s="236"/>
      <c r="AL428" s="260" t="str">
        <f t="shared" si="149"/>
        <v>нет</v>
      </c>
      <c r="AM428" s="260" t="str">
        <f t="shared" si="153"/>
        <v>нет</v>
      </c>
      <c r="AN428" s="260">
        <f t="shared" si="150"/>
        <v>0</v>
      </c>
      <c r="AO428" s="260" t="e">
        <f t="shared" si="151"/>
        <v>#VALUE!</v>
      </c>
    </row>
    <row r="429" spans="1:41">
      <c r="A429" s="264" t="e">
        <f t="shared" ref="A429:A492" si="154">IF($AO429=$C429, "Код_ОО+МСУ_верно", "Требуется проверка кода ОО или МСУ, кроме 101, 102,103")</f>
        <v>#VALUE!</v>
      </c>
      <c r="B429" s="243">
        <v>517</v>
      </c>
      <c r="C429" s="244"/>
      <c r="D429" s="258" t="str">
        <f t="shared" si="147"/>
        <v/>
      </c>
      <c r="E429" s="236"/>
      <c r="F429" s="236"/>
      <c r="G429" s="244"/>
      <c r="H429" s="259" t="str">
        <f t="shared" si="148"/>
        <v/>
      </c>
      <c r="I429" s="236"/>
      <c r="J429" s="236"/>
      <c r="K429" s="236"/>
      <c r="L429" s="236"/>
      <c r="M429" s="311">
        <f t="shared" si="152"/>
        <v>0</v>
      </c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  <c r="AA429" s="236"/>
      <c r="AB429" s="236"/>
      <c r="AC429" s="236"/>
      <c r="AD429" s="236"/>
      <c r="AE429" s="236"/>
      <c r="AF429" s="236"/>
      <c r="AG429" s="236"/>
      <c r="AH429" s="236"/>
      <c r="AI429" s="236"/>
      <c r="AJ429" s="236"/>
      <c r="AK429" s="236"/>
      <c r="AL429" s="260" t="str">
        <f t="shared" si="149"/>
        <v>нет</v>
      </c>
      <c r="AM429" s="260" t="str">
        <f t="shared" si="153"/>
        <v>нет</v>
      </c>
      <c r="AN429" s="260">
        <f t="shared" si="150"/>
        <v>0</v>
      </c>
      <c r="AO429" s="260" t="e">
        <f t="shared" si="151"/>
        <v>#VALUE!</v>
      </c>
    </row>
    <row r="430" spans="1:41">
      <c r="A430" s="264" t="e">
        <f t="shared" si="154"/>
        <v>#VALUE!</v>
      </c>
      <c r="B430" s="243">
        <v>518</v>
      </c>
      <c r="C430" s="244"/>
      <c r="D430" s="258" t="str">
        <f t="shared" si="147"/>
        <v/>
      </c>
      <c r="E430" s="236"/>
      <c r="F430" s="236"/>
      <c r="G430" s="244"/>
      <c r="H430" s="259" t="str">
        <f t="shared" si="148"/>
        <v/>
      </c>
      <c r="I430" s="236"/>
      <c r="J430" s="236"/>
      <c r="K430" s="236"/>
      <c r="L430" s="236"/>
      <c r="M430" s="311">
        <f t="shared" si="152"/>
        <v>0</v>
      </c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  <c r="AA430" s="236"/>
      <c r="AB430" s="236"/>
      <c r="AC430" s="236"/>
      <c r="AD430" s="236"/>
      <c r="AE430" s="236"/>
      <c r="AF430" s="236"/>
      <c r="AG430" s="236"/>
      <c r="AH430" s="236"/>
      <c r="AI430" s="236"/>
      <c r="AJ430" s="236"/>
      <c r="AK430" s="236"/>
      <c r="AL430" s="260" t="str">
        <f t="shared" si="149"/>
        <v>нет</v>
      </c>
      <c r="AM430" s="260" t="str">
        <f t="shared" si="153"/>
        <v>нет</v>
      </c>
      <c r="AN430" s="260">
        <f t="shared" si="150"/>
        <v>0</v>
      </c>
      <c r="AO430" s="260" t="e">
        <f t="shared" si="151"/>
        <v>#VALUE!</v>
      </c>
    </row>
    <row r="431" spans="1:41">
      <c r="A431" s="264" t="e">
        <f t="shared" si="154"/>
        <v>#VALUE!</v>
      </c>
      <c r="B431" s="243">
        <v>519</v>
      </c>
      <c r="C431" s="244"/>
      <c r="D431" s="258" t="str">
        <f t="shared" si="147"/>
        <v/>
      </c>
      <c r="E431" s="236"/>
      <c r="F431" s="236"/>
      <c r="G431" s="244"/>
      <c r="H431" s="259" t="str">
        <f t="shared" si="148"/>
        <v/>
      </c>
      <c r="I431" s="236"/>
      <c r="J431" s="236"/>
      <c r="K431" s="236"/>
      <c r="L431" s="236"/>
      <c r="M431" s="311">
        <f t="shared" si="152"/>
        <v>0</v>
      </c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  <c r="AA431" s="236"/>
      <c r="AB431" s="236"/>
      <c r="AC431" s="236"/>
      <c r="AD431" s="236"/>
      <c r="AE431" s="236"/>
      <c r="AF431" s="236"/>
      <c r="AG431" s="236"/>
      <c r="AH431" s="236"/>
      <c r="AI431" s="236"/>
      <c r="AJ431" s="236"/>
      <c r="AK431" s="236"/>
      <c r="AL431" s="260" t="str">
        <f t="shared" si="149"/>
        <v>нет</v>
      </c>
      <c r="AM431" s="260" t="str">
        <f t="shared" si="153"/>
        <v>нет</v>
      </c>
      <c r="AN431" s="260">
        <f t="shared" si="150"/>
        <v>0</v>
      </c>
      <c r="AO431" s="260" t="e">
        <f t="shared" si="151"/>
        <v>#VALUE!</v>
      </c>
    </row>
    <row r="432" spans="1:41">
      <c r="A432" s="264" t="e">
        <f t="shared" si="154"/>
        <v>#VALUE!</v>
      </c>
      <c r="B432" s="243">
        <v>520</v>
      </c>
      <c r="C432" s="244"/>
      <c r="D432" s="258" t="str">
        <f t="shared" si="147"/>
        <v/>
      </c>
      <c r="E432" s="236"/>
      <c r="F432" s="236"/>
      <c r="G432" s="244"/>
      <c r="H432" s="259" t="str">
        <f t="shared" si="148"/>
        <v/>
      </c>
      <c r="I432" s="236"/>
      <c r="J432" s="236"/>
      <c r="K432" s="236"/>
      <c r="L432" s="236"/>
      <c r="M432" s="311">
        <f t="shared" si="152"/>
        <v>0</v>
      </c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  <c r="AB432" s="236"/>
      <c r="AC432" s="236"/>
      <c r="AD432" s="236"/>
      <c r="AE432" s="236"/>
      <c r="AF432" s="236"/>
      <c r="AG432" s="236"/>
      <c r="AH432" s="236"/>
      <c r="AI432" s="236"/>
      <c r="AJ432" s="236"/>
      <c r="AK432" s="236"/>
      <c r="AL432" s="260" t="str">
        <f t="shared" si="149"/>
        <v>нет</v>
      </c>
      <c r="AM432" s="260" t="str">
        <f t="shared" si="153"/>
        <v>нет</v>
      </c>
      <c r="AN432" s="260">
        <f t="shared" si="150"/>
        <v>0</v>
      </c>
      <c r="AO432" s="260" t="e">
        <f t="shared" si="151"/>
        <v>#VALUE!</v>
      </c>
    </row>
    <row r="433" spans="1:41">
      <c r="A433" s="264" t="e">
        <f t="shared" si="154"/>
        <v>#VALUE!</v>
      </c>
      <c r="B433" s="243">
        <v>521</v>
      </c>
      <c r="C433" s="244"/>
      <c r="D433" s="258" t="str">
        <f t="shared" si="147"/>
        <v/>
      </c>
      <c r="E433" s="236"/>
      <c r="F433" s="236"/>
      <c r="G433" s="244"/>
      <c r="H433" s="259" t="str">
        <f t="shared" si="148"/>
        <v/>
      </c>
      <c r="I433" s="236"/>
      <c r="J433" s="236"/>
      <c r="K433" s="236"/>
      <c r="L433" s="236"/>
      <c r="M433" s="311">
        <f t="shared" si="152"/>
        <v>0</v>
      </c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  <c r="AA433" s="236"/>
      <c r="AB433" s="236"/>
      <c r="AC433" s="236"/>
      <c r="AD433" s="236"/>
      <c r="AE433" s="236"/>
      <c r="AF433" s="236"/>
      <c r="AG433" s="236"/>
      <c r="AH433" s="236"/>
      <c r="AI433" s="236"/>
      <c r="AJ433" s="236"/>
      <c r="AK433" s="236"/>
      <c r="AL433" s="260" t="str">
        <f t="shared" si="149"/>
        <v>нет</v>
      </c>
      <c r="AM433" s="260" t="str">
        <f t="shared" si="153"/>
        <v>нет</v>
      </c>
      <c r="AN433" s="260">
        <f t="shared" si="150"/>
        <v>0</v>
      </c>
      <c r="AO433" s="260" t="e">
        <f t="shared" si="151"/>
        <v>#VALUE!</v>
      </c>
    </row>
    <row r="434" spans="1:41">
      <c r="A434" s="264" t="e">
        <f t="shared" si="154"/>
        <v>#VALUE!</v>
      </c>
      <c r="B434" s="243">
        <v>522</v>
      </c>
      <c r="C434" s="244"/>
      <c r="D434" s="258" t="str">
        <f t="shared" si="147"/>
        <v/>
      </c>
      <c r="E434" s="236"/>
      <c r="F434" s="236"/>
      <c r="G434" s="244"/>
      <c r="H434" s="259" t="str">
        <f t="shared" si="148"/>
        <v/>
      </c>
      <c r="I434" s="236"/>
      <c r="J434" s="236"/>
      <c r="K434" s="236"/>
      <c r="L434" s="236"/>
      <c r="M434" s="311">
        <f t="shared" si="152"/>
        <v>0</v>
      </c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B434" s="236"/>
      <c r="AC434" s="236"/>
      <c r="AD434" s="236"/>
      <c r="AE434" s="236"/>
      <c r="AF434" s="236"/>
      <c r="AG434" s="236"/>
      <c r="AH434" s="236"/>
      <c r="AI434" s="236"/>
      <c r="AJ434" s="236"/>
      <c r="AK434" s="236"/>
      <c r="AL434" s="260" t="str">
        <f t="shared" si="149"/>
        <v>нет</v>
      </c>
      <c r="AM434" s="260" t="str">
        <f t="shared" si="153"/>
        <v>нет</v>
      </c>
      <c r="AN434" s="260">
        <f t="shared" si="150"/>
        <v>0</v>
      </c>
      <c r="AO434" s="260" t="e">
        <f t="shared" si="151"/>
        <v>#VALUE!</v>
      </c>
    </row>
    <row r="435" spans="1:41">
      <c r="A435" s="264" t="e">
        <f t="shared" si="154"/>
        <v>#VALUE!</v>
      </c>
      <c r="B435" s="243">
        <v>523</v>
      </c>
      <c r="C435" s="244"/>
      <c r="D435" s="258" t="str">
        <f t="shared" si="147"/>
        <v/>
      </c>
      <c r="E435" s="236"/>
      <c r="F435" s="236"/>
      <c r="G435" s="244"/>
      <c r="H435" s="259" t="str">
        <f t="shared" si="148"/>
        <v/>
      </c>
      <c r="I435" s="236"/>
      <c r="J435" s="236"/>
      <c r="K435" s="236"/>
      <c r="L435" s="236"/>
      <c r="M435" s="311">
        <f t="shared" si="152"/>
        <v>0</v>
      </c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  <c r="AA435" s="236"/>
      <c r="AB435" s="236"/>
      <c r="AC435" s="236"/>
      <c r="AD435" s="236"/>
      <c r="AE435" s="236"/>
      <c r="AF435" s="236"/>
      <c r="AG435" s="236"/>
      <c r="AH435" s="236"/>
      <c r="AI435" s="236"/>
      <c r="AJ435" s="236"/>
      <c r="AK435" s="236"/>
      <c r="AL435" s="260" t="str">
        <f t="shared" si="149"/>
        <v>нет</v>
      </c>
      <c r="AM435" s="260" t="str">
        <f t="shared" si="153"/>
        <v>нет</v>
      </c>
      <c r="AN435" s="260">
        <f t="shared" si="150"/>
        <v>0</v>
      </c>
      <c r="AO435" s="260" t="e">
        <f t="shared" si="151"/>
        <v>#VALUE!</v>
      </c>
    </row>
    <row r="436" spans="1:41">
      <c r="A436" s="264" t="e">
        <f t="shared" si="154"/>
        <v>#VALUE!</v>
      </c>
      <c r="B436" s="243">
        <v>524</v>
      </c>
      <c r="C436" s="244"/>
      <c r="D436" s="258" t="str">
        <f t="shared" si="147"/>
        <v/>
      </c>
      <c r="E436" s="236"/>
      <c r="F436" s="236"/>
      <c r="G436" s="244"/>
      <c r="H436" s="259" t="str">
        <f t="shared" si="148"/>
        <v/>
      </c>
      <c r="I436" s="236"/>
      <c r="J436" s="236"/>
      <c r="K436" s="236"/>
      <c r="L436" s="236"/>
      <c r="M436" s="311">
        <f t="shared" si="152"/>
        <v>0</v>
      </c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  <c r="AA436" s="236"/>
      <c r="AB436" s="236"/>
      <c r="AC436" s="236"/>
      <c r="AD436" s="236"/>
      <c r="AE436" s="236"/>
      <c r="AF436" s="236"/>
      <c r="AG436" s="236"/>
      <c r="AH436" s="236"/>
      <c r="AI436" s="236"/>
      <c r="AJ436" s="236"/>
      <c r="AK436" s="236"/>
      <c r="AL436" s="260" t="str">
        <f t="shared" si="149"/>
        <v>нет</v>
      </c>
      <c r="AM436" s="260" t="str">
        <f t="shared" si="153"/>
        <v>нет</v>
      </c>
      <c r="AN436" s="260">
        <f t="shared" si="150"/>
        <v>0</v>
      </c>
      <c r="AO436" s="260" t="e">
        <f t="shared" si="151"/>
        <v>#VALUE!</v>
      </c>
    </row>
    <row r="437" spans="1:41">
      <c r="A437" s="264" t="e">
        <f t="shared" si="154"/>
        <v>#VALUE!</v>
      </c>
      <c r="B437" s="243">
        <v>525</v>
      </c>
      <c r="C437" s="244"/>
      <c r="D437" s="258" t="str">
        <f t="shared" si="147"/>
        <v/>
      </c>
      <c r="E437" s="236"/>
      <c r="F437" s="236"/>
      <c r="G437" s="244"/>
      <c r="H437" s="259" t="str">
        <f t="shared" si="148"/>
        <v/>
      </c>
      <c r="I437" s="236"/>
      <c r="J437" s="236"/>
      <c r="K437" s="236"/>
      <c r="L437" s="236"/>
      <c r="M437" s="311">
        <f t="shared" si="152"/>
        <v>0</v>
      </c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  <c r="AA437" s="236"/>
      <c r="AB437" s="236"/>
      <c r="AC437" s="236"/>
      <c r="AD437" s="236"/>
      <c r="AE437" s="236"/>
      <c r="AF437" s="236"/>
      <c r="AG437" s="236"/>
      <c r="AH437" s="236"/>
      <c r="AI437" s="236"/>
      <c r="AJ437" s="236"/>
      <c r="AK437" s="236"/>
      <c r="AL437" s="260" t="str">
        <f t="shared" si="149"/>
        <v>нет</v>
      </c>
      <c r="AM437" s="260" t="str">
        <f t="shared" si="153"/>
        <v>нет</v>
      </c>
      <c r="AN437" s="260">
        <f t="shared" si="150"/>
        <v>0</v>
      </c>
      <c r="AO437" s="260" t="e">
        <f t="shared" si="151"/>
        <v>#VALUE!</v>
      </c>
    </row>
    <row r="438" spans="1:41">
      <c r="A438" s="264" t="e">
        <f t="shared" si="154"/>
        <v>#VALUE!</v>
      </c>
      <c r="B438" s="243">
        <v>526</v>
      </c>
      <c r="C438" s="244"/>
      <c r="D438" s="258" t="str">
        <f t="shared" si="147"/>
        <v/>
      </c>
      <c r="E438" s="236"/>
      <c r="F438" s="236"/>
      <c r="G438" s="244"/>
      <c r="H438" s="259" t="str">
        <f t="shared" si="148"/>
        <v/>
      </c>
      <c r="I438" s="236"/>
      <c r="J438" s="236"/>
      <c r="K438" s="236"/>
      <c r="L438" s="236"/>
      <c r="M438" s="311">
        <f t="shared" si="152"/>
        <v>0</v>
      </c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  <c r="AA438" s="236"/>
      <c r="AB438" s="236"/>
      <c r="AC438" s="236"/>
      <c r="AD438" s="236"/>
      <c r="AE438" s="236"/>
      <c r="AF438" s="236"/>
      <c r="AG438" s="236"/>
      <c r="AH438" s="236"/>
      <c r="AI438" s="236"/>
      <c r="AJ438" s="236"/>
      <c r="AK438" s="236"/>
      <c r="AL438" s="260" t="str">
        <f t="shared" si="149"/>
        <v>нет</v>
      </c>
      <c r="AM438" s="260" t="str">
        <f t="shared" si="153"/>
        <v>нет</v>
      </c>
      <c r="AN438" s="260">
        <f t="shared" si="150"/>
        <v>0</v>
      </c>
      <c r="AO438" s="260" t="e">
        <f t="shared" si="151"/>
        <v>#VALUE!</v>
      </c>
    </row>
    <row r="439" spans="1:41">
      <c r="A439" s="264" t="e">
        <f t="shared" si="154"/>
        <v>#VALUE!</v>
      </c>
      <c r="B439" s="243">
        <v>527</v>
      </c>
      <c r="C439" s="244"/>
      <c r="D439" s="258" t="str">
        <f t="shared" si="147"/>
        <v/>
      </c>
      <c r="E439" s="236"/>
      <c r="F439" s="236"/>
      <c r="G439" s="244"/>
      <c r="H439" s="259" t="str">
        <f t="shared" si="148"/>
        <v/>
      </c>
      <c r="I439" s="236"/>
      <c r="J439" s="236"/>
      <c r="K439" s="236"/>
      <c r="L439" s="236"/>
      <c r="M439" s="311">
        <f t="shared" si="152"/>
        <v>0</v>
      </c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  <c r="AA439" s="236"/>
      <c r="AB439" s="236"/>
      <c r="AC439" s="236"/>
      <c r="AD439" s="236"/>
      <c r="AE439" s="236"/>
      <c r="AF439" s="236"/>
      <c r="AG439" s="236"/>
      <c r="AH439" s="236"/>
      <c r="AI439" s="236"/>
      <c r="AJ439" s="236"/>
      <c r="AK439" s="236"/>
      <c r="AL439" s="260" t="str">
        <f t="shared" si="149"/>
        <v>нет</v>
      </c>
      <c r="AM439" s="260" t="str">
        <f t="shared" si="153"/>
        <v>нет</v>
      </c>
      <c r="AN439" s="260">
        <f t="shared" si="150"/>
        <v>0</v>
      </c>
      <c r="AO439" s="260" t="e">
        <f t="shared" si="151"/>
        <v>#VALUE!</v>
      </c>
    </row>
    <row r="440" spans="1:41">
      <c r="A440" s="264" t="e">
        <f t="shared" si="154"/>
        <v>#VALUE!</v>
      </c>
      <c r="B440" s="243">
        <v>528</v>
      </c>
      <c r="C440" s="244"/>
      <c r="D440" s="258" t="str">
        <f t="shared" si="147"/>
        <v/>
      </c>
      <c r="E440" s="236"/>
      <c r="F440" s="236"/>
      <c r="G440" s="244"/>
      <c r="H440" s="259" t="str">
        <f t="shared" si="148"/>
        <v/>
      </c>
      <c r="I440" s="236"/>
      <c r="J440" s="236"/>
      <c r="K440" s="236"/>
      <c r="L440" s="236"/>
      <c r="M440" s="311">
        <f t="shared" si="152"/>
        <v>0</v>
      </c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  <c r="AA440" s="236"/>
      <c r="AB440" s="236"/>
      <c r="AC440" s="236"/>
      <c r="AD440" s="236"/>
      <c r="AE440" s="236"/>
      <c r="AF440" s="236"/>
      <c r="AG440" s="236"/>
      <c r="AH440" s="236"/>
      <c r="AI440" s="236"/>
      <c r="AJ440" s="236"/>
      <c r="AK440" s="236"/>
      <c r="AL440" s="260" t="str">
        <f t="shared" si="149"/>
        <v>нет</v>
      </c>
      <c r="AM440" s="260" t="str">
        <f t="shared" si="153"/>
        <v>нет</v>
      </c>
      <c r="AN440" s="260">
        <f t="shared" si="150"/>
        <v>0</v>
      </c>
      <c r="AO440" s="260" t="e">
        <f t="shared" si="151"/>
        <v>#VALUE!</v>
      </c>
    </row>
    <row r="441" spans="1:41">
      <c r="A441" s="264" t="e">
        <f t="shared" si="154"/>
        <v>#VALUE!</v>
      </c>
      <c r="B441" s="243">
        <v>529</v>
      </c>
      <c r="C441" s="244"/>
      <c r="D441" s="258" t="str">
        <f t="shared" si="147"/>
        <v/>
      </c>
      <c r="E441" s="236"/>
      <c r="F441" s="236"/>
      <c r="G441" s="244"/>
      <c r="H441" s="259" t="str">
        <f t="shared" si="148"/>
        <v/>
      </c>
      <c r="I441" s="236"/>
      <c r="J441" s="236"/>
      <c r="K441" s="236"/>
      <c r="L441" s="236"/>
      <c r="M441" s="311">
        <f t="shared" si="152"/>
        <v>0</v>
      </c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  <c r="AA441" s="236"/>
      <c r="AB441" s="236"/>
      <c r="AC441" s="236"/>
      <c r="AD441" s="236"/>
      <c r="AE441" s="236"/>
      <c r="AF441" s="236"/>
      <c r="AG441" s="236"/>
      <c r="AH441" s="236"/>
      <c r="AI441" s="236"/>
      <c r="AJ441" s="236"/>
      <c r="AK441" s="236"/>
      <c r="AL441" s="260" t="str">
        <f t="shared" si="149"/>
        <v>нет</v>
      </c>
      <c r="AM441" s="260" t="str">
        <f t="shared" si="153"/>
        <v>нет</v>
      </c>
      <c r="AN441" s="260">
        <f t="shared" si="150"/>
        <v>0</v>
      </c>
      <c r="AO441" s="260" t="e">
        <f t="shared" si="151"/>
        <v>#VALUE!</v>
      </c>
    </row>
    <row r="442" spans="1:41">
      <c r="A442" s="264" t="e">
        <f t="shared" si="154"/>
        <v>#VALUE!</v>
      </c>
      <c r="B442" s="243">
        <v>530</v>
      </c>
      <c r="C442" s="244"/>
      <c r="D442" s="258" t="str">
        <f t="shared" si="147"/>
        <v/>
      </c>
      <c r="E442" s="236"/>
      <c r="F442" s="236"/>
      <c r="G442" s="244"/>
      <c r="H442" s="259" t="str">
        <f t="shared" si="148"/>
        <v/>
      </c>
      <c r="I442" s="236"/>
      <c r="J442" s="236"/>
      <c r="K442" s="236"/>
      <c r="L442" s="236"/>
      <c r="M442" s="311">
        <f t="shared" si="152"/>
        <v>0</v>
      </c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  <c r="AA442" s="236"/>
      <c r="AB442" s="236"/>
      <c r="AC442" s="236"/>
      <c r="AD442" s="236"/>
      <c r="AE442" s="236"/>
      <c r="AF442" s="236"/>
      <c r="AG442" s="236"/>
      <c r="AH442" s="236"/>
      <c r="AI442" s="236"/>
      <c r="AJ442" s="236"/>
      <c r="AK442" s="236"/>
      <c r="AL442" s="260" t="str">
        <f t="shared" si="149"/>
        <v>нет</v>
      </c>
      <c r="AM442" s="260" t="str">
        <f t="shared" si="153"/>
        <v>нет</v>
      </c>
      <c r="AN442" s="260">
        <f t="shared" si="150"/>
        <v>0</v>
      </c>
      <c r="AO442" s="260" t="e">
        <f t="shared" si="151"/>
        <v>#VALUE!</v>
      </c>
    </row>
    <row r="443" spans="1:41">
      <c r="A443" s="264" t="e">
        <f t="shared" si="154"/>
        <v>#VALUE!</v>
      </c>
      <c r="B443" s="243">
        <v>531</v>
      </c>
      <c r="C443" s="244"/>
      <c r="D443" s="258" t="str">
        <f t="shared" si="147"/>
        <v/>
      </c>
      <c r="E443" s="236"/>
      <c r="F443" s="236"/>
      <c r="G443" s="244"/>
      <c r="H443" s="259" t="str">
        <f t="shared" si="148"/>
        <v/>
      </c>
      <c r="I443" s="236"/>
      <c r="J443" s="236"/>
      <c r="K443" s="236"/>
      <c r="L443" s="236"/>
      <c r="M443" s="311">
        <f t="shared" si="152"/>
        <v>0</v>
      </c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  <c r="AA443" s="236"/>
      <c r="AB443" s="236"/>
      <c r="AC443" s="236"/>
      <c r="AD443" s="236"/>
      <c r="AE443" s="236"/>
      <c r="AF443" s="236"/>
      <c r="AG443" s="236"/>
      <c r="AH443" s="236"/>
      <c r="AI443" s="236"/>
      <c r="AJ443" s="236"/>
      <c r="AK443" s="236"/>
      <c r="AL443" s="260" t="str">
        <f t="shared" si="149"/>
        <v>нет</v>
      </c>
      <c r="AM443" s="260" t="str">
        <f t="shared" si="153"/>
        <v>нет</v>
      </c>
      <c r="AN443" s="260">
        <f t="shared" si="150"/>
        <v>0</v>
      </c>
      <c r="AO443" s="260" t="e">
        <f t="shared" si="151"/>
        <v>#VALUE!</v>
      </c>
    </row>
    <row r="444" spans="1:41">
      <c r="A444" s="264" t="e">
        <f t="shared" si="154"/>
        <v>#VALUE!</v>
      </c>
      <c r="B444" s="243">
        <v>532</v>
      </c>
      <c r="C444" s="244"/>
      <c r="D444" s="258" t="str">
        <f t="shared" si="147"/>
        <v/>
      </c>
      <c r="E444" s="236"/>
      <c r="F444" s="236"/>
      <c r="G444" s="244"/>
      <c r="H444" s="259" t="str">
        <f t="shared" si="148"/>
        <v/>
      </c>
      <c r="I444" s="236"/>
      <c r="J444" s="236"/>
      <c r="K444" s="236"/>
      <c r="L444" s="236"/>
      <c r="M444" s="311">
        <f t="shared" si="152"/>
        <v>0</v>
      </c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B444" s="236"/>
      <c r="AC444" s="236"/>
      <c r="AD444" s="236"/>
      <c r="AE444" s="236"/>
      <c r="AF444" s="236"/>
      <c r="AG444" s="236"/>
      <c r="AH444" s="236"/>
      <c r="AI444" s="236"/>
      <c r="AJ444" s="236"/>
      <c r="AK444" s="236"/>
      <c r="AL444" s="260" t="str">
        <f t="shared" si="149"/>
        <v>нет</v>
      </c>
      <c r="AM444" s="260" t="str">
        <f t="shared" si="153"/>
        <v>нет</v>
      </c>
      <c r="AN444" s="260">
        <f t="shared" si="150"/>
        <v>0</v>
      </c>
      <c r="AO444" s="260" t="e">
        <f t="shared" si="151"/>
        <v>#VALUE!</v>
      </c>
    </row>
    <row r="445" spans="1:41">
      <c r="A445" s="264" t="e">
        <f t="shared" si="154"/>
        <v>#VALUE!</v>
      </c>
      <c r="B445" s="243">
        <v>533</v>
      </c>
      <c r="C445" s="244"/>
      <c r="D445" s="258" t="str">
        <f t="shared" si="147"/>
        <v/>
      </c>
      <c r="E445" s="236"/>
      <c r="F445" s="236"/>
      <c r="G445" s="244"/>
      <c r="H445" s="259" t="str">
        <f t="shared" si="148"/>
        <v/>
      </c>
      <c r="I445" s="236"/>
      <c r="J445" s="236"/>
      <c r="K445" s="236"/>
      <c r="L445" s="236"/>
      <c r="M445" s="311">
        <f t="shared" si="152"/>
        <v>0</v>
      </c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B445" s="236"/>
      <c r="AC445" s="236"/>
      <c r="AD445" s="236"/>
      <c r="AE445" s="236"/>
      <c r="AF445" s="236"/>
      <c r="AG445" s="236"/>
      <c r="AH445" s="236"/>
      <c r="AI445" s="236"/>
      <c r="AJ445" s="236"/>
      <c r="AK445" s="236"/>
      <c r="AL445" s="260" t="str">
        <f t="shared" si="149"/>
        <v>нет</v>
      </c>
      <c r="AM445" s="260" t="str">
        <f t="shared" si="153"/>
        <v>нет</v>
      </c>
      <c r="AN445" s="260">
        <f t="shared" si="150"/>
        <v>0</v>
      </c>
      <c r="AO445" s="260" t="e">
        <f t="shared" si="151"/>
        <v>#VALUE!</v>
      </c>
    </row>
    <row r="446" spans="1:41">
      <c r="A446" s="264" t="e">
        <f t="shared" si="154"/>
        <v>#VALUE!</v>
      </c>
      <c r="B446" s="243">
        <v>534</v>
      </c>
      <c r="C446" s="244"/>
      <c r="D446" s="258" t="str">
        <f t="shared" si="147"/>
        <v/>
      </c>
      <c r="E446" s="236"/>
      <c r="F446" s="236"/>
      <c r="G446" s="244"/>
      <c r="H446" s="259" t="str">
        <f t="shared" si="148"/>
        <v/>
      </c>
      <c r="I446" s="236"/>
      <c r="J446" s="236"/>
      <c r="K446" s="236"/>
      <c r="L446" s="236"/>
      <c r="M446" s="311">
        <f t="shared" si="152"/>
        <v>0</v>
      </c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  <c r="AA446" s="236"/>
      <c r="AB446" s="236"/>
      <c r="AC446" s="236"/>
      <c r="AD446" s="236"/>
      <c r="AE446" s="236"/>
      <c r="AF446" s="236"/>
      <c r="AG446" s="236"/>
      <c r="AH446" s="236"/>
      <c r="AI446" s="236"/>
      <c r="AJ446" s="236"/>
      <c r="AK446" s="236"/>
      <c r="AL446" s="260" t="str">
        <f t="shared" si="149"/>
        <v>нет</v>
      </c>
      <c r="AM446" s="260" t="str">
        <f t="shared" si="153"/>
        <v>нет</v>
      </c>
      <c r="AN446" s="260">
        <f t="shared" si="150"/>
        <v>0</v>
      </c>
      <c r="AO446" s="260" t="e">
        <f t="shared" si="151"/>
        <v>#VALUE!</v>
      </c>
    </row>
    <row r="447" spans="1:41">
      <c r="A447" s="264" t="e">
        <f t="shared" si="154"/>
        <v>#VALUE!</v>
      </c>
      <c r="B447" s="243">
        <v>535</v>
      </c>
      <c r="C447" s="244"/>
      <c r="D447" s="258" t="str">
        <f t="shared" si="147"/>
        <v/>
      </c>
      <c r="E447" s="236"/>
      <c r="F447" s="236"/>
      <c r="G447" s="244"/>
      <c r="H447" s="259" t="str">
        <f t="shared" si="148"/>
        <v/>
      </c>
      <c r="I447" s="236"/>
      <c r="J447" s="236"/>
      <c r="K447" s="236"/>
      <c r="L447" s="236"/>
      <c r="M447" s="311">
        <f t="shared" si="152"/>
        <v>0</v>
      </c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B447" s="236"/>
      <c r="AC447" s="236"/>
      <c r="AD447" s="236"/>
      <c r="AE447" s="236"/>
      <c r="AF447" s="236"/>
      <c r="AG447" s="236"/>
      <c r="AH447" s="236"/>
      <c r="AI447" s="236"/>
      <c r="AJ447" s="236"/>
      <c r="AK447" s="236"/>
      <c r="AL447" s="260" t="str">
        <f t="shared" si="149"/>
        <v>нет</v>
      </c>
      <c r="AM447" s="260" t="str">
        <f t="shared" si="153"/>
        <v>нет</v>
      </c>
      <c r="AN447" s="260">
        <f t="shared" si="150"/>
        <v>0</v>
      </c>
      <c r="AO447" s="260" t="e">
        <f t="shared" si="151"/>
        <v>#VALUE!</v>
      </c>
    </row>
    <row r="448" spans="1:41">
      <c r="A448" s="264" t="e">
        <f t="shared" si="154"/>
        <v>#VALUE!</v>
      </c>
      <c r="B448" s="243">
        <v>536</v>
      </c>
      <c r="C448" s="244"/>
      <c r="D448" s="258" t="str">
        <f t="shared" si="147"/>
        <v/>
      </c>
      <c r="E448" s="236"/>
      <c r="F448" s="236"/>
      <c r="G448" s="244"/>
      <c r="H448" s="259" t="str">
        <f t="shared" si="148"/>
        <v/>
      </c>
      <c r="I448" s="236"/>
      <c r="J448" s="236"/>
      <c r="K448" s="236"/>
      <c r="L448" s="236"/>
      <c r="M448" s="311">
        <f t="shared" si="152"/>
        <v>0</v>
      </c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  <c r="AA448" s="236"/>
      <c r="AB448" s="236"/>
      <c r="AC448" s="236"/>
      <c r="AD448" s="236"/>
      <c r="AE448" s="236"/>
      <c r="AF448" s="236"/>
      <c r="AG448" s="236"/>
      <c r="AH448" s="236"/>
      <c r="AI448" s="236"/>
      <c r="AJ448" s="236"/>
      <c r="AK448" s="236"/>
      <c r="AL448" s="260" t="str">
        <f t="shared" si="149"/>
        <v>нет</v>
      </c>
      <c r="AM448" s="260" t="str">
        <f t="shared" si="153"/>
        <v>нет</v>
      </c>
      <c r="AN448" s="260">
        <f t="shared" si="150"/>
        <v>0</v>
      </c>
      <c r="AO448" s="260" t="e">
        <f t="shared" si="151"/>
        <v>#VALUE!</v>
      </c>
    </row>
    <row r="449" spans="1:41">
      <c r="A449" s="264" t="e">
        <f t="shared" si="154"/>
        <v>#VALUE!</v>
      </c>
      <c r="B449" s="243">
        <v>537</v>
      </c>
      <c r="C449" s="244"/>
      <c r="D449" s="258" t="str">
        <f t="shared" si="147"/>
        <v/>
      </c>
      <c r="E449" s="236"/>
      <c r="F449" s="236"/>
      <c r="G449" s="244"/>
      <c r="H449" s="259" t="str">
        <f t="shared" si="148"/>
        <v/>
      </c>
      <c r="I449" s="236"/>
      <c r="J449" s="236"/>
      <c r="K449" s="236"/>
      <c r="L449" s="236"/>
      <c r="M449" s="311">
        <f t="shared" si="152"/>
        <v>0</v>
      </c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  <c r="AA449" s="236"/>
      <c r="AB449" s="236"/>
      <c r="AC449" s="236"/>
      <c r="AD449" s="236"/>
      <c r="AE449" s="236"/>
      <c r="AF449" s="236"/>
      <c r="AG449" s="236"/>
      <c r="AH449" s="236"/>
      <c r="AI449" s="236"/>
      <c r="AJ449" s="236"/>
      <c r="AK449" s="236"/>
      <c r="AL449" s="260" t="str">
        <f t="shared" si="149"/>
        <v>нет</v>
      </c>
      <c r="AM449" s="260" t="str">
        <f t="shared" si="153"/>
        <v>нет</v>
      </c>
      <c r="AN449" s="260">
        <f t="shared" si="150"/>
        <v>0</v>
      </c>
      <c r="AO449" s="260" t="e">
        <f t="shared" si="151"/>
        <v>#VALUE!</v>
      </c>
    </row>
    <row r="450" spans="1:41">
      <c r="A450" s="264" t="e">
        <f t="shared" si="154"/>
        <v>#VALUE!</v>
      </c>
      <c r="B450" s="243">
        <v>538</v>
      </c>
      <c r="C450" s="244"/>
      <c r="D450" s="258" t="str">
        <f t="shared" si="147"/>
        <v/>
      </c>
      <c r="E450" s="236"/>
      <c r="F450" s="236"/>
      <c r="G450" s="244"/>
      <c r="H450" s="259" t="str">
        <f t="shared" si="148"/>
        <v/>
      </c>
      <c r="I450" s="236"/>
      <c r="J450" s="236"/>
      <c r="K450" s="236"/>
      <c r="L450" s="236"/>
      <c r="M450" s="311">
        <f t="shared" si="152"/>
        <v>0</v>
      </c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  <c r="AA450" s="236"/>
      <c r="AB450" s="236"/>
      <c r="AC450" s="236"/>
      <c r="AD450" s="236"/>
      <c r="AE450" s="236"/>
      <c r="AF450" s="236"/>
      <c r="AG450" s="236"/>
      <c r="AH450" s="236"/>
      <c r="AI450" s="236"/>
      <c r="AJ450" s="236"/>
      <c r="AK450" s="236"/>
      <c r="AL450" s="260" t="str">
        <f t="shared" si="149"/>
        <v>нет</v>
      </c>
      <c r="AM450" s="260" t="str">
        <f t="shared" si="153"/>
        <v>нет</v>
      </c>
      <c r="AN450" s="260">
        <f t="shared" si="150"/>
        <v>0</v>
      </c>
      <c r="AO450" s="260" t="e">
        <f t="shared" si="151"/>
        <v>#VALUE!</v>
      </c>
    </row>
    <row r="451" spans="1:41">
      <c r="A451" s="264" t="e">
        <f t="shared" si="154"/>
        <v>#VALUE!</v>
      </c>
      <c r="B451" s="243">
        <v>539</v>
      </c>
      <c r="C451" s="244"/>
      <c r="D451" s="258" t="str">
        <f t="shared" si="147"/>
        <v/>
      </c>
      <c r="E451" s="236"/>
      <c r="F451" s="236"/>
      <c r="G451" s="244"/>
      <c r="H451" s="259" t="str">
        <f t="shared" si="148"/>
        <v/>
      </c>
      <c r="I451" s="236"/>
      <c r="J451" s="236"/>
      <c r="K451" s="236"/>
      <c r="L451" s="236"/>
      <c r="M451" s="311">
        <f t="shared" si="152"/>
        <v>0</v>
      </c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  <c r="AA451" s="236"/>
      <c r="AB451" s="236"/>
      <c r="AC451" s="236"/>
      <c r="AD451" s="236"/>
      <c r="AE451" s="236"/>
      <c r="AF451" s="236"/>
      <c r="AG451" s="236"/>
      <c r="AH451" s="236"/>
      <c r="AI451" s="236"/>
      <c r="AJ451" s="236"/>
      <c r="AK451" s="236"/>
      <c r="AL451" s="260" t="str">
        <f t="shared" si="149"/>
        <v>нет</v>
      </c>
      <c r="AM451" s="260" t="str">
        <f t="shared" si="153"/>
        <v>нет</v>
      </c>
      <c r="AN451" s="260">
        <f t="shared" si="150"/>
        <v>0</v>
      </c>
      <c r="AO451" s="260" t="e">
        <f t="shared" si="151"/>
        <v>#VALUE!</v>
      </c>
    </row>
    <row r="452" spans="1:41">
      <c r="A452" s="264" t="e">
        <f t="shared" si="154"/>
        <v>#VALUE!</v>
      </c>
      <c r="B452" s="243">
        <v>540</v>
      </c>
      <c r="C452" s="244"/>
      <c r="D452" s="258" t="str">
        <f t="shared" si="147"/>
        <v/>
      </c>
      <c r="E452" s="236"/>
      <c r="F452" s="236"/>
      <c r="G452" s="244"/>
      <c r="H452" s="259" t="str">
        <f t="shared" si="148"/>
        <v/>
      </c>
      <c r="I452" s="236"/>
      <c r="J452" s="236"/>
      <c r="K452" s="236"/>
      <c r="L452" s="236"/>
      <c r="M452" s="311">
        <f t="shared" si="152"/>
        <v>0</v>
      </c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  <c r="AA452" s="236"/>
      <c r="AB452" s="236"/>
      <c r="AC452" s="236"/>
      <c r="AD452" s="236"/>
      <c r="AE452" s="236"/>
      <c r="AF452" s="236"/>
      <c r="AG452" s="236"/>
      <c r="AH452" s="236"/>
      <c r="AI452" s="236"/>
      <c r="AJ452" s="236"/>
      <c r="AK452" s="236"/>
      <c r="AL452" s="260" t="str">
        <f t="shared" si="149"/>
        <v>нет</v>
      </c>
      <c r="AM452" s="260" t="str">
        <f t="shared" si="153"/>
        <v>нет</v>
      </c>
      <c r="AN452" s="260">
        <f t="shared" si="150"/>
        <v>0</v>
      </c>
      <c r="AO452" s="260" t="e">
        <f t="shared" si="151"/>
        <v>#VALUE!</v>
      </c>
    </row>
    <row r="453" spans="1:41">
      <c r="A453" s="264" t="e">
        <f t="shared" si="154"/>
        <v>#VALUE!</v>
      </c>
      <c r="B453" s="243">
        <v>541</v>
      </c>
      <c r="C453" s="244"/>
      <c r="D453" s="258" t="str">
        <f t="shared" si="147"/>
        <v/>
      </c>
      <c r="E453" s="236"/>
      <c r="F453" s="236"/>
      <c r="G453" s="244"/>
      <c r="H453" s="259" t="str">
        <f t="shared" si="148"/>
        <v/>
      </c>
      <c r="I453" s="236"/>
      <c r="J453" s="236"/>
      <c r="K453" s="236"/>
      <c r="L453" s="236"/>
      <c r="M453" s="311">
        <f t="shared" si="152"/>
        <v>0</v>
      </c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  <c r="AA453" s="236"/>
      <c r="AB453" s="236"/>
      <c r="AC453" s="236"/>
      <c r="AD453" s="236"/>
      <c r="AE453" s="236"/>
      <c r="AF453" s="236"/>
      <c r="AG453" s="236"/>
      <c r="AH453" s="236"/>
      <c r="AI453" s="236"/>
      <c r="AJ453" s="236"/>
      <c r="AK453" s="236"/>
      <c r="AL453" s="260" t="str">
        <f t="shared" si="149"/>
        <v>нет</v>
      </c>
      <c r="AM453" s="260" t="str">
        <f t="shared" si="153"/>
        <v>нет</v>
      </c>
      <c r="AN453" s="260">
        <f t="shared" si="150"/>
        <v>0</v>
      </c>
      <c r="AO453" s="260" t="e">
        <f t="shared" si="151"/>
        <v>#VALUE!</v>
      </c>
    </row>
    <row r="454" spans="1:41">
      <c r="A454" s="264" t="e">
        <f t="shared" si="154"/>
        <v>#VALUE!</v>
      </c>
      <c r="B454" s="243">
        <v>542</v>
      </c>
      <c r="C454" s="244"/>
      <c r="D454" s="258" t="str">
        <f t="shared" si="147"/>
        <v/>
      </c>
      <c r="E454" s="236"/>
      <c r="F454" s="236"/>
      <c r="G454" s="244"/>
      <c r="H454" s="259" t="str">
        <f t="shared" si="148"/>
        <v/>
      </c>
      <c r="I454" s="236"/>
      <c r="J454" s="236"/>
      <c r="K454" s="236"/>
      <c r="L454" s="236"/>
      <c r="M454" s="311">
        <f t="shared" si="152"/>
        <v>0</v>
      </c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  <c r="AA454" s="236"/>
      <c r="AB454" s="236"/>
      <c r="AC454" s="236"/>
      <c r="AD454" s="236"/>
      <c r="AE454" s="236"/>
      <c r="AF454" s="236"/>
      <c r="AG454" s="236"/>
      <c r="AH454" s="236"/>
      <c r="AI454" s="236"/>
      <c r="AJ454" s="236"/>
      <c r="AK454" s="236"/>
      <c r="AL454" s="260" t="str">
        <f t="shared" si="149"/>
        <v>нет</v>
      </c>
      <c r="AM454" s="260" t="str">
        <f t="shared" si="153"/>
        <v>нет</v>
      </c>
      <c r="AN454" s="260">
        <f t="shared" si="150"/>
        <v>0</v>
      </c>
      <c r="AO454" s="260" t="e">
        <f t="shared" si="151"/>
        <v>#VALUE!</v>
      </c>
    </row>
    <row r="455" spans="1:41">
      <c r="A455" s="264" t="e">
        <f t="shared" si="154"/>
        <v>#VALUE!</v>
      </c>
      <c r="B455" s="243">
        <v>543</v>
      </c>
      <c r="C455" s="244"/>
      <c r="D455" s="258" t="str">
        <f t="shared" si="147"/>
        <v/>
      </c>
      <c r="E455" s="236"/>
      <c r="F455" s="236"/>
      <c r="G455" s="244"/>
      <c r="H455" s="259" t="str">
        <f t="shared" si="148"/>
        <v/>
      </c>
      <c r="I455" s="236"/>
      <c r="J455" s="236"/>
      <c r="K455" s="236"/>
      <c r="L455" s="236"/>
      <c r="M455" s="311">
        <f t="shared" si="152"/>
        <v>0</v>
      </c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  <c r="AA455" s="236"/>
      <c r="AB455" s="236"/>
      <c r="AC455" s="236"/>
      <c r="AD455" s="236"/>
      <c r="AE455" s="236"/>
      <c r="AF455" s="236"/>
      <c r="AG455" s="236"/>
      <c r="AH455" s="236"/>
      <c r="AI455" s="236"/>
      <c r="AJ455" s="236"/>
      <c r="AK455" s="236"/>
      <c r="AL455" s="260" t="str">
        <f t="shared" si="149"/>
        <v>нет</v>
      </c>
      <c r="AM455" s="260" t="str">
        <f t="shared" si="153"/>
        <v>нет</v>
      </c>
      <c r="AN455" s="260">
        <f t="shared" si="150"/>
        <v>0</v>
      </c>
      <c r="AO455" s="260" t="e">
        <f t="shared" si="151"/>
        <v>#VALUE!</v>
      </c>
    </row>
    <row r="456" spans="1:41">
      <c r="A456" s="264" t="e">
        <f t="shared" si="154"/>
        <v>#VALUE!</v>
      </c>
      <c r="B456" s="243">
        <v>544</v>
      </c>
      <c r="C456" s="244"/>
      <c r="D456" s="258" t="str">
        <f t="shared" si="147"/>
        <v/>
      </c>
      <c r="E456" s="236"/>
      <c r="F456" s="236"/>
      <c r="G456" s="244"/>
      <c r="H456" s="259" t="str">
        <f t="shared" si="148"/>
        <v/>
      </c>
      <c r="I456" s="236"/>
      <c r="J456" s="236"/>
      <c r="K456" s="236"/>
      <c r="L456" s="236"/>
      <c r="M456" s="311">
        <f t="shared" si="152"/>
        <v>0</v>
      </c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  <c r="AA456" s="236"/>
      <c r="AB456" s="236"/>
      <c r="AC456" s="236"/>
      <c r="AD456" s="236"/>
      <c r="AE456" s="236"/>
      <c r="AF456" s="236"/>
      <c r="AG456" s="236"/>
      <c r="AH456" s="236"/>
      <c r="AI456" s="236"/>
      <c r="AJ456" s="236"/>
      <c r="AK456" s="236"/>
      <c r="AL456" s="260" t="str">
        <f t="shared" si="149"/>
        <v>нет</v>
      </c>
      <c r="AM456" s="260" t="str">
        <f t="shared" si="153"/>
        <v>нет</v>
      </c>
      <c r="AN456" s="260">
        <f t="shared" si="150"/>
        <v>0</v>
      </c>
      <c r="AO456" s="260" t="e">
        <f t="shared" si="151"/>
        <v>#VALUE!</v>
      </c>
    </row>
    <row r="457" spans="1:41">
      <c r="A457" s="264" t="e">
        <f t="shared" si="154"/>
        <v>#VALUE!</v>
      </c>
      <c r="B457" s="243">
        <v>545</v>
      </c>
      <c r="C457" s="244"/>
      <c r="D457" s="258" t="str">
        <f t="shared" si="147"/>
        <v/>
      </c>
      <c r="E457" s="236"/>
      <c r="F457" s="236"/>
      <c r="G457" s="244"/>
      <c r="H457" s="259" t="str">
        <f t="shared" si="148"/>
        <v/>
      </c>
      <c r="I457" s="236"/>
      <c r="J457" s="236"/>
      <c r="K457" s="236"/>
      <c r="L457" s="236"/>
      <c r="M457" s="311">
        <f t="shared" si="152"/>
        <v>0</v>
      </c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  <c r="AA457" s="236"/>
      <c r="AB457" s="236"/>
      <c r="AC457" s="236"/>
      <c r="AD457" s="236"/>
      <c r="AE457" s="236"/>
      <c r="AF457" s="236"/>
      <c r="AG457" s="236"/>
      <c r="AH457" s="236"/>
      <c r="AI457" s="236"/>
      <c r="AJ457" s="236"/>
      <c r="AK457" s="236"/>
      <c r="AL457" s="260" t="str">
        <f t="shared" si="149"/>
        <v>нет</v>
      </c>
      <c r="AM457" s="260" t="str">
        <f t="shared" si="153"/>
        <v>нет</v>
      </c>
      <c r="AN457" s="260">
        <f t="shared" si="150"/>
        <v>0</v>
      </c>
      <c r="AO457" s="260" t="e">
        <f t="shared" si="151"/>
        <v>#VALUE!</v>
      </c>
    </row>
    <row r="458" spans="1:41">
      <c r="A458" s="264" t="e">
        <f t="shared" si="154"/>
        <v>#VALUE!</v>
      </c>
      <c r="B458" s="243">
        <v>546</v>
      </c>
      <c r="C458" s="244"/>
      <c r="D458" s="258" t="str">
        <f t="shared" si="147"/>
        <v/>
      </c>
      <c r="E458" s="236"/>
      <c r="F458" s="236"/>
      <c r="G458" s="244"/>
      <c r="H458" s="259" t="str">
        <f t="shared" si="148"/>
        <v/>
      </c>
      <c r="I458" s="236"/>
      <c r="J458" s="236"/>
      <c r="K458" s="236"/>
      <c r="L458" s="236"/>
      <c r="M458" s="311">
        <f t="shared" si="152"/>
        <v>0</v>
      </c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  <c r="AA458" s="236"/>
      <c r="AB458" s="236"/>
      <c r="AC458" s="236"/>
      <c r="AD458" s="236"/>
      <c r="AE458" s="236"/>
      <c r="AF458" s="236"/>
      <c r="AG458" s="236"/>
      <c r="AH458" s="236"/>
      <c r="AI458" s="236"/>
      <c r="AJ458" s="236"/>
      <c r="AK458" s="236"/>
      <c r="AL458" s="260" t="str">
        <f t="shared" si="149"/>
        <v>нет</v>
      </c>
      <c r="AM458" s="260" t="str">
        <f t="shared" si="153"/>
        <v>нет</v>
      </c>
      <c r="AN458" s="260">
        <f t="shared" si="150"/>
        <v>0</v>
      </c>
      <c r="AO458" s="260" t="e">
        <f t="shared" si="151"/>
        <v>#VALUE!</v>
      </c>
    </row>
    <row r="459" spans="1:41">
      <c r="A459" s="264" t="e">
        <f t="shared" si="154"/>
        <v>#VALUE!</v>
      </c>
      <c r="B459" s="243">
        <v>547</v>
      </c>
      <c r="C459" s="244"/>
      <c r="D459" s="258" t="str">
        <f t="shared" si="147"/>
        <v/>
      </c>
      <c r="E459" s="236"/>
      <c r="F459" s="236"/>
      <c r="G459" s="244"/>
      <c r="H459" s="259" t="str">
        <f t="shared" si="148"/>
        <v/>
      </c>
      <c r="I459" s="236"/>
      <c r="J459" s="236"/>
      <c r="K459" s="236"/>
      <c r="L459" s="236"/>
      <c r="M459" s="311">
        <f t="shared" si="152"/>
        <v>0</v>
      </c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  <c r="AA459" s="236"/>
      <c r="AB459" s="236"/>
      <c r="AC459" s="236"/>
      <c r="AD459" s="236"/>
      <c r="AE459" s="236"/>
      <c r="AF459" s="236"/>
      <c r="AG459" s="236"/>
      <c r="AH459" s="236"/>
      <c r="AI459" s="236"/>
      <c r="AJ459" s="236"/>
      <c r="AK459" s="236"/>
      <c r="AL459" s="260" t="str">
        <f t="shared" si="149"/>
        <v>нет</v>
      </c>
      <c r="AM459" s="260" t="str">
        <f t="shared" si="153"/>
        <v>нет</v>
      </c>
      <c r="AN459" s="260">
        <f t="shared" si="150"/>
        <v>0</v>
      </c>
      <c r="AO459" s="260" t="e">
        <f t="shared" si="151"/>
        <v>#VALUE!</v>
      </c>
    </row>
    <row r="460" spans="1:41">
      <c r="A460" s="264" t="e">
        <f t="shared" si="154"/>
        <v>#VALUE!</v>
      </c>
      <c r="B460" s="243">
        <v>548</v>
      </c>
      <c r="C460" s="244"/>
      <c r="D460" s="258" t="str">
        <f t="shared" si="147"/>
        <v/>
      </c>
      <c r="E460" s="236"/>
      <c r="F460" s="236"/>
      <c r="G460" s="244"/>
      <c r="H460" s="259" t="str">
        <f t="shared" si="148"/>
        <v/>
      </c>
      <c r="I460" s="236"/>
      <c r="J460" s="236"/>
      <c r="K460" s="236"/>
      <c r="L460" s="236"/>
      <c r="M460" s="311">
        <f t="shared" si="152"/>
        <v>0</v>
      </c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B460" s="236"/>
      <c r="AC460" s="236"/>
      <c r="AD460" s="236"/>
      <c r="AE460" s="236"/>
      <c r="AF460" s="236"/>
      <c r="AG460" s="236"/>
      <c r="AH460" s="236"/>
      <c r="AI460" s="236"/>
      <c r="AJ460" s="236"/>
      <c r="AK460" s="236"/>
      <c r="AL460" s="260" t="str">
        <f t="shared" si="149"/>
        <v>нет</v>
      </c>
      <c r="AM460" s="260" t="str">
        <f t="shared" si="153"/>
        <v>нет</v>
      </c>
      <c r="AN460" s="260">
        <f t="shared" si="150"/>
        <v>0</v>
      </c>
      <c r="AO460" s="260" t="e">
        <f t="shared" si="151"/>
        <v>#VALUE!</v>
      </c>
    </row>
    <row r="461" spans="1:41">
      <c r="A461" s="264" t="e">
        <f t="shared" si="154"/>
        <v>#VALUE!</v>
      </c>
      <c r="B461" s="243">
        <v>549</v>
      </c>
      <c r="C461" s="244"/>
      <c r="D461" s="258" t="str">
        <f t="shared" si="147"/>
        <v/>
      </c>
      <c r="E461" s="236"/>
      <c r="F461" s="236"/>
      <c r="G461" s="244"/>
      <c r="H461" s="259" t="str">
        <f t="shared" si="148"/>
        <v/>
      </c>
      <c r="I461" s="236"/>
      <c r="J461" s="236"/>
      <c r="K461" s="236"/>
      <c r="L461" s="236"/>
      <c r="M461" s="311">
        <f t="shared" si="152"/>
        <v>0</v>
      </c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  <c r="AA461" s="236"/>
      <c r="AB461" s="236"/>
      <c r="AC461" s="236"/>
      <c r="AD461" s="236"/>
      <c r="AE461" s="236"/>
      <c r="AF461" s="236"/>
      <c r="AG461" s="236"/>
      <c r="AH461" s="236"/>
      <c r="AI461" s="236"/>
      <c r="AJ461" s="236"/>
      <c r="AK461" s="236"/>
      <c r="AL461" s="260" t="str">
        <f t="shared" si="149"/>
        <v>нет</v>
      </c>
      <c r="AM461" s="260" t="str">
        <f t="shared" si="153"/>
        <v>нет</v>
      </c>
      <c r="AN461" s="260">
        <f t="shared" si="150"/>
        <v>0</v>
      </c>
      <c r="AO461" s="260" t="e">
        <f t="shared" si="151"/>
        <v>#VALUE!</v>
      </c>
    </row>
    <row r="462" spans="1:41">
      <c r="A462" s="264" t="e">
        <f t="shared" si="154"/>
        <v>#VALUE!</v>
      </c>
      <c r="B462" s="243">
        <v>550</v>
      </c>
      <c r="C462" s="244"/>
      <c r="D462" s="258" t="str">
        <f t="shared" si="147"/>
        <v/>
      </c>
      <c r="E462" s="236"/>
      <c r="F462" s="236"/>
      <c r="G462" s="244"/>
      <c r="H462" s="259" t="str">
        <f t="shared" si="148"/>
        <v/>
      </c>
      <c r="I462" s="236"/>
      <c r="J462" s="236"/>
      <c r="K462" s="236"/>
      <c r="L462" s="236"/>
      <c r="M462" s="311">
        <f t="shared" si="152"/>
        <v>0</v>
      </c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  <c r="AA462" s="236"/>
      <c r="AB462" s="236"/>
      <c r="AC462" s="236"/>
      <c r="AD462" s="236"/>
      <c r="AE462" s="236"/>
      <c r="AF462" s="236"/>
      <c r="AG462" s="236"/>
      <c r="AH462" s="236"/>
      <c r="AI462" s="236"/>
      <c r="AJ462" s="236"/>
      <c r="AK462" s="236"/>
      <c r="AL462" s="260" t="str">
        <f t="shared" si="149"/>
        <v>нет</v>
      </c>
      <c r="AM462" s="260" t="str">
        <f t="shared" si="153"/>
        <v>нет</v>
      </c>
      <c r="AN462" s="260">
        <f t="shared" si="150"/>
        <v>0</v>
      </c>
      <c r="AO462" s="260" t="e">
        <f t="shared" si="151"/>
        <v>#VALUE!</v>
      </c>
    </row>
    <row r="463" spans="1:41">
      <c r="A463" s="264" t="e">
        <f t="shared" si="154"/>
        <v>#VALUE!</v>
      </c>
      <c r="B463" s="243">
        <v>551</v>
      </c>
      <c r="C463" s="244"/>
      <c r="D463" s="258" t="str">
        <f t="shared" si="147"/>
        <v/>
      </c>
      <c r="E463" s="236"/>
      <c r="F463" s="236"/>
      <c r="G463" s="244"/>
      <c r="H463" s="259" t="str">
        <f t="shared" si="148"/>
        <v/>
      </c>
      <c r="I463" s="236"/>
      <c r="J463" s="236"/>
      <c r="K463" s="236"/>
      <c r="L463" s="236"/>
      <c r="M463" s="311">
        <f t="shared" si="152"/>
        <v>0</v>
      </c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  <c r="AA463" s="236"/>
      <c r="AB463" s="236"/>
      <c r="AC463" s="236"/>
      <c r="AD463" s="236"/>
      <c r="AE463" s="236"/>
      <c r="AF463" s="236"/>
      <c r="AG463" s="236"/>
      <c r="AH463" s="236"/>
      <c r="AI463" s="236"/>
      <c r="AJ463" s="236"/>
      <c r="AK463" s="236"/>
      <c r="AL463" s="260" t="str">
        <f t="shared" si="149"/>
        <v>нет</v>
      </c>
      <c r="AM463" s="260" t="str">
        <f t="shared" si="153"/>
        <v>нет</v>
      </c>
      <c r="AN463" s="260">
        <f t="shared" si="150"/>
        <v>0</v>
      </c>
      <c r="AO463" s="260" t="e">
        <f t="shared" si="151"/>
        <v>#VALUE!</v>
      </c>
    </row>
    <row r="464" spans="1:41">
      <c r="A464" s="264" t="e">
        <f t="shared" si="154"/>
        <v>#VALUE!</v>
      </c>
      <c r="B464" s="243">
        <v>552</v>
      </c>
      <c r="C464" s="244"/>
      <c r="D464" s="258" t="str">
        <f t="shared" si="147"/>
        <v/>
      </c>
      <c r="E464" s="236"/>
      <c r="F464" s="236"/>
      <c r="G464" s="244"/>
      <c r="H464" s="259" t="str">
        <f t="shared" si="148"/>
        <v/>
      </c>
      <c r="I464" s="236"/>
      <c r="J464" s="236"/>
      <c r="K464" s="236"/>
      <c r="L464" s="236"/>
      <c r="M464" s="311">
        <f t="shared" si="152"/>
        <v>0</v>
      </c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  <c r="AA464" s="236"/>
      <c r="AB464" s="236"/>
      <c r="AC464" s="236"/>
      <c r="AD464" s="236"/>
      <c r="AE464" s="236"/>
      <c r="AF464" s="236"/>
      <c r="AG464" s="236"/>
      <c r="AH464" s="236"/>
      <c r="AI464" s="236"/>
      <c r="AJ464" s="236"/>
      <c r="AK464" s="236"/>
      <c r="AL464" s="260" t="str">
        <f t="shared" si="149"/>
        <v>нет</v>
      </c>
      <c r="AM464" s="260" t="str">
        <f t="shared" si="153"/>
        <v>нет</v>
      </c>
      <c r="AN464" s="260">
        <f t="shared" si="150"/>
        <v>0</v>
      </c>
      <c r="AO464" s="260" t="e">
        <f t="shared" si="151"/>
        <v>#VALUE!</v>
      </c>
    </row>
    <row r="465" spans="1:41">
      <c r="A465" s="264" t="e">
        <f t="shared" si="154"/>
        <v>#VALUE!</v>
      </c>
      <c r="B465" s="243">
        <v>553</v>
      </c>
      <c r="C465" s="244"/>
      <c r="D465" s="258" t="str">
        <f t="shared" si="147"/>
        <v/>
      </c>
      <c r="E465" s="236"/>
      <c r="F465" s="236"/>
      <c r="G465" s="244"/>
      <c r="H465" s="259" t="str">
        <f t="shared" si="148"/>
        <v/>
      </c>
      <c r="I465" s="236"/>
      <c r="J465" s="236"/>
      <c r="K465" s="236"/>
      <c r="L465" s="236"/>
      <c r="M465" s="311">
        <f t="shared" si="152"/>
        <v>0</v>
      </c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  <c r="AA465" s="236"/>
      <c r="AB465" s="236"/>
      <c r="AC465" s="236"/>
      <c r="AD465" s="236"/>
      <c r="AE465" s="236"/>
      <c r="AF465" s="236"/>
      <c r="AG465" s="236"/>
      <c r="AH465" s="236"/>
      <c r="AI465" s="236"/>
      <c r="AJ465" s="236"/>
      <c r="AK465" s="236"/>
      <c r="AL465" s="260" t="str">
        <f t="shared" si="149"/>
        <v>нет</v>
      </c>
      <c r="AM465" s="260" t="str">
        <f t="shared" si="153"/>
        <v>нет</v>
      </c>
      <c r="AN465" s="260">
        <f t="shared" si="150"/>
        <v>0</v>
      </c>
      <c r="AO465" s="260" t="e">
        <f t="shared" si="151"/>
        <v>#VALUE!</v>
      </c>
    </row>
    <row r="466" spans="1:41">
      <c r="A466" s="264" t="e">
        <f t="shared" si="154"/>
        <v>#VALUE!</v>
      </c>
      <c r="B466" s="243">
        <v>554</v>
      </c>
      <c r="C466" s="244"/>
      <c r="D466" s="258" t="str">
        <f t="shared" si="147"/>
        <v/>
      </c>
      <c r="E466" s="236"/>
      <c r="F466" s="236"/>
      <c r="G466" s="244"/>
      <c r="H466" s="259" t="str">
        <f t="shared" si="148"/>
        <v/>
      </c>
      <c r="I466" s="236"/>
      <c r="J466" s="236"/>
      <c r="K466" s="236"/>
      <c r="L466" s="236"/>
      <c r="M466" s="311">
        <f t="shared" si="152"/>
        <v>0</v>
      </c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  <c r="AA466" s="236"/>
      <c r="AB466" s="236"/>
      <c r="AC466" s="236"/>
      <c r="AD466" s="236"/>
      <c r="AE466" s="236"/>
      <c r="AF466" s="236"/>
      <c r="AG466" s="236"/>
      <c r="AH466" s="236"/>
      <c r="AI466" s="236"/>
      <c r="AJ466" s="236"/>
      <c r="AK466" s="236"/>
      <c r="AL466" s="260" t="str">
        <f t="shared" si="149"/>
        <v>нет</v>
      </c>
      <c r="AM466" s="260" t="str">
        <f t="shared" si="153"/>
        <v>нет</v>
      </c>
      <c r="AN466" s="260">
        <f t="shared" si="150"/>
        <v>0</v>
      </c>
      <c r="AO466" s="260" t="e">
        <f t="shared" si="151"/>
        <v>#VALUE!</v>
      </c>
    </row>
    <row r="467" spans="1:41">
      <c r="A467" s="264" t="e">
        <f t="shared" si="154"/>
        <v>#VALUE!</v>
      </c>
      <c r="B467" s="243">
        <v>555</v>
      </c>
      <c r="C467" s="244"/>
      <c r="D467" s="258" t="str">
        <f t="shared" si="147"/>
        <v/>
      </c>
      <c r="E467" s="236"/>
      <c r="F467" s="236"/>
      <c r="G467" s="244"/>
      <c r="H467" s="259" t="str">
        <f t="shared" si="148"/>
        <v/>
      </c>
      <c r="I467" s="236"/>
      <c r="J467" s="236"/>
      <c r="K467" s="236"/>
      <c r="L467" s="236"/>
      <c r="M467" s="311">
        <f t="shared" si="152"/>
        <v>0</v>
      </c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  <c r="AA467" s="236"/>
      <c r="AB467" s="236"/>
      <c r="AC467" s="236"/>
      <c r="AD467" s="236"/>
      <c r="AE467" s="236"/>
      <c r="AF467" s="236"/>
      <c r="AG467" s="236"/>
      <c r="AH467" s="236"/>
      <c r="AI467" s="236"/>
      <c r="AJ467" s="236"/>
      <c r="AK467" s="236"/>
      <c r="AL467" s="260" t="str">
        <f t="shared" si="149"/>
        <v>нет</v>
      </c>
      <c r="AM467" s="260" t="str">
        <f t="shared" si="153"/>
        <v>нет</v>
      </c>
      <c r="AN467" s="260">
        <f t="shared" si="150"/>
        <v>0</v>
      </c>
      <c r="AO467" s="260" t="e">
        <f t="shared" si="151"/>
        <v>#VALUE!</v>
      </c>
    </row>
    <row r="468" spans="1:41">
      <c r="A468" s="264" t="e">
        <f t="shared" si="154"/>
        <v>#VALUE!</v>
      </c>
      <c r="B468" s="243">
        <v>556</v>
      </c>
      <c r="C468" s="244"/>
      <c r="D468" s="258" t="str">
        <f t="shared" si="147"/>
        <v/>
      </c>
      <c r="E468" s="236"/>
      <c r="F468" s="236"/>
      <c r="G468" s="244"/>
      <c r="H468" s="259" t="str">
        <f t="shared" si="148"/>
        <v/>
      </c>
      <c r="I468" s="236"/>
      <c r="J468" s="236"/>
      <c r="K468" s="236"/>
      <c r="L468" s="236"/>
      <c r="M468" s="311">
        <f t="shared" si="152"/>
        <v>0</v>
      </c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  <c r="AA468" s="236"/>
      <c r="AB468" s="236"/>
      <c r="AC468" s="236"/>
      <c r="AD468" s="236"/>
      <c r="AE468" s="236"/>
      <c r="AF468" s="236"/>
      <c r="AG468" s="236"/>
      <c r="AH468" s="236"/>
      <c r="AI468" s="236"/>
      <c r="AJ468" s="236"/>
      <c r="AK468" s="236"/>
      <c r="AL468" s="260" t="str">
        <f t="shared" si="149"/>
        <v>нет</v>
      </c>
      <c r="AM468" s="260" t="str">
        <f t="shared" si="153"/>
        <v>нет</v>
      </c>
      <c r="AN468" s="260">
        <f t="shared" si="150"/>
        <v>0</v>
      </c>
      <c r="AO468" s="260" t="e">
        <f t="shared" si="151"/>
        <v>#VALUE!</v>
      </c>
    </row>
    <row r="469" spans="1:41">
      <c r="A469" s="264" t="e">
        <f t="shared" si="154"/>
        <v>#VALUE!</v>
      </c>
      <c r="B469" s="243">
        <v>557</v>
      </c>
      <c r="C469" s="244"/>
      <c r="D469" s="258" t="str">
        <f t="shared" si="147"/>
        <v/>
      </c>
      <c r="E469" s="236"/>
      <c r="F469" s="236"/>
      <c r="G469" s="244"/>
      <c r="H469" s="259" t="str">
        <f t="shared" si="148"/>
        <v/>
      </c>
      <c r="I469" s="236"/>
      <c r="J469" s="236"/>
      <c r="K469" s="236"/>
      <c r="L469" s="236"/>
      <c r="M469" s="311">
        <f t="shared" si="152"/>
        <v>0</v>
      </c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  <c r="AA469" s="236"/>
      <c r="AB469" s="236"/>
      <c r="AC469" s="236"/>
      <c r="AD469" s="236"/>
      <c r="AE469" s="236"/>
      <c r="AF469" s="236"/>
      <c r="AG469" s="236"/>
      <c r="AH469" s="236"/>
      <c r="AI469" s="236"/>
      <c r="AJ469" s="236"/>
      <c r="AK469" s="236"/>
      <c r="AL469" s="260" t="str">
        <f t="shared" si="149"/>
        <v>нет</v>
      </c>
      <c r="AM469" s="260" t="str">
        <f t="shared" si="153"/>
        <v>нет</v>
      </c>
      <c r="AN469" s="260">
        <f t="shared" si="150"/>
        <v>0</v>
      </c>
      <c r="AO469" s="260" t="e">
        <f t="shared" si="151"/>
        <v>#VALUE!</v>
      </c>
    </row>
    <row r="470" spans="1:41">
      <c r="A470" s="264" t="e">
        <f t="shared" si="154"/>
        <v>#VALUE!</v>
      </c>
      <c r="B470" s="243">
        <v>558</v>
      </c>
      <c r="C470" s="244"/>
      <c r="D470" s="258" t="str">
        <f t="shared" si="147"/>
        <v/>
      </c>
      <c r="E470" s="236"/>
      <c r="F470" s="236"/>
      <c r="G470" s="244"/>
      <c r="H470" s="259" t="str">
        <f t="shared" si="148"/>
        <v/>
      </c>
      <c r="I470" s="236"/>
      <c r="J470" s="236"/>
      <c r="K470" s="236"/>
      <c r="L470" s="236"/>
      <c r="M470" s="311">
        <f t="shared" si="152"/>
        <v>0</v>
      </c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  <c r="AA470" s="236"/>
      <c r="AB470" s="236"/>
      <c r="AC470" s="236"/>
      <c r="AD470" s="236"/>
      <c r="AE470" s="236"/>
      <c r="AF470" s="236"/>
      <c r="AG470" s="236"/>
      <c r="AH470" s="236"/>
      <c r="AI470" s="236"/>
      <c r="AJ470" s="236"/>
      <c r="AK470" s="236"/>
      <c r="AL470" s="260" t="str">
        <f t="shared" si="149"/>
        <v>нет</v>
      </c>
      <c r="AM470" s="260" t="str">
        <f t="shared" si="153"/>
        <v>нет</v>
      </c>
      <c r="AN470" s="260">
        <f t="shared" si="150"/>
        <v>0</v>
      </c>
      <c r="AO470" s="260" t="e">
        <f t="shared" si="151"/>
        <v>#VALUE!</v>
      </c>
    </row>
    <row r="471" spans="1:41">
      <c r="A471" s="264" t="e">
        <f t="shared" si="154"/>
        <v>#VALUE!</v>
      </c>
      <c r="B471" s="243">
        <v>559</v>
      </c>
      <c r="C471" s="244"/>
      <c r="D471" s="258" t="str">
        <f t="shared" si="147"/>
        <v/>
      </c>
      <c r="E471" s="236"/>
      <c r="F471" s="236"/>
      <c r="G471" s="244"/>
      <c r="H471" s="259" t="str">
        <f t="shared" si="148"/>
        <v/>
      </c>
      <c r="I471" s="236"/>
      <c r="J471" s="236"/>
      <c r="K471" s="236"/>
      <c r="L471" s="236"/>
      <c r="M471" s="311">
        <f t="shared" si="152"/>
        <v>0</v>
      </c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  <c r="AA471" s="236"/>
      <c r="AB471" s="236"/>
      <c r="AC471" s="236"/>
      <c r="AD471" s="236"/>
      <c r="AE471" s="236"/>
      <c r="AF471" s="236"/>
      <c r="AG471" s="236"/>
      <c r="AH471" s="236"/>
      <c r="AI471" s="236"/>
      <c r="AJ471" s="236"/>
      <c r="AK471" s="236"/>
      <c r="AL471" s="260" t="str">
        <f t="shared" si="149"/>
        <v>нет</v>
      </c>
      <c r="AM471" s="260" t="str">
        <f t="shared" si="153"/>
        <v>нет</v>
      </c>
      <c r="AN471" s="260">
        <f t="shared" si="150"/>
        <v>0</v>
      </c>
      <c r="AO471" s="260" t="e">
        <f t="shared" si="151"/>
        <v>#VALUE!</v>
      </c>
    </row>
    <row r="472" spans="1:41">
      <c r="A472" s="264" t="e">
        <f t="shared" si="154"/>
        <v>#VALUE!</v>
      </c>
      <c r="B472" s="243">
        <v>560</v>
      </c>
      <c r="C472" s="244"/>
      <c r="D472" s="258" t="str">
        <f t="shared" si="147"/>
        <v/>
      </c>
      <c r="E472" s="236"/>
      <c r="F472" s="236"/>
      <c r="G472" s="244"/>
      <c r="H472" s="259" t="str">
        <f t="shared" si="148"/>
        <v/>
      </c>
      <c r="I472" s="236"/>
      <c r="J472" s="236"/>
      <c r="K472" s="236"/>
      <c r="L472" s="236"/>
      <c r="M472" s="311">
        <f t="shared" si="152"/>
        <v>0</v>
      </c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  <c r="AA472" s="236"/>
      <c r="AB472" s="236"/>
      <c r="AC472" s="236"/>
      <c r="AD472" s="236"/>
      <c r="AE472" s="236"/>
      <c r="AF472" s="236"/>
      <c r="AG472" s="236"/>
      <c r="AH472" s="236"/>
      <c r="AI472" s="236"/>
      <c r="AJ472" s="236"/>
      <c r="AK472" s="236"/>
      <c r="AL472" s="260" t="str">
        <f t="shared" si="149"/>
        <v>нет</v>
      </c>
      <c r="AM472" s="260" t="str">
        <f t="shared" si="153"/>
        <v>нет</v>
      </c>
      <c r="AN472" s="260">
        <f t="shared" si="150"/>
        <v>0</v>
      </c>
      <c r="AO472" s="260" t="e">
        <f t="shared" si="151"/>
        <v>#VALUE!</v>
      </c>
    </row>
    <row r="473" spans="1:41">
      <c r="A473" s="264" t="e">
        <f t="shared" si="154"/>
        <v>#VALUE!</v>
      </c>
      <c r="B473" s="243">
        <v>561</v>
      </c>
      <c r="C473" s="244"/>
      <c r="D473" s="258" t="str">
        <f t="shared" si="147"/>
        <v/>
      </c>
      <c r="E473" s="236"/>
      <c r="F473" s="236"/>
      <c r="G473" s="244"/>
      <c r="H473" s="259" t="str">
        <f t="shared" si="148"/>
        <v/>
      </c>
      <c r="I473" s="236"/>
      <c r="J473" s="236"/>
      <c r="K473" s="236"/>
      <c r="L473" s="236"/>
      <c r="M473" s="311">
        <f t="shared" si="152"/>
        <v>0</v>
      </c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  <c r="AA473" s="236"/>
      <c r="AB473" s="236"/>
      <c r="AC473" s="236"/>
      <c r="AD473" s="236"/>
      <c r="AE473" s="236"/>
      <c r="AF473" s="236"/>
      <c r="AG473" s="236"/>
      <c r="AH473" s="236"/>
      <c r="AI473" s="236"/>
      <c r="AJ473" s="236"/>
      <c r="AK473" s="236"/>
      <c r="AL473" s="260" t="str">
        <f t="shared" si="149"/>
        <v>нет</v>
      </c>
      <c r="AM473" s="260" t="str">
        <f t="shared" si="153"/>
        <v>нет</v>
      </c>
      <c r="AN473" s="260">
        <f t="shared" si="150"/>
        <v>0</v>
      </c>
      <c r="AO473" s="260" t="e">
        <f t="shared" si="151"/>
        <v>#VALUE!</v>
      </c>
    </row>
    <row r="474" spans="1:41">
      <c r="A474" s="264" t="e">
        <f t="shared" si="154"/>
        <v>#VALUE!</v>
      </c>
      <c r="B474" s="243">
        <v>562</v>
      </c>
      <c r="C474" s="244"/>
      <c r="D474" s="258" t="str">
        <f t="shared" si="147"/>
        <v/>
      </c>
      <c r="E474" s="236"/>
      <c r="F474" s="236"/>
      <c r="G474" s="244"/>
      <c r="H474" s="259" t="str">
        <f t="shared" si="148"/>
        <v/>
      </c>
      <c r="I474" s="236"/>
      <c r="J474" s="236"/>
      <c r="K474" s="236"/>
      <c r="L474" s="236"/>
      <c r="M474" s="311">
        <f t="shared" si="152"/>
        <v>0</v>
      </c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  <c r="AA474" s="236"/>
      <c r="AB474" s="236"/>
      <c r="AC474" s="236"/>
      <c r="AD474" s="236"/>
      <c r="AE474" s="236"/>
      <c r="AF474" s="236"/>
      <c r="AG474" s="236"/>
      <c r="AH474" s="236"/>
      <c r="AI474" s="236"/>
      <c r="AJ474" s="236"/>
      <c r="AK474" s="236"/>
      <c r="AL474" s="260" t="str">
        <f t="shared" si="149"/>
        <v>нет</v>
      </c>
      <c r="AM474" s="260" t="str">
        <f t="shared" si="153"/>
        <v>нет</v>
      </c>
      <c r="AN474" s="260">
        <f t="shared" si="150"/>
        <v>0</v>
      </c>
      <c r="AO474" s="260" t="e">
        <f t="shared" si="151"/>
        <v>#VALUE!</v>
      </c>
    </row>
    <row r="475" spans="1:41">
      <c r="A475" s="264" t="e">
        <f t="shared" si="154"/>
        <v>#VALUE!</v>
      </c>
      <c r="B475" s="243">
        <v>563</v>
      </c>
      <c r="C475" s="244"/>
      <c r="D475" s="258" t="str">
        <f t="shared" si="147"/>
        <v/>
      </c>
      <c r="E475" s="236"/>
      <c r="F475" s="236"/>
      <c r="G475" s="244"/>
      <c r="H475" s="259" t="str">
        <f t="shared" si="148"/>
        <v/>
      </c>
      <c r="I475" s="236"/>
      <c r="J475" s="236"/>
      <c r="K475" s="236"/>
      <c r="L475" s="236"/>
      <c r="M475" s="311">
        <f t="shared" si="152"/>
        <v>0</v>
      </c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  <c r="AA475" s="236"/>
      <c r="AB475" s="236"/>
      <c r="AC475" s="236"/>
      <c r="AD475" s="236"/>
      <c r="AE475" s="236"/>
      <c r="AF475" s="236"/>
      <c r="AG475" s="236"/>
      <c r="AH475" s="236"/>
      <c r="AI475" s="236"/>
      <c r="AJ475" s="236"/>
      <c r="AK475" s="236"/>
      <c r="AL475" s="260" t="str">
        <f t="shared" si="149"/>
        <v>нет</v>
      </c>
      <c r="AM475" s="260" t="str">
        <f t="shared" si="153"/>
        <v>нет</v>
      </c>
      <c r="AN475" s="260">
        <f t="shared" si="150"/>
        <v>0</v>
      </c>
      <c r="AO475" s="260" t="e">
        <f t="shared" si="151"/>
        <v>#VALUE!</v>
      </c>
    </row>
    <row r="476" spans="1:41">
      <c r="A476" s="264" t="e">
        <f t="shared" si="154"/>
        <v>#VALUE!</v>
      </c>
      <c r="B476" s="243">
        <v>564</v>
      </c>
      <c r="C476" s="244"/>
      <c r="D476" s="258" t="str">
        <f t="shared" ref="D476:D539" si="155">IFERROR(VLOOKUP(C476,msu,2,0),"")</f>
        <v/>
      </c>
      <c r="E476" s="236"/>
      <c r="F476" s="236"/>
      <c r="G476" s="244"/>
      <c r="H476" s="259" t="str">
        <f t="shared" ref="H476:H539" si="156">IFERROR(VLOOKUP(G476,oo,2,0),"")</f>
        <v/>
      </c>
      <c r="I476" s="236"/>
      <c r="J476" s="236"/>
      <c r="K476" s="236"/>
      <c r="L476" s="236"/>
      <c r="M476" s="311">
        <f t="shared" si="152"/>
        <v>0</v>
      </c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  <c r="AA476" s="236"/>
      <c r="AB476" s="236"/>
      <c r="AC476" s="236"/>
      <c r="AD476" s="236"/>
      <c r="AE476" s="236"/>
      <c r="AF476" s="236"/>
      <c r="AG476" s="236"/>
      <c r="AH476" s="236"/>
      <c r="AI476" s="236"/>
      <c r="AJ476" s="236"/>
      <c r="AK476" s="236"/>
      <c r="AL476" s="260" t="str">
        <f t="shared" si="149"/>
        <v>нет</v>
      </c>
      <c r="AM476" s="260" t="str">
        <f t="shared" si="153"/>
        <v>нет</v>
      </c>
      <c r="AN476" s="260">
        <f t="shared" si="150"/>
        <v>0</v>
      </c>
      <c r="AO476" s="260" t="e">
        <f t="shared" si="151"/>
        <v>#VALUE!</v>
      </c>
    </row>
    <row r="477" spans="1:41">
      <c r="A477" s="264" t="e">
        <f t="shared" si="154"/>
        <v>#VALUE!</v>
      </c>
      <c r="B477" s="243">
        <v>565</v>
      </c>
      <c r="C477" s="244"/>
      <c r="D477" s="258" t="str">
        <f t="shared" si="155"/>
        <v/>
      </c>
      <c r="E477" s="236"/>
      <c r="F477" s="236"/>
      <c r="G477" s="244"/>
      <c r="H477" s="259" t="str">
        <f t="shared" si="156"/>
        <v/>
      </c>
      <c r="I477" s="236"/>
      <c r="J477" s="236"/>
      <c r="K477" s="236"/>
      <c r="L477" s="236"/>
      <c r="M477" s="311">
        <f t="shared" si="152"/>
        <v>0</v>
      </c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  <c r="AA477" s="236"/>
      <c r="AB477" s="236"/>
      <c r="AC477" s="236"/>
      <c r="AD477" s="236"/>
      <c r="AE477" s="236"/>
      <c r="AF477" s="236"/>
      <c r="AG477" s="236"/>
      <c r="AH477" s="236"/>
      <c r="AI477" s="236"/>
      <c r="AJ477" s="236"/>
      <c r="AK477" s="236"/>
      <c r="AL477" s="260" t="str">
        <f t="shared" si="149"/>
        <v>нет</v>
      </c>
      <c r="AM477" s="260" t="str">
        <f t="shared" si="153"/>
        <v>нет</v>
      </c>
      <c r="AN477" s="260">
        <f t="shared" si="150"/>
        <v>0</v>
      </c>
      <c r="AO477" s="260" t="e">
        <f t="shared" si="151"/>
        <v>#VALUE!</v>
      </c>
    </row>
    <row r="478" spans="1:41">
      <c r="A478" s="264" t="e">
        <f t="shared" si="154"/>
        <v>#VALUE!</v>
      </c>
      <c r="B478" s="243">
        <v>566</v>
      </c>
      <c r="C478" s="244"/>
      <c r="D478" s="258" t="str">
        <f t="shared" si="155"/>
        <v/>
      </c>
      <c r="E478" s="236"/>
      <c r="F478" s="236"/>
      <c r="G478" s="244"/>
      <c r="H478" s="259" t="str">
        <f t="shared" si="156"/>
        <v/>
      </c>
      <c r="I478" s="236"/>
      <c r="J478" s="236"/>
      <c r="K478" s="236"/>
      <c r="L478" s="236"/>
      <c r="M478" s="311">
        <f t="shared" si="152"/>
        <v>0</v>
      </c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  <c r="AA478" s="236"/>
      <c r="AB478" s="236"/>
      <c r="AC478" s="236"/>
      <c r="AD478" s="236"/>
      <c r="AE478" s="236"/>
      <c r="AF478" s="236"/>
      <c r="AG478" s="236"/>
      <c r="AH478" s="236"/>
      <c r="AI478" s="236"/>
      <c r="AJ478" s="236"/>
      <c r="AK478" s="236"/>
      <c r="AL478" s="260" t="str">
        <f t="shared" si="149"/>
        <v>нет</v>
      </c>
      <c r="AM478" s="260" t="str">
        <f t="shared" si="153"/>
        <v>нет</v>
      </c>
      <c r="AN478" s="260">
        <f t="shared" si="150"/>
        <v>0</v>
      </c>
      <c r="AO478" s="260" t="e">
        <f t="shared" si="151"/>
        <v>#VALUE!</v>
      </c>
    </row>
    <row r="479" spans="1:41">
      <c r="A479" s="264" t="e">
        <f t="shared" si="154"/>
        <v>#VALUE!</v>
      </c>
      <c r="B479" s="243">
        <v>567</v>
      </c>
      <c r="C479" s="244"/>
      <c r="D479" s="258" t="str">
        <f t="shared" si="155"/>
        <v/>
      </c>
      <c r="E479" s="236"/>
      <c r="F479" s="236"/>
      <c r="G479" s="244"/>
      <c r="H479" s="259" t="str">
        <f t="shared" si="156"/>
        <v/>
      </c>
      <c r="I479" s="236"/>
      <c r="J479" s="236"/>
      <c r="K479" s="236"/>
      <c r="L479" s="236"/>
      <c r="M479" s="311">
        <f t="shared" si="152"/>
        <v>0</v>
      </c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  <c r="AA479" s="236"/>
      <c r="AB479" s="236"/>
      <c r="AC479" s="236"/>
      <c r="AD479" s="236"/>
      <c r="AE479" s="236"/>
      <c r="AF479" s="236"/>
      <c r="AG479" s="236"/>
      <c r="AH479" s="236"/>
      <c r="AI479" s="236"/>
      <c r="AJ479" s="236"/>
      <c r="AK479" s="236"/>
      <c r="AL479" s="260" t="str">
        <f t="shared" si="149"/>
        <v>нет</v>
      </c>
      <c r="AM479" s="260" t="str">
        <f t="shared" si="153"/>
        <v>нет</v>
      </c>
      <c r="AN479" s="260">
        <f t="shared" si="150"/>
        <v>0</v>
      </c>
      <c r="AO479" s="260" t="e">
        <f t="shared" si="151"/>
        <v>#VALUE!</v>
      </c>
    </row>
    <row r="480" spans="1:41">
      <c r="A480" s="264" t="e">
        <f t="shared" si="154"/>
        <v>#VALUE!</v>
      </c>
      <c r="B480" s="243">
        <v>568</v>
      </c>
      <c r="C480" s="244"/>
      <c r="D480" s="258" t="str">
        <f t="shared" si="155"/>
        <v/>
      </c>
      <c r="E480" s="236"/>
      <c r="F480" s="236"/>
      <c r="G480" s="244"/>
      <c r="H480" s="259" t="str">
        <f t="shared" si="156"/>
        <v/>
      </c>
      <c r="I480" s="236"/>
      <c r="J480" s="236"/>
      <c r="K480" s="236"/>
      <c r="L480" s="236"/>
      <c r="M480" s="311">
        <f t="shared" si="152"/>
        <v>0</v>
      </c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  <c r="AA480" s="236"/>
      <c r="AB480" s="236"/>
      <c r="AC480" s="236"/>
      <c r="AD480" s="236"/>
      <c r="AE480" s="236"/>
      <c r="AF480" s="236"/>
      <c r="AG480" s="236"/>
      <c r="AH480" s="236"/>
      <c r="AI480" s="236"/>
      <c r="AJ480" s="236"/>
      <c r="AK480" s="236"/>
      <c r="AL480" s="260" t="str">
        <f t="shared" si="149"/>
        <v>нет</v>
      </c>
      <c r="AM480" s="260" t="str">
        <f t="shared" si="153"/>
        <v>нет</v>
      </c>
      <c r="AN480" s="260">
        <f t="shared" si="150"/>
        <v>0</v>
      </c>
      <c r="AO480" s="260" t="e">
        <f t="shared" si="151"/>
        <v>#VALUE!</v>
      </c>
    </row>
    <row r="481" spans="1:41">
      <c r="A481" s="264" t="e">
        <f t="shared" si="154"/>
        <v>#VALUE!</v>
      </c>
      <c r="B481" s="243">
        <v>569</v>
      </c>
      <c r="C481" s="244"/>
      <c r="D481" s="258" t="str">
        <f t="shared" si="155"/>
        <v/>
      </c>
      <c r="E481" s="236"/>
      <c r="F481" s="236"/>
      <c r="G481" s="244"/>
      <c r="H481" s="259" t="str">
        <f t="shared" si="156"/>
        <v/>
      </c>
      <c r="I481" s="236"/>
      <c r="J481" s="236"/>
      <c r="K481" s="236"/>
      <c r="L481" s="236"/>
      <c r="M481" s="311">
        <f t="shared" si="152"/>
        <v>0</v>
      </c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  <c r="AA481" s="236"/>
      <c r="AB481" s="236"/>
      <c r="AC481" s="236"/>
      <c r="AD481" s="236"/>
      <c r="AE481" s="236"/>
      <c r="AF481" s="236"/>
      <c r="AG481" s="236"/>
      <c r="AH481" s="236"/>
      <c r="AI481" s="236"/>
      <c r="AJ481" s="236"/>
      <c r="AK481" s="236"/>
      <c r="AL481" s="260" t="str">
        <f t="shared" si="149"/>
        <v>нет</v>
      </c>
      <c r="AM481" s="260" t="str">
        <f t="shared" si="153"/>
        <v>нет</v>
      </c>
      <c r="AN481" s="260">
        <f t="shared" si="150"/>
        <v>0</v>
      </c>
      <c r="AO481" s="260" t="e">
        <f t="shared" si="151"/>
        <v>#VALUE!</v>
      </c>
    </row>
    <row r="482" spans="1:41">
      <c r="A482" s="264" t="e">
        <f t="shared" si="154"/>
        <v>#VALUE!</v>
      </c>
      <c r="B482" s="243">
        <v>570</v>
      </c>
      <c r="C482" s="244"/>
      <c r="D482" s="258" t="str">
        <f t="shared" si="155"/>
        <v/>
      </c>
      <c r="E482" s="236"/>
      <c r="F482" s="236"/>
      <c r="G482" s="244"/>
      <c r="H482" s="259" t="str">
        <f t="shared" si="156"/>
        <v/>
      </c>
      <c r="I482" s="236"/>
      <c r="J482" s="236"/>
      <c r="K482" s="236"/>
      <c r="L482" s="236"/>
      <c r="M482" s="311">
        <f t="shared" si="152"/>
        <v>0</v>
      </c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  <c r="AA482" s="236"/>
      <c r="AB482" s="236"/>
      <c r="AC482" s="236"/>
      <c r="AD482" s="236"/>
      <c r="AE482" s="236"/>
      <c r="AF482" s="236"/>
      <c r="AG482" s="236"/>
      <c r="AH482" s="236"/>
      <c r="AI482" s="236"/>
      <c r="AJ482" s="236"/>
      <c r="AK482" s="236"/>
      <c r="AL482" s="260" t="str">
        <f t="shared" ref="AL482:AL545" si="157">IF($I482&lt;5,"нет",IF($I482&gt;9,"нет","да"))</f>
        <v>нет</v>
      </c>
      <c r="AM482" s="260" t="str">
        <f t="shared" si="153"/>
        <v>нет</v>
      </c>
      <c r="AN482" s="260">
        <f t="shared" ref="AN482:AN545" si="158">COUNTIF(N482:AK482,"призер")+COUNTIF(N482:AK482,"победитель")</f>
        <v>0</v>
      </c>
      <c r="AO482" s="260" t="e">
        <f t="shared" ref="AO482:AO545" si="159">IF(LEN(G482)=5,LEFT(G482,1)+100,LEFT(G482,2)+100)</f>
        <v>#VALUE!</v>
      </c>
    </row>
    <row r="483" spans="1:41">
      <c r="A483" s="264" t="e">
        <f t="shared" si="154"/>
        <v>#VALUE!</v>
      </c>
      <c r="B483" s="243">
        <v>571</v>
      </c>
      <c r="C483" s="244"/>
      <c r="D483" s="258" t="str">
        <f t="shared" si="155"/>
        <v/>
      </c>
      <c r="E483" s="236"/>
      <c r="F483" s="236"/>
      <c r="G483" s="244"/>
      <c r="H483" s="259" t="str">
        <f t="shared" si="156"/>
        <v/>
      </c>
      <c r="I483" s="236"/>
      <c r="J483" s="236"/>
      <c r="K483" s="236"/>
      <c r="L483" s="236"/>
      <c r="M483" s="311">
        <f t="shared" ref="M483:M546" si="160">COUNTA(N483:AK483)</f>
        <v>0</v>
      </c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  <c r="AA483" s="236"/>
      <c r="AB483" s="236"/>
      <c r="AC483" s="236"/>
      <c r="AD483" s="236"/>
      <c r="AE483" s="236"/>
      <c r="AF483" s="236"/>
      <c r="AG483" s="236"/>
      <c r="AH483" s="236"/>
      <c r="AI483" s="236"/>
      <c r="AJ483" s="236"/>
      <c r="AK483" s="236"/>
      <c r="AL483" s="260" t="str">
        <f t="shared" si="157"/>
        <v>нет</v>
      </c>
      <c r="AM483" s="260" t="str">
        <f t="shared" ref="AM483:AM546" si="161">IF($I483&lt;=9,"нет","да")</f>
        <v>нет</v>
      </c>
      <c r="AN483" s="260">
        <f t="shared" si="158"/>
        <v>0</v>
      </c>
      <c r="AO483" s="260" t="e">
        <f t="shared" si="159"/>
        <v>#VALUE!</v>
      </c>
    </row>
    <row r="484" spans="1:41">
      <c r="A484" s="264" t="e">
        <f t="shared" si="154"/>
        <v>#VALUE!</v>
      </c>
      <c r="B484" s="243">
        <v>572</v>
      </c>
      <c r="C484" s="244"/>
      <c r="D484" s="258" t="str">
        <f t="shared" si="155"/>
        <v/>
      </c>
      <c r="E484" s="236"/>
      <c r="F484" s="236"/>
      <c r="G484" s="244"/>
      <c r="H484" s="259" t="str">
        <f t="shared" si="156"/>
        <v/>
      </c>
      <c r="I484" s="236"/>
      <c r="J484" s="236"/>
      <c r="K484" s="236"/>
      <c r="L484" s="236"/>
      <c r="M484" s="311">
        <f t="shared" si="160"/>
        <v>0</v>
      </c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  <c r="AA484" s="236"/>
      <c r="AB484" s="236"/>
      <c r="AC484" s="236"/>
      <c r="AD484" s="236"/>
      <c r="AE484" s="236"/>
      <c r="AF484" s="236"/>
      <c r="AG484" s="236"/>
      <c r="AH484" s="236"/>
      <c r="AI484" s="236"/>
      <c r="AJ484" s="236"/>
      <c r="AK484" s="236"/>
      <c r="AL484" s="260" t="str">
        <f t="shared" si="157"/>
        <v>нет</v>
      </c>
      <c r="AM484" s="260" t="str">
        <f t="shared" si="161"/>
        <v>нет</v>
      </c>
      <c r="AN484" s="260">
        <f t="shared" si="158"/>
        <v>0</v>
      </c>
      <c r="AO484" s="260" t="e">
        <f t="shared" si="159"/>
        <v>#VALUE!</v>
      </c>
    </row>
    <row r="485" spans="1:41">
      <c r="A485" s="264" t="e">
        <f t="shared" si="154"/>
        <v>#VALUE!</v>
      </c>
      <c r="B485" s="243">
        <v>573</v>
      </c>
      <c r="C485" s="244"/>
      <c r="D485" s="258" t="str">
        <f t="shared" si="155"/>
        <v/>
      </c>
      <c r="E485" s="236"/>
      <c r="F485" s="236"/>
      <c r="G485" s="244"/>
      <c r="H485" s="259" t="str">
        <f t="shared" si="156"/>
        <v/>
      </c>
      <c r="I485" s="236"/>
      <c r="J485" s="236"/>
      <c r="K485" s="236"/>
      <c r="L485" s="236"/>
      <c r="M485" s="311">
        <f t="shared" si="160"/>
        <v>0</v>
      </c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  <c r="AA485" s="236"/>
      <c r="AB485" s="236"/>
      <c r="AC485" s="236"/>
      <c r="AD485" s="236"/>
      <c r="AE485" s="236"/>
      <c r="AF485" s="236"/>
      <c r="AG485" s="236"/>
      <c r="AH485" s="236"/>
      <c r="AI485" s="236"/>
      <c r="AJ485" s="236"/>
      <c r="AK485" s="236"/>
      <c r="AL485" s="260" t="str">
        <f t="shared" si="157"/>
        <v>нет</v>
      </c>
      <c r="AM485" s="260" t="str">
        <f t="shared" si="161"/>
        <v>нет</v>
      </c>
      <c r="AN485" s="260">
        <f t="shared" si="158"/>
        <v>0</v>
      </c>
      <c r="AO485" s="260" t="e">
        <f t="shared" si="159"/>
        <v>#VALUE!</v>
      </c>
    </row>
    <row r="486" spans="1:41">
      <c r="A486" s="264" t="e">
        <f t="shared" si="154"/>
        <v>#VALUE!</v>
      </c>
      <c r="B486" s="243">
        <v>574</v>
      </c>
      <c r="C486" s="244"/>
      <c r="D486" s="258" t="str">
        <f t="shared" si="155"/>
        <v/>
      </c>
      <c r="E486" s="236"/>
      <c r="F486" s="236"/>
      <c r="G486" s="244"/>
      <c r="H486" s="259" t="str">
        <f t="shared" si="156"/>
        <v/>
      </c>
      <c r="I486" s="236"/>
      <c r="J486" s="236"/>
      <c r="K486" s="236"/>
      <c r="L486" s="236"/>
      <c r="M486" s="311">
        <f t="shared" si="160"/>
        <v>0</v>
      </c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  <c r="AA486" s="236"/>
      <c r="AB486" s="236"/>
      <c r="AC486" s="236"/>
      <c r="AD486" s="236"/>
      <c r="AE486" s="236"/>
      <c r="AF486" s="236"/>
      <c r="AG486" s="236"/>
      <c r="AH486" s="236"/>
      <c r="AI486" s="236"/>
      <c r="AJ486" s="236"/>
      <c r="AK486" s="236"/>
      <c r="AL486" s="260" t="str">
        <f t="shared" si="157"/>
        <v>нет</v>
      </c>
      <c r="AM486" s="260" t="str">
        <f t="shared" si="161"/>
        <v>нет</v>
      </c>
      <c r="AN486" s="260">
        <f t="shared" si="158"/>
        <v>0</v>
      </c>
      <c r="AO486" s="260" t="e">
        <f t="shared" si="159"/>
        <v>#VALUE!</v>
      </c>
    </row>
    <row r="487" spans="1:41">
      <c r="A487" s="264" t="e">
        <f t="shared" si="154"/>
        <v>#VALUE!</v>
      </c>
      <c r="B487" s="243">
        <v>575</v>
      </c>
      <c r="C487" s="244"/>
      <c r="D487" s="258" t="str">
        <f t="shared" si="155"/>
        <v/>
      </c>
      <c r="E487" s="236"/>
      <c r="F487" s="236"/>
      <c r="G487" s="244"/>
      <c r="H487" s="259" t="str">
        <f t="shared" si="156"/>
        <v/>
      </c>
      <c r="I487" s="236"/>
      <c r="J487" s="236"/>
      <c r="K487" s="236"/>
      <c r="L487" s="236"/>
      <c r="M487" s="311">
        <f t="shared" si="160"/>
        <v>0</v>
      </c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  <c r="AA487" s="236"/>
      <c r="AB487" s="236"/>
      <c r="AC487" s="236"/>
      <c r="AD487" s="236"/>
      <c r="AE487" s="236"/>
      <c r="AF487" s="236"/>
      <c r="AG487" s="236"/>
      <c r="AH487" s="236"/>
      <c r="AI487" s="236"/>
      <c r="AJ487" s="236"/>
      <c r="AK487" s="236"/>
      <c r="AL487" s="260" t="str">
        <f t="shared" si="157"/>
        <v>нет</v>
      </c>
      <c r="AM487" s="260" t="str">
        <f t="shared" si="161"/>
        <v>нет</v>
      </c>
      <c r="AN487" s="260">
        <f t="shared" si="158"/>
        <v>0</v>
      </c>
      <c r="AO487" s="260" t="e">
        <f t="shared" si="159"/>
        <v>#VALUE!</v>
      </c>
    </row>
    <row r="488" spans="1:41">
      <c r="A488" s="264" t="e">
        <f t="shared" si="154"/>
        <v>#VALUE!</v>
      </c>
      <c r="B488" s="243">
        <v>576</v>
      </c>
      <c r="C488" s="244"/>
      <c r="D488" s="258" t="str">
        <f t="shared" si="155"/>
        <v/>
      </c>
      <c r="E488" s="236"/>
      <c r="F488" s="236"/>
      <c r="G488" s="244"/>
      <c r="H488" s="259" t="str">
        <f t="shared" si="156"/>
        <v/>
      </c>
      <c r="I488" s="236"/>
      <c r="J488" s="236"/>
      <c r="K488" s="236"/>
      <c r="L488" s="236"/>
      <c r="M488" s="311">
        <f t="shared" si="160"/>
        <v>0</v>
      </c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  <c r="AA488" s="236"/>
      <c r="AB488" s="236"/>
      <c r="AC488" s="236"/>
      <c r="AD488" s="236"/>
      <c r="AE488" s="236"/>
      <c r="AF488" s="236"/>
      <c r="AG488" s="236"/>
      <c r="AH488" s="236"/>
      <c r="AI488" s="236"/>
      <c r="AJ488" s="236"/>
      <c r="AK488" s="236"/>
      <c r="AL488" s="260" t="str">
        <f t="shared" si="157"/>
        <v>нет</v>
      </c>
      <c r="AM488" s="260" t="str">
        <f t="shared" si="161"/>
        <v>нет</v>
      </c>
      <c r="AN488" s="260">
        <f t="shared" si="158"/>
        <v>0</v>
      </c>
      <c r="AO488" s="260" t="e">
        <f t="shared" si="159"/>
        <v>#VALUE!</v>
      </c>
    </row>
    <row r="489" spans="1:41">
      <c r="A489" s="264" t="e">
        <f t="shared" si="154"/>
        <v>#VALUE!</v>
      </c>
      <c r="B489" s="243">
        <v>577</v>
      </c>
      <c r="C489" s="244"/>
      <c r="D489" s="258" t="str">
        <f t="shared" si="155"/>
        <v/>
      </c>
      <c r="E489" s="236"/>
      <c r="F489" s="236"/>
      <c r="G489" s="244"/>
      <c r="H489" s="259" t="str">
        <f t="shared" si="156"/>
        <v/>
      </c>
      <c r="I489" s="236"/>
      <c r="J489" s="236"/>
      <c r="K489" s="236"/>
      <c r="L489" s="236"/>
      <c r="M489" s="311">
        <f t="shared" si="160"/>
        <v>0</v>
      </c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  <c r="AA489" s="236"/>
      <c r="AB489" s="236"/>
      <c r="AC489" s="236"/>
      <c r="AD489" s="236"/>
      <c r="AE489" s="236"/>
      <c r="AF489" s="236"/>
      <c r="AG489" s="236"/>
      <c r="AH489" s="236"/>
      <c r="AI489" s="236"/>
      <c r="AJ489" s="236"/>
      <c r="AK489" s="236"/>
      <c r="AL489" s="260" t="str">
        <f t="shared" si="157"/>
        <v>нет</v>
      </c>
      <c r="AM489" s="260" t="str">
        <f t="shared" si="161"/>
        <v>нет</v>
      </c>
      <c r="AN489" s="260">
        <f t="shared" si="158"/>
        <v>0</v>
      </c>
      <c r="AO489" s="260" t="e">
        <f t="shared" si="159"/>
        <v>#VALUE!</v>
      </c>
    </row>
    <row r="490" spans="1:41">
      <c r="A490" s="264" t="e">
        <f t="shared" si="154"/>
        <v>#VALUE!</v>
      </c>
      <c r="B490" s="243">
        <v>578</v>
      </c>
      <c r="C490" s="244"/>
      <c r="D490" s="258" t="str">
        <f t="shared" si="155"/>
        <v/>
      </c>
      <c r="E490" s="236"/>
      <c r="F490" s="236"/>
      <c r="G490" s="244"/>
      <c r="H490" s="259" t="str">
        <f t="shared" si="156"/>
        <v/>
      </c>
      <c r="I490" s="236"/>
      <c r="J490" s="236"/>
      <c r="K490" s="236"/>
      <c r="L490" s="236"/>
      <c r="M490" s="311">
        <f t="shared" si="160"/>
        <v>0</v>
      </c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  <c r="AA490" s="236"/>
      <c r="AB490" s="236"/>
      <c r="AC490" s="236"/>
      <c r="AD490" s="236"/>
      <c r="AE490" s="236"/>
      <c r="AF490" s="236"/>
      <c r="AG490" s="236"/>
      <c r="AH490" s="236"/>
      <c r="AI490" s="236"/>
      <c r="AJ490" s="236"/>
      <c r="AK490" s="236"/>
      <c r="AL490" s="260" t="str">
        <f t="shared" si="157"/>
        <v>нет</v>
      </c>
      <c r="AM490" s="260" t="str">
        <f t="shared" si="161"/>
        <v>нет</v>
      </c>
      <c r="AN490" s="260">
        <f t="shared" si="158"/>
        <v>0</v>
      </c>
      <c r="AO490" s="260" t="e">
        <f t="shared" si="159"/>
        <v>#VALUE!</v>
      </c>
    </row>
    <row r="491" spans="1:41">
      <c r="A491" s="264" t="e">
        <f t="shared" si="154"/>
        <v>#VALUE!</v>
      </c>
      <c r="B491" s="243">
        <v>579</v>
      </c>
      <c r="C491" s="244"/>
      <c r="D491" s="258" t="str">
        <f t="shared" si="155"/>
        <v/>
      </c>
      <c r="E491" s="236"/>
      <c r="F491" s="236"/>
      <c r="G491" s="244"/>
      <c r="H491" s="259" t="str">
        <f t="shared" si="156"/>
        <v/>
      </c>
      <c r="I491" s="236"/>
      <c r="J491" s="236"/>
      <c r="K491" s="236"/>
      <c r="L491" s="236"/>
      <c r="M491" s="311">
        <f t="shared" si="160"/>
        <v>0</v>
      </c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  <c r="AA491" s="236"/>
      <c r="AB491" s="236"/>
      <c r="AC491" s="236"/>
      <c r="AD491" s="236"/>
      <c r="AE491" s="236"/>
      <c r="AF491" s="236"/>
      <c r="AG491" s="236"/>
      <c r="AH491" s="236"/>
      <c r="AI491" s="236"/>
      <c r="AJ491" s="236"/>
      <c r="AK491" s="236"/>
      <c r="AL491" s="260" t="str">
        <f t="shared" si="157"/>
        <v>нет</v>
      </c>
      <c r="AM491" s="260" t="str">
        <f t="shared" si="161"/>
        <v>нет</v>
      </c>
      <c r="AN491" s="260">
        <f t="shared" si="158"/>
        <v>0</v>
      </c>
      <c r="AO491" s="260" t="e">
        <f t="shared" si="159"/>
        <v>#VALUE!</v>
      </c>
    </row>
    <row r="492" spans="1:41">
      <c r="A492" s="264" t="e">
        <f t="shared" si="154"/>
        <v>#VALUE!</v>
      </c>
      <c r="B492" s="243">
        <v>580</v>
      </c>
      <c r="C492" s="244"/>
      <c r="D492" s="258" t="str">
        <f t="shared" si="155"/>
        <v/>
      </c>
      <c r="E492" s="236"/>
      <c r="F492" s="236"/>
      <c r="G492" s="244"/>
      <c r="H492" s="259" t="str">
        <f t="shared" si="156"/>
        <v/>
      </c>
      <c r="I492" s="236"/>
      <c r="J492" s="236"/>
      <c r="K492" s="236"/>
      <c r="L492" s="236"/>
      <c r="M492" s="311">
        <f t="shared" si="160"/>
        <v>0</v>
      </c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  <c r="AA492" s="236"/>
      <c r="AB492" s="236"/>
      <c r="AC492" s="236"/>
      <c r="AD492" s="236"/>
      <c r="AE492" s="236"/>
      <c r="AF492" s="236"/>
      <c r="AG492" s="236"/>
      <c r="AH492" s="236"/>
      <c r="AI492" s="236"/>
      <c r="AJ492" s="236"/>
      <c r="AK492" s="236"/>
      <c r="AL492" s="260" t="str">
        <f t="shared" si="157"/>
        <v>нет</v>
      </c>
      <c r="AM492" s="260" t="str">
        <f t="shared" si="161"/>
        <v>нет</v>
      </c>
      <c r="AN492" s="260">
        <f t="shared" si="158"/>
        <v>0</v>
      </c>
      <c r="AO492" s="260" t="e">
        <f t="shared" si="159"/>
        <v>#VALUE!</v>
      </c>
    </row>
    <row r="493" spans="1:41">
      <c r="A493" s="264" t="e">
        <f t="shared" ref="A493:A556" si="162">IF($AO493=$C493, "Код_ОО+МСУ_верно", "Требуется проверка кода ОО или МСУ, кроме 101, 102,103")</f>
        <v>#VALUE!</v>
      </c>
      <c r="B493" s="243">
        <v>581</v>
      </c>
      <c r="C493" s="244"/>
      <c r="D493" s="258" t="str">
        <f t="shared" si="155"/>
        <v/>
      </c>
      <c r="E493" s="236"/>
      <c r="F493" s="236"/>
      <c r="G493" s="244"/>
      <c r="H493" s="259" t="str">
        <f t="shared" si="156"/>
        <v/>
      </c>
      <c r="I493" s="236"/>
      <c r="J493" s="236"/>
      <c r="K493" s="236"/>
      <c r="L493" s="236"/>
      <c r="M493" s="311">
        <f t="shared" si="160"/>
        <v>0</v>
      </c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  <c r="AA493" s="236"/>
      <c r="AB493" s="236"/>
      <c r="AC493" s="236"/>
      <c r="AD493" s="236"/>
      <c r="AE493" s="236"/>
      <c r="AF493" s="236"/>
      <c r="AG493" s="236"/>
      <c r="AH493" s="236"/>
      <c r="AI493" s="236"/>
      <c r="AJ493" s="236"/>
      <c r="AK493" s="236"/>
      <c r="AL493" s="260" t="str">
        <f t="shared" si="157"/>
        <v>нет</v>
      </c>
      <c r="AM493" s="260" t="str">
        <f t="shared" si="161"/>
        <v>нет</v>
      </c>
      <c r="AN493" s="260">
        <f t="shared" si="158"/>
        <v>0</v>
      </c>
      <c r="AO493" s="260" t="e">
        <f t="shared" si="159"/>
        <v>#VALUE!</v>
      </c>
    </row>
    <row r="494" spans="1:41">
      <c r="A494" s="264" t="e">
        <f t="shared" si="162"/>
        <v>#VALUE!</v>
      </c>
      <c r="B494" s="243">
        <v>582</v>
      </c>
      <c r="C494" s="244"/>
      <c r="D494" s="258" t="str">
        <f t="shared" si="155"/>
        <v/>
      </c>
      <c r="E494" s="236"/>
      <c r="F494" s="236"/>
      <c r="G494" s="244"/>
      <c r="H494" s="259" t="str">
        <f t="shared" si="156"/>
        <v/>
      </c>
      <c r="I494" s="236"/>
      <c r="J494" s="236"/>
      <c r="K494" s="236"/>
      <c r="L494" s="236"/>
      <c r="M494" s="311">
        <f t="shared" si="160"/>
        <v>0</v>
      </c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  <c r="AA494" s="236"/>
      <c r="AB494" s="236"/>
      <c r="AC494" s="236"/>
      <c r="AD494" s="236"/>
      <c r="AE494" s="236"/>
      <c r="AF494" s="236"/>
      <c r="AG494" s="236"/>
      <c r="AH494" s="236"/>
      <c r="AI494" s="236"/>
      <c r="AJ494" s="236"/>
      <c r="AK494" s="236"/>
      <c r="AL494" s="260" t="str">
        <f t="shared" si="157"/>
        <v>нет</v>
      </c>
      <c r="AM494" s="260" t="str">
        <f t="shared" si="161"/>
        <v>нет</v>
      </c>
      <c r="AN494" s="260">
        <f t="shared" si="158"/>
        <v>0</v>
      </c>
      <c r="AO494" s="260" t="e">
        <f t="shared" si="159"/>
        <v>#VALUE!</v>
      </c>
    </row>
    <row r="495" spans="1:41">
      <c r="A495" s="264" t="e">
        <f t="shared" si="162"/>
        <v>#VALUE!</v>
      </c>
      <c r="B495" s="243">
        <v>583</v>
      </c>
      <c r="C495" s="244"/>
      <c r="D495" s="258" t="str">
        <f t="shared" si="155"/>
        <v/>
      </c>
      <c r="E495" s="236"/>
      <c r="F495" s="236"/>
      <c r="G495" s="244"/>
      <c r="H495" s="259" t="str">
        <f t="shared" si="156"/>
        <v/>
      </c>
      <c r="I495" s="236"/>
      <c r="J495" s="236"/>
      <c r="K495" s="236"/>
      <c r="L495" s="236"/>
      <c r="M495" s="311">
        <f t="shared" si="160"/>
        <v>0</v>
      </c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  <c r="AA495" s="236"/>
      <c r="AB495" s="236"/>
      <c r="AC495" s="236"/>
      <c r="AD495" s="236"/>
      <c r="AE495" s="236"/>
      <c r="AF495" s="236"/>
      <c r="AG495" s="236"/>
      <c r="AH495" s="236"/>
      <c r="AI495" s="236"/>
      <c r="AJ495" s="236"/>
      <c r="AK495" s="236"/>
      <c r="AL495" s="260" t="str">
        <f t="shared" si="157"/>
        <v>нет</v>
      </c>
      <c r="AM495" s="260" t="str">
        <f t="shared" si="161"/>
        <v>нет</v>
      </c>
      <c r="AN495" s="260">
        <f t="shared" si="158"/>
        <v>0</v>
      </c>
      <c r="AO495" s="260" t="e">
        <f t="shared" si="159"/>
        <v>#VALUE!</v>
      </c>
    </row>
    <row r="496" spans="1:41">
      <c r="A496" s="264" t="e">
        <f t="shared" si="162"/>
        <v>#VALUE!</v>
      </c>
      <c r="B496" s="243">
        <v>584</v>
      </c>
      <c r="C496" s="244"/>
      <c r="D496" s="258" t="str">
        <f t="shared" si="155"/>
        <v/>
      </c>
      <c r="E496" s="236"/>
      <c r="F496" s="236"/>
      <c r="G496" s="244"/>
      <c r="H496" s="259" t="str">
        <f t="shared" si="156"/>
        <v/>
      </c>
      <c r="I496" s="236"/>
      <c r="J496" s="236"/>
      <c r="K496" s="236"/>
      <c r="L496" s="236"/>
      <c r="M496" s="311">
        <f t="shared" si="160"/>
        <v>0</v>
      </c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  <c r="AA496" s="236"/>
      <c r="AB496" s="236"/>
      <c r="AC496" s="236"/>
      <c r="AD496" s="236"/>
      <c r="AE496" s="236"/>
      <c r="AF496" s="236"/>
      <c r="AG496" s="236"/>
      <c r="AH496" s="236"/>
      <c r="AI496" s="236"/>
      <c r="AJ496" s="236"/>
      <c r="AK496" s="236"/>
      <c r="AL496" s="260" t="str">
        <f t="shared" si="157"/>
        <v>нет</v>
      </c>
      <c r="AM496" s="260" t="str">
        <f t="shared" si="161"/>
        <v>нет</v>
      </c>
      <c r="AN496" s="260">
        <f t="shared" si="158"/>
        <v>0</v>
      </c>
      <c r="AO496" s="260" t="e">
        <f t="shared" si="159"/>
        <v>#VALUE!</v>
      </c>
    </row>
    <row r="497" spans="1:41">
      <c r="A497" s="264" t="e">
        <f t="shared" si="162"/>
        <v>#VALUE!</v>
      </c>
      <c r="B497" s="243">
        <v>585</v>
      </c>
      <c r="C497" s="244"/>
      <c r="D497" s="258" t="str">
        <f t="shared" si="155"/>
        <v/>
      </c>
      <c r="E497" s="236"/>
      <c r="F497" s="236"/>
      <c r="G497" s="244"/>
      <c r="H497" s="259" t="str">
        <f t="shared" si="156"/>
        <v/>
      </c>
      <c r="I497" s="236"/>
      <c r="J497" s="236"/>
      <c r="K497" s="236"/>
      <c r="L497" s="236"/>
      <c r="M497" s="311">
        <f t="shared" si="160"/>
        <v>0</v>
      </c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  <c r="AA497" s="236"/>
      <c r="AB497" s="236"/>
      <c r="AC497" s="236"/>
      <c r="AD497" s="236"/>
      <c r="AE497" s="236"/>
      <c r="AF497" s="236"/>
      <c r="AG497" s="236"/>
      <c r="AH497" s="236"/>
      <c r="AI497" s="236"/>
      <c r="AJ497" s="236"/>
      <c r="AK497" s="236"/>
      <c r="AL497" s="260" t="str">
        <f t="shared" si="157"/>
        <v>нет</v>
      </c>
      <c r="AM497" s="260" t="str">
        <f t="shared" si="161"/>
        <v>нет</v>
      </c>
      <c r="AN497" s="260">
        <f t="shared" si="158"/>
        <v>0</v>
      </c>
      <c r="AO497" s="260" t="e">
        <f t="shared" si="159"/>
        <v>#VALUE!</v>
      </c>
    </row>
    <row r="498" spans="1:41">
      <c r="A498" s="264" t="e">
        <f t="shared" si="162"/>
        <v>#VALUE!</v>
      </c>
      <c r="B498" s="243">
        <v>586</v>
      </c>
      <c r="C498" s="244"/>
      <c r="D498" s="258" t="str">
        <f t="shared" si="155"/>
        <v/>
      </c>
      <c r="E498" s="236"/>
      <c r="F498" s="236"/>
      <c r="G498" s="244"/>
      <c r="H498" s="259" t="str">
        <f t="shared" si="156"/>
        <v/>
      </c>
      <c r="I498" s="236"/>
      <c r="J498" s="236"/>
      <c r="K498" s="236"/>
      <c r="L498" s="236"/>
      <c r="M498" s="311">
        <f t="shared" si="160"/>
        <v>0</v>
      </c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  <c r="AA498" s="236"/>
      <c r="AB498" s="236"/>
      <c r="AC498" s="236"/>
      <c r="AD498" s="236"/>
      <c r="AE498" s="236"/>
      <c r="AF498" s="236"/>
      <c r="AG498" s="236"/>
      <c r="AH498" s="236"/>
      <c r="AI498" s="236"/>
      <c r="AJ498" s="236"/>
      <c r="AK498" s="236"/>
      <c r="AL498" s="260" t="str">
        <f t="shared" si="157"/>
        <v>нет</v>
      </c>
      <c r="AM498" s="260" t="str">
        <f t="shared" si="161"/>
        <v>нет</v>
      </c>
      <c r="AN498" s="260">
        <f t="shared" si="158"/>
        <v>0</v>
      </c>
      <c r="AO498" s="260" t="e">
        <f t="shared" si="159"/>
        <v>#VALUE!</v>
      </c>
    </row>
    <row r="499" spans="1:41">
      <c r="A499" s="264" t="e">
        <f t="shared" si="162"/>
        <v>#VALUE!</v>
      </c>
      <c r="B499" s="243">
        <v>587</v>
      </c>
      <c r="C499" s="244"/>
      <c r="D499" s="258" t="str">
        <f t="shared" si="155"/>
        <v/>
      </c>
      <c r="E499" s="236"/>
      <c r="F499" s="236"/>
      <c r="G499" s="244"/>
      <c r="H499" s="259" t="str">
        <f t="shared" si="156"/>
        <v/>
      </c>
      <c r="I499" s="236"/>
      <c r="J499" s="236"/>
      <c r="K499" s="236"/>
      <c r="L499" s="236"/>
      <c r="M499" s="311">
        <f t="shared" si="160"/>
        <v>0</v>
      </c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B499" s="236"/>
      <c r="AC499" s="236"/>
      <c r="AD499" s="236"/>
      <c r="AE499" s="236"/>
      <c r="AF499" s="236"/>
      <c r="AG499" s="236"/>
      <c r="AH499" s="236"/>
      <c r="AI499" s="236"/>
      <c r="AJ499" s="236"/>
      <c r="AK499" s="236"/>
      <c r="AL499" s="260" t="str">
        <f t="shared" si="157"/>
        <v>нет</v>
      </c>
      <c r="AM499" s="260" t="str">
        <f t="shared" si="161"/>
        <v>нет</v>
      </c>
      <c r="AN499" s="260">
        <f t="shared" si="158"/>
        <v>0</v>
      </c>
      <c r="AO499" s="260" t="e">
        <f t="shared" si="159"/>
        <v>#VALUE!</v>
      </c>
    </row>
    <row r="500" spans="1:41">
      <c r="A500" s="264" t="e">
        <f t="shared" si="162"/>
        <v>#VALUE!</v>
      </c>
      <c r="B500" s="243">
        <v>588</v>
      </c>
      <c r="C500" s="244"/>
      <c r="D500" s="258" t="str">
        <f t="shared" si="155"/>
        <v/>
      </c>
      <c r="E500" s="236"/>
      <c r="F500" s="236"/>
      <c r="G500" s="244"/>
      <c r="H500" s="259" t="str">
        <f t="shared" si="156"/>
        <v/>
      </c>
      <c r="I500" s="236"/>
      <c r="J500" s="236"/>
      <c r="K500" s="236"/>
      <c r="L500" s="236"/>
      <c r="M500" s="311">
        <f t="shared" si="160"/>
        <v>0</v>
      </c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  <c r="AA500" s="236"/>
      <c r="AB500" s="236"/>
      <c r="AC500" s="236"/>
      <c r="AD500" s="236"/>
      <c r="AE500" s="236"/>
      <c r="AF500" s="236"/>
      <c r="AG500" s="236"/>
      <c r="AH500" s="236"/>
      <c r="AI500" s="236"/>
      <c r="AJ500" s="236"/>
      <c r="AK500" s="236"/>
      <c r="AL500" s="260" t="str">
        <f t="shared" si="157"/>
        <v>нет</v>
      </c>
      <c r="AM500" s="260" t="str">
        <f t="shared" si="161"/>
        <v>нет</v>
      </c>
      <c r="AN500" s="260">
        <f t="shared" si="158"/>
        <v>0</v>
      </c>
      <c r="AO500" s="260" t="e">
        <f t="shared" si="159"/>
        <v>#VALUE!</v>
      </c>
    </row>
    <row r="501" spans="1:41">
      <c r="A501" s="264" t="e">
        <f t="shared" si="162"/>
        <v>#VALUE!</v>
      </c>
      <c r="B501" s="243">
        <v>589</v>
      </c>
      <c r="C501" s="244"/>
      <c r="D501" s="258" t="str">
        <f t="shared" si="155"/>
        <v/>
      </c>
      <c r="E501" s="236"/>
      <c r="F501" s="236"/>
      <c r="G501" s="244"/>
      <c r="H501" s="259" t="str">
        <f t="shared" si="156"/>
        <v/>
      </c>
      <c r="I501" s="236"/>
      <c r="J501" s="236"/>
      <c r="K501" s="236"/>
      <c r="L501" s="236"/>
      <c r="M501" s="311">
        <f t="shared" si="160"/>
        <v>0</v>
      </c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  <c r="AA501" s="236"/>
      <c r="AB501" s="236"/>
      <c r="AC501" s="236"/>
      <c r="AD501" s="236"/>
      <c r="AE501" s="236"/>
      <c r="AF501" s="236"/>
      <c r="AG501" s="236"/>
      <c r="AH501" s="236"/>
      <c r="AI501" s="236"/>
      <c r="AJ501" s="236"/>
      <c r="AK501" s="236"/>
      <c r="AL501" s="260" t="str">
        <f t="shared" si="157"/>
        <v>нет</v>
      </c>
      <c r="AM501" s="260" t="str">
        <f t="shared" si="161"/>
        <v>нет</v>
      </c>
      <c r="AN501" s="260">
        <f t="shared" si="158"/>
        <v>0</v>
      </c>
      <c r="AO501" s="260" t="e">
        <f t="shared" si="159"/>
        <v>#VALUE!</v>
      </c>
    </row>
    <row r="502" spans="1:41">
      <c r="A502" s="264" t="e">
        <f t="shared" si="162"/>
        <v>#VALUE!</v>
      </c>
      <c r="B502" s="243">
        <v>590</v>
      </c>
      <c r="C502" s="244"/>
      <c r="D502" s="258" t="str">
        <f t="shared" si="155"/>
        <v/>
      </c>
      <c r="E502" s="236"/>
      <c r="F502" s="236"/>
      <c r="G502" s="244"/>
      <c r="H502" s="259" t="str">
        <f t="shared" si="156"/>
        <v/>
      </c>
      <c r="I502" s="236"/>
      <c r="J502" s="236"/>
      <c r="K502" s="236"/>
      <c r="L502" s="236"/>
      <c r="M502" s="311">
        <f t="shared" si="160"/>
        <v>0</v>
      </c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  <c r="AA502" s="236"/>
      <c r="AB502" s="236"/>
      <c r="AC502" s="236"/>
      <c r="AD502" s="236"/>
      <c r="AE502" s="236"/>
      <c r="AF502" s="236"/>
      <c r="AG502" s="236"/>
      <c r="AH502" s="236"/>
      <c r="AI502" s="236"/>
      <c r="AJ502" s="236"/>
      <c r="AK502" s="236"/>
      <c r="AL502" s="260" t="str">
        <f t="shared" si="157"/>
        <v>нет</v>
      </c>
      <c r="AM502" s="260" t="str">
        <f t="shared" si="161"/>
        <v>нет</v>
      </c>
      <c r="AN502" s="260">
        <f t="shared" si="158"/>
        <v>0</v>
      </c>
      <c r="AO502" s="260" t="e">
        <f t="shared" si="159"/>
        <v>#VALUE!</v>
      </c>
    </row>
    <row r="503" spans="1:41">
      <c r="A503" s="264" t="e">
        <f t="shared" si="162"/>
        <v>#VALUE!</v>
      </c>
      <c r="B503" s="243">
        <v>591</v>
      </c>
      <c r="C503" s="244"/>
      <c r="D503" s="258" t="str">
        <f t="shared" si="155"/>
        <v/>
      </c>
      <c r="E503" s="236"/>
      <c r="F503" s="236"/>
      <c r="G503" s="244"/>
      <c r="H503" s="259" t="str">
        <f t="shared" si="156"/>
        <v/>
      </c>
      <c r="I503" s="236"/>
      <c r="J503" s="236"/>
      <c r="K503" s="236"/>
      <c r="L503" s="236"/>
      <c r="M503" s="311">
        <f t="shared" si="160"/>
        <v>0</v>
      </c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  <c r="AA503" s="236"/>
      <c r="AB503" s="236"/>
      <c r="AC503" s="236"/>
      <c r="AD503" s="236"/>
      <c r="AE503" s="236"/>
      <c r="AF503" s="236"/>
      <c r="AG503" s="236"/>
      <c r="AH503" s="236"/>
      <c r="AI503" s="236"/>
      <c r="AJ503" s="236"/>
      <c r="AK503" s="236"/>
      <c r="AL503" s="260" t="str">
        <f t="shared" si="157"/>
        <v>нет</v>
      </c>
      <c r="AM503" s="260" t="str">
        <f t="shared" si="161"/>
        <v>нет</v>
      </c>
      <c r="AN503" s="260">
        <f t="shared" si="158"/>
        <v>0</v>
      </c>
      <c r="AO503" s="260" t="e">
        <f t="shared" si="159"/>
        <v>#VALUE!</v>
      </c>
    </row>
    <row r="504" spans="1:41">
      <c r="A504" s="264" t="e">
        <f t="shared" si="162"/>
        <v>#VALUE!</v>
      </c>
      <c r="B504" s="243">
        <v>592</v>
      </c>
      <c r="C504" s="244"/>
      <c r="D504" s="258" t="str">
        <f t="shared" si="155"/>
        <v/>
      </c>
      <c r="E504" s="236"/>
      <c r="F504" s="236"/>
      <c r="G504" s="244"/>
      <c r="H504" s="259" t="str">
        <f t="shared" si="156"/>
        <v/>
      </c>
      <c r="I504" s="236"/>
      <c r="J504" s="236"/>
      <c r="K504" s="236"/>
      <c r="L504" s="236"/>
      <c r="M504" s="311">
        <f t="shared" si="160"/>
        <v>0</v>
      </c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  <c r="AA504" s="236"/>
      <c r="AB504" s="236"/>
      <c r="AC504" s="236"/>
      <c r="AD504" s="236"/>
      <c r="AE504" s="236"/>
      <c r="AF504" s="236"/>
      <c r="AG504" s="236"/>
      <c r="AH504" s="236"/>
      <c r="AI504" s="236"/>
      <c r="AJ504" s="236"/>
      <c r="AK504" s="236"/>
      <c r="AL504" s="260" t="str">
        <f t="shared" si="157"/>
        <v>нет</v>
      </c>
      <c r="AM504" s="260" t="str">
        <f t="shared" si="161"/>
        <v>нет</v>
      </c>
      <c r="AN504" s="260">
        <f t="shared" si="158"/>
        <v>0</v>
      </c>
      <c r="AO504" s="260" t="e">
        <f t="shared" si="159"/>
        <v>#VALUE!</v>
      </c>
    </row>
    <row r="505" spans="1:41">
      <c r="A505" s="264" t="e">
        <f t="shared" si="162"/>
        <v>#VALUE!</v>
      </c>
      <c r="B505" s="243">
        <v>593</v>
      </c>
      <c r="C505" s="244"/>
      <c r="D505" s="258" t="str">
        <f t="shared" si="155"/>
        <v/>
      </c>
      <c r="E505" s="236"/>
      <c r="F505" s="236"/>
      <c r="G505" s="244"/>
      <c r="H505" s="259" t="str">
        <f t="shared" si="156"/>
        <v/>
      </c>
      <c r="I505" s="236"/>
      <c r="J505" s="236"/>
      <c r="K505" s="236"/>
      <c r="L505" s="236"/>
      <c r="M505" s="311">
        <f t="shared" si="160"/>
        <v>0</v>
      </c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  <c r="AA505" s="236"/>
      <c r="AB505" s="236"/>
      <c r="AC505" s="236"/>
      <c r="AD505" s="236"/>
      <c r="AE505" s="236"/>
      <c r="AF505" s="236"/>
      <c r="AG505" s="236"/>
      <c r="AH505" s="236"/>
      <c r="AI505" s="236"/>
      <c r="AJ505" s="236"/>
      <c r="AK505" s="236"/>
      <c r="AL505" s="260" t="str">
        <f t="shared" si="157"/>
        <v>нет</v>
      </c>
      <c r="AM505" s="260" t="str">
        <f t="shared" si="161"/>
        <v>нет</v>
      </c>
      <c r="AN505" s="260">
        <f t="shared" si="158"/>
        <v>0</v>
      </c>
      <c r="AO505" s="260" t="e">
        <f t="shared" si="159"/>
        <v>#VALUE!</v>
      </c>
    </row>
    <row r="506" spans="1:41">
      <c r="A506" s="264" t="e">
        <f t="shared" si="162"/>
        <v>#VALUE!</v>
      </c>
      <c r="B506" s="243">
        <v>594</v>
      </c>
      <c r="C506" s="244"/>
      <c r="D506" s="258" t="str">
        <f t="shared" si="155"/>
        <v/>
      </c>
      <c r="E506" s="236"/>
      <c r="F506" s="236"/>
      <c r="G506" s="244"/>
      <c r="H506" s="259" t="str">
        <f t="shared" si="156"/>
        <v/>
      </c>
      <c r="I506" s="236"/>
      <c r="J506" s="236"/>
      <c r="K506" s="236"/>
      <c r="L506" s="236"/>
      <c r="M506" s="311">
        <f t="shared" si="160"/>
        <v>0</v>
      </c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  <c r="AA506" s="236"/>
      <c r="AB506" s="236"/>
      <c r="AC506" s="236"/>
      <c r="AD506" s="236"/>
      <c r="AE506" s="236"/>
      <c r="AF506" s="236"/>
      <c r="AG506" s="236"/>
      <c r="AH506" s="236"/>
      <c r="AI506" s="236"/>
      <c r="AJ506" s="236"/>
      <c r="AK506" s="236"/>
      <c r="AL506" s="260" t="str">
        <f t="shared" si="157"/>
        <v>нет</v>
      </c>
      <c r="AM506" s="260" t="str">
        <f t="shared" si="161"/>
        <v>нет</v>
      </c>
      <c r="AN506" s="260">
        <f t="shared" si="158"/>
        <v>0</v>
      </c>
      <c r="AO506" s="260" t="e">
        <f t="shared" si="159"/>
        <v>#VALUE!</v>
      </c>
    </row>
    <row r="507" spans="1:41">
      <c r="A507" s="264" t="e">
        <f t="shared" si="162"/>
        <v>#VALUE!</v>
      </c>
      <c r="B507" s="243">
        <v>595</v>
      </c>
      <c r="C507" s="244"/>
      <c r="D507" s="258" t="str">
        <f t="shared" si="155"/>
        <v/>
      </c>
      <c r="E507" s="236"/>
      <c r="F507" s="236"/>
      <c r="G507" s="244"/>
      <c r="H507" s="259" t="str">
        <f t="shared" si="156"/>
        <v/>
      </c>
      <c r="I507" s="236"/>
      <c r="J507" s="236"/>
      <c r="K507" s="236"/>
      <c r="L507" s="236"/>
      <c r="M507" s="311">
        <f t="shared" si="160"/>
        <v>0</v>
      </c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  <c r="AA507" s="236"/>
      <c r="AB507" s="236"/>
      <c r="AC507" s="236"/>
      <c r="AD507" s="236"/>
      <c r="AE507" s="236"/>
      <c r="AF507" s="236"/>
      <c r="AG507" s="236"/>
      <c r="AH507" s="236"/>
      <c r="AI507" s="236"/>
      <c r="AJ507" s="236"/>
      <c r="AK507" s="236"/>
      <c r="AL507" s="260" t="str">
        <f t="shared" si="157"/>
        <v>нет</v>
      </c>
      <c r="AM507" s="260" t="str">
        <f t="shared" si="161"/>
        <v>нет</v>
      </c>
      <c r="AN507" s="260">
        <f t="shared" si="158"/>
        <v>0</v>
      </c>
      <c r="AO507" s="260" t="e">
        <f t="shared" si="159"/>
        <v>#VALUE!</v>
      </c>
    </row>
    <row r="508" spans="1:41">
      <c r="A508" s="264" t="e">
        <f t="shared" si="162"/>
        <v>#VALUE!</v>
      </c>
      <c r="B508" s="243">
        <v>596</v>
      </c>
      <c r="C508" s="244"/>
      <c r="D508" s="258" t="str">
        <f t="shared" si="155"/>
        <v/>
      </c>
      <c r="E508" s="236"/>
      <c r="F508" s="236"/>
      <c r="G508" s="244"/>
      <c r="H508" s="259" t="str">
        <f t="shared" si="156"/>
        <v/>
      </c>
      <c r="I508" s="236"/>
      <c r="J508" s="236"/>
      <c r="K508" s="236"/>
      <c r="L508" s="236"/>
      <c r="M508" s="311">
        <f t="shared" si="160"/>
        <v>0</v>
      </c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  <c r="AA508" s="236"/>
      <c r="AB508" s="236"/>
      <c r="AC508" s="236"/>
      <c r="AD508" s="236"/>
      <c r="AE508" s="236"/>
      <c r="AF508" s="236"/>
      <c r="AG508" s="236"/>
      <c r="AH508" s="236"/>
      <c r="AI508" s="236"/>
      <c r="AJ508" s="236"/>
      <c r="AK508" s="236"/>
      <c r="AL508" s="260" t="str">
        <f t="shared" si="157"/>
        <v>нет</v>
      </c>
      <c r="AM508" s="260" t="str">
        <f t="shared" si="161"/>
        <v>нет</v>
      </c>
      <c r="AN508" s="260">
        <f t="shared" si="158"/>
        <v>0</v>
      </c>
      <c r="AO508" s="260" t="e">
        <f t="shared" si="159"/>
        <v>#VALUE!</v>
      </c>
    </row>
    <row r="509" spans="1:41">
      <c r="A509" s="264" t="e">
        <f t="shared" si="162"/>
        <v>#VALUE!</v>
      </c>
      <c r="B509" s="243">
        <v>597</v>
      </c>
      <c r="C509" s="244"/>
      <c r="D509" s="258" t="str">
        <f t="shared" si="155"/>
        <v/>
      </c>
      <c r="E509" s="236"/>
      <c r="F509" s="236"/>
      <c r="G509" s="244"/>
      <c r="H509" s="259" t="str">
        <f t="shared" si="156"/>
        <v/>
      </c>
      <c r="I509" s="236"/>
      <c r="J509" s="236"/>
      <c r="K509" s="236"/>
      <c r="L509" s="236"/>
      <c r="M509" s="311">
        <f t="shared" si="160"/>
        <v>0</v>
      </c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  <c r="AA509" s="236"/>
      <c r="AB509" s="236"/>
      <c r="AC509" s="236"/>
      <c r="AD509" s="236"/>
      <c r="AE509" s="236"/>
      <c r="AF509" s="236"/>
      <c r="AG509" s="236"/>
      <c r="AH509" s="236"/>
      <c r="AI509" s="236"/>
      <c r="AJ509" s="236"/>
      <c r="AK509" s="236"/>
      <c r="AL509" s="260" t="str">
        <f t="shared" si="157"/>
        <v>нет</v>
      </c>
      <c r="AM509" s="260" t="str">
        <f t="shared" si="161"/>
        <v>нет</v>
      </c>
      <c r="AN509" s="260">
        <f t="shared" si="158"/>
        <v>0</v>
      </c>
      <c r="AO509" s="260" t="e">
        <f t="shared" si="159"/>
        <v>#VALUE!</v>
      </c>
    </row>
    <row r="510" spans="1:41">
      <c r="A510" s="264" t="e">
        <f t="shared" si="162"/>
        <v>#VALUE!</v>
      </c>
      <c r="B510" s="243">
        <v>598</v>
      </c>
      <c r="C510" s="244"/>
      <c r="D510" s="258" t="str">
        <f t="shared" si="155"/>
        <v/>
      </c>
      <c r="E510" s="236"/>
      <c r="F510" s="236"/>
      <c r="G510" s="244"/>
      <c r="H510" s="259" t="str">
        <f t="shared" si="156"/>
        <v/>
      </c>
      <c r="I510" s="236"/>
      <c r="J510" s="236"/>
      <c r="K510" s="236"/>
      <c r="L510" s="236"/>
      <c r="M510" s="311">
        <f t="shared" si="160"/>
        <v>0</v>
      </c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  <c r="AA510" s="236"/>
      <c r="AB510" s="236"/>
      <c r="AC510" s="236"/>
      <c r="AD510" s="236"/>
      <c r="AE510" s="236"/>
      <c r="AF510" s="236"/>
      <c r="AG510" s="236"/>
      <c r="AH510" s="236"/>
      <c r="AI510" s="236"/>
      <c r="AJ510" s="236"/>
      <c r="AK510" s="236"/>
      <c r="AL510" s="260" t="str">
        <f t="shared" si="157"/>
        <v>нет</v>
      </c>
      <c r="AM510" s="260" t="str">
        <f t="shared" si="161"/>
        <v>нет</v>
      </c>
      <c r="AN510" s="260">
        <f t="shared" si="158"/>
        <v>0</v>
      </c>
      <c r="AO510" s="260" t="e">
        <f t="shared" si="159"/>
        <v>#VALUE!</v>
      </c>
    </row>
    <row r="511" spans="1:41">
      <c r="A511" s="264" t="e">
        <f t="shared" si="162"/>
        <v>#VALUE!</v>
      </c>
      <c r="B511" s="243">
        <v>599</v>
      </c>
      <c r="C511" s="244"/>
      <c r="D511" s="258" t="str">
        <f t="shared" si="155"/>
        <v/>
      </c>
      <c r="E511" s="236"/>
      <c r="F511" s="236"/>
      <c r="G511" s="244"/>
      <c r="H511" s="259" t="str">
        <f t="shared" si="156"/>
        <v/>
      </c>
      <c r="I511" s="236"/>
      <c r="J511" s="236"/>
      <c r="K511" s="236"/>
      <c r="L511" s="236"/>
      <c r="M511" s="311">
        <f t="shared" si="160"/>
        <v>0</v>
      </c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  <c r="AA511" s="236"/>
      <c r="AB511" s="236"/>
      <c r="AC511" s="236"/>
      <c r="AD511" s="236"/>
      <c r="AE511" s="236"/>
      <c r="AF511" s="236"/>
      <c r="AG511" s="236"/>
      <c r="AH511" s="236"/>
      <c r="AI511" s="236"/>
      <c r="AJ511" s="236"/>
      <c r="AK511" s="236"/>
      <c r="AL511" s="260" t="str">
        <f t="shared" si="157"/>
        <v>нет</v>
      </c>
      <c r="AM511" s="260" t="str">
        <f t="shared" si="161"/>
        <v>нет</v>
      </c>
      <c r="AN511" s="260">
        <f t="shared" si="158"/>
        <v>0</v>
      </c>
      <c r="AO511" s="260" t="e">
        <f t="shared" si="159"/>
        <v>#VALUE!</v>
      </c>
    </row>
    <row r="512" spans="1:41">
      <c r="A512" s="264" t="e">
        <f t="shared" si="162"/>
        <v>#VALUE!</v>
      </c>
      <c r="B512" s="243">
        <v>600</v>
      </c>
      <c r="C512" s="244"/>
      <c r="D512" s="258" t="str">
        <f t="shared" si="155"/>
        <v/>
      </c>
      <c r="E512" s="236"/>
      <c r="F512" s="236"/>
      <c r="G512" s="244"/>
      <c r="H512" s="259" t="str">
        <f t="shared" si="156"/>
        <v/>
      </c>
      <c r="I512" s="236"/>
      <c r="J512" s="236"/>
      <c r="K512" s="236"/>
      <c r="L512" s="236"/>
      <c r="M512" s="311">
        <f t="shared" si="160"/>
        <v>0</v>
      </c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  <c r="AA512" s="236"/>
      <c r="AB512" s="236"/>
      <c r="AC512" s="236"/>
      <c r="AD512" s="236"/>
      <c r="AE512" s="236"/>
      <c r="AF512" s="236"/>
      <c r="AG512" s="236"/>
      <c r="AH512" s="236"/>
      <c r="AI512" s="236"/>
      <c r="AJ512" s="236"/>
      <c r="AK512" s="236"/>
      <c r="AL512" s="260" t="str">
        <f t="shared" si="157"/>
        <v>нет</v>
      </c>
      <c r="AM512" s="260" t="str">
        <f t="shared" si="161"/>
        <v>нет</v>
      </c>
      <c r="AN512" s="260">
        <f t="shared" si="158"/>
        <v>0</v>
      </c>
      <c r="AO512" s="260" t="e">
        <f t="shared" si="159"/>
        <v>#VALUE!</v>
      </c>
    </row>
    <row r="513" spans="1:41">
      <c r="A513" s="264" t="e">
        <f t="shared" si="162"/>
        <v>#VALUE!</v>
      </c>
      <c r="B513" s="243">
        <v>601</v>
      </c>
      <c r="C513" s="244"/>
      <c r="D513" s="258" t="str">
        <f t="shared" si="155"/>
        <v/>
      </c>
      <c r="E513" s="236"/>
      <c r="F513" s="236"/>
      <c r="G513" s="244"/>
      <c r="H513" s="259" t="str">
        <f t="shared" si="156"/>
        <v/>
      </c>
      <c r="I513" s="236"/>
      <c r="J513" s="236"/>
      <c r="K513" s="236"/>
      <c r="L513" s="236"/>
      <c r="M513" s="311">
        <f t="shared" si="160"/>
        <v>0</v>
      </c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  <c r="AA513" s="236"/>
      <c r="AB513" s="236"/>
      <c r="AC513" s="236"/>
      <c r="AD513" s="236"/>
      <c r="AE513" s="236"/>
      <c r="AF513" s="236"/>
      <c r="AG513" s="236"/>
      <c r="AH513" s="236"/>
      <c r="AI513" s="236"/>
      <c r="AJ513" s="236"/>
      <c r="AK513" s="236"/>
      <c r="AL513" s="260" t="str">
        <f t="shared" si="157"/>
        <v>нет</v>
      </c>
      <c r="AM513" s="260" t="str">
        <f t="shared" si="161"/>
        <v>нет</v>
      </c>
      <c r="AN513" s="260">
        <f t="shared" si="158"/>
        <v>0</v>
      </c>
      <c r="AO513" s="260" t="e">
        <f t="shared" si="159"/>
        <v>#VALUE!</v>
      </c>
    </row>
    <row r="514" spans="1:41">
      <c r="A514" s="264" t="e">
        <f t="shared" si="162"/>
        <v>#VALUE!</v>
      </c>
      <c r="B514" s="243">
        <v>602</v>
      </c>
      <c r="C514" s="244"/>
      <c r="D514" s="258" t="str">
        <f t="shared" si="155"/>
        <v/>
      </c>
      <c r="E514" s="236"/>
      <c r="F514" s="236"/>
      <c r="G514" s="244"/>
      <c r="H514" s="259" t="str">
        <f t="shared" si="156"/>
        <v/>
      </c>
      <c r="I514" s="236"/>
      <c r="J514" s="236"/>
      <c r="K514" s="236"/>
      <c r="L514" s="236"/>
      <c r="M514" s="311">
        <f t="shared" si="160"/>
        <v>0</v>
      </c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  <c r="AA514" s="236"/>
      <c r="AB514" s="236"/>
      <c r="AC514" s="236"/>
      <c r="AD514" s="236"/>
      <c r="AE514" s="236"/>
      <c r="AF514" s="236"/>
      <c r="AG514" s="236"/>
      <c r="AH514" s="236"/>
      <c r="AI514" s="236"/>
      <c r="AJ514" s="236"/>
      <c r="AK514" s="236"/>
      <c r="AL514" s="260" t="str">
        <f t="shared" si="157"/>
        <v>нет</v>
      </c>
      <c r="AM514" s="260" t="str">
        <f t="shared" si="161"/>
        <v>нет</v>
      </c>
      <c r="AN514" s="260">
        <f t="shared" si="158"/>
        <v>0</v>
      </c>
      <c r="AO514" s="260" t="e">
        <f t="shared" si="159"/>
        <v>#VALUE!</v>
      </c>
    </row>
    <row r="515" spans="1:41">
      <c r="A515" s="264" t="e">
        <f t="shared" si="162"/>
        <v>#VALUE!</v>
      </c>
      <c r="B515" s="243">
        <v>603</v>
      </c>
      <c r="C515" s="244"/>
      <c r="D515" s="258" t="str">
        <f t="shared" si="155"/>
        <v/>
      </c>
      <c r="E515" s="236"/>
      <c r="F515" s="236"/>
      <c r="G515" s="244"/>
      <c r="H515" s="259" t="str">
        <f t="shared" si="156"/>
        <v/>
      </c>
      <c r="I515" s="236"/>
      <c r="J515" s="236"/>
      <c r="K515" s="236"/>
      <c r="L515" s="236"/>
      <c r="M515" s="311">
        <f t="shared" si="160"/>
        <v>0</v>
      </c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  <c r="AA515" s="236"/>
      <c r="AB515" s="236"/>
      <c r="AC515" s="236"/>
      <c r="AD515" s="236"/>
      <c r="AE515" s="236"/>
      <c r="AF515" s="236"/>
      <c r="AG515" s="236"/>
      <c r="AH515" s="236"/>
      <c r="AI515" s="236"/>
      <c r="AJ515" s="236"/>
      <c r="AK515" s="236"/>
      <c r="AL515" s="260" t="str">
        <f t="shared" si="157"/>
        <v>нет</v>
      </c>
      <c r="AM515" s="260" t="str">
        <f t="shared" si="161"/>
        <v>нет</v>
      </c>
      <c r="AN515" s="260">
        <f t="shared" si="158"/>
        <v>0</v>
      </c>
      <c r="AO515" s="260" t="e">
        <f t="shared" si="159"/>
        <v>#VALUE!</v>
      </c>
    </row>
    <row r="516" spans="1:41">
      <c r="A516" s="264" t="e">
        <f t="shared" si="162"/>
        <v>#VALUE!</v>
      </c>
      <c r="B516" s="243">
        <v>604</v>
      </c>
      <c r="C516" s="244"/>
      <c r="D516" s="258" t="str">
        <f t="shared" si="155"/>
        <v/>
      </c>
      <c r="E516" s="236"/>
      <c r="F516" s="236"/>
      <c r="G516" s="244"/>
      <c r="H516" s="259" t="str">
        <f t="shared" si="156"/>
        <v/>
      </c>
      <c r="I516" s="236"/>
      <c r="J516" s="236"/>
      <c r="K516" s="236"/>
      <c r="L516" s="236"/>
      <c r="M516" s="311">
        <f t="shared" si="160"/>
        <v>0</v>
      </c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  <c r="AA516" s="236"/>
      <c r="AB516" s="236"/>
      <c r="AC516" s="236"/>
      <c r="AD516" s="236"/>
      <c r="AE516" s="236"/>
      <c r="AF516" s="236"/>
      <c r="AG516" s="236"/>
      <c r="AH516" s="236"/>
      <c r="AI516" s="236"/>
      <c r="AJ516" s="236"/>
      <c r="AK516" s="236"/>
      <c r="AL516" s="260" t="str">
        <f t="shared" si="157"/>
        <v>нет</v>
      </c>
      <c r="AM516" s="260" t="str">
        <f t="shared" si="161"/>
        <v>нет</v>
      </c>
      <c r="AN516" s="260">
        <f t="shared" si="158"/>
        <v>0</v>
      </c>
      <c r="AO516" s="260" t="e">
        <f t="shared" si="159"/>
        <v>#VALUE!</v>
      </c>
    </row>
    <row r="517" spans="1:41">
      <c r="A517" s="264" t="e">
        <f t="shared" si="162"/>
        <v>#VALUE!</v>
      </c>
      <c r="B517" s="243">
        <v>605</v>
      </c>
      <c r="C517" s="244"/>
      <c r="D517" s="258" t="str">
        <f t="shared" si="155"/>
        <v/>
      </c>
      <c r="E517" s="236"/>
      <c r="F517" s="236"/>
      <c r="G517" s="244"/>
      <c r="H517" s="259" t="str">
        <f t="shared" si="156"/>
        <v/>
      </c>
      <c r="I517" s="236"/>
      <c r="J517" s="236"/>
      <c r="K517" s="236"/>
      <c r="L517" s="236"/>
      <c r="M517" s="311">
        <f t="shared" si="160"/>
        <v>0</v>
      </c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  <c r="AA517" s="236"/>
      <c r="AB517" s="236"/>
      <c r="AC517" s="236"/>
      <c r="AD517" s="236"/>
      <c r="AE517" s="236"/>
      <c r="AF517" s="236"/>
      <c r="AG517" s="236"/>
      <c r="AH517" s="236"/>
      <c r="AI517" s="236"/>
      <c r="AJ517" s="236"/>
      <c r="AK517" s="236"/>
      <c r="AL517" s="260" t="str">
        <f t="shared" si="157"/>
        <v>нет</v>
      </c>
      <c r="AM517" s="260" t="str">
        <f t="shared" si="161"/>
        <v>нет</v>
      </c>
      <c r="AN517" s="260">
        <f t="shared" si="158"/>
        <v>0</v>
      </c>
      <c r="AO517" s="260" t="e">
        <f t="shared" si="159"/>
        <v>#VALUE!</v>
      </c>
    </row>
    <row r="518" spans="1:41">
      <c r="A518" s="264" t="e">
        <f t="shared" si="162"/>
        <v>#VALUE!</v>
      </c>
      <c r="B518" s="243">
        <v>606</v>
      </c>
      <c r="C518" s="244"/>
      <c r="D518" s="258" t="str">
        <f t="shared" si="155"/>
        <v/>
      </c>
      <c r="E518" s="236"/>
      <c r="F518" s="236"/>
      <c r="G518" s="244"/>
      <c r="H518" s="259" t="str">
        <f t="shared" si="156"/>
        <v/>
      </c>
      <c r="I518" s="236"/>
      <c r="J518" s="236"/>
      <c r="K518" s="236"/>
      <c r="L518" s="236"/>
      <c r="M518" s="311">
        <f t="shared" si="160"/>
        <v>0</v>
      </c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  <c r="AA518" s="236"/>
      <c r="AB518" s="236"/>
      <c r="AC518" s="236"/>
      <c r="AD518" s="236"/>
      <c r="AE518" s="236"/>
      <c r="AF518" s="236"/>
      <c r="AG518" s="236"/>
      <c r="AH518" s="236"/>
      <c r="AI518" s="236"/>
      <c r="AJ518" s="236"/>
      <c r="AK518" s="236"/>
      <c r="AL518" s="260" t="str">
        <f t="shared" si="157"/>
        <v>нет</v>
      </c>
      <c r="AM518" s="260" t="str">
        <f t="shared" si="161"/>
        <v>нет</v>
      </c>
      <c r="AN518" s="260">
        <f t="shared" si="158"/>
        <v>0</v>
      </c>
      <c r="AO518" s="260" t="e">
        <f t="shared" si="159"/>
        <v>#VALUE!</v>
      </c>
    </row>
    <row r="519" spans="1:41">
      <c r="A519" s="264" t="e">
        <f t="shared" si="162"/>
        <v>#VALUE!</v>
      </c>
      <c r="B519" s="243">
        <v>607</v>
      </c>
      <c r="C519" s="244"/>
      <c r="D519" s="258" t="str">
        <f t="shared" si="155"/>
        <v/>
      </c>
      <c r="E519" s="236"/>
      <c r="F519" s="236"/>
      <c r="G519" s="244"/>
      <c r="H519" s="259" t="str">
        <f t="shared" si="156"/>
        <v/>
      </c>
      <c r="I519" s="236"/>
      <c r="J519" s="236"/>
      <c r="K519" s="236"/>
      <c r="L519" s="236"/>
      <c r="M519" s="311">
        <f t="shared" si="160"/>
        <v>0</v>
      </c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  <c r="AA519" s="236"/>
      <c r="AB519" s="236"/>
      <c r="AC519" s="236"/>
      <c r="AD519" s="236"/>
      <c r="AE519" s="236"/>
      <c r="AF519" s="236"/>
      <c r="AG519" s="236"/>
      <c r="AH519" s="236"/>
      <c r="AI519" s="236"/>
      <c r="AJ519" s="236"/>
      <c r="AK519" s="236"/>
      <c r="AL519" s="260" t="str">
        <f t="shared" si="157"/>
        <v>нет</v>
      </c>
      <c r="AM519" s="260" t="str">
        <f t="shared" si="161"/>
        <v>нет</v>
      </c>
      <c r="AN519" s="260">
        <f t="shared" si="158"/>
        <v>0</v>
      </c>
      <c r="AO519" s="260" t="e">
        <f t="shared" si="159"/>
        <v>#VALUE!</v>
      </c>
    </row>
    <row r="520" spans="1:41">
      <c r="A520" s="264" t="e">
        <f t="shared" si="162"/>
        <v>#VALUE!</v>
      </c>
      <c r="B520" s="243">
        <v>608</v>
      </c>
      <c r="C520" s="244"/>
      <c r="D520" s="258" t="str">
        <f t="shared" si="155"/>
        <v/>
      </c>
      <c r="E520" s="236"/>
      <c r="F520" s="236"/>
      <c r="G520" s="244"/>
      <c r="H520" s="259" t="str">
        <f t="shared" si="156"/>
        <v/>
      </c>
      <c r="I520" s="236"/>
      <c r="J520" s="236"/>
      <c r="K520" s="236"/>
      <c r="L520" s="236"/>
      <c r="M520" s="311">
        <f t="shared" si="160"/>
        <v>0</v>
      </c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  <c r="AA520" s="236"/>
      <c r="AB520" s="236"/>
      <c r="AC520" s="236"/>
      <c r="AD520" s="236"/>
      <c r="AE520" s="236"/>
      <c r="AF520" s="236"/>
      <c r="AG520" s="236"/>
      <c r="AH520" s="236"/>
      <c r="AI520" s="236"/>
      <c r="AJ520" s="236"/>
      <c r="AK520" s="236"/>
      <c r="AL520" s="260" t="str">
        <f t="shared" si="157"/>
        <v>нет</v>
      </c>
      <c r="AM520" s="260" t="str">
        <f t="shared" si="161"/>
        <v>нет</v>
      </c>
      <c r="AN520" s="260">
        <f t="shared" si="158"/>
        <v>0</v>
      </c>
      <c r="AO520" s="260" t="e">
        <f t="shared" si="159"/>
        <v>#VALUE!</v>
      </c>
    </row>
    <row r="521" spans="1:41">
      <c r="A521" s="264" t="e">
        <f t="shared" si="162"/>
        <v>#VALUE!</v>
      </c>
      <c r="B521" s="243">
        <v>609</v>
      </c>
      <c r="C521" s="244"/>
      <c r="D521" s="258" t="str">
        <f t="shared" si="155"/>
        <v/>
      </c>
      <c r="E521" s="236"/>
      <c r="F521" s="236"/>
      <c r="G521" s="244"/>
      <c r="H521" s="259" t="str">
        <f t="shared" si="156"/>
        <v/>
      </c>
      <c r="I521" s="236"/>
      <c r="J521" s="236"/>
      <c r="K521" s="236"/>
      <c r="L521" s="236"/>
      <c r="M521" s="311">
        <f t="shared" si="160"/>
        <v>0</v>
      </c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  <c r="AA521" s="236"/>
      <c r="AB521" s="236"/>
      <c r="AC521" s="236"/>
      <c r="AD521" s="236"/>
      <c r="AE521" s="236"/>
      <c r="AF521" s="236"/>
      <c r="AG521" s="236"/>
      <c r="AH521" s="236"/>
      <c r="AI521" s="236"/>
      <c r="AJ521" s="236"/>
      <c r="AK521" s="236"/>
      <c r="AL521" s="260" t="str">
        <f t="shared" si="157"/>
        <v>нет</v>
      </c>
      <c r="AM521" s="260" t="str">
        <f t="shared" si="161"/>
        <v>нет</v>
      </c>
      <c r="AN521" s="260">
        <f t="shared" si="158"/>
        <v>0</v>
      </c>
      <c r="AO521" s="260" t="e">
        <f t="shared" si="159"/>
        <v>#VALUE!</v>
      </c>
    </row>
    <row r="522" spans="1:41">
      <c r="A522" s="264" t="e">
        <f t="shared" si="162"/>
        <v>#VALUE!</v>
      </c>
      <c r="B522" s="243">
        <v>610</v>
      </c>
      <c r="C522" s="244"/>
      <c r="D522" s="258" t="str">
        <f t="shared" si="155"/>
        <v/>
      </c>
      <c r="E522" s="236"/>
      <c r="F522" s="236"/>
      <c r="G522" s="244"/>
      <c r="H522" s="259" t="str">
        <f t="shared" si="156"/>
        <v/>
      </c>
      <c r="I522" s="236"/>
      <c r="J522" s="236"/>
      <c r="K522" s="236"/>
      <c r="L522" s="236"/>
      <c r="M522" s="311">
        <f t="shared" si="160"/>
        <v>0</v>
      </c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  <c r="AA522" s="236"/>
      <c r="AB522" s="236"/>
      <c r="AC522" s="236"/>
      <c r="AD522" s="236"/>
      <c r="AE522" s="236"/>
      <c r="AF522" s="236"/>
      <c r="AG522" s="236"/>
      <c r="AH522" s="236"/>
      <c r="AI522" s="236"/>
      <c r="AJ522" s="236"/>
      <c r="AK522" s="236"/>
      <c r="AL522" s="260" t="str">
        <f t="shared" si="157"/>
        <v>нет</v>
      </c>
      <c r="AM522" s="260" t="str">
        <f t="shared" si="161"/>
        <v>нет</v>
      </c>
      <c r="AN522" s="260">
        <f t="shared" si="158"/>
        <v>0</v>
      </c>
      <c r="AO522" s="260" t="e">
        <f t="shared" si="159"/>
        <v>#VALUE!</v>
      </c>
    </row>
    <row r="523" spans="1:41">
      <c r="A523" s="264" t="e">
        <f t="shared" si="162"/>
        <v>#VALUE!</v>
      </c>
      <c r="B523" s="243">
        <v>611</v>
      </c>
      <c r="C523" s="244"/>
      <c r="D523" s="258" t="str">
        <f t="shared" si="155"/>
        <v/>
      </c>
      <c r="E523" s="236"/>
      <c r="F523" s="236"/>
      <c r="G523" s="244"/>
      <c r="H523" s="259" t="str">
        <f t="shared" si="156"/>
        <v/>
      </c>
      <c r="I523" s="236"/>
      <c r="J523" s="236"/>
      <c r="K523" s="236"/>
      <c r="L523" s="236"/>
      <c r="M523" s="311">
        <f t="shared" si="160"/>
        <v>0</v>
      </c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  <c r="AA523" s="236"/>
      <c r="AB523" s="236"/>
      <c r="AC523" s="236"/>
      <c r="AD523" s="236"/>
      <c r="AE523" s="236"/>
      <c r="AF523" s="236"/>
      <c r="AG523" s="236"/>
      <c r="AH523" s="236"/>
      <c r="AI523" s="236"/>
      <c r="AJ523" s="236"/>
      <c r="AK523" s="236"/>
      <c r="AL523" s="260" t="str">
        <f t="shared" si="157"/>
        <v>нет</v>
      </c>
      <c r="AM523" s="260" t="str">
        <f t="shared" si="161"/>
        <v>нет</v>
      </c>
      <c r="AN523" s="260">
        <f t="shared" si="158"/>
        <v>0</v>
      </c>
      <c r="AO523" s="260" t="e">
        <f t="shared" si="159"/>
        <v>#VALUE!</v>
      </c>
    </row>
    <row r="524" spans="1:41">
      <c r="A524" s="264" t="e">
        <f t="shared" si="162"/>
        <v>#VALUE!</v>
      </c>
      <c r="B524" s="243">
        <v>612</v>
      </c>
      <c r="C524" s="244"/>
      <c r="D524" s="258" t="str">
        <f t="shared" si="155"/>
        <v/>
      </c>
      <c r="E524" s="236"/>
      <c r="F524" s="236"/>
      <c r="G524" s="244"/>
      <c r="H524" s="259" t="str">
        <f t="shared" si="156"/>
        <v/>
      </c>
      <c r="I524" s="236"/>
      <c r="J524" s="236"/>
      <c r="K524" s="236"/>
      <c r="L524" s="236"/>
      <c r="M524" s="311">
        <f t="shared" si="160"/>
        <v>0</v>
      </c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  <c r="AA524" s="236"/>
      <c r="AB524" s="236"/>
      <c r="AC524" s="236"/>
      <c r="AD524" s="236"/>
      <c r="AE524" s="236"/>
      <c r="AF524" s="236"/>
      <c r="AG524" s="236"/>
      <c r="AH524" s="236"/>
      <c r="AI524" s="236"/>
      <c r="AJ524" s="236"/>
      <c r="AK524" s="236"/>
      <c r="AL524" s="260" t="str">
        <f t="shared" si="157"/>
        <v>нет</v>
      </c>
      <c r="AM524" s="260" t="str">
        <f t="shared" si="161"/>
        <v>нет</v>
      </c>
      <c r="AN524" s="260">
        <f t="shared" si="158"/>
        <v>0</v>
      </c>
      <c r="AO524" s="260" t="e">
        <f t="shared" si="159"/>
        <v>#VALUE!</v>
      </c>
    </row>
    <row r="525" spans="1:41">
      <c r="A525" s="264" t="e">
        <f t="shared" si="162"/>
        <v>#VALUE!</v>
      </c>
      <c r="B525" s="243">
        <v>613</v>
      </c>
      <c r="C525" s="244"/>
      <c r="D525" s="258" t="str">
        <f t="shared" si="155"/>
        <v/>
      </c>
      <c r="E525" s="236"/>
      <c r="F525" s="236"/>
      <c r="G525" s="244"/>
      <c r="H525" s="259" t="str">
        <f t="shared" si="156"/>
        <v/>
      </c>
      <c r="I525" s="236"/>
      <c r="J525" s="236"/>
      <c r="K525" s="236"/>
      <c r="L525" s="236"/>
      <c r="M525" s="311">
        <f t="shared" si="160"/>
        <v>0</v>
      </c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  <c r="AA525" s="236"/>
      <c r="AB525" s="236"/>
      <c r="AC525" s="236"/>
      <c r="AD525" s="236"/>
      <c r="AE525" s="236"/>
      <c r="AF525" s="236"/>
      <c r="AG525" s="236"/>
      <c r="AH525" s="236"/>
      <c r="AI525" s="236"/>
      <c r="AJ525" s="236"/>
      <c r="AK525" s="236"/>
      <c r="AL525" s="260" t="str">
        <f t="shared" si="157"/>
        <v>нет</v>
      </c>
      <c r="AM525" s="260" t="str">
        <f t="shared" si="161"/>
        <v>нет</v>
      </c>
      <c r="AN525" s="260">
        <f t="shared" si="158"/>
        <v>0</v>
      </c>
      <c r="AO525" s="260" t="e">
        <f t="shared" si="159"/>
        <v>#VALUE!</v>
      </c>
    </row>
    <row r="526" spans="1:41">
      <c r="A526" s="264" t="e">
        <f t="shared" si="162"/>
        <v>#VALUE!</v>
      </c>
      <c r="B526" s="243">
        <v>614</v>
      </c>
      <c r="C526" s="244"/>
      <c r="D526" s="258" t="str">
        <f t="shared" si="155"/>
        <v/>
      </c>
      <c r="E526" s="236"/>
      <c r="F526" s="236"/>
      <c r="G526" s="244"/>
      <c r="H526" s="259" t="str">
        <f t="shared" si="156"/>
        <v/>
      </c>
      <c r="I526" s="236"/>
      <c r="J526" s="236"/>
      <c r="K526" s="236"/>
      <c r="L526" s="236"/>
      <c r="M526" s="311">
        <f t="shared" si="160"/>
        <v>0</v>
      </c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  <c r="AA526" s="236"/>
      <c r="AB526" s="236"/>
      <c r="AC526" s="236"/>
      <c r="AD526" s="236"/>
      <c r="AE526" s="236"/>
      <c r="AF526" s="236"/>
      <c r="AG526" s="236"/>
      <c r="AH526" s="236"/>
      <c r="AI526" s="236"/>
      <c r="AJ526" s="236"/>
      <c r="AK526" s="236"/>
      <c r="AL526" s="260" t="str">
        <f t="shared" si="157"/>
        <v>нет</v>
      </c>
      <c r="AM526" s="260" t="str">
        <f t="shared" si="161"/>
        <v>нет</v>
      </c>
      <c r="AN526" s="260">
        <f t="shared" si="158"/>
        <v>0</v>
      </c>
      <c r="AO526" s="260" t="e">
        <f t="shared" si="159"/>
        <v>#VALUE!</v>
      </c>
    </row>
    <row r="527" spans="1:41">
      <c r="A527" s="264" t="e">
        <f t="shared" si="162"/>
        <v>#VALUE!</v>
      </c>
      <c r="B527" s="243">
        <v>615</v>
      </c>
      <c r="C527" s="244"/>
      <c r="D527" s="258" t="str">
        <f t="shared" si="155"/>
        <v/>
      </c>
      <c r="E527" s="236"/>
      <c r="F527" s="236"/>
      <c r="G527" s="244"/>
      <c r="H527" s="259" t="str">
        <f t="shared" si="156"/>
        <v/>
      </c>
      <c r="I527" s="236"/>
      <c r="J527" s="236"/>
      <c r="K527" s="236"/>
      <c r="L527" s="236"/>
      <c r="M527" s="311">
        <f t="shared" si="160"/>
        <v>0</v>
      </c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  <c r="AA527" s="236"/>
      <c r="AB527" s="236"/>
      <c r="AC527" s="236"/>
      <c r="AD527" s="236"/>
      <c r="AE527" s="236"/>
      <c r="AF527" s="236"/>
      <c r="AG527" s="236"/>
      <c r="AH527" s="236"/>
      <c r="AI527" s="236"/>
      <c r="AJ527" s="236"/>
      <c r="AK527" s="236"/>
      <c r="AL527" s="260" t="str">
        <f t="shared" si="157"/>
        <v>нет</v>
      </c>
      <c r="AM527" s="260" t="str">
        <f t="shared" si="161"/>
        <v>нет</v>
      </c>
      <c r="AN527" s="260">
        <f t="shared" si="158"/>
        <v>0</v>
      </c>
      <c r="AO527" s="260" t="e">
        <f t="shared" si="159"/>
        <v>#VALUE!</v>
      </c>
    </row>
    <row r="528" spans="1:41">
      <c r="A528" s="264" t="e">
        <f t="shared" si="162"/>
        <v>#VALUE!</v>
      </c>
      <c r="B528" s="243">
        <v>616</v>
      </c>
      <c r="C528" s="244"/>
      <c r="D528" s="258" t="str">
        <f t="shared" si="155"/>
        <v/>
      </c>
      <c r="E528" s="236"/>
      <c r="F528" s="236"/>
      <c r="G528" s="244"/>
      <c r="H528" s="259" t="str">
        <f t="shared" si="156"/>
        <v/>
      </c>
      <c r="I528" s="236"/>
      <c r="J528" s="236"/>
      <c r="K528" s="236"/>
      <c r="L528" s="236"/>
      <c r="M528" s="311">
        <f t="shared" si="160"/>
        <v>0</v>
      </c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  <c r="AA528" s="236"/>
      <c r="AB528" s="236"/>
      <c r="AC528" s="236"/>
      <c r="AD528" s="236"/>
      <c r="AE528" s="236"/>
      <c r="AF528" s="236"/>
      <c r="AG528" s="236"/>
      <c r="AH528" s="236"/>
      <c r="AI528" s="236"/>
      <c r="AJ528" s="236"/>
      <c r="AK528" s="236"/>
      <c r="AL528" s="260" t="str">
        <f t="shared" si="157"/>
        <v>нет</v>
      </c>
      <c r="AM528" s="260" t="str">
        <f t="shared" si="161"/>
        <v>нет</v>
      </c>
      <c r="AN528" s="260">
        <f t="shared" si="158"/>
        <v>0</v>
      </c>
      <c r="AO528" s="260" t="e">
        <f t="shared" si="159"/>
        <v>#VALUE!</v>
      </c>
    </row>
    <row r="529" spans="1:41">
      <c r="A529" s="264" t="e">
        <f t="shared" si="162"/>
        <v>#VALUE!</v>
      </c>
      <c r="B529" s="243">
        <v>617</v>
      </c>
      <c r="C529" s="244"/>
      <c r="D529" s="258" t="str">
        <f t="shared" si="155"/>
        <v/>
      </c>
      <c r="E529" s="236"/>
      <c r="F529" s="236"/>
      <c r="G529" s="244"/>
      <c r="H529" s="259" t="str">
        <f t="shared" si="156"/>
        <v/>
      </c>
      <c r="I529" s="236"/>
      <c r="J529" s="236"/>
      <c r="K529" s="236"/>
      <c r="L529" s="236"/>
      <c r="M529" s="311">
        <f t="shared" si="160"/>
        <v>0</v>
      </c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  <c r="AA529" s="236"/>
      <c r="AB529" s="236"/>
      <c r="AC529" s="236"/>
      <c r="AD529" s="236"/>
      <c r="AE529" s="236"/>
      <c r="AF529" s="236"/>
      <c r="AG529" s="236"/>
      <c r="AH529" s="236"/>
      <c r="AI529" s="236"/>
      <c r="AJ529" s="236"/>
      <c r="AK529" s="236"/>
      <c r="AL529" s="260" t="str">
        <f t="shared" si="157"/>
        <v>нет</v>
      </c>
      <c r="AM529" s="260" t="str">
        <f t="shared" si="161"/>
        <v>нет</v>
      </c>
      <c r="AN529" s="260">
        <f t="shared" si="158"/>
        <v>0</v>
      </c>
      <c r="AO529" s="260" t="e">
        <f t="shared" si="159"/>
        <v>#VALUE!</v>
      </c>
    </row>
    <row r="530" spans="1:41">
      <c r="A530" s="264" t="e">
        <f t="shared" si="162"/>
        <v>#VALUE!</v>
      </c>
      <c r="B530" s="243">
        <v>618</v>
      </c>
      <c r="C530" s="244"/>
      <c r="D530" s="258" t="str">
        <f t="shared" si="155"/>
        <v/>
      </c>
      <c r="E530" s="236"/>
      <c r="F530" s="236"/>
      <c r="G530" s="244"/>
      <c r="H530" s="259" t="str">
        <f t="shared" si="156"/>
        <v/>
      </c>
      <c r="I530" s="236"/>
      <c r="J530" s="236"/>
      <c r="K530" s="236"/>
      <c r="L530" s="236"/>
      <c r="M530" s="311">
        <f t="shared" si="160"/>
        <v>0</v>
      </c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  <c r="AA530" s="236"/>
      <c r="AB530" s="236"/>
      <c r="AC530" s="236"/>
      <c r="AD530" s="236"/>
      <c r="AE530" s="236"/>
      <c r="AF530" s="236"/>
      <c r="AG530" s="236"/>
      <c r="AH530" s="236"/>
      <c r="AI530" s="236"/>
      <c r="AJ530" s="236"/>
      <c r="AK530" s="236"/>
      <c r="AL530" s="260" t="str">
        <f t="shared" si="157"/>
        <v>нет</v>
      </c>
      <c r="AM530" s="260" t="str">
        <f t="shared" si="161"/>
        <v>нет</v>
      </c>
      <c r="AN530" s="260">
        <f t="shared" si="158"/>
        <v>0</v>
      </c>
      <c r="AO530" s="260" t="e">
        <f t="shared" si="159"/>
        <v>#VALUE!</v>
      </c>
    </row>
    <row r="531" spans="1:41">
      <c r="A531" s="264" t="e">
        <f t="shared" si="162"/>
        <v>#VALUE!</v>
      </c>
      <c r="B531" s="243">
        <v>619</v>
      </c>
      <c r="C531" s="244"/>
      <c r="D531" s="258" t="str">
        <f t="shared" si="155"/>
        <v/>
      </c>
      <c r="E531" s="236"/>
      <c r="F531" s="236"/>
      <c r="G531" s="244"/>
      <c r="H531" s="259" t="str">
        <f t="shared" si="156"/>
        <v/>
      </c>
      <c r="I531" s="236"/>
      <c r="J531" s="236"/>
      <c r="K531" s="236"/>
      <c r="L531" s="236"/>
      <c r="M531" s="311">
        <f t="shared" si="160"/>
        <v>0</v>
      </c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  <c r="AA531" s="236"/>
      <c r="AB531" s="236"/>
      <c r="AC531" s="236"/>
      <c r="AD531" s="236"/>
      <c r="AE531" s="236"/>
      <c r="AF531" s="236"/>
      <c r="AG531" s="236"/>
      <c r="AH531" s="236"/>
      <c r="AI531" s="236"/>
      <c r="AJ531" s="236"/>
      <c r="AK531" s="236"/>
      <c r="AL531" s="260" t="str">
        <f t="shared" si="157"/>
        <v>нет</v>
      </c>
      <c r="AM531" s="260" t="str">
        <f t="shared" si="161"/>
        <v>нет</v>
      </c>
      <c r="AN531" s="260">
        <f t="shared" si="158"/>
        <v>0</v>
      </c>
      <c r="AO531" s="260" t="e">
        <f t="shared" si="159"/>
        <v>#VALUE!</v>
      </c>
    </row>
    <row r="532" spans="1:41">
      <c r="A532" s="264" t="e">
        <f t="shared" si="162"/>
        <v>#VALUE!</v>
      </c>
      <c r="B532" s="243">
        <v>620</v>
      </c>
      <c r="C532" s="244"/>
      <c r="D532" s="258" t="str">
        <f t="shared" si="155"/>
        <v/>
      </c>
      <c r="E532" s="236"/>
      <c r="F532" s="236"/>
      <c r="G532" s="244"/>
      <c r="H532" s="259" t="str">
        <f t="shared" si="156"/>
        <v/>
      </c>
      <c r="I532" s="236"/>
      <c r="J532" s="236"/>
      <c r="K532" s="236"/>
      <c r="L532" s="236"/>
      <c r="M532" s="311">
        <f t="shared" si="160"/>
        <v>0</v>
      </c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  <c r="AA532" s="236"/>
      <c r="AB532" s="236"/>
      <c r="AC532" s="236"/>
      <c r="AD532" s="236"/>
      <c r="AE532" s="236"/>
      <c r="AF532" s="236"/>
      <c r="AG532" s="236"/>
      <c r="AH532" s="236"/>
      <c r="AI532" s="236"/>
      <c r="AJ532" s="236"/>
      <c r="AK532" s="236"/>
      <c r="AL532" s="260" t="str">
        <f t="shared" si="157"/>
        <v>нет</v>
      </c>
      <c r="AM532" s="260" t="str">
        <f t="shared" si="161"/>
        <v>нет</v>
      </c>
      <c r="AN532" s="260">
        <f t="shared" si="158"/>
        <v>0</v>
      </c>
      <c r="AO532" s="260" t="e">
        <f t="shared" si="159"/>
        <v>#VALUE!</v>
      </c>
    </row>
    <row r="533" spans="1:41">
      <c r="A533" s="264" t="e">
        <f t="shared" si="162"/>
        <v>#VALUE!</v>
      </c>
      <c r="B533" s="243">
        <v>621</v>
      </c>
      <c r="C533" s="244"/>
      <c r="D533" s="258" t="str">
        <f t="shared" si="155"/>
        <v/>
      </c>
      <c r="E533" s="236"/>
      <c r="F533" s="236"/>
      <c r="G533" s="244"/>
      <c r="H533" s="259" t="str">
        <f t="shared" si="156"/>
        <v/>
      </c>
      <c r="I533" s="236"/>
      <c r="J533" s="236"/>
      <c r="K533" s="236"/>
      <c r="L533" s="236"/>
      <c r="M533" s="311">
        <f t="shared" si="160"/>
        <v>0</v>
      </c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  <c r="AA533" s="236"/>
      <c r="AB533" s="236"/>
      <c r="AC533" s="236"/>
      <c r="AD533" s="236"/>
      <c r="AE533" s="236"/>
      <c r="AF533" s="236"/>
      <c r="AG533" s="236"/>
      <c r="AH533" s="236"/>
      <c r="AI533" s="236"/>
      <c r="AJ533" s="236"/>
      <c r="AK533" s="236"/>
      <c r="AL533" s="260" t="str">
        <f t="shared" si="157"/>
        <v>нет</v>
      </c>
      <c r="AM533" s="260" t="str">
        <f t="shared" si="161"/>
        <v>нет</v>
      </c>
      <c r="AN533" s="260">
        <f t="shared" si="158"/>
        <v>0</v>
      </c>
      <c r="AO533" s="260" t="e">
        <f t="shared" si="159"/>
        <v>#VALUE!</v>
      </c>
    </row>
    <row r="534" spans="1:41">
      <c r="A534" s="264" t="e">
        <f t="shared" si="162"/>
        <v>#VALUE!</v>
      </c>
      <c r="B534" s="243">
        <v>622</v>
      </c>
      <c r="C534" s="244"/>
      <c r="D534" s="258" t="str">
        <f t="shared" si="155"/>
        <v/>
      </c>
      <c r="E534" s="236"/>
      <c r="F534" s="236"/>
      <c r="G534" s="244"/>
      <c r="H534" s="259" t="str">
        <f t="shared" si="156"/>
        <v/>
      </c>
      <c r="I534" s="236"/>
      <c r="J534" s="236"/>
      <c r="K534" s="236"/>
      <c r="L534" s="236"/>
      <c r="M534" s="311">
        <f t="shared" si="160"/>
        <v>0</v>
      </c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  <c r="AA534" s="236"/>
      <c r="AB534" s="236"/>
      <c r="AC534" s="236"/>
      <c r="AD534" s="236"/>
      <c r="AE534" s="236"/>
      <c r="AF534" s="236"/>
      <c r="AG534" s="236"/>
      <c r="AH534" s="236"/>
      <c r="AI534" s="236"/>
      <c r="AJ534" s="236"/>
      <c r="AK534" s="236"/>
      <c r="AL534" s="260" t="str">
        <f t="shared" si="157"/>
        <v>нет</v>
      </c>
      <c r="AM534" s="260" t="str">
        <f t="shared" si="161"/>
        <v>нет</v>
      </c>
      <c r="AN534" s="260">
        <f t="shared" si="158"/>
        <v>0</v>
      </c>
      <c r="AO534" s="260" t="e">
        <f t="shared" si="159"/>
        <v>#VALUE!</v>
      </c>
    </row>
    <row r="535" spans="1:41">
      <c r="A535" s="264" t="e">
        <f t="shared" si="162"/>
        <v>#VALUE!</v>
      </c>
      <c r="B535" s="243">
        <v>623</v>
      </c>
      <c r="C535" s="244"/>
      <c r="D535" s="258" t="str">
        <f t="shared" si="155"/>
        <v/>
      </c>
      <c r="E535" s="236"/>
      <c r="F535" s="236"/>
      <c r="G535" s="244"/>
      <c r="H535" s="259" t="str">
        <f t="shared" si="156"/>
        <v/>
      </c>
      <c r="I535" s="236"/>
      <c r="J535" s="236"/>
      <c r="K535" s="236"/>
      <c r="L535" s="236"/>
      <c r="M535" s="311">
        <f t="shared" si="160"/>
        <v>0</v>
      </c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  <c r="AA535" s="236"/>
      <c r="AB535" s="236"/>
      <c r="AC535" s="236"/>
      <c r="AD535" s="236"/>
      <c r="AE535" s="236"/>
      <c r="AF535" s="236"/>
      <c r="AG535" s="236"/>
      <c r="AH535" s="236"/>
      <c r="AI535" s="236"/>
      <c r="AJ535" s="236"/>
      <c r="AK535" s="236"/>
      <c r="AL535" s="260" t="str">
        <f t="shared" si="157"/>
        <v>нет</v>
      </c>
      <c r="AM535" s="260" t="str">
        <f t="shared" si="161"/>
        <v>нет</v>
      </c>
      <c r="AN535" s="260">
        <f t="shared" si="158"/>
        <v>0</v>
      </c>
      <c r="AO535" s="260" t="e">
        <f t="shared" si="159"/>
        <v>#VALUE!</v>
      </c>
    </row>
    <row r="536" spans="1:41">
      <c r="A536" s="264" t="e">
        <f t="shared" si="162"/>
        <v>#VALUE!</v>
      </c>
      <c r="B536" s="243">
        <v>624</v>
      </c>
      <c r="C536" s="244"/>
      <c r="D536" s="258" t="str">
        <f t="shared" si="155"/>
        <v/>
      </c>
      <c r="E536" s="236"/>
      <c r="F536" s="236"/>
      <c r="G536" s="244"/>
      <c r="H536" s="259" t="str">
        <f t="shared" si="156"/>
        <v/>
      </c>
      <c r="I536" s="236"/>
      <c r="J536" s="236"/>
      <c r="K536" s="236"/>
      <c r="L536" s="236"/>
      <c r="M536" s="311">
        <f t="shared" si="160"/>
        <v>0</v>
      </c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  <c r="AA536" s="236"/>
      <c r="AB536" s="236"/>
      <c r="AC536" s="236"/>
      <c r="AD536" s="236"/>
      <c r="AE536" s="236"/>
      <c r="AF536" s="236"/>
      <c r="AG536" s="236"/>
      <c r="AH536" s="236"/>
      <c r="AI536" s="236"/>
      <c r="AJ536" s="236"/>
      <c r="AK536" s="236"/>
      <c r="AL536" s="260" t="str">
        <f t="shared" si="157"/>
        <v>нет</v>
      </c>
      <c r="AM536" s="260" t="str">
        <f t="shared" si="161"/>
        <v>нет</v>
      </c>
      <c r="AN536" s="260">
        <f t="shared" si="158"/>
        <v>0</v>
      </c>
      <c r="AO536" s="260" t="e">
        <f t="shared" si="159"/>
        <v>#VALUE!</v>
      </c>
    </row>
    <row r="537" spans="1:41">
      <c r="A537" s="264" t="e">
        <f t="shared" si="162"/>
        <v>#VALUE!</v>
      </c>
      <c r="B537" s="243">
        <v>625</v>
      </c>
      <c r="C537" s="244"/>
      <c r="D537" s="258" t="str">
        <f t="shared" si="155"/>
        <v/>
      </c>
      <c r="E537" s="236"/>
      <c r="F537" s="236"/>
      <c r="G537" s="244"/>
      <c r="H537" s="259" t="str">
        <f t="shared" si="156"/>
        <v/>
      </c>
      <c r="I537" s="236"/>
      <c r="J537" s="236"/>
      <c r="K537" s="236"/>
      <c r="L537" s="236"/>
      <c r="M537" s="311">
        <f t="shared" si="160"/>
        <v>0</v>
      </c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  <c r="AA537" s="236"/>
      <c r="AB537" s="236"/>
      <c r="AC537" s="236"/>
      <c r="AD537" s="236"/>
      <c r="AE537" s="236"/>
      <c r="AF537" s="236"/>
      <c r="AG537" s="236"/>
      <c r="AH537" s="236"/>
      <c r="AI537" s="236"/>
      <c r="AJ537" s="236"/>
      <c r="AK537" s="236"/>
      <c r="AL537" s="260" t="str">
        <f t="shared" si="157"/>
        <v>нет</v>
      </c>
      <c r="AM537" s="260" t="str">
        <f t="shared" si="161"/>
        <v>нет</v>
      </c>
      <c r="AN537" s="260">
        <f t="shared" si="158"/>
        <v>0</v>
      </c>
      <c r="AO537" s="260" t="e">
        <f t="shared" si="159"/>
        <v>#VALUE!</v>
      </c>
    </row>
    <row r="538" spans="1:41">
      <c r="A538" s="264" t="e">
        <f t="shared" si="162"/>
        <v>#VALUE!</v>
      </c>
      <c r="B538" s="243">
        <v>626</v>
      </c>
      <c r="C538" s="244"/>
      <c r="D538" s="258" t="str">
        <f t="shared" si="155"/>
        <v/>
      </c>
      <c r="E538" s="236"/>
      <c r="F538" s="236"/>
      <c r="G538" s="244"/>
      <c r="H538" s="259" t="str">
        <f t="shared" si="156"/>
        <v/>
      </c>
      <c r="I538" s="236"/>
      <c r="J538" s="236"/>
      <c r="K538" s="236"/>
      <c r="L538" s="236"/>
      <c r="M538" s="311">
        <f t="shared" si="160"/>
        <v>0</v>
      </c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  <c r="AA538" s="236"/>
      <c r="AB538" s="236"/>
      <c r="AC538" s="236"/>
      <c r="AD538" s="236"/>
      <c r="AE538" s="236"/>
      <c r="AF538" s="236"/>
      <c r="AG538" s="236"/>
      <c r="AH538" s="236"/>
      <c r="AI538" s="236"/>
      <c r="AJ538" s="236"/>
      <c r="AK538" s="236"/>
      <c r="AL538" s="260" t="str">
        <f t="shared" si="157"/>
        <v>нет</v>
      </c>
      <c r="AM538" s="260" t="str">
        <f t="shared" si="161"/>
        <v>нет</v>
      </c>
      <c r="AN538" s="260">
        <f t="shared" si="158"/>
        <v>0</v>
      </c>
      <c r="AO538" s="260" t="e">
        <f t="shared" si="159"/>
        <v>#VALUE!</v>
      </c>
    </row>
    <row r="539" spans="1:41">
      <c r="A539" s="264" t="e">
        <f t="shared" si="162"/>
        <v>#VALUE!</v>
      </c>
      <c r="B539" s="243">
        <v>627</v>
      </c>
      <c r="C539" s="244"/>
      <c r="D539" s="258" t="str">
        <f t="shared" si="155"/>
        <v/>
      </c>
      <c r="E539" s="236"/>
      <c r="F539" s="236"/>
      <c r="G539" s="244"/>
      <c r="H539" s="259" t="str">
        <f t="shared" si="156"/>
        <v/>
      </c>
      <c r="I539" s="236"/>
      <c r="J539" s="236"/>
      <c r="K539" s="236"/>
      <c r="L539" s="236"/>
      <c r="M539" s="311">
        <f t="shared" si="160"/>
        <v>0</v>
      </c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  <c r="AA539" s="236"/>
      <c r="AB539" s="236"/>
      <c r="AC539" s="236"/>
      <c r="AD539" s="236"/>
      <c r="AE539" s="236"/>
      <c r="AF539" s="236"/>
      <c r="AG539" s="236"/>
      <c r="AH539" s="236"/>
      <c r="AI539" s="236"/>
      <c r="AJ539" s="236"/>
      <c r="AK539" s="236"/>
      <c r="AL539" s="260" t="str">
        <f t="shared" si="157"/>
        <v>нет</v>
      </c>
      <c r="AM539" s="260" t="str">
        <f t="shared" si="161"/>
        <v>нет</v>
      </c>
      <c r="AN539" s="260">
        <f t="shared" si="158"/>
        <v>0</v>
      </c>
      <c r="AO539" s="260" t="e">
        <f t="shared" si="159"/>
        <v>#VALUE!</v>
      </c>
    </row>
    <row r="540" spans="1:41">
      <c r="A540" s="264" t="e">
        <f t="shared" si="162"/>
        <v>#VALUE!</v>
      </c>
      <c r="B540" s="243">
        <v>628</v>
      </c>
      <c r="C540" s="244"/>
      <c r="D540" s="258" t="str">
        <f t="shared" ref="D540:D603" si="163">IFERROR(VLOOKUP(C540,msu,2,0),"")</f>
        <v/>
      </c>
      <c r="E540" s="236"/>
      <c r="F540" s="236"/>
      <c r="G540" s="244"/>
      <c r="H540" s="259" t="str">
        <f t="shared" ref="H540:H603" si="164">IFERROR(VLOOKUP(G540,oo,2,0),"")</f>
        <v/>
      </c>
      <c r="I540" s="236"/>
      <c r="J540" s="236"/>
      <c r="K540" s="236"/>
      <c r="L540" s="236"/>
      <c r="M540" s="311">
        <f t="shared" si="160"/>
        <v>0</v>
      </c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  <c r="AA540" s="236"/>
      <c r="AB540" s="236"/>
      <c r="AC540" s="236"/>
      <c r="AD540" s="236"/>
      <c r="AE540" s="236"/>
      <c r="AF540" s="236"/>
      <c r="AG540" s="236"/>
      <c r="AH540" s="236"/>
      <c r="AI540" s="236"/>
      <c r="AJ540" s="236"/>
      <c r="AK540" s="236"/>
      <c r="AL540" s="260" t="str">
        <f t="shared" si="157"/>
        <v>нет</v>
      </c>
      <c r="AM540" s="260" t="str">
        <f t="shared" si="161"/>
        <v>нет</v>
      </c>
      <c r="AN540" s="260">
        <f t="shared" si="158"/>
        <v>0</v>
      </c>
      <c r="AO540" s="260" t="e">
        <f t="shared" si="159"/>
        <v>#VALUE!</v>
      </c>
    </row>
    <row r="541" spans="1:41">
      <c r="A541" s="264" t="e">
        <f t="shared" si="162"/>
        <v>#VALUE!</v>
      </c>
      <c r="B541" s="243">
        <v>629</v>
      </c>
      <c r="C541" s="244"/>
      <c r="D541" s="258" t="str">
        <f t="shared" si="163"/>
        <v/>
      </c>
      <c r="E541" s="236"/>
      <c r="F541" s="236"/>
      <c r="G541" s="244"/>
      <c r="H541" s="259" t="str">
        <f t="shared" si="164"/>
        <v/>
      </c>
      <c r="I541" s="236"/>
      <c r="J541" s="236"/>
      <c r="K541" s="236"/>
      <c r="L541" s="236"/>
      <c r="M541" s="311">
        <f t="shared" si="160"/>
        <v>0</v>
      </c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  <c r="AA541" s="236"/>
      <c r="AB541" s="236"/>
      <c r="AC541" s="236"/>
      <c r="AD541" s="236"/>
      <c r="AE541" s="236"/>
      <c r="AF541" s="236"/>
      <c r="AG541" s="236"/>
      <c r="AH541" s="236"/>
      <c r="AI541" s="236"/>
      <c r="AJ541" s="236"/>
      <c r="AK541" s="236"/>
      <c r="AL541" s="260" t="str">
        <f t="shared" si="157"/>
        <v>нет</v>
      </c>
      <c r="AM541" s="260" t="str">
        <f t="shared" si="161"/>
        <v>нет</v>
      </c>
      <c r="AN541" s="260">
        <f t="shared" si="158"/>
        <v>0</v>
      </c>
      <c r="AO541" s="260" t="e">
        <f t="shared" si="159"/>
        <v>#VALUE!</v>
      </c>
    </row>
    <row r="542" spans="1:41">
      <c r="A542" s="264" t="e">
        <f t="shared" si="162"/>
        <v>#VALUE!</v>
      </c>
      <c r="B542" s="243">
        <v>630</v>
      </c>
      <c r="C542" s="244"/>
      <c r="D542" s="258" t="str">
        <f t="shared" si="163"/>
        <v/>
      </c>
      <c r="E542" s="236"/>
      <c r="F542" s="236"/>
      <c r="G542" s="244"/>
      <c r="H542" s="259" t="str">
        <f t="shared" si="164"/>
        <v/>
      </c>
      <c r="I542" s="236"/>
      <c r="J542" s="236"/>
      <c r="K542" s="236"/>
      <c r="L542" s="236"/>
      <c r="M542" s="311">
        <f t="shared" si="160"/>
        <v>0</v>
      </c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  <c r="AA542" s="236"/>
      <c r="AB542" s="236"/>
      <c r="AC542" s="236"/>
      <c r="AD542" s="236"/>
      <c r="AE542" s="236"/>
      <c r="AF542" s="236"/>
      <c r="AG542" s="236"/>
      <c r="AH542" s="236"/>
      <c r="AI542" s="236"/>
      <c r="AJ542" s="236"/>
      <c r="AK542" s="236"/>
      <c r="AL542" s="260" t="str">
        <f t="shared" si="157"/>
        <v>нет</v>
      </c>
      <c r="AM542" s="260" t="str">
        <f t="shared" si="161"/>
        <v>нет</v>
      </c>
      <c r="AN542" s="260">
        <f t="shared" si="158"/>
        <v>0</v>
      </c>
      <c r="AO542" s="260" t="e">
        <f t="shared" si="159"/>
        <v>#VALUE!</v>
      </c>
    </row>
    <row r="543" spans="1:41">
      <c r="A543" s="264" t="e">
        <f t="shared" si="162"/>
        <v>#VALUE!</v>
      </c>
      <c r="B543" s="243">
        <v>631</v>
      </c>
      <c r="C543" s="244"/>
      <c r="D543" s="258" t="str">
        <f t="shared" si="163"/>
        <v/>
      </c>
      <c r="E543" s="236"/>
      <c r="F543" s="236"/>
      <c r="G543" s="244"/>
      <c r="H543" s="259" t="str">
        <f t="shared" si="164"/>
        <v/>
      </c>
      <c r="I543" s="236"/>
      <c r="J543" s="236"/>
      <c r="K543" s="236"/>
      <c r="L543" s="236"/>
      <c r="M543" s="311">
        <f t="shared" si="160"/>
        <v>0</v>
      </c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  <c r="AA543" s="236"/>
      <c r="AB543" s="236"/>
      <c r="AC543" s="236"/>
      <c r="AD543" s="236"/>
      <c r="AE543" s="236"/>
      <c r="AF543" s="236"/>
      <c r="AG543" s="236"/>
      <c r="AH543" s="236"/>
      <c r="AI543" s="236"/>
      <c r="AJ543" s="236"/>
      <c r="AK543" s="236"/>
      <c r="AL543" s="260" t="str">
        <f t="shared" si="157"/>
        <v>нет</v>
      </c>
      <c r="AM543" s="260" t="str">
        <f t="shared" si="161"/>
        <v>нет</v>
      </c>
      <c r="AN543" s="260">
        <f t="shared" si="158"/>
        <v>0</v>
      </c>
      <c r="AO543" s="260" t="e">
        <f t="shared" si="159"/>
        <v>#VALUE!</v>
      </c>
    </row>
    <row r="544" spans="1:41">
      <c r="A544" s="264" t="e">
        <f t="shared" si="162"/>
        <v>#VALUE!</v>
      </c>
      <c r="B544" s="243">
        <v>632</v>
      </c>
      <c r="C544" s="244"/>
      <c r="D544" s="258" t="str">
        <f t="shared" si="163"/>
        <v/>
      </c>
      <c r="E544" s="236"/>
      <c r="F544" s="236"/>
      <c r="G544" s="244"/>
      <c r="H544" s="259" t="str">
        <f t="shared" si="164"/>
        <v/>
      </c>
      <c r="I544" s="236"/>
      <c r="J544" s="236"/>
      <c r="K544" s="236"/>
      <c r="L544" s="236"/>
      <c r="M544" s="311">
        <f t="shared" si="160"/>
        <v>0</v>
      </c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  <c r="AA544" s="236"/>
      <c r="AB544" s="236"/>
      <c r="AC544" s="236"/>
      <c r="AD544" s="236"/>
      <c r="AE544" s="236"/>
      <c r="AF544" s="236"/>
      <c r="AG544" s="236"/>
      <c r="AH544" s="236"/>
      <c r="AI544" s="236"/>
      <c r="AJ544" s="236"/>
      <c r="AK544" s="236"/>
      <c r="AL544" s="260" t="str">
        <f t="shared" si="157"/>
        <v>нет</v>
      </c>
      <c r="AM544" s="260" t="str">
        <f t="shared" si="161"/>
        <v>нет</v>
      </c>
      <c r="AN544" s="260">
        <f t="shared" si="158"/>
        <v>0</v>
      </c>
      <c r="AO544" s="260" t="e">
        <f t="shared" si="159"/>
        <v>#VALUE!</v>
      </c>
    </row>
    <row r="545" spans="1:41">
      <c r="A545" s="264" t="e">
        <f t="shared" si="162"/>
        <v>#VALUE!</v>
      </c>
      <c r="B545" s="243">
        <v>633</v>
      </c>
      <c r="C545" s="244"/>
      <c r="D545" s="258" t="str">
        <f t="shared" si="163"/>
        <v/>
      </c>
      <c r="E545" s="236"/>
      <c r="F545" s="236"/>
      <c r="G545" s="244"/>
      <c r="H545" s="259" t="str">
        <f t="shared" si="164"/>
        <v/>
      </c>
      <c r="I545" s="236"/>
      <c r="J545" s="236"/>
      <c r="K545" s="236"/>
      <c r="L545" s="236"/>
      <c r="M545" s="311">
        <f t="shared" si="160"/>
        <v>0</v>
      </c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  <c r="AA545" s="236"/>
      <c r="AB545" s="236"/>
      <c r="AC545" s="236"/>
      <c r="AD545" s="236"/>
      <c r="AE545" s="236"/>
      <c r="AF545" s="236"/>
      <c r="AG545" s="236"/>
      <c r="AH545" s="236"/>
      <c r="AI545" s="236"/>
      <c r="AJ545" s="236"/>
      <c r="AK545" s="236"/>
      <c r="AL545" s="260" t="str">
        <f t="shared" si="157"/>
        <v>нет</v>
      </c>
      <c r="AM545" s="260" t="str">
        <f t="shared" si="161"/>
        <v>нет</v>
      </c>
      <c r="AN545" s="260">
        <f t="shared" si="158"/>
        <v>0</v>
      </c>
      <c r="AO545" s="260" t="e">
        <f t="shared" si="159"/>
        <v>#VALUE!</v>
      </c>
    </row>
    <row r="546" spans="1:41">
      <c r="A546" s="264" t="e">
        <f t="shared" si="162"/>
        <v>#VALUE!</v>
      </c>
      <c r="B546" s="243">
        <v>634</v>
      </c>
      <c r="C546" s="244"/>
      <c r="D546" s="258" t="str">
        <f t="shared" si="163"/>
        <v/>
      </c>
      <c r="E546" s="236"/>
      <c r="F546" s="236"/>
      <c r="G546" s="244"/>
      <c r="H546" s="259" t="str">
        <f t="shared" si="164"/>
        <v/>
      </c>
      <c r="I546" s="236"/>
      <c r="J546" s="236"/>
      <c r="K546" s="236"/>
      <c r="L546" s="236"/>
      <c r="M546" s="311">
        <f t="shared" si="160"/>
        <v>0</v>
      </c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  <c r="AA546" s="236"/>
      <c r="AB546" s="236"/>
      <c r="AC546" s="236"/>
      <c r="AD546" s="236"/>
      <c r="AE546" s="236"/>
      <c r="AF546" s="236"/>
      <c r="AG546" s="236"/>
      <c r="AH546" s="236"/>
      <c r="AI546" s="236"/>
      <c r="AJ546" s="236"/>
      <c r="AK546" s="236"/>
      <c r="AL546" s="260" t="str">
        <f t="shared" ref="AL546:AL609" si="165">IF($I546&lt;5,"нет",IF($I546&gt;9,"нет","да"))</f>
        <v>нет</v>
      </c>
      <c r="AM546" s="260" t="str">
        <f t="shared" si="161"/>
        <v>нет</v>
      </c>
      <c r="AN546" s="260">
        <f t="shared" ref="AN546:AN609" si="166">COUNTIF(N546:AK546,"призер")+COUNTIF(N546:AK546,"победитель")</f>
        <v>0</v>
      </c>
      <c r="AO546" s="260" t="e">
        <f t="shared" ref="AO546:AO609" si="167">IF(LEN(G546)=5,LEFT(G546,1)+100,LEFT(G546,2)+100)</f>
        <v>#VALUE!</v>
      </c>
    </row>
    <row r="547" spans="1:41">
      <c r="A547" s="264" t="e">
        <f t="shared" si="162"/>
        <v>#VALUE!</v>
      </c>
      <c r="B547" s="243">
        <v>635</v>
      </c>
      <c r="C547" s="244"/>
      <c r="D547" s="258" t="str">
        <f t="shared" si="163"/>
        <v/>
      </c>
      <c r="E547" s="236"/>
      <c r="F547" s="236"/>
      <c r="G547" s="244"/>
      <c r="H547" s="259" t="str">
        <f t="shared" si="164"/>
        <v/>
      </c>
      <c r="I547" s="236"/>
      <c r="J547" s="236"/>
      <c r="K547" s="236"/>
      <c r="L547" s="236"/>
      <c r="M547" s="311">
        <f t="shared" ref="M547:M610" si="168">COUNTA(N547:AK547)</f>
        <v>0</v>
      </c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  <c r="AA547" s="236"/>
      <c r="AB547" s="236"/>
      <c r="AC547" s="236"/>
      <c r="AD547" s="236"/>
      <c r="AE547" s="236"/>
      <c r="AF547" s="236"/>
      <c r="AG547" s="236"/>
      <c r="AH547" s="236"/>
      <c r="AI547" s="236"/>
      <c r="AJ547" s="236"/>
      <c r="AK547" s="236"/>
      <c r="AL547" s="260" t="str">
        <f t="shared" si="165"/>
        <v>нет</v>
      </c>
      <c r="AM547" s="260" t="str">
        <f t="shared" ref="AM547:AM610" si="169">IF($I547&lt;=9,"нет","да")</f>
        <v>нет</v>
      </c>
      <c r="AN547" s="260">
        <f t="shared" si="166"/>
        <v>0</v>
      </c>
      <c r="AO547" s="260" t="e">
        <f t="shared" si="167"/>
        <v>#VALUE!</v>
      </c>
    </row>
    <row r="548" spans="1:41">
      <c r="A548" s="264" t="e">
        <f t="shared" si="162"/>
        <v>#VALUE!</v>
      </c>
      <c r="B548" s="243">
        <v>636</v>
      </c>
      <c r="C548" s="244"/>
      <c r="D548" s="258" t="str">
        <f t="shared" si="163"/>
        <v/>
      </c>
      <c r="E548" s="236"/>
      <c r="F548" s="236"/>
      <c r="G548" s="244"/>
      <c r="H548" s="259" t="str">
        <f t="shared" si="164"/>
        <v/>
      </c>
      <c r="I548" s="236"/>
      <c r="J548" s="236"/>
      <c r="K548" s="236"/>
      <c r="L548" s="236"/>
      <c r="M548" s="311">
        <f t="shared" si="168"/>
        <v>0</v>
      </c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  <c r="AA548" s="236"/>
      <c r="AB548" s="236"/>
      <c r="AC548" s="236"/>
      <c r="AD548" s="236"/>
      <c r="AE548" s="236"/>
      <c r="AF548" s="236"/>
      <c r="AG548" s="236"/>
      <c r="AH548" s="236"/>
      <c r="AI548" s="236"/>
      <c r="AJ548" s="236"/>
      <c r="AK548" s="236"/>
      <c r="AL548" s="260" t="str">
        <f t="shared" si="165"/>
        <v>нет</v>
      </c>
      <c r="AM548" s="260" t="str">
        <f t="shared" si="169"/>
        <v>нет</v>
      </c>
      <c r="AN548" s="260">
        <f t="shared" si="166"/>
        <v>0</v>
      </c>
      <c r="AO548" s="260" t="e">
        <f t="shared" si="167"/>
        <v>#VALUE!</v>
      </c>
    </row>
    <row r="549" spans="1:41">
      <c r="A549" s="264" t="e">
        <f t="shared" si="162"/>
        <v>#VALUE!</v>
      </c>
      <c r="B549" s="243">
        <v>637</v>
      </c>
      <c r="C549" s="244"/>
      <c r="D549" s="258" t="str">
        <f t="shared" si="163"/>
        <v/>
      </c>
      <c r="E549" s="236"/>
      <c r="F549" s="236"/>
      <c r="G549" s="244"/>
      <c r="H549" s="259" t="str">
        <f t="shared" si="164"/>
        <v/>
      </c>
      <c r="I549" s="236"/>
      <c r="J549" s="236"/>
      <c r="K549" s="236"/>
      <c r="L549" s="236"/>
      <c r="M549" s="311">
        <f t="shared" si="168"/>
        <v>0</v>
      </c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  <c r="AA549" s="236"/>
      <c r="AB549" s="236"/>
      <c r="AC549" s="236"/>
      <c r="AD549" s="236"/>
      <c r="AE549" s="236"/>
      <c r="AF549" s="236"/>
      <c r="AG549" s="236"/>
      <c r="AH549" s="236"/>
      <c r="AI549" s="236"/>
      <c r="AJ549" s="236"/>
      <c r="AK549" s="236"/>
      <c r="AL549" s="260" t="str">
        <f t="shared" si="165"/>
        <v>нет</v>
      </c>
      <c r="AM549" s="260" t="str">
        <f t="shared" si="169"/>
        <v>нет</v>
      </c>
      <c r="AN549" s="260">
        <f t="shared" si="166"/>
        <v>0</v>
      </c>
      <c r="AO549" s="260" t="e">
        <f t="shared" si="167"/>
        <v>#VALUE!</v>
      </c>
    </row>
    <row r="550" spans="1:41">
      <c r="A550" s="264" t="e">
        <f t="shared" si="162"/>
        <v>#VALUE!</v>
      </c>
      <c r="B550" s="243">
        <v>638</v>
      </c>
      <c r="C550" s="244"/>
      <c r="D550" s="258" t="str">
        <f t="shared" si="163"/>
        <v/>
      </c>
      <c r="E550" s="236"/>
      <c r="F550" s="236"/>
      <c r="G550" s="244"/>
      <c r="H550" s="259" t="str">
        <f t="shared" si="164"/>
        <v/>
      </c>
      <c r="I550" s="236"/>
      <c r="J550" s="236"/>
      <c r="K550" s="236"/>
      <c r="L550" s="236"/>
      <c r="M550" s="311">
        <f t="shared" si="168"/>
        <v>0</v>
      </c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  <c r="AA550" s="236"/>
      <c r="AB550" s="236"/>
      <c r="AC550" s="236"/>
      <c r="AD550" s="236"/>
      <c r="AE550" s="236"/>
      <c r="AF550" s="236"/>
      <c r="AG550" s="236"/>
      <c r="AH550" s="236"/>
      <c r="AI550" s="236"/>
      <c r="AJ550" s="236"/>
      <c r="AK550" s="236"/>
      <c r="AL550" s="260" t="str">
        <f t="shared" si="165"/>
        <v>нет</v>
      </c>
      <c r="AM550" s="260" t="str">
        <f t="shared" si="169"/>
        <v>нет</v>
      </c>
      <c r="AN550" s="260">
        <f t="shared" si="166"/>
        <v>0</v>
      </c>
      <c r="AO550" s="260" t="e">
        <f t="shared" si="167"/>
        <v>#VALUE!</v>
      </c>
    </row>
    <row r="551" spans="1:41">
      <c r="A551" s="264" t="e">
        <f t="shared" si="162"/>
        <v>#VALUE!</v>
      </c>
      <c r="B551" s="243">
        <v>639</v>
      </c>
      <c r="C551" s="244"/>
      <c r="D551" s="258" t="str">
        <f t="shared" si="163"/>
        <v/>
      </c>
      <c r="E551" s="236"/>
      <c r="F551" s="236"/>
      <c r="G551" s="244"/>
      <c r="H551" s="259" t="str">
        <f t="shared" si="164"/>
        <v/>
      </c>
      <c r="I551" s="236"/>
      <c r="J551" s="236"/>
      <c r="K551" s="236"/>
      <c r="L551" s="236"/>
      <c r="M551" s="311">
        <f t="shared" si="168"/>
        <v>0</v>
      </c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B551" s="236"/>
      <c r="AC551" s="236"/>
      <c r="AD551" s="236"/>
      <c r="AE551" s="236"/>
      <c r="AF551" s="236"/>
      <c r="AG551" s="236"/>
      <c r="AH551" s="236"/>
      <c r="AI551" s="236"/>
      <c r="AJ551" s="236"/>
      <c r="AK551" s="236"/>
      <c r="AL551" s="260" t="str">
        <f t="shared" si="165"/>
        <v>нет</v>
      </c>
      <c r="AM551" s="260" t="str">
        <f t="shared" si="169"/>
        <v>нет</v>
      </c>
      <c r="AN551" s="260">
        <f t="shared" si="166"/>
        <v>0</v>
      </c>
      <c r="AO551" s="260" t="e">
        <f t="shared" si="167"/>
        <v>#VALUE!</v>
      </c>
    </row>
    <row r="552" spans="1:41">
      <c r="A552" s="264" t="e">
        <f t="shared" si="162"/>
        <v>#VALUE!</v>
      </c>
      <c r="B552" s="243">
        <v>640</v>
      </c>
      <c r="C552" s="244"/>
      <c r="D552" s="258" t="str">
        <f t="shared" si="163"/>
        <v/>
      </c>
      <c r="E552" s="236"/>
      <c r="F552" s="236"/>
      <c r="G552" s="244"/>
      <c r="H552" s="259" t="str">
        <f t="shared" si="164"/>
        <v/>
      </c>
      <c r="I552" s="236"/>
      <c r="J552" s="236"/>
      <c r="K552" s="236"/>
      <c r="L552" s="236"/>
      <c r="M552" s="311">
        <f t="shared" si="168"/>
        <v>0</v>
      </c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  <c r="AA552" s="236"/>
      <c r="AB552" s="236"/>
      <c r="AC552" s="236"/>
      <c r="AD552" s="236"/>
      <c r="AE552" s="236"/>
      <c r="AF552" s="236"/>
      <c r="AG552" s="236"/>
      <c r="AH552" s="236"/>
      <c r="AI552" s="236"/>
      <c r="AJ552" s="236"/>
      <c r="AK552" s="236"/>
      <c r="AL552" s="260" t="str">
        <f t="shared" si="165"/>
        <v>нет</v>
      </c>
      <c r="AM552" s="260" t="str">
        <f t="shared" si="169"/>
        <v>нет</v>
      </c>
      <c r="AN552" s="260">
        <f t="shared" si="166"/>
        <v>0</v>
      </c>
      <c r="AO552" s="260" t="e">
        <f t="shared" si="167"/>
        <v>#VALUE!</v>
      </c>
    </row>
    <row r="553" spans="1:41">
      <c r="A553" s="264" t="e">
        <f t="shared" si="162"/>
        <v>#VALUE!</v>
      </c>
      <c r="B553" s="243">
        <v>641</v>
      </c>
      <c r="C553" s="244"/>
      <c r="D553" s="258" t="str">
        <f t="shared" si="163"/>
        <v/>
      </c>
      <c r="E553" s="236"/>
      <c r="F553" s="236"/>
      <c r="G553" s="244"/>
      <c r="H553" s="259" t="str">
        <f t="shared" si="164"/>
        <v/>
      </c>
      <c r="I553" s="236"/>
      <c r="J553" s="236"/>
      <c r="K553" s="236"/>
      <c r="L553" s="236"/>
      <c r="M553" s="311">
        <f t="shared" si="168"/>
        <v>0</v>
      </c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  <c r="AA553" s="236"/>
      <c r="AB553" s="236"/>
      <c r="AC553" s="236"/>
      <c r="AD553" s="236"/>
      <c r="AE553" s="236"/>
      <c r="AF553" s="236"/>
      <c r="AG553" s="236"/>
      <c r="AH553" s="236"/>
      <c r="AI553" s="236"/>
      <c r="AJ553" s="236"/>
      <c r="AK553" s="236"/>
      <c r="AL553" s="260" t="str">
        <f t="shared" si="165"/>
        <v>нет</v>
      </c>
      <c r="AM553" s="260" t="str">
        <f t="shared" si="169"/>
        <v>нет</v>
      </c>
      <c r="AN553" s="260">
        <f t="shared" si="166"/>
        <v>0</v>
      </c>
      <c r="AO553" s="260" t="e">
        <f t="shared" si="167"/>
        <v>#VALUE!</v>
      </c>
    </row>
    <row r="554" spans="1:41">
      <c r="A554" s="264" t="e">
        <f t="shared" si="162"/>
        <v>#VALUE!</v>
      </c>
      <c r="B554" s="243">
        <v>642</v>
      </c>
      <c r="C554" s="244"/>
      <c r="D554" s="258" t="str">
        <f t="shared" si="163"/>
        <v/>
      </c>
      <c r="E554" s="236"/>
      <c r="F554" s="236"/>
      <c r="G554" s="244"/>
      <c r="H554" s="259" t="str">
        <f t="shared" si="164"/>
        <v/>
      </c>
      <c r="I554" s="236"/>
      <c r="J554" s="236"/>
      <c r="K554" s="236"/>
      <c r="L554" s="236"/>
      <c r="M554" s="311">
        <f t="shared" si="168"/>
        <v>0</v>
      </c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  <c r="AA554" s="236"/>
      <c r="AB554" s="236"/>
      <c r="AC554" s="236"/>
      <c r="AD554" s="236"/>
      <c r="AE554" s="236"/>
      <c r="AF554" s="236"/>
      <c r="AG554" s="236"/>
      <c r="AH554" s="236"/>
      <c r="AI554" s="236"/>
      <c r="AJ554" s="236"/>
      <c r="AK554" s="236"/>
      <c r="AL554" s="260" t="str">
        <f t="shared" si="165"/>
        <v>нет</v>
      </c>
      <c r="AM554" s="260" t="str">
        <f t="shared" si="169"/>
        <v>нет</v>
      </c>
      <c r="AN554" s="260">
        <f t="shared" si="166"/>
        <v>0</v>
      </c>
      <c r="AO554" s="260" t="e">
        <f t="shared" si="167"/>
        <v>#VALUE!</v>
      </c>
    </row>
    <row r="555" spans="1:41">
      <c r="A555" s="264" t="e">
        <f t="shared" si="162"/>
        <v>#VALUE!</v>
      </c>
      <c r="B555" s="243">
        <v>643</v>
      </c>
      <c r="C555" s="244"/>
      <c r="D555" s="258" t="str">
        <f t="shared" si="163"/>
        <v/>
      </c>
      <c r="E555" s="236"/>
      <c r="F555" s="236"/>
      <c r="G555" s="244"/>
      <c r="H555" s="259" t="str">
        <f t="shared" si="164"/>
        <v/>
      </c>
      <c r="I555" s="236"/>
      <c r="J555" s="236"/>
      <c r="K555" s="236"/>
      <c r="L555" s="236"/>
      <c r="M555" s="311">
        <f t="shared" si="168"/>
        <v>0</v>
      </c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  <c r="AA555" s="236"/>
      <c r="AB555" s="236"/>
      <c r="AC555" s="236"/>
      <c r="AD555" s="236"/>
      <c r="AE555" s="236"/>
      <c r="AF555" s="236"/>
      <c r="AG555" s="236"/>
      <c r="AH555" s="236"/>
      <c r="AI555" s="236"/>
      <c r="AJ555" s="236"/>
      <c r="AK555" s="236"/>
      <c r="AL555" s="260" t="str">
        <f t="shared" si="165"/>
        <v>нет</v>
      </c>
      <c r="AM555" s="260" t="str">
        <f t="shared" si="169"/>
        <v>нет</v>
      </c>
      <c r="AN555" s="260">
        <f t="shared" si="166"/>
        <v>0</v>
      </c>
      <c r="AO555" s="260" t="e">
        <f t="shared" si="167"/>
        <v>#VALUE!</v>
      </c>
    </row>
    <row r="556" spans="1:41">
      <c r="A556" s="264" t="e">
        <f t="shared" si="162"/>
        <v>#VALUE!</v>
      </c>
      <c r="B556" s="243">
        <v>644</v>
      </c>
      <c r="C556" s="244"/>
      <c r="D556" s="258" t="str">
        <f t="shared" si="163"/>
        <v/>
      </c>
      <c r="E556" s="236"/>
      <c r="F556" s="236"/>
      <c r="G556" s="244"/>
      <c r="H556" s="259" t="str">
        <f t="shared" si="164"/>
        <v/>
      </c>
      <c r="I556" s="236"/>
      <c r="J556" s="236"/>
      <c r="K556" s="236"/>
      <c r="L556" s="236"/>
      <c r="M556" s="311">
        <f t="shared" si="168"/>
        <v>0</v>
      </c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  <c r="AA556" s="236"/>
      <c r="AB556" s="236"/>
      <c r="AC556" s="236"/>
      <c r="AD556" s="236"/>
      <c r="AE556" s="236"/>
      <c r="AF556" s="236"/>
      <c r="AG556" s="236"/>
      <c r="AH556" s="236"/>
      <c r="AI556" s="236"/>
      <c r="AJ556" s="236"/>
      <c r="AK556" s="236"/>
      <c r="AL556" s="260" t="str">
        <f t="shared" si="165"/>
        <v>нет</v>
      </c>
      <c r="AM556" s="260" t="str">
        <f t="shared" si="169"/>
        <v>нет</v>
      </c>
      <c r="AN556" s="260">
        <f t="shared" si="166"/>
        <v>0</v>
      </c>
      <c r="AO556" s="260" t="e">
        <f t="shared" si="167"/>
        <v>#VALUE!</v>
      </c>
    </row>
    <row r="557" spans="1:41">
      <c r="A557" s="264" t="e">
        <f t="shared" ref="A557:A620" si="170">IF($AO557=$C557, "Код_ОО+МСУ_верно", "Требуется проверка кода ОО или МСУ, кроме 101, 102,103")</f>
        <v>#VALUE!</v>
      </c>
      <c r="B557" s="243">
        <v>645</v>
      </c>
      <c r="C557" s="244"/>
      <c r="D557" s="258" t="str">
        <f t="shared" si="163"/>
        <v/>
      </c>
      <c r="E557" s="236"/>
      <c r="F557" s="236"/>
      <c r="G557" s="244"/>
      <c r="H557" s="259" t="str">
        <f t="shared" si="164"/>
        <v/>
      </c>
      <c r="I557" s="236"/>
      <c r="J557" s="236"/>
      <c r="K557" s="236"/>
      <c r="L557" s="236"/>
      <c r="M557" s="311">
        <f t="shared" si="168"/>
        <v>0</v>
      </c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  <c r="AA557" s="236"/>
      <c r="AB557" s="236"/>
      <c r="AC557" s="236"/>
      <c r="AD557" s="236"/>
      <c r="AE557" s="236"/>
      <c r="AF557" s="236"/>
      <c r="AG557" s="236"/>
      <c r="AH557" s="236"/>
      <c r="AI557" s="236"/>
      <c r="AJ557" s="236"/>
      <c r="AK557" s="236"/>
      <c r="AL557" s="260" t="str">
        <f t="shared" si="165"/>
        <v>нет</v>
      </c>
      <c r="AM557" s="260" t="str">
        <f t="shared" si="169"/>
        <v>нет</v>
      </c>
      <c r="AN557" s="260">
        <f t="shared" si="166"/>
        <v>0</v>
      </c>
      <c r="AO557" s="260" t="e">
        <f t="shared" si="167"/>
        <v>#VALUE!</v>
      </c>
    </row>
    <row r="558" spans="1:41">
      <c r="A558" s="264" t="e">
        <f t="shared" si="170"/>
        <v>#VALUE!</v>
      </c>
      <c r="B558" s="243">
        <v>646</v>
      </c>
      <c r="C558" s="244"/>
      <c r="D558" s="258" t="str">
        <f t="shared" si="163"/>
        <v/>
      </c>
      <c r="E558" s="236"/>
      <c r="F558" s="236"/>
      <c r="G558" s="244"/>
      <c r="H558" s="259" t="str">
        <f t="shared" si="164"/>
        <v/>
      </c>
      <c r="I558" s="236"/>
      <c r="J558" s="236"/>
      <c r="K558" s="236"/>
      <c r="L558" s="236"/>
      <c r="M558" s="311">
        <f t="shared" si="168"/>
        <v>0</v>
      </c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  <c r="AA558" s="236"/>
      <c r="AB558" s="236"/>
      <c r="AC558" s="236"/>
      <c r="AD558" s="236"/>
      <c r="AE558" s="236"/>
      <c r="AF558" s="236"/>
      <c r="AG558" s="236"/>
      <c r="AH558" s="236"/>
      <c r="AI558" s="236"/>
      <c r="AJ558" s="236"/>
      <c r="AK558" s="236"/>
      <c r="AL558" s="260" t="str">
        <f t="shared" si="165"/>
        <v>нет</v>
      </c>
      <c r="AM558" s="260" t="str">
        <f t="shared" si="169"/>
        <v>нет</v>
      </c>
      <c r="AN558" s="260">
        <f t="shared" si="166"/>
        <v>0</v>
      </c>
      <c r="AO558" s="260" t="e">
        <f t="shared" si="167"/>
        <v>#VALUE!</v>
      </c>
    </row>
    <row r="559" spans="1:41">
      <c r="A559" s="264" t="e">
        <f t="shared" si="170"/>
        <v>#VALUE!</v>
      </c>
      <c r="B559" s="243">
        <v>647</v>
      </c>
      <c r="C559" s="244"/>
      <c r="D559" s="258" t="str">
        <f t="shared" si="163"/>
        <v/>
      </c>
      <c r="E559" s="236"/>
      <c r="F559" s="236"/>
      <c r="G559" s="244"/>
      <c r="H559" s="259" t="str">
        <f t="shared" si="164"/>
        <v/>
      </c>
      <c r="I559" s="236"/>
      <c r="J559" s="236"/>
      <c r="K559" s="236"/>
      <c r="L559" s="236"/>
      <c r="M559" s="311">
        <f t="shared" si="168"/>
        <v>0</v>
      </c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  <c r="AA559" s="236"/>
      <c r="AB559" s="236"/>
      <c r="AC559" s="236"/>
      <c r="AD559" s="236"/>
      <c r="AE559" s="236"/>
      <c r="AF559" s="236"/>
      <c r="AG559" s="236"/>
      <c r="AH559" s="236"/>
      <c r="AI559" s="236"/>
      <c r="AJ559" s="236"/>
      <c r="AK559" s="236"/>
      <c r="AL559" s="260" t="str">
        <f t="shared" si="165"/>
        <v>нет</v>
      </c>
      <c r="AM559" s="260" t="str">
        <f t="shared" si="169"/>
        <v>нет</v>
      </c>
      <c r="AN559" s="260">
        <f t="shared" si="166"/>
        <v>0</v>
      </c>
      <c r="AO559" s="260" t="e">
        <f t="shared" si="167"/>
        <v>#VALUE!</v>
      </c>
    </row>
    <row r="560" spans="1:41">
      <c r="A560" s="264" t="e">
        <f t="shared" si="170"/>
        <v>#VALUE!</v>
      </c>
      <c r="B560" s="243">
        <v>648</v>
      </c>
      <c r="C560" s="244"/>
      <c r="D560" s="258" t="str">
        <f t="shared" si="163"/>
        <v/>
      </c>
      <c r="E560" s="236"/>
      <c r="F560" s="236"/>
      <c r="G560" s="244"/>
      <c r="H560" s="259" t="str">
        <f t="shared" si="164"/>
        <v/>
      </c>
      <c r="I560" s="236"/>
      <c r="J560" s="236"/>
      <c r="K560" s="236"/>
      <c r="L560" s="236"/>
      <c r="M560" s="311">
        <f t="shared" si="168"/>
        <v>0</v>
      </c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  <c r="AA560" s="236"/>
      <c r="AB560" s="236"/>
      <c r="AC560" s="236"/>
      <c r="AD560" s="236"/>
      <c r="AE560" s="236"/>
      <c r="AF560" s="236"/>
      <c r="AG560" s="236"/>
      <c r="AH560" s="236"/>
      <c r="AI560" s="236"/>
      <c r="AJ560" s="236"/>
      <c r="AK560" s="236"/>
      <c r="AL560" s="260" t="str">
        <f t="shared" si="165"/>
        <v>нет</v>
      </c>
      <c r="AM560" s="260" t="str">
        <f t="shared" si="169"/>
        <v>нет</v>
      </c>
      <c r="AN560" s="260">
        <f t="shared" si="166"/>
        <v>0</v>
      </c>
      <c r="AO560" s="260" t="e">
        <f t="shared" si="167"/>
        <v>#VALUE!</v>
      </c>
    </row>
    <row r="561" spans="1:41">
      <c r="A561" s="264" t="e">
        <f t="shared" si="170"/>
        <v>#VALUE!</v>
      </c>
      <c r="B561" s="243">
        <v>649</v>
      </c>
      <c r="C561" s="244"/>
      <c r="D561" s="258" t="str">
        <f t="shared" si="163"/>
        <v/>
      </c>
      <c r="E561" s="236"/>
      <c r="F561" s="236"/>
      <c r="G561" s="244"/>
      <c r="H561" s="259" t="str">
        <f t="shared" si="164"/>
        <v/>
      </c>
      <c r="I561" s="236"/>
      <c r="J561" s="236"/>
      <c r="K561" s="236"/>
      <c r="L561" s="236"/>
      <c r="M561" s="311">
        <f t="shared" si="168"/>
        <v>0</v>
      </c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  <c r="AA561" s="236"/>
      <c r="AB561" s="236"/>
      <c r="AC561" s="236"/>
      <c r="AD561" s="236"/>
      <c r="AE561" s="236"/>
      <c r="AF561" s="236"/>
      <c r="AG561" s="236"/>
      <c r="AH561" s="236"/>
      <c r="AI561" s="236"/>
      <c r="AJ561" s="236"/>
      <c r="AK561" s="236"/>
      <c r="AL561" s="260" t="str">
        <f t="shared" si="165"/>
        <v>нет</v>
      </c>
      <c r="AM561" s="260" t="str">
        <f t="shared" si="169"/>
        <v>нет</v>
      </c>
      <c r="AN561" s="260">
        <f t="shared" si="166"/>
        <v>0</v>
      </c>
      <c r="AO561" s="260" t="e">
        <f t="shared" si="167"/>
        <v>#VALUE!</v>
      </c>
    </row>
    <row r="562" spans="1:41">
      <c r="A562" s="264" t="e">
        <f t="shared" si="170"/>
        <v>#VALUE!</v>
      </c>
      <c r="B562" s="243">
        <v>650</v>
      </c>
      <c r="C562" s="244"/>
      <c r="D562" s="258" t="str">
        <f t="shared" si="163"/>
        <v/>
      </c>
      <c r="E562" s="236"/>
      <c r="F562" s="236"/>
      <c r="G562" s="244"/>
      <c r="H562" s="259" t="str">
        <f t="shared" si="164"/>
        <v/>
      </c>
      <c r="I562" s="236"/>
      <c r="J562" s="236"/>
      <c r="K562" s="236"/>
      <c r="L562" s="236"/>
      <c r="M562" s="311">
        <f t="shared" si="168"/>
        <v>0</v>
      </c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  <c r="AA562" s="236"/>
      <c r="AB562" s="236"/>
      <c r="AC562" s="236"/>
      <c r="AD562" s="236"/>
      <c r="AE562" s="236"/>
      <c r="AF562" s="236"/>
      <c r="AG562" s="236"/>
      <c r="AH562" s="236"/>
      <c r="AI562" s="236"/>
      <c r="AJ562" s="236"/>
      <c r="AK562" s="236"/>
      <c r="AL562" s="260" t="str">
        <f t="shared" si="165"/>
        <v>нет</v>
      </c>
      <c r="AM562" s="260" t="str">
        <f t="shared" si="169"/>
        <v>нет</v>
      </c>
      <c r="AN562" s="260">
        <f t="shared" si="166"/>
        <v>0</v>
      </c>
      <c r="AO562" s="260" t="e">
        <f t="shared" si="167"/>
        <v>#VALUE!</v>
      </c>
    </row>
    <row r="563" spans="1:41">
      <c r="A563" s="264" t="e">
        <f t="shared" si="170"/>
        <v>#VALUE!</v>
      </c>
      <c r="B563" s="243">
        <v>651</v>
      </c>
      <c r="C563" s="244"/>
      <c r="D563" s="258" t="str">
        <f t="shared" si="163"/>
        <v/>
      </c>
      <c r="E563" s="236"/>
      <c r="F563" s="236"/>
      <c r="G563" s="244"/>
      <c r="H563" s="259" t="str">
        <f t="shared" si="164"/>
        <v/>
      </c>
      <c r="I563" s="236"/>
      <c r="J563" s="236"/>
      <c r="K563" s="236"/>
      <c r="L563" s="236"/>
      <c r="M563" s="311">
        <f t="shared" si="168"/>
        <v>0</v>
      </c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  <c r="AA563" s="236"/>
      <c r="AB563" s="236"/>
      <c r="AC563" s="236"/>
      <c r="AD563" s="236"/>
      <c r="AE563" s="236"/>
      <c r="AF563" s="236"/>
      <c r="AG563" s="236"/>
      <c r="AH563" s="236"/>
      <c r="AI563" s="236"/>
      <c r="AJ563" s="236"/>
      <c r="AK563" s="236"/>
      <c r="AL563" s="260" t="str">
        <f t="shared" si="165"/>
        <v>нет</v>
      </c>
      <c r="AM563" s="260" t="str">
        <f t="shared" si="169"/>
        <v>нет</v>
      </c>
      <c r="AN563" s="260">
        <f t="shared" si="166"/>
        <v>0</v>
      </c>
      <c r="AO563" s="260" t="e">
        <f t="shared" si="167"/>
        <v>#VALUE!</v>
      </c>
    </row>
    <row r="564" spans="1:41">
      <c r="A564" s="264" t="e">
        <f t="shared" si="170"/>
        <v>#VALUE!</v>
      </c>
      <c r="B564" s="243">
        <v>652</v>
      </c>
      <c r="C564" s="244"/>
      <c r="D564" s="258" t="str">
        <f t="shared" si="163"/>
        <v/>
      </c>
      <c r="E564" s="236"/>
      <c r="F564" s="236"/>
      <c r="G564" s="244"/>
      <c r="H564" s="259" t="str">
        <f t="shared" si="164"/>
        <v/>
      </c>
      <c r="I564" s="236"/>
      <c r="J564" s="236"/>
      <c r="K564" s="236"/>
      <c r="L564" s="236"/>
      <c r="M564" s="311">
        <f t="shared" si="168"/>
        <v>0</v>
      </c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  <c r="AA564" s="236"/>
      <c r="AB564" s="236"/>
      <c r="AC564" s="236"/>
      <c r="AD564" s="236"/>
      <c r="AE564" s="236"/>
      <c r="AF564" s="236"/>
      <c r="AG564" s="236"/>
      <c r="AH564" s="236"/>
      <c r="AI564" s="236"/>
      <c r="AJ564" s="236"/>
      <c r="AK564" s="236"/>
      <c r="AL564" s="260" t="str">
        <f t="shared" si="165"/>
        <v>нет</v>
      </c>
      <c r="AM564" s="260" t="str">
        <f t="shared" si="169"/>
        <v>нет</v>
      </c>
      <c r="AN564" s="260">
        <f t="shared" si="166"/>
        <v>0</v>
      </c>
      <c r="AO564" s="260" t="e">
        <f t="shared" si="167"/>
        <v>#VALUE!</v>
      </c>
    </row>
    <row r="565" spans="1:41">
      <c r="A565" s="264" t="e">
        <f t="shared" si="170"/>
        <v>#VALUE!</v>
      </c>
      <c r="B565" s="243">
        <v>653</v>
      </c>
      <c r="C565" s="244"/>
      <c r="D565" s="258" t="str">
        <f t="shared" si="163"/>
        <v/>
      </c>
      <c r="E565" s="236"/>
      <c r="F565" s="236"/>
      <c r="G565" s="244"/>
      <c r="H565" s="259" t="str">
        <f t="shared" si="164"/>
        <v/>
      </c>
      <c r="I565" s="236"/>
      <c r="J565" s="236"/>
      <c r="K565" s="236"/>
      <c r="L565" s="236"/>
      <c r="M565" s="311">
        <f t="shared" si="168"/>
        <v>0</v>
      </c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  <c r="AA565" s="236"/>
      <c r="AB565" s="236"/>
      <c r="AC565" s="236"/>
      <c r="AD565" s="236"/>
      <c r="AE565" s="236"/>
      <c r="AF565" s="236"/>
      <c r="AG565" s="236"/>
      <c r="AH565" s="236"/>
      <c r="AI565" s="236"/>
      <c r="AJ565" s="236"/>
      <c r="AK565" s="236"/>
      <c r="AL565" s="260" t="str">
        <f t="shared" si="165"/>
        <v>нет</v>
      </c>
      <c r="AM565" s="260" t="str">
        <f t="shared" si="169"/>
        <v>нет</v>
      </c>
      <c r="AN565" s="260">
        <f t="shared" si="166"/>
        <v>0</v>
      </c>
      <c r="AO565" s="260" t="e">
        <f t="shared" si="167"/>
        <v>#VALUE!</v>
      </c>
    </row>
    <row r="566" spans="1:41">
      <c r="A566" s="264" t="e">
        <f t="shared" si="170"/>
        <v>#VALUE!</v>
      </c>
      <c r="B566" s="243">
        <v>654</v>
      </c>
      <c r="C566" s="244"/>
      <c r="D566" s="258" t="str">
        <f t="shared" si="163"/>
        <v/>
      </c>
      <c r="E566" s="236"/>
      <c r="F566" s="236"/>
      <c r="G566" s="244"/>
      <c r="H566" s="259" t="str">
        <f t="shared" si="164"/>
        <v/>
      </c>
      <c r="I566" s="236"/>
      <c r="J566" s="236"/>
      <c r="K566" s="236"/>
      <c r="L566" s="236"/>
      <c r="M566" s="311">
        <f t="shared" si="168"/>
        <v>0</v>
      </c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  <c r="AA566" s="236"/>
      <c r="AB566" s="236"/>
      <c r="AC566" s="236"/>
      <c r="AD566" s="236"/>
      <c r="AE566" s="236"/>
      <c r="AF566" s="236"/>
      <c r="AG566" s="236"/>
      <c r="AH566" s="236"/>
      <c r="AI566" s="236"/>
      <c r="AJ566" s="236"/>
      <c r="AK566" s="236"/>
      <c r="AL566" s="260" t="str">
        <f t="shared" si="165"/>
        <v>нет</v>
      </c>
      <c r="AM566" s="260" t="str">
        <f t="shared" si="169"/>
        <v>нет</v>
      </c>
      <c r="AN566" s="260">
        <f t="shared" si="166"/>
        <v>0</v>
      </c>
      <c r="AO566" s="260" t="e">
        <f t="shared" si="167"/>
        <v>#VALUE!</v>
      </c>
    </row>
    <row r="567" spans="1:41">
      <c r="A567" s="264" t="e">
        <f t="shared" si="170"/>
        <v>#VALUE!</v>
      </c>
      <c r="B567" s="243">
        <v>655</v>
      </c>
      <c r="C567" s="244"/>
      <c r="D567" s="258" t="str">
        <f t="shared" si="163"/>
        <v/>
      </c>
      <c r="E567" s="236"/>
      <c r="F567" s="236"/>
      <c r="G567" s="244"/>
      <c r="H567" s="259" t="str">
        <f t="shared" si="164"/>
        <v/>
      </c>
      <c r="I567" s="236"/>
      <c r="J567" s="236"/>
      <c r="K567" s="236"/>
      <c r="L567" s="236"/>
      <c r="M567" s="311">
        <f t="shared" si="168"/>
        <v>0</v>
      </c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  <c r="AA567" s="236"/>
      <c r="AB567" s="236"/>
      <c r="AC567" s="236"/>
      <c r="AD567" s="236"/>
      <c r="AE567" s="236"/>
      <c r="AF567" s="236"/>
      <c r="AG567" s="236"/>
      <c r="AH567" s="236"/>
      <c r="AI567" s="236"/>
      <c r="AJ567" s="236"/>
      <c r="AK567" s="236"/>
      <c r="AL567" s="260" t="str">
        <f t="shared" si="165"/>
        <v>нет</v>
      </c>
      <c r="AM567" s="260" t="str">
        <f t="shared" si="169"/>
        <v>нет</v>
      </c>
      <c r="AN567" s="260">
        <f t="shared" si="166"/>
        <v>0</v>
      </c>
      <c r="AO567" s="260" t="e">
        <f t="shared" si="167"/>
        <v>#VALUE!</v>
      </c>
    </row>
    <row r="568" spans="1:41">
      <c r="A568" s="264" t="e">
        <f t="shared" si="170"/>
        <v>#VALUE!</v>
      </c>
      <c r="B568" s="243">
        <v>656</v>
      </c>
      <c r="C568" s="244"/>
      <c r="D568" s="258" t="str">
        <f t="shared" si="163"/>
        <v/>
      </c>
      <c r="E568" s="236"/>
      <c r="F568" s="236"/>
      <c r="G568" s="244"/>
      <c r="H568" s="259" t="str">
        <f t="shared" si="164"/>
        <v/>
      </c>
      <c r="I568" s="236"/>
      <c r="J568" s="236"/>
      <c r="K568" s="236"/>
      <c r="L568" s="236"/>
      <c r="M568" s="311">
        <f t="shared" si="168"/>
        <v>0</v>
      </c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  <c r="AA568" s="236"/>
      <c r="AB568" s="236"/>
      <c r="AC568" s="236"/>
      <c r="AD568" s="236"/>
      <c r="AE568" s="236"/>
      <c r="AF568" s="236"/>
      <c r="AG568" s="236"/>
      <c r="AH568" s="236"/>
      <c r="AI568" s="236"/>
      <c r="AJ568" s="236"/>
      <c r="AK568" s="236"/>
      <c r="AL568" s="260" t="str">
        <f t="shared" si="165"/>
        <v>нет</v>
      </c>
      <c r="AM568" s="260" t="str">
        <f t="shared" si="169"/>
        <v>нет</v>
      </c>
      <c r="AN568" s="260">
        <f t="shared" si="166"/>
        <v>0</v>
      </c>
      <c r="AO568" s="260" t="e">
        <f t="shared" si="167"/>
        <v>#VALUE!</v>
      </c>
    </row>
    <row r="569" spans="1:41">
      <c r="A569" s="264" t="e">
        <f t="shared" si="170"/>
        <v>#VALUE!</v>
      </c>
      <c r="B569" s="243">
        <v>657</v>
      </c>
      <c r="C569" s="244"/>
      <c r="D569" s="258" t="str">
        <f t="shared" si="163"/>
        <v/>
      </c>
      <c r="E569" s="236"/>
      <c r="F569" s="236"/>
      <c r="G569" s="244"/>
      <c r="H569" s="259" t="str">
        <f t="shared" si="164"/>
        <v/>
      </c>
      <c r="I569" s="236"/>
      <c r="J569" s="236"/>
      <c r="K569" s="236"/>
      <c r="L569" s="236"/>
      <c r="M569" s="311">
        <f t="shared" si="168"/>
        <v>0</v>
      </c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  <c r="AA569" s="236"/>
      <c r="AB569" s="236"/>
      <c r="AC569" s="236"/>
      <c r="AD569" s="236"/>
      <c r="AE569" s="236"/>
      <c r="AF569" s="236"/>
      <c r="AG569" s="236"/>
      <c r="AH569" s="236"/>
      <c r="AI569" s="236"/>
      <c r="AJ569" s="236"/>
      <c r="AK569" s="236"/>
      <c r="AL569" s="260" t="str">
        <f t="shared" si="165"/>
        <v>нет</v>
      </c>
      <c r="AM569" s="260" t="str">
        <f t="shared" si="169"/>
        <v>нет</v>
      </c>
      <c r="AN569" s="260">
        <f t="shared" si="166"/>
        <v>0</v>
      </c>
      <c r="AO569" s="260" t="e">
        <f t="shared" si="167"/>
        <v>#VALUE!</v>
      </c>
    </row>
    <row r="570" spans="1:41">
      <c r="A570" s="264" t="e">
        <f t="shared" si="170"/>
        <v>#VALUE!</v>
      </c>
      <c r="B570" s="243">
        <v>658</v>
      </c>
      <c r="C570" s="244"/>
      <c r="D570" s="258" t="str">
        <f t="shared" si="163"/>
        <v/>
      </c>
      <c r="E570" s="236"/>
      <c r="F570" s="236"/>
      <c r="G570" s="244"/>
      <c r="H570" s="259" t="str">
        <f t="shared" si="164"/>
        <v/>
      </c>
      <c r="I570" s="236"/>
      <c r="J570" s="236"/>
      <c r="K570" s="236"/>
      <c r="L570" s="236"/>
      <c r="M570" s="311">
        <f t="shared" si="168"/>
        <v>0</v>
      </c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  <c r="AA570" s="236"/>
      <c r="AB570" s="236"/>
      <c r="AC570" s="236"/>
      <c r="AD570" s="236"/>
      <c r="AE570" s="236"/>
      <c r="AF570" s="236"/>
      <c r="AG570" s="236"/>
      <c r="AH570" s="236"/>
      <c r="AI570" s="236"/>
      <c r="AJ570" s="236"/>
      <c r="AK570" s="236"/>
      <c r="AL570" s="260" t="str">
        <f t="shared" si="165"/>
        <v>нет</v>
      </c>
      <c r="AM570" s="260" t="str">
        <f t="shared" si="169"/>
        <v>нет</v>
      </c>
      <c r="AN570" s="260">
        <f t="shared" si="166"/>
        <v>0</v>
      </c>
      <c r="AO570" s="260" t="e">
        <f t="shared" si="167"/>
        <v>#VALUE!</v>
      </c>
    </row>
    <row r="571" spans="1:41">
      <c r="A571" s="264" t="e">
        <f t="shared" si="170"/>
        <v>#VALUE!</v>
      </c>
      <c r="B571" s="243">
        <v>659</v>
      </c>
      <c r="C571" s="244"/>
      <c r="D571" s="258" t="str">
        <f t="shared" si="163"/>
        <v/>
      </c>
      <c r="E571" s="236"/>
      <c r="F571" s="236"/>
      <c r="G571" s="244"/>
      <c r="H571" s="259" t="str">
        <f t="shared" si="164"/>
        <v/>
      </c>
      <c r="I571" s="236"/>
      <c r="J571" s="236"/>
      <c r="K571" s="236"/>
      <c r="L571" s="236"/>
      <c r="M571" s="311">
        <f t="shared" si="168"/>
        <v>0</v>
      </c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  <c r="AA571" s="236"/>
      <c r="AB571" s="236"/>
      <c r="AC571" s="236"/>
      <c r="AD571" s="236"/>
      <c r="AE571" s="236"/>
      <c r="AF571" s="236"/>
      <c r="AG571" s="236"/>
      <c r="AH571" s="236"/>
      <c r="AI571" s="236"/>
      <c r="AJ571" s="236"/>
      <c r="AK571" s="236"/>
      <c r="AL571" s="260" t="str">
        <f t="shared" si="165"/>
        <v>нет</v>
      </c>
      <c r="AM571" s="260" t="str">
        <f t="shared" si="169"/>
        <v>нет</v>
      </c>
      <c r="AN571" s="260">
        <f t="shared" si="166"/>
        <v>0</v>
      </c>
      <c r="AO571" s="260" t="e">
        <f t="shared" si="167"/>
        <v>#VALUE!</v>
      </c>
    </row>
    <row r="572" spans="1:41">
      <c r="A572" s="264" t="e">
        <f t="shared" si="170"/>
        <v>#VALUE!</v>
      </c>
      <c r="B572" s="243">
        <v>660</v>
      </c>
      <c r="C572" s="244"/>
      <c r="D572" s="258" t="str">
        <f t="shared" si="163"/>
        <v/>
      </c>
      <c r="E572" s="236"/>
      <c r="F572" s="236"/>
      <c r="G572" s="244"/>
      <c r="H572" s="259" t="str">
        <f t="shared" si="164"/>
        <v/>
      </c>
      <c r="I572" s="236"/>
      <c r="J572" s="236"/>
      <c r="K572" s="236"/>
      <c r="L572" s="236"/>
      <c r="M572" s="311">
        <f t="shared" si="168"/>
        <v>0</v>
      </c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  <c r="AA572" s="236"/>
      <c r="AB572" s="236"/>
      <c r="AC572" s="236"/>
      <c r="AD572" s="236"/>
      <c r="AE572" s="236"/>
      <c r="AF572" s="236"/>
      <c r="AG572" s="236"/>
      <c r="AH572" s="236"/>
      <c r="AI572" s="236"/>
      <c r="AJ572" s="236"/>
      <c r="AK572" s="236"/>
      <c r="AL572" s="260" t="str">
        <f t="shared" si="165"/>
        <v>нет</v>
      </c>
      <c r="AM572" s="260" t="str">
        <f t="shared" si="169"/>
        <v>нет</v>
      </c>
      <c r="AN572" s="260">
        <f t="shared" si="166"/>
        <v>0</v>
      </c>
      <c r="AO572" s="260" t="e">
        <f t="shared" si="167"/>
        <v>#VALUE!</v>
      </c>
    </row>
    <row r="573" spans="1:41">
      <c r="A573" s="264" t="e">
        <f t="shared" si="170"/>
        <v>#VALUE!</v>
      </c>
      <c r="B573" s="243">
        <v>661</v>
      </c>
      <c r="C573" s="244"/>
      <c r="D573" s="258" t="str">
        <f t="shared" si="163"/>
        <v/>
      </c>
      <c r="E573" s="236"/>
      <c r="F573" s="236"/>
      <c r="G573" s="244"/>
      <c r="H573" s="259" t="str">
        <f t="shared" si="164"/>
        <v/>
      </c>
      <c r="I573" s="236"/>
      <c r="J573" s="236"/>
      <c r="K573" s="236"/>
      <c r="L573" s="236"/>
      <c r="M573" s="311">
        <f t="shared" si="168"/>
        <v>0</v>
      </c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  <c r="AA573" s="236"/>
      <c r="AB573" s="236"/>
      <c r="AC573" s="236"/>
      <c r="AD573" s="236"/>
      <c r="AE573" s="236"/>
      <c r="AF573" s="236"/>
      <c r="AG573" s="236"/>
      <c r="AH573" s="236"/>
      <c r="AI573" s="236"/>
      <c r="AJ573" s="236"/>
      <c r="AK573" s="236"/>
      <c r="AL573" s="260" t="str">
        <f t="shared" si="165"/>
        <v>нет</v>
      </c>
      <c r="AM573" s="260" t="str">
        <f t="shared" si="169"/>
        <v>нет</v>
      </c>
      <c r="AN573" s="260">
        <f t="shared" si="166"/>
        <v>0</v>
      </c>
      <c r="AO573" s="260" t="e">
        <f t="shared" si="167"/>
        <v>#VALUE!</v>
      </c>
    </row>
    <row r="574" spans="1:41">
      <c r="A574" s="264" t="e">
        <f t="shared" si="170"/>
        <v>#VALUE!</v>
      </c>
      <c r="B574" s="243">
        <v>662</v>
      </c>
      <c r="C574" s="244"/>
      <c r="D574" s="258" t="str">
        <f t="shared" si="163"/>
        <v/>
      </c>
      <c r="E574" s="236"/>
      <c r="F574" s="236"/>
      <c r="G574" s="244"/>
      <c r="H574" s="259" t="str">
        <f t="shared" si="164"/>
        <v/>
      </c>
      <c r="I574" s="236"/>
      <c r="J574" s="236"/>
      <c r="K574" s="236"/>
      <c r="L574" s="236"/>
      <c r="M574" s="311">
        <f t="shared" si="168"/>
        <v>0</v>
      </c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  <c r="AA574" s="236"/>
      <c r="AB574" s="236"/>
      <c r="AC574" s="236"/>
      <c r="AD574" s="236"/>
      <c r="AE574" s="236"/>
      <c r="AF574" s="236"/>
      <c r="AG574" s="236"/>
      <c r="AH574" s="236"/>
      <c r="AI574" s="236"/>
      <c r="AJ574" s="236"/>
      <c r="AK574" s="236"/>
      <c r="AL574" s="260" t="str">
        <f t="shared" si="165"/>
        <v>нет</v>
      </c>
      <c r="AM574" s="260" t="str">
        <f t="shared" si="169"/>
        <v>нет</v>
      </c>
      <c r="AN574" s="260">
        <f t="shared" si="166"/>
        <v>0</v>
      </c>
      <c r="AO574" s="260" t="e">
        <f t="shared" si="167"/>
        <v>#VALUE!</v>
      </c>
    </row>
    <row r="575" spans="1:41">
      <c r="A575" s="264" t="e">
        <f t="shared" si="170"/>
        <v>#VALUE!</v>
      </c>
      <c r="B575" s="243">
        <v>663</v>
      </c>
      <c r="C575" s="244"/>
      <c r="D575" s="258" t="str">
        <f t="shared" si="163"/>
        <v/>
      </c>
      <c r="E575" s="236"/>
      <c r="F575" s="236"/>
      <c r="G575" s="244"/>
      <c r="H575" s="259" t="str">
        <f t="shared" si="164"/>
        <v/>
      </c>
      <c r="I575" s="236"/>
      <c r="J575" s="236"/>
      <c r="K575" s="236"/>
      <c r="L575" s="236"/>
      <c r="M575" s="311">
        <f t="shared" si="168"/>
        <v>0</v>
      </c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  <c r="AA575" s="236"/>
      <c r="AB575" s="236"/>
      <c r="AC575" s="236"/>
      <c r="AD575" s="236"/>
      <c r="AE575" s="236"/>
      <c r="AF575" s="236"/>
      <c r="AG575" s="236"/>
      <c r="AH575" s="236"/>
      <c r="AI575" s="236"/>
      <c r="AJ575" s="236"/>
      <c r="AK575" s="236"/>
      <c r="AL575" s="260" t="str">
        <f t="shared" si="165"/>
        <v>нет</v>
      </c>
      <c r="AM575" s="260" t="str">
        <f t="shared" si="169"/>
        <v>нет</v>
      </c>
      <c r="AN575" s="260">
        <f t="shared" si="166"/>
        <v>0</v>
      </c>
      <c r="AO575" s="260" t="e">
        <f t="shared" si="167"/>
        <v>#VALUE!</v>
      </c>
    </row>
    <row r="576" spans="1:41">
      <c r="A576" s="264" t="e">
        <f t="shared" si="170"/>
        <v>#VALUE!</v>
      </c>
      <c r="B576" s="243">
        <v>664</v>
      </c>
      <c r="C576" s="244"/>
      <c r="D576" s="258" t="str">
        <f t="shared" si="163"/>
        <v/>
      </c>
      <c r="E576" s="236"/>
      <c r="F576" s="236"/>
      <c r="G576" s="244"/>
      <c r="H576" s="259" t="str">
        <f t="shared" si="164"/>
        <v/>
      </c>
      <c r="I576" s="236"/>
      <c r="J576" s="236"/>
      <c r="K576" s="236"/>
      <c r="L576" s="236"/>
      <c r="M576" s="311">
        <f t="shared" si="168"/>
        <v>0</v>
      </c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  <c r="AA576" s="236"/>
      <c r="AB576" s="236"/>
      <c r="AC576" s="236"/>
      <c r="AD576" s="236"/>
      <c r="AE576" s="236"/>
      <c r="AF576" s="236"/>
      <c r="AG576" s="236"/>
      <c r="AH576" s="236"/>
      <c r="AI576" s="236"/>
      <c r="AJ576" s="236"/>
      <c r="AK576" s="236"/>
      <c r="AL576" s="260" t="str">
        <f t="shared" si="165"/>
        <v>нет</v>
      </c>
      <c r="AM576" s="260" t="str">
        <f t="shared" si="169"/>
        <v>нет</v>
      </c>
      <c r="AN576" s="260">
        <f t="shared" si="166"/>
        <v>0</v>
      </c>
      <c r="AO576" s="260" t="e">
        <f t="shared" si="167"/>
        <v>#VALUE!</v>
      </c>
    </row>
    <row r="577" spans="1:41">
      <c r="A577" s="264" t="e">
        <f t="shared" si="170"/>
        <v>#VALUE!</v>
      </c>
      <c r="B577" s="243">
        <v>665</v>
      </c>
      <c r="C577" s="244"/>
      <c r="D577" s="258" t="str">
        <f t="shared" si="163"/>
        <v/>
      </c>
      <c r="E577" s="236"/>
      <c r="F577" s="236"/>
      <c r="G577" s="244"/>
      <c r="H577" s="259" t="str">
        <f t="shared" si="164"/>
        <v/>
      </c>
      <c r="I577" s="236"/>
      <c r="J577" s="236"/>
      <c r="K577" s="236"/>
      <c r="L577" s="236"/>
      <c r="M577" s="311">
        <f t="shared" si="168"/>
        <v>0</v>
      </c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  <c r="AA577" s="236"/>
      <c r="AB577" s="236"/>
      <c r="AC577" s="236"/>
      <c r="AD577" s="236"/>
      <c r="AE577" s="236"/>
      <c r="AF577" s="236"/>
      <c r="AG577" s="236"/>
      <c r="AH577" s="236"/>
      <c r="AI577" s="236"/>
      <c r="AJ577" s="236"/>
      <c r="AK577" s="236"/>
      <c r="AL577" s="260" t="str">
        <f t="shared" si="165"/>
        <v>нет</v>
      </c>
      <c r="AM577" s="260" t="str">
        <f t="shared" si="169"/>
        <v>нет</v>
      </c>
      <c r="AN577" s="260">
        <f t="shared" si="166"/>
        <v>0</v>
      </c>
      <c r="AO577" s="260" t="e">
        <f t="shared" si="167"/>
        <v>#VALUE!</v>
      </c>
    </row>
    <row r="578" spans="1:41">
      <c r="A578" s="264" t="e">
        <f t="shared" si="170"/>
        <v>#VALUE!</v>
      </c>
      <c r="B578" s="243">
        <v>666</v>
      </c>
      <c r="C578" s="244"/>
      <c r="D578" s="258" t="str">
        <f t="shared" si="163"/>
        <v/>
      </c>
      <c r="E578" s="236"/>
      <c r="F578" s="236"/>
      <c r="G578" s="244"/>
      <c r="H578" s="259" t="str">
        <f t="shared" si="164"/>
        <v/>
      </c>
      <c r="I578" s="236"/>
      <c r="J578" s="236"/>
      <c r="K578" s="236"/>
      <c r="L578" s="236"/>
      <c r="M578" s="311">
        <f t="shared" si="168"/>
        <v>0</v>
      </c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  <c r="AA578" s="236"/>
      <c r="AB578" s="236"/>
      <c r="AC578" s="236"/>
      <c r="AD578" s="236"/>
      <c r="AE578" s="236"/>
      <c r="AF578" s="236"/>
      <c r="AG578" s="236"/>
      <c r="AH578" s="236"/>
      <c r="AI578" s="236"/>
      <c r="AJ578" s="236"/>
      <c r="AK578" s="236"/>
      <c r="AL578" s="260" t="str">
        <f t="shared" si="165"/>
        <v>нет</v>
      </c>
      <c r="AM578" s="260" t="str">
        <f t="shared" si="169"/>
        <v>нет</v>
      </c>
      <c r="AN578" s="260">
        <f t="shared" si="166"/>
        <v>0</v>
      </c>
      <c r="AO578" s="260" t="e">
        <f t="shared" si="167"/>
        <v>#VALUE!</v>
      </c>
    </row>
    <row r="579" spans="1:41">
      <c r="A579" s="264" t="e">
        <f t="shared" si="170"/>
        <v>#VALUE!</v>
      </c>
      <c r="B579" s="243">
        <v>667</v>
      </c>
      <c r="C579" s="244"/>
      <c r="D579" s="258" t="str">
        <f t="shared" si="163"/>
        <v/>
      </c>
      <c r="E579" s="236"/>
      <c r="F579" s="236"/>
      <c r="G579" s="244"/>
      <c r="H579" s="259" t="str">
        <f t="shared" si="164"/>
        <v/>
      </c>
      <c r="I579" s="236"/>
      <c r="J579" s="236"/>
      <c r="K579" s="236"/>
      <c r="L579" s="236"/>
      <c r="M579" s="311">
        <f t="shared" si="168"/>
        <v>0</v>
      </c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  <c r="AA579" s="236"/>
      <c r="AB579" s="236"/>
      <c r="AC579" s="236"/>
      <c r="AD579" s="236"/>
      <c r="AE579" s="236"/>
      <c r="AF579" s="236"/>
      <c r="AG579" s="236"/>
      <c r="AH579" s="236"/>
      <c r="AI579" s="236"/>
      <c r="AJ579" s="236"/>
      <c r="AK579" s="236"/>
      <c r="AL579" s="260" t="str">
        <f t="shared" si="165"/>
        <v>нет</v>
      </c>
      <c r="AM579" s="260" t="str">
        <f t="shared" si="169"/>
        <v>нет</v>
      </c>
      <c r="AN579" s="260">
        <f t="shared" si="166"/>
        <v>0</v>
      </c>
      <c r="AO579" s="260" t="e">
        <f t="shared" si="167"/>
        <v>#VALUE!</v>
      </c>
    </row>
    <row r="580" spans="1:41">
      <c r="A580" s="264" t="e">
        <f t="shared" si="170"/>
        <v>#VALUE!</v>
      </c>
      <c r="B580" s="243">
        <v>668</v>
      </c>
      <c r="C580" s="244"/>
      <c r="D580" s="258" t="str">
        <f t="shared" si="163"/>
        <v/>
      </c>
      <c r="E580" s="236"/>
      <c r="F580" s="236"/>
      <c r="G580" s="244"/>
      <c r="H580" s="259" t="str">
        <f t="shared" si="164"/>
        <v/>
      </c>
      <c r="I580" s="236"/>
      <c r="J580" s="236"/>
      <c r="K580" s="236"/>
      <c r="L580" s="236"/>
      <c r="M580" s="311">
        <f t="shared" si="168"/>
        <v>0</v>
      </c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  <c r="AA580" s="236"/>
      <c r="AB580" s="236"/>
      <c r="AC580" s="236"/>
      <c r="AD580" s="236"/>
      <c r="AE580" s="236"/>
      <c r="AF580" s="236"/>
      <c r="AG580" s="236"/>
      <c r="AH580" s="236"/>
      <c r="AI580" s="236"/>
      <c r="AJ580" s="236"/>
      <c r="AK580" s="236"/>
      <c r="AL580" s="260" t="str">
        <f t="shared" si="165"/>
        <v>нет</v>
      </c>
      <c r="AM580" s="260" t="str">
        <f t="shared" si="169"/>
        <v>нет</v>
      </c>
      <c r="AN580" s="260">
        <f t="shared" si="166"/>
        <v>0</v>
      </c>
      <c r="AO580" s="260" t="e">
        <f t="shared" si="167"/>
        <v>#VALUE!</v>
      </c>
    </row>
    <row r="581" spans="1:41">
      <c r="A581" s="264" t="e">
        <f t="shared" si="170"/>
        <v>#VALUE!</v>
      </c>
      <c r="B581" s="243">
        <v>669</v>
      </c>
      <c r="C581" s="244"/>
      <c r="D581" s="258" t="str">
        <f t="shared" si="163"/>
        <v/>
      </c>
      <c r="E581" s="236"/>
      <c r="F581" s="236"/>
      <c r="G581" s="244"/>
      <c r="H581" s="259" t="str">
        <f t="shared" si="164"/>
        <v/>
      </c>
      <c r="I581" s="236"/>
      <c r="J581" s="236"/>
      <c r="K581" s="236"/>
      <c r="L581" s="236"/>
      <c r="M581" s="311">
        <f t="shared" si="168"/>
        <v>0</v>
      </c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  <c r="AA581" s="236"/>
      <c r="AB581" s="236"/>
      <c r="AC581" s="236"/>
      <c r="AD581" s="236"/>
      <c r="AE581" s="236"/>
      <c r="AF581" s="236"/>
      <c r="AG581" s="236"/>
      <c r="AH581" s="236"/>
      <c r="AI581" s="236"/>
      <c r="AJ581" s="236"/>
      <c r="AK581" s="236"/>
      <c r="AL581" s="260" t="str">
        <f t="shared" si="165"/>
        <v>нет</v>
      </c>
      <c r="AM581" s="260" t="str">
        <f t="shared" si="169"/>
        <v>нет</v>
      </c>
      <c r="AN581" s="260">
        <f t="shared" si="166"/>
        <v>0</v>
      </c>
      <c r="AO581" s="260" t="e">
        <f t="shared" si="167"/>
        <v>#VALUE!</v>
      </c>
    </row>
    <row r="582" spans="1:41">
      <c r="A582" s="264" t="e">
        <f t="shared" si="170"/>
        <v>#VALUE!</v>
      </c>
      <c r="B582" s="243">
        <v>670</v>
      </c>
      <c r="C582" s="244"/>
      <c r="D582" s="258" t="str">
        <f t="shared" si="163"/>
        <v/>
      </c>
      <c r="E582" s="236"/>
      <c r="F582" s="236"/>
      <c r="G582" s="244"/>
      <c r="H582" s="259" t="str">
        <f t="shared" si="164"/>
        <v/>
      </c>
      <c r="I582" s="236"/>
      <c r="J582" s="236"/>
      <c r="K582" s="236"/>
      <c r="L582" s="236"/>
      <c r="M582" s="311">
        <f t="shared" si="168"/>
        <v>0</v>
      </c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  <c r="AA582" s="236"/>
      <c r="AB582" s="236"/>
      <c r="AC582" s="236"/>
      <c r="AD582" s="236"/>
      <c r="AE582" s="236"/>
      <c r="AF582" s="236"/>
      <c r="AG582" s="236"/>
      <c r="AH582" s="236"/>
      <c r="AI582" s="236"/>
      <c r="AJ582" s="236"/>
      <c r="AK582" s="236"/>
      <c r="AL582" s="260" t="str">
        <f t="shared" si="165"/>
        <v>нет</v>
      </c>
      <c r="AM582" s="260" t="str">
        <f t="shared" si="169"/>
        <v>нет</v>
      </c>
      <c r="AN582" s="260">
        <f t="shared" si="166"/>
        <v>0</v>
      </c>
      <c r="AO582" s="260" t="e">
        <f t="shared" si="167"/>
        <v>#VALUE!</v>
      </c>
    </row>
    <row r="583" spans="1:41">
      <c r="A583" s="264" t="e">
        <f t="shared" si="170"/>
        <v>#VALUE!</v>
      </c>
      <c r="B583" s="243">
        <v>671</v>
      </c>
      <c r="C583" s="244"/>
      <c r="D583" s="258" t="str">
        <f t="shared" si="163"/>
        <v/>
      </c>
      <c r="E583" s="236"/>
      <c r="F583" s="236"/>
      <c r="G583" s="244"/>
      <c r="H583" s="259" t="str">
        <f t="shared" si="164"/>
        <v/>
      </c>
      <c r="I583" s="236"/>
      <c r="J583" s="236"/>
      <c r="K583" s="236"/>
      <c r="L583" s="236"/>
      <c r="M583" s="311">
        <f t="shared" si="168"/>
        <v>0</v>
      </c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  <c r="AA583" s="236"/>
      <c r="AB583" s="236"/>
      <c r="AC583" s="236"/>
      <c r="AD583" s="236"/>
      <c r="AE583" s="236"/>
      <c r="AF583" s="236"/>
      <c r="AG583" s="236"/>
      <c r="AH583" s="236"/>
      <c r="AI583" s="236"/>
      <c r="AJ583" s="236"/>
      <c r="AK583" s="236"/>
      <c r="AL583" s="260" t="str">
        <f t="shared" si="165"/>
        <v>нет</v>
      </c>
      <c r="AM583" s="260" t="str">
        <f t="shared" si="169"/>
        <v>нет</v>
      </c>
      <c r="AN583" s="260">
        <f t="shared" si="166"/>
        <v>0</v>
      </c>
      <c r="AO583" s="260" t="e">
        <f t="shared" si="167"/>
        <v>#VALUE!</v>
      </c>
    </row>
    <row r="584" spans="1:41">
      <c r="A584" s="264" t="e">
        <f t="shared" si="170"/>
        <v>#VALUE!</v>
      </c>
      <c r="B584" s="243">
        <v>672</v>
      </c>
      <c r="C584" s="244"/>
      <c r="D584" s="258" t="str">
        <f t="shared" si="163"/>
        <v/>
      </c>
      <c r="E584" s="236"/>
      <c r="F584" s="236"/>
      <c r="G584" s="244"/>
      <c r="H584" s="259" t="str">
        <f t="shared" si="164"/>
        <v/>
      </c>
      <c r="I584" s="236"/>
      <c r="J584" s="236"/>
      <c r="K584" s="236"/>
      <c r="L584" s="236"/>
      <c r="M584" s="311">
        <f t="shared" si="168"/>
        <v>0</v>
      </c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  <c r="AA584" s="236"/>
      <c r="AB584" s="236"/>
      <c r="AC584" s="236"/>
      <c r="AD584" s="236"/>
      <c r="AE584" s="236"/>
      <c r="AF584" s="236"/>
      <c r="AG584" s="236"/>
      <c r="AH584" s="236"/>
      <c r="AI584" s="236"/>
      <c r="AJ584" s="236"/>
      <c r="AK584" s="236"/>
      <c r="AL584" s="260" t="str">
        <f t="shared" si="165"/>
        <v>нет</v>
      </c>
      <c r="AM584" s="260" t="str">
        <f t="shared" si="169"/>
        <v>нет</v>
      </c>
      <c r="AN584" s="260">
        <f t="shared" si="166"/>
        <v>0</v>
      </c>
      <c r="AO584" s="260" t="e">
        <f t="shared" si="167"/>
        <v>#VALUE!</v>
      </c>
    </row>
    <row r="585" spans="1:41">
      <c r="A585" s="264" t="e">
        <f t="shared" si="170"/>
        <v>#VALUE!</v>
      </c>
      <c r="B585" s="243">
        <v>673</v>
      </c>
      <c r="C585" s="244"/>
      <c r="D585" s="258" t="str">
        <f t="shared" si="163"/>
        <v/>
      </c>
      <c r="E585" s="236"/>
      <c r="F585" s="236"/>
      <c r="G585" s="244"/>
      <c r="H585" s="259" t="str">
        <f t="shared" si="164"/>
        <v/>
      </c>
      <c r="I585" s="236"/>
      <c r="J585" s="236"/>
      <c r="K585" s="236"/>
      <c r="L585" s="236"/>
      <c r="M585" s="311">
        <f t="shared" si="168"/>
        <v>0</v>
      </c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  <c r="AA585" s="236"/>
      <c r="AB585" s="236"/>
      <c r="AC585" s="236"/>
      <c r="AD585" s="236"/>
      <c r="AE585" s="236"/>
      <c r="AF585" s="236"/>
      <c r="AG585" s="236"/>
      <c r="AH585" s="236"/>
      <c r="AI585" s="236"/>
      <c r="AJ585" s="236"/>
      <c r="AK585" s="236"/>
      <c r="AL585" s="260" t="str">
        <f t="shared" si="165"/>
        <v>нет</v>
      </c>
      <c r="AM585" s="260" t="str">
        <f t="shared" si="169"/>
        <v>нет</v>
      </c>
      <c r="AN585" s="260">
        <f t="shared" si="166"/>
        <v>0</v>
      </c>
      <c r="AO585" s="260" t="e">
        <f t="shared" si="167"/>
        <v>#VALUE!</v>
      </c>
    </row>
    <row r="586" spans="1:41">
      <c r="A586" s="264" t="e">
        <f t="shared" si="170"/>
        <v>#VALUE!</v>
      </c>
      <c r="B586" s="243">
        <v>674</v>
      </c>
      <c r="C586" s="244"/>
      <c r="D586" s="258" t="str">
        <f t="shared" si="163"/>
        <v/>
      </c>
      <c r="E586" s="236"/>
      <c r="F586" s="236"/>
      <c r="G586" s="244"/>
      <c r="H586" s="259" t="str">
        <f t="shared" si="164"/>
        <v/>
      </c>
      <c r="I586" s="236"/>
      <c r="J586" s="236"/>
      <c r="K586" s="236"/>
      <c r="L586" s="236"/>
      <c r="M586" s="311">
        <f t="shared" si="168"/>
        <v>0</v>
      </c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  <c r="AA586" s="236"/>
      <c r="AB586" s="236"/>
      <c r="AC586" s="236"/>
      <c r="AD586" s="236"/>
      <c r="AE586" s="236"/>
      <c r="AF586" s="236"/>
      <c r="AG586" s="236"/>
      <c r="AH586" s="236"/>
      <c r="AI586" s="236"/>
      <c r="AJ586" s="236"/>
      <c r="AK586" s="236"/>
      <c r="AL586" s="260" t="str">
        <f t="shared" si="165"/>
        <v>нет</v>
      </c>
      <c r="AM586" s="260" t="str">
        <f t="shared" si="169"/>
        <v>нет</v>
      </c>
      <c r="AN586" s="260">
        <f t="shared" si="166"/>
        <v>0</v>
      </c>
      <c r="AO586" s="260" t="e">
        <f t="shared" si="167"/>
        <v>#VALUE!</v>
      </c>
    </row>
    <row r="587" spans="1:41">
      <c r="A587" s="264" t="e">
        <f t="shared" si="170"/>
        <v>#VALUE!</v>
      </c>
      <c r="B587" s="243">
        <v>675</v>
      </c>
      <c r="C587" s="244"/>
      <c r="D587" s="258" t="str">
        <f t="shared" si="163"/>
        <v/>
      </c>
      <c r="E587" s="236"/>
      <c r="F587" s="236"/>
      <c r="G587" s="244"/>
      <c r="H587" s="259" t="str">
        <f t="shared" si="164"/>
        <v/>
      </c>
      <c r="I587" s="236"/>
      <c r="J587" s="236"/>
      <c r="K587" s="236"/>
      <c r="L587" s="236"/>
      <c r="M587" s="311">
        <f t="shared" si="168"/>
        <v>0</v>
      </c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  <c r="AA587" s="236"/>
      <c r="AB587" s="236"/>
      <c r="AC587" s="236"/>
      <c r="AD587" s="236"/>
      <c r="AE587" s="236"/>
      <c r="AF587" s="236"/>
      <c r="AG587" s="236"/>
      <c r="AH587" s="236"/>
      <c r="AI587" s="236"/>
      <c r="AJ587" s="236"/>
      <c r="AK587" s="236"/>
      <c r="AL587" s="260" t="str">
        <f t="shared" si="165"/>
        <v>нет</v>
      </c>
      <c r="AM587" s="260" t="str">
        <f t="shared" si="169"/>
        <v>нет</v>
      </c>
      <c r="AN587" s="260">
        <f t="shared" si="166"/>
        <v>0</v>
      </c>
      <c r="AO587" s="260" t="e">
        <f t="shared" si="167"/>
        <v>#VALUE!</v>
      </c>
    </row>
    <row r="588" spans="1:41">
      <c r="A588" s="264" t="e">
        <f t="shared" si="170"/>
        <v>#VALUE!</v>
      </c>
      <c r="B588" s="243">
        <v>676</v>
      </c>
      <c r="C588" s="244"/>
      <c r="D588" s="258" t="str">
        <f t="shared" si="163"/>
        <v/>
      </c>
      <c r="E588" s="236"/>
      <c r="F588" s="236"/>
      <c r="G588" s="244"/>
      <c r="H588" s="259" t="str">
        <f t="shared" si="164"/>
        <v/>
      </c>
      <c r="I588" s="236"/>
      <c r="J588" s="236"/>
      <c r="K588" s="236"/>
      <c r="L588" s="236"/>
      <c r="M588" s="311">
        <f t="shared" si="168"/>
        <v>0</v>
      </c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  <c r="AA588" s="236"/>
      <c r="AB588" s="236"/>
      <c r="AC588" s="236"/>
      <c r="AD588" s="236"/>
      <c r="AE588" s="236"/>
      <c r="AF588" s="236"/>
      <c r="AG588" s="236"/>
      <c r="AH588" s="236"/>
      <c r="AI588" s="236"/>
      <c r="AJ588" s="236"/>
      <c r="AK588" s="236"/>
      <c r="AL588" s="260" t="str">
        <f t="shared" si="165"/>
        <v>нет</v>
      </c>
      <c r="AM588" s="260" t="str">
        <f t="shared" si="169"/>
        <v>нет</v>
      </c>
      <c r="AN588" s="260">
        <f t="shared" si="166"/>
        <v>0</v>
      </c>
      <c r="AO588" s="260" t="e">
        <f t="shared" si="167"/>
        <v>#VALUE!</v>
      </c>
    </row>
    <row r="589" spans="1:41">
      <c r="A589" s="264" t="e">
        <f t="shared" si="170"/>
        <v>#VALUE!</v>
      </c>
      <c r="B589" s="243">
        <v>677</v>
      </c>
      <c r="C589" s="244"/>
      <c r="D589" s="258" t="str">
        <f t="shared" si="163"/>
        <v/>
      </c>
      <c r="E589" s="236"/>
      <c r="F589" s="236"/>
      <c r="G589" s="244"/>
      <c r="H589" s="259" t="str">
        <f t="shared" si="164"/>
        <v/>
      </c>
      <c r="I589" s="236"/>
      <c r="J589" s="236"/>
      <c r="K589" s="236"/>
      <c r="L589" s="236"/>
      <c r="M589" s="311">
        <f t="shared" si="168"/>
        <v>0</v>
      </c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  <c r="AA589" s="236"/>
      <c r="AB589" s="236"/>
      <c r="AC589" s="236"/>
      <c r="AD589" s="236"/>
      <c r="AE589" s="236"/>
      <c r="AF589" s="236"/>
      <c r="AG589" s="236"/>
      <c r="AH589" s="236"/>
      <c r="AI589" s="236"/>
      <c r="AJ589" s="236"/>
      <c r="AK589" s="236"/>
      <c r="AL589" s="260" t="str">
        <f t="shared" si="165"/>
        <v>нет</v>
      </c>
      <c r="AM589" s="260" t="str">
        <f t="shared" si="169"/>
        <v>нет</v>
      </c>
      <c r="AN589" s="260">
        <f t="shared" si="166"/>
        <v>0</v>
      </c>
      <c r="AO589" s="260" t="e">
        <f t="shared" si="167"/>
        <v>#VALUE!</v>
      </c>
    </row>
    <row r="590" spans="1:41">
      <c r="A590" s="264" t="e">
        <f t="shared" si="170"/>
        <v>#VALUE!</v>
      </c>
      <c r="B590" s="243">
        <v>678</v>
      </c>
      <c r="C590" s="244"/>
      <c r="D590" s="258" t="str">
        <f t="shared" si="163"/>
        <v/>
      </c>
      <c r="E590" s="236"/>
      <c r="F590" s="236"/>
      <c r="G590" s="244"/>
      <c r="H590" s="259" t="str">
        <f t="shared" si="164"/>
        <v/>
      </c>
      <c r="I590" s="236"/>
      <c r="J590" s="236"/>
      <c r="K590" s="236"/>
      <c r="L590" s="236"/>
      <c r="M590" s="311">
        <f t="shared" si="168"/>
        <v>0</v>
      </c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  <c r="AA590" s="236"/>
      <c r="AB590" s="236"/>
      <c r="AC590" s="236"/>
      <c r="AD590" s="236"/>
      <c r="AE590" s="236"/>
      <c r="AF590" s="236"/>
      <c r="AG590" s="236"/>
      <c r="AH590" s="236"/>
      <c r="AI590" s="236"/>
      <c r="AJ590" s="236"/>
      <c r="AK590" s="236"/>
      <c r="AL590" s="260" t="str">
        <f t="shared" si="165"/>
        <v>нет</v>
      </c>
      <c r="AM590" s="260" t="str">
        <f t="shared" si="169"/>
        <v>нет</v>
      </c>
      <c r="AN590" s="260">
        <f t="shared" si="166"/>
        <v>0</v>
      </c>
      <c r="AO590" s="260" t="e">
        <f t="shared" si="167"/>
        <v>#VALUE!</v>
      </c>
    </row>
    <row r="591" spans="1:41">
      <c r="A591" s="264" t="e">
        <f t="shared" si="170"/>
        <v>#VALUE!</v>
      </c>
      <c r="B591" s="243">
        <v>679</v>
      </c>
      <c r="C591" s="244"/>
      <c r="D591" s="258" t="str">
        <f t="shared" si="163"/>
        <v/>
      </c>
      <c r="E591" s="236"/>
      <c r="F591" s="236"/>
      <c r="G591" s="244"/>
      <c r="H591" s="259" t="str">
        <f t="shared" si="164"/>
        <v/>
      </c>
      <c r="I591" s="236"/>
      <c r="J591" s="236"/>
      <c r="K591" s="236"/>
      <c r="L591" s="236"/>
      <c r="M591" s="311">
        <f t="shared" si="168"/>
        <v>0</v>
      </c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  <c r="AA591" s="236"/>
      <c r="AB591" s="236"/>
      <c r="AC591" s="236"/>
      <c r="AD591" s="236"/>
      <c r="AE591" s="236"/>
      <c r="AF591" s="236"/>
      <c r="AG591" s="236"/>
      <c r="AH591" s="236"/>
      <c r="AI591" s="236"/>
      <c r="AJ591" s="236"/>
      <c r="AK591" s="236"/>
      <c r="AL591" s="260" t="str">
        <f t="shared" si="165"/>
        <v>нет</v>
      </c>
      <c r="AM591" s="260" t="str">
        <f t="shared" si="169"/>
        <v>нет</v>
      </c>
      <c r="AN591" s="260">
        <f t="shared" si="166"/>
        <v>0</v>
      </c>
      <c r="AO591" s="260" t="e">
        <f t="shared" si="167"/>
        <v>#VALUE!</v>
      </c>
    </row>
    <row r="592" spans="1:41">
      <c r="A592" s="264" t="e">
        <f t="shared" si="170"/>
        <v>#VALUE!</v>
      </c>
      <c r="B592" s="243">
        <v>680</v>
      </c>
      <c r="C592" s="244"/>
      <c r="D592" s="258" t="str">
        <f t="shared" si="163"/>
        <v/>
      </c>
      <c r="E592" s="236"/>
      <c r="F592" s="236"/>
      <c r="G592" s="244"/>
      <c r="H592" s="259" t="str">
        <f t="shared" si="164"/>
        <v/>
      </c>
      <c r="I592" s="236"/>
      <c r="J592" s="236"/>
      <c r="K592" s="236"/>
      <c r="L592" s="236"/>
      <c r="M592" s="311">
        <f t="shared" si="168"/>
        <v>0</v>
      </c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  <c r="AA592" s="236"/>
      <c r="AB592" s="236"/>
      <c r="AC592" s="236"/>
      <c r="AD592" s="236"/>
      <c r="AE592" s="236"/>
      <c r="AF592" s="236"/>
      <c r="AG592" s="236"/>
      <c r="AH592" s="236"/>
      <c r="AI592" s="236"/>
      <c r="AJ592" s="236"/>
      <c r="AK592" s="236"/>
      <c r="AL592" s="260" t="str">
        <f t="shared" si="165"/>
        <v>нет</v>
      </c>
      <c r="AM592" s="260" t="str">
        <f t="shared" si="169"/>
        <v>нет</v>
      </c>
      <c r="AN592" s="260">
        <f t="shared" si="166"/>
        <v>0</v>
      </c>
      <c r="AO592" s="260" t="e">
        <f t="shared" si="167"/>
        <v>#VALUE!</v>
      </c>
    </row>
    <row r="593" spans="1:41">
      <c r="A593" s="264" t="e">
        <f t="shared" si="170"/>
        <v>#VALUE!</v>
      </c>
      <c r="B593" s="243">
        <v>681</v>
      </c>
      <c r="C593" s="244"/>
      <c r="D593" s="258" t="str">
        <f t="shared" si="163"/>
        <v/>
      </c>
      <c r="E593" s="236"/>
      <c r="F593" s="236"/>
      <c r="G593" s="244"/>
      <c r="H593" s="259" t="str">
        <f t="shared" si="164"/>
        <v/>
      </c>
      <c r="I593" s="236"/>
      <c r="J593" s="236"/>
      <c r="K593" s="236"/>
      <c r="L593" s="236"/>
      <c r="M593" s="311">
        <f t="shared" si="168"/>
        <v>0</v>
      </c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  <c r="AA593" s="236"/>
      <c r="AB593" s="236"/>
      <c r="AC593" s="236"/>
      <c r="AD593" s="236"/>
      <c r="AE593" s="236"/>
      <c r="AF593" s="236"/>
      <c r="AG593" s="236"/>
      <c r="AH593" s="236"/>
      <c r="AI593" s="236"/>
      <c r="AJ593" s="236"/>
      <c r="AK593" s="236"/>
      <c r="AL593" s="260" t="str">
        <f t="shared" si="165"/>
        <v>нет</v>
      </c>
      <c r="AM593" s="260" t="str">
        <f t="shared" si="169"/>
        <v>нет</v>
      </c>
      <c r="AN593" s="260">
        <f t="shared" si="166"/>
        <v>0</v>
      </c>
      <c r="AO593" s="260" t="e">
        <f t="shared" si="167"/>
        <v>#VALUE!</v>
      </c>
    </row>
    <row r="594" spans="1:41">
      <c r="A594" s="264" t="e">
        <f t="shared" si="170"/>
        <v>#VALUE!</v>
      </c>
      <c r="B594" s="243">
        <v>682</v>
      </c>
      <c r="C594" s="244"/>
      <c r="D594" s="258" t="str">
        <f t="shared" si="163"/>
        <v/>
      </c>
      <c r="E594" s="236"/>
      <c r="F594" s="236"/>
      <c r="G594" s="244"/>
      <c r="H594" s="259" t="str">
        <f t="shared" si="164"/>
        <v/>
      </c>
      <c r="I594" s="236"/>
      <c r="J594" s="236"/>
      <c r="K594" s="236"/>
      <c r="L594" s="236"/>
      <c r="M594" s="311">
        <f t="shared" si="168"/>
        <v>0</v>
      </c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  <c r="AA594" s="236"/>
      <c r="AB594" s="236"/>
      <c r="AC594" s="236"/>
      <c r="AD594" s="236"/>
      <c r="AE594" s="236"/>
      <c r="AF594" s="236"/>
      <c r="AG594" s="236"/>
      <c r="AH594" s="236"/>
      <c r="AI594" s="236"/>
      <c r="AJ594" s="236"/>
      <c r="AK594" s="236"/>
      <c r="AL594" s="260" t="str">
        <f t="shared" si="165"/>
        <v>нет</v>
      </c>
      <c r="AM594" s="260" t="str">
        <f t="shared" si="169"/>
        <v>нет</v>
      </c>
      <c r="AN594" s="260">
        <f t="shared" si="166"/>
        <v>0</v>
      </c>
      <c r="AO594" s="260" t="e">
        <f t="shared" si="167"/>
        <v>#VALUE!</v>
      </c>
    </row>
    <row r="595" spans="1:41">
      <c r="A595" s="264" t="e">
        <f t="shared" si="170"/>
        <v>#VALUE!</v>
      </c>
      <c r="B595" s="243">
        <v>683</v>
      </c>
      <c r="C595" s="244"/>
      <c r="D595" s="258" t="str">
        <f t="shared" si="163"/>
        <v/>
      </c>
      <c r="E595" s="236"/>
      <c r="F595" s="236"/>
      <c r="G595" s="244"/>
      <c r="H595" s="259" t="str">
        <f t="shared" si="164"/>
        <v/>
      </c>
      <c r="I595" s="236"/>
      <c r="J595" s="236"/>
      <c r="K595" s="236"/>
      <c r="L595" s="236"/>
      <c r="M595" s="311">
        <f t="shared" si="168"/>
        <v>0</v>
      </c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  <c r="AA595" s="236"/>
      <c r="AB595" s="236"/>
      <c r="AC595" s="236"/>
      <c r="AD595" s="236"/>
      <c r="AE595" s="236"/>
      <c r="AF595" s="236"/>
      <c r="AG595" s="236"/>
      <c r="AH595" s="236"/>
      <c r="AI595" s="236"/>
      <c r="AJ595" s="236"/>
      <c r="AK595" s="236"/>
      <c r="AL595" s="260" t="str">
        <f t="shared" si="165"/>
        <v>нет</v>
      </c>
      <c r="AM595" s="260" t="str">
        <f t="shared" si="169"/>
        <v>нет</v>
      </c>
      <c r="AN595" s="260">
        <f t="shared" si="166"/>
        <v>0</v>
      </c>
      <c r="AO595" s="260" t="e">
        <f t="shared" si="167"/>
        <v>#VALUE!</v>
      </c>
    </row>
    <row r="596" spans="1:41">
      <c r="A596" s="264" t="e">
        <f t="shared" si="170"/>
        <v>#VALUE!</v>
      </c>
      <c r="B596" s="243">
        <v>684</v>
      </c>
      <c r="C596" s="244"/>
      <c r="D596" s="258" t="str">
        <f t="shared" si="163"/>
        <v/>
      </c>
      <c r="E596" s="236"/>
      <c r="F596" s="236"/>
      <c r="G596" s="244"/>
      <c r="H596" s="259" t="str">
        <f t="shared" si="164"/>
        <v/>
      </c>
      <c r="I596" s="236"/>
      <c r="J596" s="236"/>
      <c r="K596" s="236"/>
      <c r="L596" s="236"/>
      <c r="M596" s="311">
        <f t="shared" si="168"/>
        <v>0</v>
      </c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  <c r="AA596" s="236"/>
      <c r="AB596" s="236"/>
      <c r="AC596" s="236"/>
      <c r="AD596" s="236"/>
      <c r="AE596" s="236"/>
      <c r="AF596" s="236"/>
      <c r="AG596" s="236"/>
      <c r="AH596" s="236"/>
      <c r="AI596" s="236"/>
      <c r="AJ596" s="236"/>
      <c r="AK596" s="236"/>
      <c r="AL596" s="260" t="str">
        <f t="shared" si="165"/>
        <v>нет</v>
      </c>
      <c r="AM596" s="260" t="str">
        <f t="shared" si="169"/>
        <v>нет</v>
      </c>
      <c r="AN596" s="260">
        <f t="shared" si="166"/>
        <v>0</v>
      </c>
      <c r="AO596" s="260" t="e">
        <f t="shared" si="167"/>
        <v>#VALUE!</v>
      </c>
    </row>
    <row r="597" spans="1:41">
      <c r="A597" s="264" t="e">
        <f t="shared" si="170"/>
        <v>#VALUE!</v>
      </c>
      <c r="B597" s="243">
        <v>685</v>
      </c>
      <c r="C597" s="244"/>
      <c r="D597" s="258" t="str">
        <f t="shared" si="163"/>
        <v/>
      </c>
      <c r="E597" s="236"/>
      <c r="F597" s="236"/>
      <c r="G597" s="244"/>
      <c r="H597" s="259" t="str">
        <f t="shared" si="164"/>
        <v/>
      </c>
      <c r="I597" s="236"/>
      <c r="J597" s="236"/>
      <c r="K597" s="236"/>
      <c r="L597" s="236"/>
      <c r="M597" s="311">
        <f t="shared" si="168"/>
        <v>0</v>
      </c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  <c r="AA597" s="236"/>
      <c r="AB597" s="236"/>
      <c r="AC597" s="236"/>
      <c r="AD597" s="236"/>
      <c r="AE597" s="236"/>
      <c r="AF597" s="236"/>
      <c r="AG597" s="236"/>
      <c r="AH597" s="236"/>
      <c r="AI597" s="236"/>
      <c r="AJ597" s="236"/>
      <c r="AK597" s="236"/>
      <c r="AL597" s="260" t="str">
        <f t="shared" si="165"/>
        <v>нет</v>
      </c>
      <c r="AM597" s="260" t="str">
        <f t="shared" si="169"/>
        <v>нет</v>
      </c>
      <c r="AN597" s="260">
        <f t="shared" si="166"/>
        <v>0</v>
      </c>
      <c r="AO597" s="260" t="e">
        <f t="shared" si="167"/>
        <v>#VALUE!</v>
      </c>
    </row>
    <row r="598" spans="1:41">
      <c r="A598" s="264" t="e">
        <f t="shared" si="170"/>
        <v>#VALUE!</v>
      </c>
      <c r="B598" s="243">
        <v>686</v>
      </c>
      <c r="C598" s="244"/>
      <c r="D598" s="258" t="str">
        <f t="shared" si="163"/>
        <v/>
      </c>
      <c r="E598" s="236"/>
      <c r="F598" s="236"/>
      <c r="G598" s="244"/>
      <c r="H598" s="259" t="str">
        <f t="shared" si="164"/>
        <v/>
      </c>
      <c r="I598" s="236"/>
      <c r="J598" s="236"/>
      <c r="K598" s="236"/>
      <c r="L598" s="236"/>
      <c r="M598" s="311">
        <f t="shared" si="168"/>
        <v>0</v>
      </c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  <c r="AA598" s="236"/>
      <c r="AB598" s="236"/>
      <c r="AC598" s="236"/>
      <c r="AD598" s="236"/>
      <c r="AE598" s="236"/>
      <c r="AF598" s="236"/>
      <c r="AG598" s="236"/>
      <c r="AH598" s="236"/>
      <c r="AI598" s="236"/>
      <c r="AJ598" s="236"/>
      <c r="AK598" s="236"/>
      <c r="AL598" s="260" t="str">
        <f t="shared" si="165"/>
        <v>нет</v>
      </c>
      <c r="AM598" s="260" t="str">
        <f t="shared" si="169"/>
        <v>нет</v>
      </c>
      <c r="AN598" s="260">
        <f t="shared" si="166"/>
        <v>0</v>
      </c>
      <c r="AO598" s="260" t="e">
        <f t="shared" si="167"/>
        <v>#VALUE!</v>
      </c>
    </row>
    <row r="599" spans="1:41">
      <c r="A599" s="264" t="e">
        <f t="shared" si="170"/>
        <v>#VALUE!</v>
      </c>
      <c r="B599" s="243">
        <v>687</v>
      </c>
      <c r="C599" s="244"/>
      <c r="D599" s="258" t="str">
        <f t="shared" si="163"/>
        <v/>
      </c>
      <c r="E599" s="236"/>
      <c r="F599" s="236"/>
      <c r="G599" s="244"/>
      <c r="H599" s="259" t="str">
        <f t="shared" si="164"/>
        <v/>
      </c>
      <c r="I599" s="236"/>
      <c r="J599" s="236"/>
      <c r="K599" s="236"/>
      <c r="L599" s="236"/>
      <c r="M599" s="311">
        <f t="shared" si="168"/>
        <v>0</v>
      </c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  <c r="AA599" s="236"/>
      <c r="AB599" s="236"/>
      <c r="AC599" s="236"/>
      <c r="AD599" s="236"/>
      <c r="AE599" s="236"/>
      <c r="AF599" s="236"/>
      <c r="AG599" s="236"/>
      <c r="AH599" s="236"/>
      <c r="AI599" s="236"/>
      <c r="AJ599" s="236"/>
      <c r="AK599" s="236"/>
      <c r="AL599" s="260" t="str">
        <f t="shared" si="165"/>
        <v>нет</v>
      </c>
      <c r="AM599" s="260" t="str">
        <f t="shared" si="169"/>
        <v>нет</v>
      </c>
      <c r="AN599" s="260">
        <f t="shared" si="166"/>
        <v>0</v>
      </c>
      <c r="AO599" s="260" t="e">
        <f t="shared" si="167"/>
        <v>#VALUE!</v>
      </c>
    </row>
    <row r="600" spans="1:41">
      <c r="A600" s="264" t="e">
        <f t="shared" si="170"/>
        <v>#VALUE!</v>
      </c>
      <c r="B600" s="243">
        <v>688</v>
      </c>
      <c r="C600" s="244"/>
      <c r="D600" s="258" t="str">
        <f t="shared" si="163"/>
        <v/>
      </c>
      <c r="E600" s="236"/>
      <c r="F600" s="236"/>
      <c r="G600" s="244"/>
      <c r="H600" s="259" t="str">
        <f t="shared" si="164"/>
        <v/>
      </c>
      <c r="I600" s="236"/>
      <c r="J600" s="236"/>
      <c r="K600" s="236"/>
      <c r="L600" s="236"/>
      <c r="M600" s="311">
        <f t="shared" si="168"/>
        <v>0</v>
      </c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  <c r="AA600" s="236"/>
      <c r="AB600" s="236"/>
      <c r="AC600" s="236"/>
      <c r="AD600" s="236"/>
      <c r="AE600" s="236"/>
      <c r="AF600" s="236"/>
      <c r="AG600" s="236"/>
      <c r="AH600" s="236"/>
      <c r="AI600" s="236"/>
      <c r="AJ600" s="236"/>
      <c r="AK600" s="236"/>
      <c r="AL600" s="260" t="str">
        <f t="shared" si="165"/>
        <v>нет</v>
      </c>
      <c r="AM600" s="260" t="str">
        <f t="shared" si="169"/>
        <v>нет</v>
      </c>
      <c r="AN600" s="260">
        <f t="shared" si="166"/>
        <v>0</v>
      </c>
      <c r="AO600" s="260" t="e">
        <f t="shared" si="167"/>
        <v>#VALUE!</v>
      </c>
    </row>
    <row r="601" spans="1:41">
      <c r="A601" s="264" t="e">
        <f t="shared" si="170"/>
        <v>#VALUE!</v>
      </c>
      <c r="B601" s="243">
        <v>689</v>
      </c>
      <c r="C601" s="244"/>
      <c r="D601" s="258" t="str">
        <f t="shared" si="163"/>
        <v/>
      </c>
      <c r="E601" s="236"/>
      <c r="F601" s="236"/>
      <c r="G601" s="244"/>
      <c r="H601" s="259" t="str">
        <f t="shared" si="164"/>
        <v/>
      </c>
      <c r="I601" s="236"/>
      <c r="J601" s="236"/>
      <c r="K601" s="236"/>
      <c r="L601" s="236"/>
      <c r="M601" s="311">
        <f t="shared" si="168"/>
        <v>0</v>
      </c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  <c r="AA601" s="236"/>
      <c r="AB601" s="236"/>
      <c r="AC601" s="236"/>
      <c r="AD601" s="236"/>
      <c r="AE601" s="236"/>
      <c r="AF601" s="236"/>
      <c r="AG601" s="236"/>
      <c r="AH601" s="236"/>
      <c r="AI601" s="236"/>
      <c r="AJ601" s="236"/>
      <c r="AK601" s="236"/>
      <c r="AL601" s="260" t="str">
        <f t="shared" si="165"/>
        <v>нет</v>
      </c>
      <c r="AM601" s="260" t="str">
        <f t="shared" si="169"/>
        <v>нет</v>
      </c>
      <c r="AN601" s="260">
        <f t="shared" si="166"/>
        <v>0</v>
      </c>
      <c r="AO601" s="260" t="e">
        <f t="shared" si="167"/>
        <v>#VALUE!</v>
      </c>
    </row>
    <row r="602" spans="1:41">
      <c r="A602" s="264" t="e">
        <f t="shared" si="170"/>
        <v>#VALUE!</v>
      </c>
      <c r="B602" s="243">
        <v>690</v>
      </c>
      <c r="C602" s="244"/>
      <c r="D602" s="258" t="str">
        <f t="shared" si="163"/>
        <v/>
      </c>
      <c r="E602" s="236"/>
      <c r="F602" s="236"/>
      <c r="G602" s="244"/>
      <c r="H602" s="259" t="str">
        <f t="shared" si="164"/>
        <v/>
      </c>
      <c r="I602" s="236"/>
      <c r="J602" s="236"/>
      <c r="K602" s="236"/>
      <c r="L602" s="236"/>
      <c r="M602" s="311">
        <f t="shared" si="168"/>
        <v>0</v>
      </c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  <c r="AA602" s="236"/>
      <c r="AB602" s="236"/>
      <c r="AC602" s="236"/>
      <c r="AD602" s="236"/>
      <c r="AE602" s="236"/>
      <c r="AF602" s="236"/>
      <c r="AG602" s="236"/>
      <c r="AH602" s="236"/>
      <c r="AI602" s="236"/>
      <c r="AJ602" s="236"/>
      <c r="AK602" s="236"/>
      <c r="AL602" s="260" t="str">
        <f t="shared" si="165"/>
        <v>нет</v>
      </c>
      <c r="AM602" s="260" t="str">
        <f t="shared" si="169"/>
        <v>нет</v>
      </c>
      <c r="AN602" s="260">
        <f t="shared" si="166"/>
        <v>0</v>
      </c>
      <c r="AO602" s="260" t="e">
        <f t="shared" si="167"/>
        <v>#VALUE!</v>
      </c>
    </row>
    <row r="603" spans="1:41">
      <c r="A603" s="264" t="e">
        <f t="shared" si="170"/>
        <v>#VALUE!</v>
      </c>
      <c r="B603" s="243">
        <v>691</v>
      </c>
      <c r="C603" s="244"/>
      <c r="D603" s="258" t="str">
        <f t="shared" si="163"/>
        <v/>
      </c>
      <c r="E603" s="236"/>
      <c r="F603" s="236"/>
      <c r="G603" s="244"/>
      <c r="H603" s="259" t="str">
        <f t="shared" si="164"/>
        <v/>
      </c>
      <c r="I603" s="236"/>
      <c r="J603" s="236"/>
      <c r="K603" s="236"/>
      <c r="L603" s="236"/>
      <c r="M603" s="311">
        <f t="shared" si="168"/>
        <v>0</v>
      </c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  <c r="AA603" s="236"/>
      <c r="AB603" s="236"/>
      <c r="AC603" s="236"/>
      <c r="AD603" s="236"/>
      <c r="AE603" s="236"/>
      <c r="AF603" s="236"/>
      <c r="AG603" s="236"/>
      <c r="AH603" s="236"/>
      <c r="AI603" s="236"/>
      <c r="AJ603" s="236"/>
      <c r="AK603" s="236"/>
      <c r="AL603" s="260" t="str">
        <f t="shared" si="165"/>
        <v>нет</v>
      </c>
      <c r="AM603" s="260" t="str">
        <f t="shared" si="169"/>
        <v>нет</v>
      </c>
      <c r="AN603" s="260">
        <f t="shared" si="166"/>
        <v>0</v>
      </c>
      <c r="AO603" s="260" t="e">
        <f t="shared" si="167"/>
        <v>#VALUE!</v>
      </c>
    </row>
    <row r="604" spans="1:41">
      <c r="A604" s="264" t="e">
        <f t="shared" si="170"/>
        <v>#VALUE!</v>
      </c>
      <c r="B604" s="243">
        <v>692</v>
      </c>
      <c r="C604" s="244"/>
      <c r="D604" s="258" t="str">
        <f t="shared" ref="D604:D667" si="171">IFERROR(VLOOKUP(C604,msu,2,0),"")</f>
        <v/>
      </c>
      <c r="E604" s="236"/>
      <c r="F604" s="236"/>
      <c r="G604" s="244"/>
      <c r="H604" s="259" t="str">
        <f t="shared" ref="H604:H667" si="172">IFERROR(VLOOKUP(G604,oo,2,0),"")</f>
        <v/>
      </c>
      <c r="I604" s="236"/>
      <c r="J604" s="236"/>
      <c r="K604" s="236"/>
      <c r="L604" s="236"/>
      <c r="M604" s="311">
        <f t="shared" si="168"/>
        <v>0</v>
      </c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  <c r="AA604" s="236"/>
      <c r="AB604" s="236"/>
      <c r="AC604" s="236"/>
      <c r="AD604" s="236"/>
      <c r="AE604" s="236"/>
      <c r="AF604" s="236"/>
      <c r="AG604" s="236"/>
      <c r="AH604" s="236"/>
      <c r="AI604" s="236"/>
      <c r="AJ604" s="236"/>
      <c r="AK604" s="236"/>
      <c r="AL604" s="260" t="str">
        <f t="shared" si="165"/>
        <v>нет</v>
      </c>
      <c r="AM604" s="260" t="str">
        <f t="shared" si="169"/>
        <v>нет</v>
      </c>
      <c r="AN604" s="260">
        <f t="shared" si="166"/>
        <v>0</v>
      </c>
      <c r="AO604" s="260" t="e">
        <f t="shared" si="167"/>
        <v>#VALUE!</v>
      </c>
    </row>
    <row r="605" spans="1:41">
      <c r="A605" s="264" t="e">
        <f t="shared" si="170"/>
        <v>#VALUE!</v>
      </c>
      <c r="B605" s="243">
        <v>693</v>
      </c>
      <c r="C605" s="244"/>
      <c r="D605" s="258" t="str">
        <f t="shared" si="171"/>
        <v/>
      </c>
      <c r="E605" s="236"/>
      <c r="F605" s="236"/>
      <c r="G605" s="244"/>
      <c r="H605" s="259" t="str">
        <f t="shared" si="172"/>
        <v/>
      </c>
      <c r="I605" s="236"/>
      <c r="J605" s="236"/>
      <c r="K605" s="236"/>
      <c r="L605" s="236"/>
      <c r="M605" s="311">
        <f t="shared" si="168"/>
        <v>0</v>
      </c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  <c r="AA605" s="236"/>
      <c r="AB605" s="236"/>
      <c r="AC605" s="236"/>
      <c r="AD605" s="236"/>
      <c r="AE605" s="236"/>
      <c r="AF605" s="236"/>
      <c r="AG605" s="236"/>
      <c r="AH605" s="236"/>
      <c r="AI605" s="236"/>
      <c r="AJ605" s="236"/>
      <c r="AK605" s="236"/>
      <c r="AL605" s="260" t="str">
        <f t="shared" si="165"/>
        <v>нет</v>
      </c>
      <c r="AM605" s="260" t="str">
        <f t="shared" si="169"/>
        <v>нет</v>
      </c>
      <c r="AN605" s="260">
        <f t="shared" si="166"/>
        <v>0</v>
      </c>
      <c r="AO605" s="260" t="e">
        <f t="shared" si="167"/>
        <v>#VALUE!</v>
      </c>
    </row>
    <row r="606" spans="1:41">
      <c r="A606" s="264" t="e">
        <f t="shared" si="170"/>
        <v>#VALUE!</v>
      </c>
      <c r="B606" s="243">
        <v>694</v>
      </c>
      <c r="C606" s="244"/>
      <c r="D606" s="258" t="str">
        <f t="shared" si="171"/>
        <v/>
      </c>
      <c r="E606" s="236"/>
      <c r="F606" s="236"/>
      <c r="G606" s="244"/>
      <c r="H606" s="259" t="str">
        <f t="shared" si="172"/>
        <v/>
      </c>
      <c r="I606" s="236"/>
      <c r="J606" s="236"/>
      <c r="K606" s="236"/>
      <c r="L606" s="236"/>
      <c r="M606" s="311">
        <f t="shared" si="168"/>
        <v>0</v>
      </c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  <c r="AA606" s="236"/>
      <c r="AB606" s="236"/>
      <c r="AC606" s="236"/>
      <c r="AD606" s="236"/>
      <c r="AE606" s="236"/>
      <c r="AF606" s="236"/>
      <c r="AG606" s="236"/>
      <c r="AH606" s="236"/>
      <c r="AI606" s="236"/>
      <c r="AJ606" s="236"/>
      <c r="AK606" s="236"/>
      <c r="AL606" s="260" t="str">
        <f t="shared" si="165"/>
        <v>нет</v>
      </c>
      <c r="AM606" s="260" t="str">
        <f t="shared" si="169"/>
        <v>нет</v>
      </c>
      <c r="AN606" s="260">
        <f t="shared" si="166"/>
        <v>0</v>
      </c>
      <c r="AO606" s="260" t="e">
        <f t="shared" si="167"/>
        <v>#VALUE!</v>
      </c>
    </row>
    <row r="607" spans="1:41">
      <c r="A607" s="264" t="e">
        <f t="shared" si="170"/>
        <v>#VALUE!</v>
      </c>
      <c r="B607" s="243">
        <v>695</v>
      </c>
      <c r="C607" s="244"/>
      <c r="D607" s="258" t="str">
        <f t="shared" si="171"/>
        <v/>
      </c>
      <c r="E607" s="236"/>
      <c r="F607" s="236"/>
      <c r="G607" s="244"/>
      <c r="H607" s="259" t="str">
        <f t="shared" si="172"/>
        <v/>
      </c>
      <c r="I607" s="236"/>
      <c r="J607" s="236"/>
      <c r="K607" s="236"/>
      <c r="L607" s="236"/>
      <c r="M607" s="311">
        <f t="shared" si="168"/>
        <v>0</v>
      </c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  <c r="AA607" s="236"/>
      <c r="AB607" s="236"/>
      <c r="AC607" s="236"/>
      <c r="AD607" s="236"/>
      <c r="AE607" s="236"/>
      <c r="AF607" s="236"/>
      <c r="AG607" s="236"/>
      <c r="AH607" s="236"/>
      <c r="AI607" s="236"/>
      <c r="AJ607" s="236"/>
      <c r="AK607" s="236"/>
      <c r="AL607" s="260" t="str">
        <f t="shared" si="165"/>
        <v>нет</v>
      </c>
      <c r="AM607" s="260" t="str">
        <f t="shared" si="169"/>
        <v>нет</v>
      </c>
      <c r="AN607" s="260">
        <f t="shared" si="166"/>
        <v>0</v>
      </c>
      <c r="AO607" s="260" t="e">
        <f t="shared" si="167"/>
        <v>#VALUE!</v>
      </c>
    </row>
    <row r="608" spans="1:41">
      <c r="A608" s="264" t="e">
        <f t="shared" si="170"/>
        <v>#VALUE!</v>
      </c>
      <c r="B608" s="243">
        <v>696</v>
      </c>
      <c r="C608" s="244"/>
      <c r="D608" s="258" t="str">
        <f t="shared" si="171"/>
        <v/>
      </c>
      <c r="E608" s="236"/>
      <c r="F608" s="236"/>
      <c r="G608" s="244"/>
      <c r="H608" s="259" t="str">
        <f t="shared" si="172"/>
        <v/>
      </c>
      <c r="I608" s="236"/>
      <c r="J608" s="236"/>
      <c r="K608" s="236"/>
      <c r="L608" s="236"/>
      <c r="M608" s="311">
        <f t="shared" si="168"/>
        <v>0</v>
      </c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  <c r="AA608" s="236"/>
      <c r="AB608" s="236"/>
      <c r="AC608" s="236"/>
      <c r="AD608" s="236"/>
      <c r="AE608" s="236"/>
      <c r="AF608" s="236"/>
      <c r="AG608" s="236"/>
      <c r="AH608" s="236"/>
      <c r="AI608" s="236"/>
      <c r="AJ608" s="236"/>
      <c r="AK608" s="236"/>
      <c r="AL608" s="260" t="str">
        <f t="shared" si="165"/>
        <v>нет</v>
      </c>
      <c r="AM608" s="260" t="str">
        <f t="shared" si="169"/>
        <v>нет</v>
      </c>
      <c r="AN608" s="260">
        <f t="shared" si="166"/>
        <v>0</v>
      </c>
      <c r="AO608" s="260" t="e">
        <f t="shared" si="167"/>
        <v>#VALUE!</v>
      </c>
    </row>
    <row r="609" spans="1:41">
      <c r="A609" s="264" t="e">
        <f t="shared" si="170"/>
        <v>#VALUE!</v>
      </c>
      <c r="B609" s="243">
        <v>697</v>
      </c>
      <c r="C609" s="244"/>
      <c r="D609" s="258" t="str">
        <f t="shared" si="171"/>
        <v/>
      </c>
      <c r="E609" s="236"/>
      <c r="F609" s="236"/>
      <c r="G609" s="244"/>
      <c r="H609" s="259" t="str">
        <f t="shared" si="172"/>
        <v/>
      </c>
      <c r="I609" s="236"/>
      <c r="J609" s="236"/>
      <c r="K609" s="236"/>
      <c r="L609" s="236"/>
      <c r="M609" s="311">
        <f t="shared" si="168"/>
        <v>0</v>
      </c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  <c r="AA609" s="236"/>
      <c r="AB609" s="236"/>
      <c r="AC609" s="236"/>
      <c r="AD609" s="236"/>
      <c r="AE609" s="236"/>
      <c r="AF609" s="236"/>
      <c r="AG609" s="236"/>
      <c r="AH609" s="236"/>
      <c r="AI609" s="236"/>
      <c r="AJ609" s="236"/>
      <c r="AK609" s="236"/>
      <c r="AL609" s="260" t="str">
        <f t="shared" si="165"/>
        <v>нет</v>
      </c>
      <c r="AM609" s="260" t="str">
        <f t="shared" si="169"/>
        <v>нет</v>
      </c>
      <c r="AN609" s="260">
        <f t="shared" si="166"/>
        <v>0</v>
      </c>
      <c r="AO609" s="260" t="e">
        <f t="shared" si="167"/>
        <v>#VALUE!</v>
      </c>
    </row>
    <row r="610" spans="1:41">
      <c r="A610" s="264" t="e">
        <f t="shared" si="170"/>
        <v>#VALUE!</v>
      </c>
      <c r="B610" s="243">
        <v>698</v>
      </c>
      <c r="C610" s="244"/>
      <c r="D610" s="258" t="str">
        <f t="shared" si="171"/>
        <v/>
      </c>
      <c r="E610" s="236"/>
      <c r="F610" s="236"/>
      <c r="G610" s="244"/>
      <c r="H610" s="259" t="str">
        <f t="shared" si="172"/>
        <v/>
      </c>
      <c r="I610" s="236"/>
      <c r="J610" s="236"/>
      <c r="K610" s="236"/>
      <c r="L610" s="236"/>
      <c r="M610" s="311">
        <f t="shared" si="168"/>
        <v>0</v>
      </c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  <c r="AA610" s="236"/>
      <c r="AB610" s="236"/>
      <c r="AC610" s="236"/>
      <c r="AD610" s="236"/>
      <c r="AE610" s="236"/>
      <c r="AF610" s="236"/>
      <c r="AG610" s="236"/>
      <c r="AH610" s="236"/>
      <c r="AI610" s="236"/>
      <c r="AJ610" s="236"/>
      <c r="AK610" s="236"/>
      <c r="AL610" s="260" t="str">
        <f t="shared" ref="AL610:AL673" si="173">IF($I610&lt;5,"нет",IF($I610&gt;9,"нет","да"))</f>
        <v>нет</v>
      </c>
      <c r="AM610" s="260" t="str">
        <f t="shared" si="169"/>
        <v>нет</v>
      </c>
      <c r="AN610" s="260">
        <f t="shared" ref="AN610:AN673" si="174">COUNTIF(N610:AK610,"призер")+COUNTIF(N610:AK610,"победитель")</f>
        <v>0</v>
      </c>
      <c r="AO610" s="260" t="e">
        <f t="shared" ref="AO610:AO673" si="175">IF(LEN(G610)=5,LEFT(G610,1)+100,LEFT(G610,2)+100)</f>
        <v>#VALUE!</v>
      </c>
    </row>
    <row r="611" spans="1:41">
      <c r="A611" s="264" t="e">
        <f t="shared" si="170"/>
        <v>#VALUE!</v>
      </c>
      <c r="B611" s="243">
        <v>699</v>
      </c>
      <c r="C611" s="244"/>
      <c r="D611" s="258" t="str">
        <f t="shared" si="171"/>
        <v/>
      </c>
      <c r="E611" s="236"/>
      <c r="F611" s="236"/>
      <c r="G611" s="244"/>
      <c r="H611" s="259" t="str">
        <f t="shared" si="172"/>
        <v/>
      </c>
      <c r="I611" s="236"/>
      <c r="J611" s="236"/>
      <c r="K611" s="236"/>
      <c r="L611" s="236"/>
      <c r="M611" s="311">
        <f t="shared" ref="M611:M674" si="176">COUNTA(N611:AK611)</f>
        <v>0</v>
      </c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  <c r="AA611" s="236"/>
      <c r="AB611" s="236"/>
      <c r="AC611" s="236"/>
      <c r="AD611" s="236"/>
      <c r="AE611" s="236"/>
      <c r="AF611" s="236"/>
      <c r="AG611" s="236"/>
      <c r="AH611" s="236"/>
      <c r="AI611" s="236"/>
      <c r="AJ611" s="236"/>
      <c r="AK611" s="236"/>
      <c r="AL611" s="260" t="str">
        <f t="shared" si="173"/>
        <v>нет</v>
      </c>
      <c r="AM611" s="260" t="str">
        <f t="shared" ref="AM611:AM674" si="177">IF($I611&lt;=9,"нет","да")</f>
        <v>нет</v>
      </c>
      <c r="AN611" s="260">
        <f t="shared" si="174"/>
        <v>0</v>
      </c>
      <c r="AO611" s="260" t="e">
        <f t="shared" si="175"/>
        <v>#VALUE!</v>
      </c>
    </row>
    <row r="612" spans="1:41">
      <c r="A612" s="264" t="e">
        <f t="shared" si="170"/>
        <v>#VALUE!</v>
      </c>
      <c r="B612" s="243">
        <v>700</v>
      </c>
      <c r="C612" s="244"/>
      <c r="D612" s="258" t="str">
        <f t="shared" si="171"/>
        <v/>
      </c>
      <c r="E612" s="236"/>
      <c r="F612" s="236"/>
      <c r="G612" s="244"/>
      <c r="H612" s="259" t="str">
        <f t="shared" si="172"/>
        <v/>
      </c>
      <c r="I612" s="236"/>
      <c r="J612" s="236"/>
      <c r="K612" s="236"/>
      <c r="L612" s="236"/>
      <c r="M612" s="311">
        <f t="shared" si="176"/>
        <v>0</v>
      </c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  <c r="AA612" s="236"/>
      <c r="AB612" s="236"/>
      <c r="AC612" s="236"/>
      <c r="AD612" s="236"/>
      <c r="AE612" s="236"/>
      <c r="AF612" s="236"/>
      <c r="AG612" s="236"/>
      <c r="AH612" s="236"/>
      <c r="AI612" s="236"/>
      <c r="AJ612" s="236"/>
      <c r="AK612" s="236"/>
      <c r="AL612" s="260" t="str">
        <f t="shared" si="173"/>
        <v>нет</v>
      </c>
      <c r="AM612" s="260" t="str">
        <f t="shared" si="177"/>
        <v>нет</v>
      </c>
      <c r="AN612" s="260">
        <f t="shared" si="174"/>
        <v>0</v>
      </c>
      <c r="AO612" s="260" t="e">
        <f t="shared" si="175"/>
        <v>#VALUE!</v>
      </c>
    </row>
    <row r="613" spans="1:41">
      <c r="A613" s="264" t="e">
        <f t="shared" si="170"/>
        <v>#VALUE!</v>
      </c>
      <c r="B613" s="243">
        <v>701</v>
      </c>
      <c r="C613" s="244"/>
      <c r="D613" s="258" t="str">
        <f t="shared" si="171"/>
        <v/>
      </c>
      <c r="E613" s="236"/>
      <c r="F613" s="236"/>
      <c r="G613" s="244"/>
      <c r="H613" s="259" t="str">
        <f t="shared" si="172"/>
        <v/>
      </c>
      <c r="I613" s="236"/>
      <c r="J613" s="236"/>
      <c r="K613" s="236"/>
      <c r="L613" s="236"/>
      <c r="M613" s="311">
        <f t="shared" si="176"/>
        <v>0</v>
      </c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  <c r="AA613" s="236"/>
      <c r="AB613" s="236"/>
      <c r="AC613" s="236"/>
      <c r="AD613" s="236"/>
      <c r="AE613" s="236"/>
      <c r="AF613" s="236"/>
      <c r="AG613" s="236"/>
      <c r="AH613" s="236"/>
      <c r="AI613" s="236"/>
      <c r="AJ613" s="236"/>
      <c r="AK613" s="236"/>
      <c r="AL613" s="260" t="str">
        <f t="shared" si="173"/>
        <v>нет</v>
      </c>
      <c r="AM613" s="260" t="str">
        <f t="shared" si="177"/>
        <v>нет</v>
      </c>
      <c r="AN613" s="260">
        <f t="shared" si="174"/>
        <v>0</v>
      </c>
      <c r="AO613" s="260" t="e">
        <f t="shared" si="175"/>
        <v>#VALUE!</v>
      </c>
    </row>
    <row r="614" spans="1:41">
      <c r="A614" s="264" t="e">
        <f t="shared" si="170"/>
        <v>#VALUE!</v>
      </c>
      <c r="B614" s="243">
        <v>702</v>
      </c>
      <c r="C614" s="244"/>
      <c r="D614" s="258" t="str">
        <f t="shared" si="171"/>
        <v/>
      </c>
      <c r="E614" s="236"/>
      <c r="F614" s="236"/>
      <c r="G614" s="244"/>
      <c r="H614" s="259" t="str">
        <f t="shared" si="172"/>
        <v/>
      </c>
      <c r="I614" s="236"/>
      <c r="J614" s="236"/>
      <c r="K614" s="236"/>
      <c r="L614" s="236"/>
      <c r="M614" s="311">
        <f t="shared" si="176"/>
        <v>0</v>
      </c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  <c r="AA614" s="236"/>
      <c r="AB614" s="236"/>
      <c r="AC614" s="236"/>
      <c r="AD614" s="236"/>
      <c r="AE614" s="236"/>
      <c r="AF614" s="236"/>
      <c r="AG614" s="236"/>
      <c r="AH614" s="236"/>
      <c r="AI614" s="236"/>
      <c r="AJ614" s="236"/>
      <c r="AK614" s="236"/>
      <c r="AL614" s="260" t="str">
        <f t="shared" si="173"/>
        <v>нет</v>
      </c>
      <c r="AM614" s="260" t="str">
        <f t="shared" si="177"/>
        <v>нет</v>
      </c>
      <c r="AN614" s="260">
        <f t="shared" si="174"/>
        <v>0</v>
      </c>
      <c r="AO614" s="260" t="e">
        <f t="shared" si="175"/>
        <v>#VALUE!</v>
      </c>
    </row>
    <row r="615" spans="1:41">
      <c r="A615" s="264" t="e">
        <f t="shared" si="170"/>
        <v>#VALUE!</v>
      </c>
      <c r="B615" s="243">
        <v>703</v>
      </c>
      <c r="C615" s="244"/>
      <c r="D615" s="258" t="str">
        <f t="shared" si="171"/>
        <v/>
      </c>
      <c r="E615" s="236"/>
      <c r="F615" s="236"/>
      <c r="G615" s="244"/>
      <c r="H615" s="259" t="str">
        <f t="shared" si="172"/>
        <v/>
      </c>
      <c r="I615" s="236"/>
      <c r="J615" s="236"/>
      <c r="K615" s="236"/>
      <c r="L615" s="236"/>
      <c r="M615" s="311">
        <f t="shared" si="176"/>
        <v>0</v>
      </c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  <c r="AA615" s="236"/>
      <c r="AB615" s="236"/>
      <c r="AC615" s="236"/>
      <c r="AD615" s="236"/>
      <c r="AE615" s="236"/>
      <c r="AF615" s="236"/>
      <c r="AG615" s="236"/>
      <c r="AH615" s="236"/>
      <c r="AI615" s="236"/>
      <c r="AJ615" s="236"/>
      <c r="AK615" s="236"/>
      <c r="AL615" s="260" t="str">
        <f t="shared" si="173"/>
        <v>нет</v>
      </c>
      <c r="AM615" s="260" t="str">
        <f t="shared" si="177"/>
        <v>нет</v>
      </c>
      <c r="AN615" s="260">
        <f t="shared" si="174"/>
        <v>0</v>
      </c>
      <c r="AO615" s="260" t="e">
        <f t="shared" si="175"/>
        <v>#VALUE!</v>
      </c>
    </row>
    <row r="616" spans="1:41">
      <c r="A616" s="264" t="e">
        <f t="shared" si="170"/>
        <v>#VALUE!</v>
      </c>
      <c r="B616" s="243">
        <v>704</v>
      </c>
      <c r="C616" s="244"/>
      <c r="D616" s="258" t="str">
        <f t="shared" si="171"/>
        <v/>
      </c>
      <c r="E616" s="236"/>
      <c r="F616" s="236"/>
      <c r="G616" s="244"/>
      <c r="H616" s="259" t="str">
        <f t="shared" si="172"/>
        <v/>
      </c>
      <c r="I616" s="236"/>
      <c r="J616" s="236"/>
      <c r="K616" s="236"/>
      <c r="L616" s="236"/>
      <c r="M616" s="311">
        <f t="shared" si="176"/>
        <v>0</v>
      </c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  <c r="AA616" s="236"/>
      <c r="AB616" s="236"/>
      <c r="AC616" s="236"/>
      <c r="AD616" s="236"/>
      <c r="AE616" s="236"/>
      <c r="AF616" s="236"/>
      <c r="AG616" s="236"/>
      <c r="AH616" s="236"/>
      <c r="AI616" s="236"/>
      <c r="AJ616" s="236"/>
      <c r="AK616" s="236"/>
      <c r="AL616" s="260" t="str">
        <f t="shared" si="173"/>
        <v>нет</v>
      </c>
      <c r="AM616" s="260" t="str">
        <f t="shared" si="177"/>
        <v>нет</v>
      </c>
      <c r="AN616" s="260">
        <f t="shared" si="174"/>
        <v>0</v>
      </c>
      <c r="AO616" s="260" t="e">
        <f t="shared" si="175"/>
        <v>#VALUE!</v>
      </c>
    </row>
    <row r="617" spans="1:41">
      <c r="A617" s="264" t="e">
        <f t="shared" si="170"/>
        <v>#VALUE!</v>
      </c>
      <c r="B617" s="243">
        <v>705</v>
      </c>
      <c r="C617" s="244"/>
      <c r="D617" s="258" t="str">
        <f t="shared" si="171"/>
        <v/>
      </c>
      <c r="E617" s="236"/>
      <c r="F617" s="236"/>
      <c r="G617" s="244"/>
      <c r="H617" s="259" t="str">
        <f t="shared" si="172"/>
        <v/>
      </c>
      <c r="I617" s="236"/>
      <c r="J617" s="236"/>
      <c r="K617" s="236"/>
      <c r="L617" s="236"/>
      <c r="M617" s="311">
        <f t="shared" si="176"/>
        <v>0</v>
      </c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  <c r="AA617" s="236"/>
      <c r="AB617" s="236"/>
      <c r="AC617" s="236"/>
      <c r="AD617" s="236"/>
      <c r="AE617" s="236"/>
      <c r="AF617" s="236"/>
      <c r="AG617" s="236"/>
      <c r="AH617" s="236"/>
      <c r="AI617" s="236"/>
      <c r="AJ617" s="236"/>
      <c r="AK617" s="236"/>
      <c r="AL617" s="260" t="str">
        <f t="shared" si="173"/>
        <v>нет</v>
      </c>
      <c r="AM617" s="260" t="str">
        <f t="shared" si="177"/>
        <v>нет</v>
      </c>
      <c r="AN617" s="260">
        <f t="shared" si="174"/>
        <v>0</v>
      </c>
      <c r="AO617" s="260" t="e">
        <f t="shared" si="175"/>
        <v>#VALUE!</v>
      </c>
    </row>
    <row r="618" spans="1:41">
      <c r="A618" s="264" t="e">
        <f t="shared" si="170"/>
        <v>#VALUE!</v>
      </c>
      <c r="B618" s="243">
        <v>706</v>
      </c>
      <c r="C618" s="244"/>
      <c r="D618" s="258" t="str">
        <f t="shared" si="171"/>
        <v/>
      </c>
      <c r="E618" s="236"/>
      <c r="F618" s="236"/>
      <c r="G618" s="244"/>
      <c r="H618" s="259" t="str">
        <f t="shared" si="172"/>
        <v/>
      </c>
      <c r="I618" s="236"/>
      <c r="J618" s="236"/>
      <c r="K618" s="236"/>
      <c r="L618" s="236"/>
      <c r="M618" s="311">
        <f t="shared" si="176"/>
        <v>0</v>
      </c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  <c r="AA618" s="236"/>
      <c r="AB618" s="236"/>
      <c r="AC618" s="236"/>
      <c r="AD618" s="236"/>
      <c r="AE618" s="236"/>
      <c r="AF618" s="236"/>
      <c r="AG618" s="236"/>
      <c r="AH618" s="236"/>
      <c r="AI618" s="236"/>
      <c r="AJ618" s="236"/>
      <c r="AK618" s="236"/>
      <c r="AL618" s="260" t="str">
        <f t="shared" si="173"/>
        <v>нет</v>
      </c>
      <c r="AM618" s="260" t="str">
        <f t="shared" si="177"/>
        <v>нет</v>
      </c>
      <c r="AN618" s="260">
        <f t="shared" si="174"/>
        <v>0</v>
      </c>
      <c r="AO618" s="260" t="e">
        <f t="shared" si="175"/>
        <v>#VALUE!</v>
      </c>
    </row>
    <row r="619" spans="1:41">
      <c r="A619" s="264" t="e">
        <f t="shared" si="170"/>
        <v>#VALUE!</v>
      </c>
      <c r="B619" s="243">
        <v>707</v>
      </c>
      <c r="C619" s="244"/>
      <c r="D619" s="258" t="str">
        <f t="shared" si="171"/>
        <v/>
      </c>
      <c r="E619" s="236"/>
      <c r="F619" s="236"/>
      <c r="G619" s="244"/>
      <c r="H619" s="259" t="str">
        <f t="shared" si="172"/>
        <v/>
      </c>
      <c r="I619" s="236"/>
      <c r="J619" s="236"/>
      <c r="K619" s="236"/>
      <c r="L619" s="236"/>
      <c r="M619" s="311">
        <f t="shared" si="176"/>
        <v>0</v>
      </c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  <c r="AA619" s="236"/>
      <c r="AB619" s="236"/>
      <c r="AC619" s="236"/>
      <c r="AD619" s="236"/>
      <c r="AE619" s="236"/>
      <c r="AF619" s="236"/>
      <c r="AG619" s="236"/>
      <c r="AH619" s="236"/>
      <c r="AI619" s="236"/>
      <c r="AJ619" s="236"/>
      <c r="AK619" s="236"/>
      <c r="AL619" s="260" t="str">
        <f t="shared" si="173"/>
        <v>нет</v>
      </c>
      <c r="AM619" s="260" t="str">
        <f t="shared" si="177"/>
        <v>нет</v>
      </c>
      <c r="AN619" s="260">
        <f t="shared" si="174"/>
        <v>0</v>
      </c>
      <c r="AO619" s="260" t="e">
        <f t="shared" si="175"/>
        <v>#VALUE!</v>
      </c>
    </row>
    <row r="620" spans="1:41">
      <c r="A620" s="264" t="e">
        <f t="shared" si="170"/>
        <v>#VALUE!</v>
      </c>
      <c r="B620" s="243">
        <v>708</v>
      </c>
      <c r="C620" s="244"/>
      <c r="D620" s="258" t="str">
        <f t="shared" si="171"/>
        <v/>
      </c>
      <c r="E620" s="236"/>
      <c r="F620" s="236"/>
      <c r="G620" s="244"/>
      <c r="H620" s="259" t="str">
        <f t="shared" si="172"/>
        <v/>
      </c>
      <c r="I620" s="236"/>
      <c r="J620" s="236"/>
      <c r="K620" s="236"/>
      <c r="L620" s="236"/>
      <c r="M620" s="311">
        <f t="shared" si="176"/>
        <v>0</v>
      </c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  <c r="AA620" s="236"/>
      <c r="AB620" s="236"/>
      <c r="AC620" s="236"/>
      <c r="AD620" s="236"/>
      <c r="AE620" s="236"/>
      <c r="AF620" s="236"/>
      <c r="AG620" s="236"/>
      <c r="AH620" s="236"/>
      <c r="AI620" s="236"/>
      <c r="AJ620" s="236"/>
      <c r="AK620" s="236"/>
      <c r="AL620" s="260" t="str">
        <f t="shared" si="173"/>
        <v>нет</v>
      </c>
      <c r="AM620" s="260" t="str">
        <f t="shared" si="177"/>
        <v>нет</v>
      </c>
      <c r="AN620" s="260">
        <f t="shared" si="174"/>
        <v>0</v>
      </c>
      <c r="AO620" s="260" t="e">
        <f t="shared" si="175"/>
        <v>#VALUE!</v>
      </c>
    </row>
    <row r="621" spans="1:41">
      <c r="A621" s="264" t="e">
        <f t="shared" ref="A621:A684" si="178">IF($AO621=$C621, "Код_ОО+МСУ_верно", "Требуется проверка кода ОО или МСУ, кроме 101, 102,103")</f>
        <v>#VALUE!</v>
      </c>
      <c r="B621" s="243">
        <v>709</v>
      </c>
      <c r="C621" s="244"/>
      <c r="D621" s="258" t="str">
        <f t="shared" si="171"/>
        <v/>
      </c>
      <c r="E621" s="236"/>
      <c r="F621" s="236"/>
      <c r="G621" s="244"/>
      <c r="H621" s="259" t="str">
        <f t="shared" si="172"/>
        <v/>
      </c>
      <c r="I621" s="236"/>
      <c r="J621" s="236"/>
      <c r="K621" s="236"/>
      <c r="L621" s="236"/>
      <c r="M621" s="311">
        <f t="shared" si="176"/>
        <v>0</v>
      </c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  <c r="AA621" s="236"/>
      <c r="AB621" s="236"/>
      <c r="AC621" s="236"/>
      <c r="AD621" s="236"/>
      <c r="AE621" s="236"/>
      <c r="AF621" s="236"/>
      <c r="AG621" s="236"/>
      <c r="AH621" s="236"/>
      <c r="AI621" s="236"/>
      <c r="AJ621" s="236"/>
      <c r="AK621" s="236"/>
      <c r="AL621" s="260" t="str">
        <f t="shared" si="173"/>
        <v>нет</v>
      </c>
      <c r="AM621" s="260" t="str">
        <f t="shared" si="177"/>
        <v>нет</v>
      </c>
      <c r="AN621" s="260">
        <f t="shared" si="174"/>
        <v>0</v>
      </c>
      <c r="AO621" s="260" t="e">
        <f t="shared" si="175"/>
        <v>#VALUE!</v>
      </c>
    </row>
    <row r="622" spans="1:41">
      <c r="A622" s="264" t="e">
        <f t="shared" si="178"/>
        <v>#VALUE!</v>
      </c>
      <c r="B622" s="243">
        <v>710</v>
      </c>
      <c r="C622" s="244"/>
      <c r="D622" s="258" t="str">
        <f t="shared" si="171"/>
        <v/>
      </c>
      <c r="E622" s="236"/>
      <c r="F622" s="236"/>
      <c r="G622" s="244"/>
      <c r="H622" s="259" t="str">
        <f t="shared" si="172"/>
        <v/>
      </c>
      <c r="I622" s="236"/>
      <c r="J622" s="236"/>
      <c r="K622" s="236"/>
      <c r="L622" s="236"/>
      <c r="M622" s="311">
        <f t="shared" si="176"/>
        <v>0</v>
      </c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  <c r="AA622" s="236"/>
      <c r="AB622" s="236"/>
      <c r="AC622" s="236"/>
      <c r="AD622" s="236"/>
      <c r="AE622" s="236"/>
      <c r="AF622" s="236"/>
      <c r="AG622" s="236"/>
      <c r="AH622" s="236"/>
      <c r="AI622" s="236"/>
      <c r="AJ622" s="236"/>
      <c r="AK622" s="236"/>
      <c r="AL622" s="260" t="str">
        <f t="shared" si="173"/>
        <v>нет</v>
      </c>
      <c r="AM622" s="260" t="str">
        <f t="shared" si="177"/>
        <v>нет</v>
      </c>
      <c r="AN622" s="260">
        <f t="shared" si="174"/>
        <v>0</v>
      </c>
      <c r="AO622" s="260" t="e">
        <f t="shared" si="175"/>
        <v>#VALUE!</v>
      </c>
    </row>
    <row r="623" spans="1:41">
      <c r="A623" s="264" t="e">
        <f t="shared" si="178"/>
        <v>#VALUE!</v>
      </c>
      <c r="B623" s="243">
        <v>711</v>
      </c>
      <c r="C623" s="244"/>
      <c r="D623" s="258" t="str">
        <f t="shared" si="171"/>
        <v/>
      </c>
      <c r="E623" s="236"/>
      <c r="F623" s="236"/>
      <c r="G623" s="244"/>
      <c r="H623" s="259" t="str">
        <f t="shared" si="172"/>
        <v/>
      </c>
      <c r="I623" s="236"/>
      <c r="J623" s="236"/>
      <c r="K623" s="236"/>
      <c r="L623" s="236"/>
      <c r="M623" s="311">
        <f t="shared" si="176"/>
        <v>0</v>
      </c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  <c r="AA623" s="236"/>
      <c r="AB623" s="236"/>
      <c r="AC623" s="236"/>
      <c r="AD623" s="236"/>
      <c r="AE623" s="236"/>
      <c r="AF623" s="236"/>
      <c r="AG623" s="236"/>
      <c r="AH623" s="236"/>
      <c r="AI623" s="236"/>
      <c r="AJ623" s="236"/>
      <c r="AK623" s="236"/>
      <c r="AL623" s="260" t="str">
        <f t="shared" si="173"/>
        <v>нет</v>
      </c>
      <c r="AM623" s="260" t="str">
        <f t="shared" si="177"/>
        <v>нет</v>
      </c>
      <c r="AN623" s="260">
        <f t="shared" si="174"/>
        <v>0</v>
      </c>
      <c r="AO623" s="260" t="e">
        <f t="shared" si="175"/>
        <v>#VALUE!</v>
      </c>
    </row>
    <row r="624" spans="1:41">
      <c r="A624" s="264" t="e">
        <f t="shared" si="178"/>
        <v>#VALUE!</v>
      </c>
      <c r="B624" s="243">
        <v>712</v>
      </c>
      <c r="C624" s="244"/>
      <c r="D624" s="258" t="str">
        <f t="shared" si="171"/>
        <v/>
      </c>
      <c r="E624" s="236"/>
      <c r="F624" s="236"/>
      <c r="G624" s="244"/>
      <c r="H624" s="259" t="str">
        <f t="shared" si="172"/>
        <v/>
      </c>
      <c r="I624" s="236"/>
      <c r="J624" s="236"/>
      <c r="K624" s="236"/>
      <c r="L624" s="236"/>
      <c r="M624" s="311">
        <f t="shared" si="176"/>
        <v>0</v>
      </c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  <c r="AA624" s="236"/>
      <c r="AB624" s="236"/>
      <c r="AC624" s="236"/>
      <c r="AD624" s="236"/>
      <c r="AE624" s="236"/>
      <c r="AF624" s="236"/>
      <c r="AG624" s="236"/>
      <c r="AH624" s="236"/>
      <c r="AI624" s="236"/>
      <c r="AJ624" s="236"/>
      <c r="AK624" s="236"/>
      <c r="AL624" s="260" t="str">
        <f t="shared" si="173"/>
        <v>нет</v>
      </c>
      <c r="AM624" s="260" t="str">
        <f t="shared" si="177"/>
        <v>нет</v>
      </c>
      <c r="AN624" s="260">
        <f t="shared" si="174"/>
        <v>0</v>
      </c>
      <c r="AO624" s="260" t="e">
        <f t="shared" si="175"/>
        <v>#VALUE!</v>
      </c>
    </row>
    <row r="625" spans="1:41">
      <c r="A625" s="264" t="e">
        <f t="shared" si="178"/>
        <v>#VALUE!</v>
      </c>
      <c r="B625" s="243">
        <v>713</v>
      </c>
      <c r="C625" s="244"/>
      <c r="D625" s="258" t="str">
        <f t="shared" si="171"/>
        <v/>
      </c>
      <c r="E625" s="236"/>
      <c r="F625" s="236"/>
      <c r="G625" s="244"/>
      <c r="H625" s="259" t="str">
        <f t="shared" si="172"/>
        <v/>
      </c>
      <c r="I625" s="236"/>
      <c r="J625" s="236"/>
      <c r="K625" s="236"/>
      <c r="L625" s="236"/>
      <c r="M625" s="311">
        <f t="shared" si="176"/>
        <v>0</v>
      </c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  <c r="AA625" s="236"/>
      <c r="AB625" s="236"/>
      <c r="AC625" s="236"/>
      <c r="AD625" s="236"/>
      <c r="AE625" s="236"/>
      <c r="AF625" s="236"/>
      <c r="AG625" s="236"/>
      <c r="AH625" s="236"/>
      <c r="AI625" s="236"/>
      <c r="AJ625" s="236"/>
      <c r="AK625" s="236"/>
      <c r="AL625" s="260" t="str">
        <f t="shared" si="173"/>
        <v>нет</v>
      </c>
      <c r="AM625" s="260" t="str">
        <f t="shared" si="177"/>
        <v>нет</v>
      </c>
      <c r="AN625" s="260">
        <f t="shared" si="174"/>
        <v>0</v>
      </c>
      <c r="AO625" s="260" t="e">
        <f t="shared" si="175"/>
        <v>#VALUE!</v>
      </c>
    </row>
    <row r="626" spans="1:41">
      <c r="A626" s="264" t="e">
        <f t="shared" si="178"/>
        <v>#VALUE!</v>
      </c>
      <c r="B626" s="243">
        <v>714</v>
      </c>
      <c r="C626" s="244"/>
      <c r="D626" s="258" t="str">
        <f t="shared" si="171"/>
        <v/>
      </c>
      <c r="E626" s="236"/>
      <c r="F626" s="236"/>
      <c r="G626" s="244"/>
      <c r="H626" s="259" t="str">
        <f t="shared" si="172"/>
        <v/>
      </c>
      <c r="I626" s="236"/>
      <c r="J626" s="236"/>
      <c r="K626" s="236"/>
      <c r="L626" s="236"/>
      <c r="M626" s="311">
        <f t="shared" si="176"/>
        <v>0</v>
      </c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  <c r="AA626" s="236"/>
      <c r="AB626" s="236"/>
      <c r="AC626" s="236"/>
      <c r="AD626" s="236"/>
      <c r="AE626" s="236"/>
      <c r="AF626" s="236"/>
      <c r="AG626" s="236"/>
      <c r="AH626" s="236"/>
      <c r="AI626" s="236"/>
      <c r="AJ626" s="236"/>
      <c r="AK626" s="236"/>
      <c r="AL626" s="260" t="str">
        <f t="shared" si="173"/>
        <v>нет</v>
      </c>
      <c r="AM626" s="260" t="str">
        <f t="shared" si="177"/>
        <v>нет</v>
      </c>
      <c r="AN626" s="260">
        <f t="shared" si="174"/>
        <v>0</v>
      </c>
      <c r="AO626" s="260" t="e">
        <f t="shared" si="175"/>
        <v>#VALUE!</v>
      </c>
    </row>
    <row r="627" spans="1:41">
      <c r="A627" s="264" t="e">
        <f t="shared" si="178"/>
        <v>#VALUE!</v>
      </c>
      <c r="B627" s="243">
        <v>715</v>
      </c>
      <c r="C627" s="244"/>
      <c r="D627" s="258" t="str">
        <f t="shared" si="171"/>
        <v/>
      </c>
      <c r="E627" s="236"/>
      <c r="F627" s="236"/>
      <c r="G627" s="244"/>
      <c r="H627" s="259" t="str">
        <f t="shared" si="172"/>
        <v/>
      </c>
      <c r="I627" s="236"/>
      <c r="J627" s="236"/>
      <c r="K627" s="236"/>
      <c r="L627" s="236"/>
      <c r="M627" s="311">
        <f t="shared" si="176"/>
        <v>0</v>
      </c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  <c r="AA627" s="236"/>
      <c r="AB627" s="236"/>
      <c r="AC627" s="236"/>
      <c r="AD627" s="236"/>
      <c r="AE627" s="236"/>
      <c r="AF627" s="236"/>
      <c r="AG627" s="236"/>
      <c r="AH627" s="236"/>
      <c r="AI627" s="236"/>
      <c r="AJ627" s="236"/>
      <c r="AK627" s="236"/>
      <c r="AL627" s="260" t="str">
        <f t="shared" si="173"/>
        <v>нет</v>
      </c>
      <c r="AM627" s="260" t="str">
        <f t="shared" si="177"/>
        <v>нет</v>
      </c>
      <c r="AN627" s="260">
        <f t="shared" si="174"/>
        <v>0</v>
      </c>
      <c r="AO627" s="260" t="e">
        <f t="shared" si="175"/>
        <v>#VALUE!</v>
      </c>
    </row>
    <row r="628" spans="1:41">
      <c r="A628" s="264" t="e">
        <f t="shared" si="178"/>
        <v>#VALUE!</v>
      </c>
      <c r="B628" s="243">
        <v>716</v>
      </c>
      <c r="C628" s="244"/>
      <c r="D628" s="258" t="str">
        <f t="shared" si="171"/>
        <v/>
      </c>
      <c r="E628" s="236"/>
      <c r="F628" s="236"/>
      <c r="G628" s="244"/>
      <c r="H628" s="259" t="str">
        <f t="shared" si="172"/>
        <v/>
      </c>
      <c r="I628" s="236"/>
      <c r="J628" s="236"/>
      <c r="K628" s="236"/>
      <c r="L628" s="236"/>
      <c r="M628" s="311">
        <f t="shared" si="176"/>
        <v>0</v>
      </c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  <c r="AA628" s="236"/>
      <c r="AB628" s="236"/>
      <c r="AC628" s="236"/>
      <c r="AD628" s="236"/>
      <c r="AE628" s="236"/>
      <c r="AF628" s="236"/>
      <c r="AG628" s="236"/>
      <c r="AH628" s="236"/>
      <c r="AI628" s="236"/>
      <c r="AJ628" s="236"/>
      <c r="AK628" s="236"/>
      <c r="AL628" s="260" t="str">
        <f t="shared" si="173"/>
        <v>нет</v>
      </c>
      <c r="AM628" s="260" t="str">
        <f t="shared" si="177"/>
        <v>нет</v>
      </c>
      <c r="AN628" s="260">
        <f t="shared" si="174"/>
        <v>0</v>
      </c>
      <c r="AO628" s="260" t="e">
        <f t="shared" si="175"/>
        <v>#VALUE!</v>
      </c>
    </row>
    <row r="629" spans="1:41">
      <c r="A629" s="264" t="e">
        <f t="shared" si="178"/>
        <v>#VALUE!</v>
      </c>
      <c r="B629" s="243">
        <v>717</v>
      </c>
      <c r="C629" s="244"/>
      <c r="D629" s="258" t="str">
        <f t="shared" si="171"/>
        <v/>
      </c>
      <c r="E629" s="236"/>
      <c r="F629" s="236"/>
      <c r="G629" s="244"/>
      <c r="H629" s="259" t="str">
        <f t="shared" si="172"/>
        <v/>
      </c>
      <c r="I629" s="236"/>
      <c r="J629" s="236"/>
      <c r="K629" s="236"/>
      <c r="L629" s="236"/>
      <c r="M629" s="311">
        <f t="shared" si="176"/>
        <v>0</v>
      </c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  <c r="AA629" s="236"/>
      <c r="AB629" s="236"/>
      <c r="AC629" s="236"/>
      <c r="AD629" s="236"/>
      <c r="AE629" s="236"/>
      <c r="AF629" s="236"/>
      <c r="AG629" s="236"/>
      <c r="AH629" s="236"/>
      <c r="AI629" s="236"/>
      <c r="AJ629" s="236"/>
      <c r="AK629" s="236"/>
      <c r="AL629" s="260" t="str">
        <f t="shared" si="173"/>
        <v>нет</v>
      </c>
      <c r="AM629" s="260" t="str">
        <f t="shared" si="177"/>
        <v>нет</v>
      </c>
      <c r="AN629" s="260">
        <f t="shared" si="174"/>
        <v>0</v>
      </c>
      <c r="AO629" s="260" t="e">
        <f t="shared" si="175"/>
        <v>#VALUE!</v>
      </c>
    </row>
    <row r="630" spans="1:41">
      <c r="A630" s="264" t="e">
        <f t="shared" si="178"/>
        <v>#VALUE!</v>
      </c>
      <c r="B630" s="243">
        <v>718</v>
      </c>
      <c r="C630" s="244"/>
      <c r="D630" s="258" t="str">
        <f t="shared" si="171"/>
        <v/>
      </c>
      <c r="E630" s="236"/>
      <c r="F630" s="236"/>
      <c r="G630" s="244"/>
      <c r="H630" s="259" t="str">
        <f t="shared" si="172"/>
        <v/>
      </c>
      <c r="I630" s="236"/>
      <c r="J630" s="236"/>
      <c r="K630" s="236"/>
      <c r="L630" s="236"/>
      <c r="M630" s="311">
        <f t="shared" si="176"/>
        <v>0</v>
      </c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  <c r="AA630" s="236"/>
      <c r="AB630" s="236"/>
      <c r="AC630" s="236"/>
      <c r="AD630" s="236"/>
      <c r="AE630" s="236"/>
      <c r="AF630" s="236"/>
      <c r="AG630" s="236"/>
      <c r="AH630" s="236"/>
      <c r="AI630" s="236"/>
      <c r="AJ630" s="236"/>
      <c r="AK630" s="236"/>
      <c r="AL630" s="260" t="str">
        <f t="shared" si="173"/>
        <v>нет</v>
      </c>
      <c r="AM630" s="260" t="str">
        <f t="shared" si="177"/>
        <v>нет</v>
      </c>
      <c r="AN630" s="260">
        <f t="shared" si="174"/>
        <v>0</v>
      </c>
      <c r="AO630" s="260" t="e">
        <f t="shared" si="175"/>
        <v>#VALUE!</v>
      </c>
    </row>
    <row r="631" spans="1:41">
      <c r="A631" s="264" t="e">
        <f t="shared" si="178"/>
        <v>#VALUE!</v>
      </c>
      <c r="B631" s="243">
        <v>719</v>
      </c>
      <c r="C631" s="244"/>
      <c r="D631" s="258" t="str">
        <f t="shared" si="171"/>
        <v/>
      </c>
      <c r="E631" s="236"/>
      <c r="F631" s="236"/>
      <c r="G631" s="244"/>
      <c r="H631" s="259" t="str">
        <f t="shared" si="172"/>
        <v/>
      </c>
      <c r="I631" s="236"/>
      <c r="J631" s="236"/>
      <c r="K631" s="236"/>
      <c r="L631" s="236"/>
      <c r="M631" s="311">
        <f t="shared" si="176"/>
        <v>0</v>
      </c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  <c r="AA631" s="236"/>
      <c r="AB631" s="236"/>
      <c r="AC631" s="236"/>
      <c r="AD631" s="236"/>
      <c r="AE631" s="236"/>
      <c r="AF631" s="236"/>
      <c r="AG631" s="236"/>
      <c r="AH631" s="236"/>
      <c r="AI631" s="236"/>
      <c r="AJ631" s="236"/>
      <c r="AK631" s="236"/>
      <c r="AL631" s="260" t="str">
        <f t="shared" si="173"/>
        <v>нет</v>
      </c>
      <c r="AM631" s="260" t="str">
        <f t="shared" si="177"/>
        <v>нет</v>
      </c>
      <c r="AN631" s="260">
        <f t="shared" si="174"/>
        <v>0</v>
      </c>
      <c r="AO631" s="260" t="e">
        <f t="shared" si="175"/>
        <v>#VALUE!</v>
      </c>
    </row>
    <row r="632" spans="1:41">
      <c r="A632" s="264" t="e">
        <f t="shared" si="178"/>
        <v>#VALUE!</v>
      </c>
      <c r="B632" s="243">
        <v>720</v>
      </c>
      <c r="C632" s="244"/>
      <c r="D632" s="258" t="str">
        <f t="shared" si="171"/>
        <v/>
      </c>
      <c r="E632" s="236"/>
      <c r="F632" s="236"/>
      <c r="G632" s="244"/>
      <c r="H632" s="259" t="str">
        <f t="shared" si="172"/>
        <v/>
      </c>
      <c r="I632" s="236"/>
      <c r="J632" s="236"/>
      <c r="K632" s="236"/>
      <c r="L632" s="236"/>
      <c r="M632" s="311">
        <f t="shared" si="176"/>
        <v>0</v>
      </c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  <c r="AA632" s="236"/>
      <c r="AB632" s="236"/>
      <c r="AC632" s="236"/>
      <c r="AD632" s="236"/>
      <c r="AE632" s="236"/>
      <c r="AF632" s="236"/>
      <c r="AG632" s="236"/>
      <c r="AH632" s="236"/>
      <c r="AI632" s="236"/>
      <c r="AJ632" s="236"/>
      <c r="AK632" s="236"/>
      <c r="AL632" s="260" t="str">
        <f t="shared" si="173"/>
        <v>нет</v>
      </c>
      <c r="AM632" s="260" t="str">
        <f t="shared" si="177"/>
        <v>нет</v>
      </c>
      <c r="AN632" s="260">
        <f t="shared" si="174"/>
        <v>0</v>
      </c>
      <c r="AO632" s="260" t="e">
        <f t="shared" si="175"/>
        <v>#VALUE!</v>
      </c>
    </row>
    <row r="633" spans="1:41">
      <c r="A633" s="264" t="e">
        <f t="shared" si="178"/>
        <v>#VALUE!</v>
      </c>
      <c r="B633" s="243">
        <v>721</v>
      </c>
      <c r="C633" s="244"/>
      <c r="D633" s="258" t="str">
        <f t="shared" si="171"/>
        <v/>
      </c>
      <c r="E633" s="236"/>
      <c r="F633" s="236"/>
      <c r="G633" s="244"/>
      <c r="H633" s="259" t="str">
        <f t="shared" si="172"/>
        <v/>
      </c>
      <c r="I633" s="236"/>
      <c r="J633" s="236"/>
      <c r="K633" s="236"/>
      <c r="L633" s="236"/>
      <c r="M633" s="311">
        <f t="shared" si="176"/>
        <v>0</v>
      </c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  <c r="AA633" s="236"/>
      <c r="AB633" s="236"/>
      <c r="AC633" s="236"/>
      <c r="AD633" s="236"/>
      <c r="AE633" s="236"/>
      <c r="AF633" s="236"/>
      <c r="AG633" s="236"/>
      <c r="AH633" s="236"/>
      <c r="AI633" s="236"/>
      <c r="AJ633" s="236"/>
      <c r="AK633" s="236"/>
      <c r="AL633" s="260" t="str">
        <f t="shared" si="173"/>
        <v>нет</v>
      </c>
      <c r="AM633" s="260" t="str">
        <f t="shared" si="177"/>
        <v>нет</v>
      </c>
      <c r="AN633" s="260">
        <f t="shared" si="174"/>
        <v>0</v>
      </c>
      <c r="AO633" s="260" t="e">
        <f t="shared" si="175"/>
        <v>#VALUE!</v>
      </c>
    </row>
    <row r="634" spans="1:41">
      <c r="A634" s="264" t="e">
        <f t="shared" si="178"/>
        <v>#VALUE!</v>
      </c>
      <c r="B634" s="243">
        <v>722</v>
      </c>
      <c r="C634" s="244"/>
      <c r="D634" s="258" t="str">
        <f t="shared" si="171"/>
        <v/>
      </c>
      <c r="E634" s="236"/>
      <c r="F634" s="236"/>
      <c r="G634" s="244"/>
      <c r="H634" s="259" t="str">
        <f t="shared" si="172"/>
        <v/>
      </c>
      <c r="I634" s="236"/>
      <c r="J634" s="236"/>
      <c r="K634" s="236"/>
      <c r="L634" s="236"/>
      <c r="M634" s="311">
        <f t="shared" si="176"/>
        <v>0</v>
      </c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  <c r="AA634" s="236"/>
      <c r="AB634" s="236"/>
      <c r="AC634" s="236"/>
      <c r="AD634" s="236"/>
      <c r="AE634" s="236"/>
      <c r="AF634" s="236"/>
      <c r="AG634" s="236"/>
      <c r="AH634" s="236"/>
      <c r="AI634" s="236"/>
      <c r="AJ634" s="236"/>
      <c r="AK634" s="236"/>
      <c r="AL634" s="260" t="str">
        <f t="shared" si="173"/>
        <v>нет</v>
      </c>
      <c r="AM634" s="260" t="str">
        <f t="shared" si="177"/>
        <v>нет</v>
      </c>
      <c r="AN634" s="260">
        <f t="shared" si="174"/>
        <v>0</v>
      </c>
      <c r="AO634" s="260" t="e">
        <f t="shared" si="175"/>
        <v>#VALUE!</v>
      </c>
    </row>
    <row r="635" spans="1:41">
      <c r="A635" s="264" t="e">
        <f t="shared" si="178"/>
        <v>#VALUE!</v>
      </c>
      <c r="B635" s="243">
        <v>723</v>
      </c>
      <c r="C635" s="244"/>
      <c r="D635" s="258" t="str">
        <f t="shared" si="171"/>
        <v/>
      </c>
      <c r="E635" s="236"/>
      <c r="F635" s="236"/>
      <c r="G635" s="244"/>
      <c r="H635" s="259" t="str">
        <f t="shared" si="172"/>
        <v/>
      </c>
      <c r="I635" s="236"/>
      <c r="J635" s="236"/>
      <c r="K635" s="236"/>
      <c r="L635" s="236"/>
      <c r="M635" s="311">
        <f t="shared" si="176"/>
        <v>0</v>
      </c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  <c r="AA635" s="236"/>
      <c r="AB635" s="236"/>
      <c r="AC635" s="236"/>
      <c r="AD635" s="236"/>
      <c r="AE635" s="236"/>
      <c r="AF635" s="236"/>
      <c r="AG635" s="236"/>
      <c r="AH635" s="236"/>
      <c r="AI635" s="236"/>
      <c r="AJ635" s="236"/>
      <c r="AK635" s="236"/>
      <c r="AL635" s="260" t="str">
        <f t="shared" si="173"/>
        <v>нет</v>
      </c>
      <c r="AM635" s="260" t="str">
        <f t="shared" si="177"/>
        <v>нет</v>
      </c>
      <c r="AN635" s="260">
        <f t="shared" si="174"/>
        <v>0</v>
      </c>
      <c r="AO635" s="260" t="e">
        <f t="shared" si="175"/>
        <v>#VALUE!</v>
      </c>
    </row>
    <row r="636" spans="1:41">
      <c r="A636" s="264" t="e">
        <f t="shared" si="178"/>
        <v>#VALUE!</v>
      </c>
      <c r="B636" s="243">
        <v>724</v>
      </c>
      <c r="C636" s="244"/>
      <c r="D636" s="258" t="str">
        <f t="shared" si="171"/>
        <v/>
      </c>
      <c r="E636" s="236"/>
      <c r="F636" s="236"/>
      <c r="G636" s="244"/>
      <c r="H636" s="259" t="str">
        <f t="shared" si="172"/>
        <v/>
      </c>
      <c r="I636" s="236"/>
      <c r="J636" s="236"/>
      <c r="K636" s="236"/>
      <c r="L636" s="236"/>
      <c r="M636" s="311">
        <f t="shared" si="176"/>
        <v>0</v>
      </c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  <c r="AA636" s="236"/>
      <c r="AB636" s="236"/>
      <c r="AC636" s="236"/>
      <c r="AD636" s="236"/>
      <c r="AE636" s="236"/>
      <c r="AF636" s="236"/>
      <c r="AG636" s="236"/>
      <c r="AH636" s="236"/>
      <c r="AI636" s="236"/>
      <c r="AJ636" s="236"/>
      <c r="AK636" s="236"/>
      <c r="AL636" s="260" t="str">
        <f t="shared" si="173"/>
        <v>нет</v>
      </c>
      <c r="AM636" s="260" t="str">
        <f t="shared" si="177"/>
        <v>нет</v>
      </c>
      <c r="AN636" s="260">
        <f t="shared" si="174"/>
        <v>0</v>
      </c>
      <c r="AO636" s="260" t="e">
        <f t="shared" si="175"/>
        <v>#VALUE!</v>
      </c>
    </row>
    <row r="637" spans="1:41">
      <c r="A637" s="264" t="e">
        <f t="shared" si="178"/>
        <v>#VALUE!</v>
      </c>
      <c r="B637" s="243">
        <v>725</v>
      </c>
      <c r="C637" s="244"/>
      <c r="D637" s="258" t="str">
        <f t="shared" si="171"/>
        <v/>
      </c>
      <c r="E637" s="236"/>
      <c r="F637" s="236"/>
      <c r="G637" s="244"/>
      <c r="H637" s="259" t="str">
        <f t="shared" si="172"/>
        <v/>
      </c>
      <c r="I637" s="236"/>
      <c r="J637" s="236"/>
      <c r="K637" s="236"/>
      <c r="L637" s="236"/>
      <c r="M637" s="311">
        <f t="shared" si="176"/>
        <v>0</v>
      </c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  <c r="AA637" s="236"/>
      <c r="AB637" s="236"/>
      <c r="AC637" s="236"/>
      <c r="AD637" s="236"/>
      <c r="AE637" s="236"/>
      <c r="AF637" s="236"/>
      <c r="AG637" s="236"/>
      <c r="AH637" s="236"/>
      <c r="AI637" s="236"/>
      <c r="AJ637" s="236"/>
      <c r="AK637" s="236"/>
      <c r="AL637" s="260" t="str">
        <f t="shared" si="173"/>
        <v>нет</v>
      </c>
      <c r="AM637" s="260" t="str">
        <f t="shared" si="177"/>
        <v>нет</v>
      </c>
      <c r="AN637" s="260">
        <f t="shared" si="174"/>
        <v>0</v>
      </c>
      <c r="AO637" s="260" t="e">
        <f t="shared" si="175"/>
        <v>#VALUE!</v>
      </c>
    </row>
    <row r="638" spans="1:41">
      <c r="A638" s="264" t="e">
        <f t="shared" si="178"/>
        <v>#VALUE!</v>
      </c>
      <c r="B638" s="243">
        <v>726</v>
      </c>
      <c r="C638" s="244"/>
      <c r="D638" s="258" t="str">
        <f t="shared" si="171"/>
        <v/>
      </c>
      <c r="E638" s="236"/>
      <c r="F638" s="236"/>
      <c r="G638" s="244"/>
      <c r="H638" s="259" t="str">
        <f t="shared" si="172"/>
        <v/>
      </c>
      <c r="I638" s="236"/>
      <c r="J638" s="236"/>
      <c r="K638" s="236"/>
      <c r="L638" s="236"/>
      <c r="M638" s="311">
        <f t="shared" si="176"/>
        <v>0</v>
      </c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  <c r="AA638" s="236"/>
      <c r="AB638" s="236"/>
      <c r="AC638" s="236"/>
      <c r="AD638" s="236"/>
      <c r="AE638" s="236"/>
      <c r="AF638" s="236"/>
      <c r="AG638" s="236"/>
      <c r="AH638" s="236"/>
      <c r="AI638" s="236"/>
      <c r="AJ638" s="236"/>
      <c r="AK638" s="236"/>
      <c r="AL638" s="260" t="str">
        <f t="shared" si="173"/>
        <v>нет</v>
      </c>
      <c r="AM638" s="260" t="str">
        <f t="shared" si="177"/>
        <v>нет</v>
      </c>
      <c r="AN638" s="260">
        <f t="shared" si="174"/>
        <v>0</v>
      </c>
      <c r="AO638" s="260" t="e">
        <f t="shared" si="175"/>
        <v>#VALUE!</v>
      </c>
    </row>
    <row r="639" spans="1:41">
      <c r="A639" s="264" t="e">
        <f t="shared" si="178"/>
        <v>#VALUE!</v>
      </c>
      <c r="B639" s="243">
        <v>727</v>
      </c>
      <c r="C639" s="244"/>
      <c r="D639" s="258" t="str">
        <f t="shared" si="171"/>
        <v/>
      </c>
      <c r="E639" s="236"/>
      <c r="F639" s="236"/>
      <c r="G639" s="244"/>
      <c r="H639" s="259" t="str">
        <f t="shared" si="172"/>
        <v/>
      </c>
      <c r="I639" s="236"/>
      <c r="J639" s="236"/>
      <c r="K639" s="236"/>
      <c r="L639" s="236"/>
      <c r="M639" s="311">
        <f t="shared" si="176"/>
        <v>0</v>
      </c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  <c r="AA639" s="236"/>
      <c r="AB639" s="236"/>
      <c r="AC639" s="236"/>
      <c r="AD639" s="236"/>
      <c r="AE639" s="236"/>
      <c r="AF639" s="236"/>
      <c r="AG639" s="236"/>
      <c r="AH639" s="236"/>
      <c r="AI639" s="236"/>
      <c r="AJ639" s="236"/>
      <c r="AK639" s="236"/>
      <c r="AL639" s="260" t="str">
        <f t="shared" si="173"/>
        <v>нет</v>
      </c>
      <c r="AM639" s="260" t="str">
        <f t="shared" si="177"/>
        <v>нет</v>
      </c>
      <c r="AN639" s="260">
        <f t="shared" si="174"/>
        <v>0</v>
      </c>
      <c r="AO639" s="260" t="e">
        <f t="shared" si="175"/>
        <v>#VALUE!</v>
      </c>
    </row>
    <row r="640" spans="1:41">
      <c r="A640" s="264" t="e">
        <f t="shared" si="178"/>
        <v>#VALUE!</v>
      </c>
      <c r="B640" s="243">
        <v>728</v>
      </c>
      <c r="C640" s="244"/>
      <c r="D640" s="258" t="str">
        <f t="shared" si="171"/>
        <v/>
      </c>
      <c r="E640" s="236"/>
      <c r="F640" s="236"/>
      <c r="G640" s="244"/>
      <c r="H640" s="259" t="str">
        <f t="shared" si="172"/>
        <v/>
      </c>
      <c r="I640" s="236"/>
      <c r="J640" s="236"/>
      <c r="K640" s="236"/>
      <c r="L640" s="236"/>
      <c r="M640" s="311">
        <f t="shared" si="176"/>
        <v>0</v>
      </c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  <c r="AA640" s="236"/>
      <c r="AB640" s="236"/>
      <c r="AC640" s="236"/>
      <c r="AD640" s="236"/>
      <c r="AE640" s="236"/>
      <c r="AF640" s="236"/>
      <c r="AG640" s="236"/>
      <c r="AH640" s="236"/>
      <c r="AI640" s="236"/>
      <c r="AJ640" s="236"/>
      <c r="AK640" s="236"/>
      <c r="AL640" s="260" t="str">
        <f t="shared" si="173"/>
        <v>нет</v>
      </c>
      <c r="AM640" s="260" t="str">
        <f t="shared" si="177"/>
        <v>нет</v>
      </c>
      <c r="AN640" s="260">
        <f t="shared" si="174"/>
        <v>0</v>
      </c>
      <c r="AO640" s="260" t="e">
        <f t="shared" si="175"/>
        <v>#VALUE!</v>
      </c>
    </row>
    <row r="641" spans="1:41">
      <c r="A641" s="264" t="e">
        <f t="shared" si="178"/>
        <v>#VALUE!</v>
      </c>
      <c r="B641" s="243">
        <v>729</v>
      </c>
      <c r="C641" s="244"/>
      <c r="D641" s="258" t="str">
        <f t="shared" si="171"/>
        <v/>
      </c>
      <c r="E641" s="236"/>
      <c r="F641" s="236"/>
      <c r="G641" s="244"/>
      <c r="H641" s="259" t="str">
        <f t="shared" si="172"/>
        <v/>
      </c>
      <c r="I641" s="236"/>
      <c r="J641" s="236"/>
      <c r="K641" s="236"/>
      <c r="L641" s="236"/>
      <c r="M641" s="311">
        <f t="shared" si="176"/>
        <v>0</v>
      </c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  <c r="AA641" s="236"/>
      <c r="AB641" s="236"/>
      <c r="AC641" s="236"/>
      <c r="AD641" s="236"/>
      <c r="AE641" s="236"/>
      <c r="AF641" s="236"/>
      <c r="AG641" s="236"/>
      <c r="AH641" s="236"/>
      <c r="AI641" s="236"/>
      <c r="AJ641" s="236"/>
      <c r="AK641" s="236"/>
      <c r="AL641" s="260" t="str">
        <f t="shared" si="173"/>
        <v>нет</v>
      </c>
      <c r="AM641" s="260" t="str">
        <f t="shared" si="177"/>
        <v>нет</v>
      </c>
      <c r="AN641" s="260">
        <f t="shared" si="174"/>
        <v>0</v>
      </c>
      <c r="AO641" s="260" t="e">
        <f t="shared" si="175"/>
        <v>#VALUE!</v>
      </c>
    </row>
    <row r="642" spans="1:41">
      <c r="A642" s="264" t="e">
        <f t="shared" si="178"/>
        <v>#VALUE!</v>
      </c>
      <c r="B642" s="243">
        <v>730</v>
      </c>
      <c r="C642" s="244"/>
      <c r="D642" s="258" t="str">
        <f t="shared" si="171"/>
        <v/>
      </c>
      <c r="E642" s="236"/>
      <c r="F642" s="236"/>
      <c r="G642" s="244"/>
      <c r="H642" s="259" t="str">
        <f t="shared" si="172"/>
        <v/>
      </c>
      <c r="I642" s="236"/>
      <c r="J642" s="236"/>
      <c r="K642" s="236"/>
      <c r="L642" s="236"/>
      <c r="M642" s="311">
        <f t="shared" si="176"/>
        <v>0</v>
      </c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  <c r="AA642" s="236"/>
      <c r="AB642" s="236"/>
      <c r="AC642" s="236"/>
      <c r="AD642" s="236"/>
      <c r="AE642" s="236"/>
      <c r="AF642" s="236"/>
      <c r="AG642" s="236"/>
      <c r="AH642" s="236"/>
      <c r="AI642" s="236"/>
      <c r="AJ642" s="236"/>
      <c r="AK642" s="236"/>
      <c r="AL642" s="260" t="str">
        <f t="shared" si="173"/>
        <v>нет</v>
      </c>
      <c r="AM642" s="260" t="str">
        <f t="shared" si="177"/>
        <v>нет</v>
      </c>
      <c r="AN642" s="260">
        <f t="shared" si="174"/>
        <v>0</v>
      </c>
      <c r="AO642" s="260" t="e">
        <f t="shared" si="175"/>
        <v>#VALUE!</v>
      </c>
    </row>
    <row r="643" spans="1:41">
      <c r="A643" s="264" t="e">
        <f t="shared" si="178"/>
        <v>#VALUE!</v>
      </c>
      <c r="B643" s="243">
        <v>731</v>
      </c>
      <c r="C643" s="244"/>
      <c r="D643" s="258" t="str">
        <f t="shared" si="171"/>
        <v/>
      </c>
      <c r="E643" s="236"/>
      <c r="F643" s="236"/>
      <c r="G643" s="244"/>
      <c r="H643" s="259" t="str">
        <f t="shared" si="172"/>
        <v/>
      </c>
      <c r="I643" s="236"/>
      <c r="J643" s="236"/>
      <c r="K643" s="236"/>
      <c r="L643" s="236"/>
      <c r="M643" s="311">
        <f t="shared" si="176"/>
        <v>0</v>
      </c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  <c r="AA643" s="236"/>
      <c r="AB643" s="236"/>
      <c r="AC643" s="236"/>
      <c r="AD643" s="236"/>
      <c r="AE643" s="236"/>
      <c r="AF643" s="236"/>
      <c r="AG643" s="236"/>
      <c r="AH643" s="236"/>
      <c r="AI643" s="236"/>
      <c r="AJ643" s="236"/>
      <c r="AK643" s="236"/>
      <c r="AL643" s="260" t="str">
        <f t="shared" si="173"/>
        <v>нет</v>
      </c>
      <c r="AM643" s="260" t="str">
        <f t="shared" si="177"/>
        <v>нет</v>
      </c>
      <c r="AN643" s="260">
        <f t="shared" si="174"/>
        <v>0</v>
      </c>
      <c r="AO643" s="260" t="e">
        <f t="shared" si="175"/>
        <v>#VALUE!</v>
      </c>
    </row>
    <row r="644" spans="1:41">
      <c r="A644" s="264" t="e">
        <f t="shared" si="178"/>
        <v>#VALUE!</v>
      </c>
      <c r="B644" s="243">
        <v>732</v>
      </c>
      <c r="C644" s="244"/>
      <c r="D644" s="258" t="str">
        <f t="shared" si="171"/>
        <v/>
      </c>
      <c r="E644" s="236"/>
      <c r="F644" s="236"/>
      <c r="G644" s="244"/>
      <c r="H644" s="259" t="str">
        <f t="shared" si="172"/>
        <v/>
      </c>
      <c r="I644" s="236"/>
      <c r="J644" s="236"/>
      <c r="K644" s="236"/>
      <c r="L644" s="236"/>
      <c r="M644" s="311">
        <f t="shared" si="176"/>
        <v>0</v>
      </c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  <c r="AA644" s="236"/>
      <c r="AB644" s="236"/>
      <c r="AC644" s="236"/>
      <c r="AD644" s="236"/>
      <c r="AE644" s="236"/>
      <c r="AF644" s="236"/>
      <c r="AG644" s="236"/>
      <c r="AH644" s="236"/>
      <c r="AI644" s="236"/>
      <c r="AJ644" s="236"/>
      <c r="AK644" s="236"/>
      <c r="AL644" s="260" t="str">
        <f t="shared" si="173"/>
        <v>нет</v>
      </c>
      <c r="AM644" s="260" t="str">
        <f t="shared" si="177"/>
        <v>нет</v>
      </c>
      <c r="AN644" s="260">
        <f t="shared" si="174"/>
        <v>0</v>
      </c>
      <c r="AO644" s="260" t="e">
        <f t="shared" si="175"/>
        <v>#VALUE!</v>
      </c>
    </row>
    <row r="645" spans="1:41">
      <c r="A645" s="264" t="e">
        <f t="shared" si="178"/>
        <v>#VALUE!</v>
      </c>
      <c r="B645" s="243">
        <v>733</v>
      </c>
      <c r="C645" s="244"/>
      <c r="D645" s="258" t="str">
        <f t="shared" si="171"/>
        <v/>
      </c>
      <c r="E645" s="236"/>
      <c r="F645" s="236"/>
      <c r="G645" s="244"/>
      <c r="H645" s="259" t="str">
        <f t="shared" si="172"/>
        <v/>
      </c>
      <c r="I645" s="236"/>
      <c r="J645" s="236"/>
      <c r="K645" s="236"/>
      <c r="L645" s="236"/>
      <c r="M645" s="311">
        <f t="shared" si="176"/>
        <v>0</v>
      </c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  <c r="AA645" s="236"/>
      <c r="AB645" s="236"/>
      <c r="AC645" s="236"/>
      <c r="AD645" s="236"/>
      <c r="AE645" s="236"/>
      <c r="AF645" s="236"/>
      <c r="AG645" s="236"/>
      <c r="AH645" s="236"/>
      <c r="AI645" s="236"/>
      <c r="AJ645" s="236"/>
      <c r="AK645" s="236"/>
      <c r="AL645" s="260" t="str">
        <f t="shared" si="173"/>
        <v>нет</v>
      </c>
      <c r="AM645" s="260" t="str">
        <f t="shared" si="177"/>
        <v>нет</v>
      </c>
      <c r="AN645" s="260">
        <f t="shared" si="174"/>
        <v>0</v>
      </c>
      <c r="AO645" s="260" t="e">
        <f t="shared" si="175"/>
        <v>#VALUE!</v>
      </c>
    </row>
    <row r="646" spans="1:41">
      <c r="A646" s="264" t="e">
        <f t="shared" si="178"/>
        <v>#VALUE!</v>
      </c>
      <c r="B646" s="243">
        <v>734</v>
      </c>
      <c r="C646" s="244"/>
      <c r="D646" s="258" t="str">
        <f t="shared" si="171"/>
        <v/>
      </c>
      <c r="E646" s="236"/>
      <c r="F646" s="236"/>
      <c r="G646" s="244"/>
      <c r="H646" s="259" t="str">
        <f t="shared" si="172"/>
        <v/>
      </c>
      <c r="I646" s="236"/>
      <c r="J646" s="236"/>
      <c r="K646" s="236"/>
      <c r="L646" s="236"/>
      <c r="M646" s="311">
        <f t="shared" si="176"/>
        <v>0</v>
      </c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  <c r="AA646" s="236"/>
      <c r="AB646" s="236"/>
      <c r="AC646" s="236"/>
      <c r="AD646" s="236"/>
      <c r="AE646" s="236"/>
      <c r="AF646" s="236"/>
      <c r="AG646" s="236"/>
      <c r="AH646" s="236"/>
      <c r="AI646" s="236"/>
      <c r="AJ646" s="236"/>
      <c r="AK646" s="236"/>
      <c r="AL646" s="260" t="str">
        <f t="shared" si="173"/>
        <v>нет</v>
      </c>
      <c r="AM646" s="260" t="str">
        <f t="shared" si="177"/>
        <v>нет</v>
      </c>
      <c r="AN646" s="260">
        <f t="shared" si="174"/>
        <v>0</v>
      </c>
      <c r="AO646" s="260" t="e">
        <f t="shared" si="175"/>
        <v>#VALUE!</v>
      </c>
    </row>
    <row r="647" spans="1:41">
      <c r="A647" s="264" t="e">
        <f t="shared" si="178"/>
        <v>#VALUE!</v>
      </c>
      <c r="B647" s="243">
        <v>735</v>
      </c>
      <c r="C647" s="244"/>
      <c r="D647" s="258" t="str">
        <f t="shared" si="171"/>
        <v/>
      </c>
      <c r="E647" s="236"/>
      <c r="F647" s="236"/>
      <c r="G647" s="244"/>
      <c r="H647" s="259" t="str">
        <f t="shared" si="172"/>
        <v/>
      </c>
      <c r="I647" s="236"/>
      <c r="J647" s="236"/>
      <c r="K647" s="236"/>
      <c r="L647" s="236"/>
      <c r="M647" s="311">
        <f t="shared" si="176"/>
        <v>0</v>
      </c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  <c r="AA647" s="236"/>
      <c r="AB647" s="236"/>
      <c r="AC647" s="236"/>
      <c r="AD647" s="236"/>
      <c r="AE647" s="236"/>
      <c r="AF647" s="236"/>
      <c r="AG647" s="236"/>
      <c r="AH647" s="236"/>
      <c r="AI647" s="236"/>
      <c r="AJ647" s="236"/>
      <c r="AK647" s="236"/>
      <c r="AL647" s="260" t="str">
        <f t="shared" si="173"/>
        <v>нет</v>
      </c>
      <c r="AM647" s="260" t="str">
        <f t="shared" si="177"/>
        <v>нет</v>
      </c>
      <c r="AN647" s="260">
        <f t="shared" si="174"/>
        <v>0</v>
      </c>
      <c r="AO647" s="260" t="e">
        <f t="shared" si="175"/>
        <v>#VALUE!</v>
      </c>
    </row>
    <row r="648" spans="1:41">
      <c r="A648" s="264" t="e">
        <f t="shared" si="178"/>
        <v>#VALUE!</v>
      </c>
      <c r="B648" s="243">
        <v>736</v>
      </c>
      <c r="C648" s="244"/>
      <c r="D648" s="258" t="str">
        <f t="shared" si="171"/>
        <v/>
      </c>
      <c r="E648" s="236"/>
      <c r="F648" s="236"/>
      <c r="G648" s="244"/>
      <c r="H648" s="259" t="str">
        <f t="shared" si="172"/>
        <v/>
      </c>
      <c r="I648" s="236"/>
      <c r="J648" s="236"/>
      <c r="K648" s="236"/>
      <c r="L648" s="236"/>
      <c r="M648" s="311">
        <f t="shared" si="176"/>
        <v>0</v>
      </c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  <c r="AA648" s="236"/>
      <c r="AB648" s="236"/>
      <c r="AC648" s="236"/>
      <c r="AD648" s="236"/>
      <c r="AE648" s="236"/>
      <c r="AF648" s="236"/>
      <c r="AG648" s="236"/>
      <c r="AH648" s="236"/>
      <c r="AI648" s="236"/>
      <c r="AJ648" s="236"/>
      <c r="AK648" s="236"/>
      <c r="AL648" s="260" t="str">
        <f t="shared" si="173"/>
        <v>нет</v>
      </c>
      <c r="AM648" s="260" t="str">
        <f t="shared" si="177"/>
        <v>нет</v>
      </c>
      <c r="AN648" s="260">
        <f t="shared" si="174"/>
        <v>0</v>
      </c>
      <c r="AO648" s="260" t="e">
        <f t="shared" si="175"/>
        <v>#VALUE!</v>
      </c>
    </row>
    <row r="649" spans="1:41">
      <c r="A649" s="264" t="e">
        <f t="shared" si="178"/>
        <v>#VALUE!</v>
      </c>
      <c r="B649" s="243">
        <v>737</v>
      </c>
      <c r="C649" s="244"/>
      <c r="D649" s="258" t="str">
        <f t="shared" si="171"/>
        <v/>
      </c>
      <c r="E649" s="236"/>
      <c r="F649" s="236"/>
      <c r="G649" s="244"/>
      <c r="H649" s="259" t="str">
        <f t="shared" si="172"/>
        <v/>
      </c>
      <c r="I649" s="236"/>
      <c r="J649" s="236"/>
      <c r="K649" s="236"/>
      <c r="L649" s="236"/>
      <c r="M649" s="311">
        <f t="shared" si="176"/>
        <v>0</v>
      </c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  <c r="AA649" s="236"/>
      <c r="AB649" s="236"/>
      <c r="AC649" s="236"/>
      <c r="AD649" s="236"/>
      <c r="AE649" s="236"/>
      <c r="AF649" s="236"/>
      <c r="AG649" s="236"/>
      <c r="AH649" s="236"/>
      <c r="AI649" s="236"/>
      <c r="AJ649" s="236"/>
      <c r="AK649" s="236"/>
      <c r="AL649" s="260" t="str">
        <f t="shared" si="173"/>
        <v>нет</v>
      </c>
      <c r="AM649" s="260" t="str">
        <f t="shared" si="177"/>
        <v>нет</v>
      </c>
      <c r="AN649" s="260">
        <f t="shared" si="174"/>
        <v>0</v>
      </c>
      <c r="AO649" s="260" t="e">
        <f t="shared" si="175"/>
        <v>#VALUE!</v>
      </c>
    </row>
    <row r="650" spans="1:41">
      <c r="A650" s="264" t="e">
        <f t="shared" si="178"/>
        <v>#VALUE!</v>
      </c>
      <c r="B650" s="243">
        <v>738</v>
      </c>
      <c r="C650" s="244"/>
      <c r="D650" s="258" t="str">
        <f t="shared" si="171"/>
        <v/>
      </c>
      <c r="E650" s="236"/>
      <c r="F650" s="236"/>
      <c r="G650" s="244"/>
      <c r="H650" s="259" t="str">
        <f t="shared" si="172"/>
        <v/>
      </c>
      <c r="I650" s="236"/>
      <c r="J650" s="236"/>
      <c r="K650" s="236"/>
      <c r="L650" s="236"/>
      <c r="M650" s="311">
        <f t="shared" si="176"/>
        <v>0</v>
      </c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  <c r="AA650" s="236"/>
      <c r="AB650" s="236"/>
      <c r="AC650" s="236"/>
      <c r="AD650" s="236"/>
      <c r="AE650" s="236"/>
      <c r="AF650" s="236"/>
      <c r="AG650" s="236"/>
      <c r="AH650" s="236"/>
      <c r="AI650" s="236"/>
      <c r="AJ650" s="236"/>
      <c r="AK650" s="236"/>
      <c r="AL650" s="260" t="str">
        <f t="shared" si="173"/>
        <v>нет</v>
      </c>
      <c r="AM650" s="260" t="str">
        <f t="shared" si="177"/>
        <v>нет</v>
      </c>
      <c r="AN650" s="260">
        <f t="shared" si="174"/>
        <v>0</v>
      </c>
      <c r="AO650" s="260" t="e">
        <f t="shared" si="175"/>
        <v>#VALUE!</v>
      </c>
    </row>
    <row r="651" spans="1:41">
      <c r="A651" s="264" t="e">
        <f t="shared" si="178"/>
        <v>#VALUE!</v>
      </c>
      <c r="B651" s="243">
        <v>739</v>
      </c>
      <c r="C651" s="244"/>
      <c r="D651" s="258" t="str">
        <f t="shared" si="171"/>
        <v/>
      </c>
      <c r="E651" s="236"/>
      <c r="F651" s="236"/>
      <c r="G651" s="244"/>
      <c r="H651" s="259" t="str">
        <f t="shared" si="172"/>
        <v/>
      </c>
      <c r="I651" s="236"/>
      <c r="J651" s="236"/>
      <c r="K651" s="236"/>
      <c r="L651" s="236"/>
      <c r="M651" s="311">
        <f t="shared" si="176"/>
        <v>0</v>
      </c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  <c r="AA651" s="236"/>
      <c r="AB651" s="236"/>
      <c r="AC651" s="236"/>
      <c r="AD651" s="236"/>
      <c r="AE651" s="236"/>
      <c r="AF651" s="236"/>
      <c r="AG651" s="236"/>
      <c r="AH651" s="236"/>
      <c r="AI651" s="236"/>
      <c r="AJ651" s="236"/>
      <c r="AK651" s="236"/>
      <c r="AL651" s="260" t="str">
        <f t="shared" si="173"/>
        <v>нет</v>
      </c>
      <c r="AM651" s="260" t="str">
        <f t="shared" si="177"/>
        <v>нет</v>
      </c>
      <c r="AN651" s="260">
        <f t="shared" si="174"/>
        <v>0</v>
      </c>
      <c r="AO651" s="260" t="e">
        <f t="shared" si="175"/>
        <v>#VALUE!</v>
      </c>
    </row>
    <row r="652" spans="1:41">
      <c r="A652" s="264" t="e">
        <f t="shared" si="178"/>
        <v>#VALUE!</v>
      </c>
      <c r="B652" s="243">
        <v>740</v>
      </c>
      <c r="C652" s="244"/>
      <c r="D652" s="258" t="str">
        <f t="shared" si="171"/>
        <v/>
      </c>
      <c r="E652" s="236"/>
      <c r="F652" s="236"/>
      <c r="G652" s="244"/>
      <c r="H652" s="259" t="str">
        <f t="shared" si="172"/>
        <v/>
      </c>
      <c r="I652" s="236"/>
      <c r="J652" s="236"/>
      <c r="K652" s="236"/>
      <c r="L652" s="236"/>
      <c r="M652" s="311">
        <f t="shared" si="176"/>
        <v>0</v>
      </c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  <c r="AA652" s="236"/>
      <c r="AB652" s="236"/>
      <c r="AC652" s="236"/>
      <c r="AD652" s="236"/>
      <c r="AE652" s="236"/>
      <c r="AF652" s="236"/>
      <c r="AG652" s="236"/>
      <c r="AH652" s="236"/>
      <c r="AI652" s="236"/>
      <c r="AJ652" s="236"/>
      <c r="AK652" s="236"/>
      <c r="AL652" s="260" t="str">
        <f t="shared" si="173"/>
        <v>нет</v>
      </c>
      <c r="AM652" s="260" t="str">
        <f t="shared" si="177"/>
        <v>нет</v>
      </c>
      <c r="AN652" s="260">
        <f t="shared" si="174"/>
        <v>0</v>
      </c>
      <c r="AO652" s="260" t="e">
        <f t="shared" si="175"/>
        <v>#VALUE!</v>
      </c>
    </row>
    <row r="653" spans="1:41">
      <c r="A653" s="264" t="e">
        <f t="shared" si="178"/>
        <v>#VALUE!</v>
      </c>
      <c r="B653" s="243">
        <v>741</v>
      </c>
      <c r="C653" s="244"/>
      <c r="D653" s="258" t="str">
        <f t="shared" si="171"/>
        <v/>
      </c>
      <c r="E653" s="236"/>
      <c r="F653" s="236"/>
      <c r="G653" s="244"/>
      <c r="H653" s="259" t="str">
        <f t="shared" si="172"/>
        <v/>
      </c>
      <c r="I653" s="236"/>
      <c r="J653" s="236"/>
      <c r="K653" s="236"/>
      <c r="L653" s="236"/>
      <c r="M653" s="311">
        <f t="shared" si="176"/>
        <v>0</v>
      </c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  <c r="AA653" s="236"/>
      <c r="AB653" s="236"/>
      <c r="AC653" s="236"/>
      <c r="AD653" s="236"/>
      <c r="AE653" s="236"/>
      <c r="AF653" s="236"/>
      <c r="AG653" s="236"/>
      <c r="AH653" s="236"/>
      <c r="AI653" s="236"/>
      <c r="AJ653" s="236"/>
      <c r="AK653" s="236"/>
      <c r="AL653" s="260" t="str">
        <f t="shared" si="173"/>
        <v>нет</v>
      </c>
      <c r="AM653" s="260" t="str">
        <f t="shared" si="177"/>
        <v>нет</v>
      </c>
      <c r="AN653" s="260">
        <f t="shared" si="174"/>
        <v>0</v>
      </c>
      <c r="AO653" s="260" t="e">
        <f t="shared" si="175"/>
        <v>#VALUE!</v>
      </c>
    </row>
    <row r="654" spans="1:41">
      <c r="A654" s="264" t="e">
        <f t="shared" si="178"/>
        <v>#VALUE!</v>
      </c>
      <c r="B654" s="243">
        <v>742</v>
      </c>
      <c r="C654" s="244"/>
      <c r="D654" s="258" t="str">
        <f t="shared" si="171"/>
        <v/>
      </c>
      <c r="E654" s="236"/>
      <c r="F654" s="236"/>
      <c r="G654" s="244"/>
      <c r="H654" s="259" t="str">
        <f t="shared" si="172"/>
        <v/>
      </c>
      <c r="I654" s="236"/>
      <c r="J654" s="236"/>
      <c r="K654" s="236"/>
      <c r="L654" s="236"/>
      <c r="M654" s="311">
        <f t="shared" si="176"/>
        <v>0</v>
      </c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  <c r="AA654" s="236"/>
      <c r="AB654" s="236"/>
      <c r="AC654" s="236"/>
      <c r="AD654" s="236"/>
      <c r="AE654" s="236"/>
      <c r="AF654" s="236"/>
      <c r="AG654" s="236"/>
      <c r="AH654" s="236"/>
      <c r="AI654" s="236"/>
      <c r="AJ654" s="236"/>
      <c r="AK654" s="236"/>
      <c r="AL654" s="260" t="str">
        <f t="shared" si="173"/>
        <v>нет</v>
      </c>
      <c r="AM654" s="260" t="str">
        <f t="shared" si="177"/>
        <v>нет</v>
      </c>
      <c r="AN654" s="260">
        <f t="shared" si="174"/>
        <v>0</v>
      </c>
      <c r="AO654" s="260" t="e">
        <f t="shared" si="175"/>
        <v>#VALUE!</v>
      </c>
    </row>
    <row r="655" spans="1:41">
      <c r="A655" s="264" t="e">
        <f t="shared" si="178"/>
        <v>#VALUE!</v>
      </c>
      <c r="B655" s="243">
        <v>743</v>
      </c>
      <c r="C655" s="244"/>
      <c r="D655" s="258" t="str">
        <f t="shared" si="171"/>
        <v/>
      </c>
      <c r="E655" s="236"/>
      <c r="F655" s="236"/>
      <c r="G655" s="244"/>
      <c r="H655" s="259" t="str">
        <f t="shared" si="172"/>
        <v/>
      </c>
      <c r="I655" s="236"/>
      <c r="J655" s="236"/>
      <c r="K655" s="236"/>
      <c r="L655" s="236"/>
      <c r="M655" s="311">
        <f t="shared" si="176"/>
        <v>0</v>
      </c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  <c r="AA655" s="236"/>
      <c r="AB655" s="236"/>
      <c r="AC655" s="236"/>
      <c r="AD655" s="236"/>
      <c r="AE655" s="236"/>
      <c r="AF655" s="236"/>
      <c r="AG655" s="236"/>
      <c r="AH655" s="236"/>
      <c r="AI655" s="236"/>
      <c r="AJ655" s="236"/>
      <c r="AK655" s="236"/>
      <c r="AL655" s="260" t="str">
        <f t="shared" si="173"/>
        <v>нет</v>
      </c>
      <c r="AM655" s="260" t="str">
        <f t="shared" si="177"/>
        <v>нет</v>
      </c>
      <c r="AN655" s="260">
        <f t="shared" si="174"/>
        <v>0</v>
      </c>
      <c r="AO655" s="260" t="e">
        <f t="shared" si="175"/>
        <v>#VALUE!</v>
      </c>
    </row>
    <row r="656" spans="1:41">
      <c r="A656" s="264" t="e">
        <f t="shared" si="178"/>
        <v>#VALUE!</v>
      </c>
      <c r="B656" s="243">
        <v>744</v>
      </c>
      <c r="C656" s="244"/>
      <c r="D656" s="258" t="str">
        <f t="shared" si="171"/>
        <v/>
      </c>
      <c r="E656" s="236"/>
      <c r="F656" s="236"/>
      <c r="G656" s="244"/>
      <c r="H656" s="259" t="str">
        <f t="shared" si="172"/>
        <v/>
      </c>
      <c r="I656" s="236"/>
      <c r="J656" s="236"/>
      <c r="K656" s="236"/>
      <c r="L656" s="236"/>
      <c r="M656" s="311">
        <f t="shared" si="176"/>
        <v>0</v>
      </c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  <c r="AA656" s="236"/>
      <c r="AB656" s="236"/>
      <c r="AC656" s="236"/>
      <c r="AD656" s="236"/>
      <c r="AE656" s="236"/>
      <c r="AF656" s="236"/>
      <c r="AG656" s="236"/>
      <c r="AH656" s="236"/>
      <c r="AI656" s="236"/>
      <c r="AJ656" s="236"/>
      <c r="AK656" s="236"/>
      <c r="AL656" s="260" t="str">
        <f t="shared" si="173"/>
        <v>нет</v>
      </c>
      <c r="AM656" s="260" t="str">
        <f t="shared" si="177"/>
        <v>нет</v>
      </c>
      <c r="AN656" s="260">
        <f t="shared" si="174"/>
        <v>0</v>
      </c>
      <c r="AO656" s="260" t="e">
        <f t="shared" si="175"/>
        <v>#VALUE!</v>
      </c>
    </row>
    <row r="657" spans="1:41">
      <c r="A657" s="264" t="e">
        <f t="shared" si="178"/>
        <v>#VALUE!</v>
      </c>
      <c r="B657" s="243">
        <v>745</v>
      </c>
      <c r="C657" s="244"/>
      <c r="D657" s="258" t="str">
        <f t="shared" si="171"/>
        <v/>
      </c>
      <c r="E657" s="236"/>
      <c r="F657" s="236"/>
      <c r="G657" s="244"/>
      <c r="H657" s="259" t="str">
        <f t="shared" si="172"/>
        <v/>
      </c>
      <c r="I657" s="236"/>
      <c r="J657" s="236"/>
      <c r="K657" s="236"/>
      <c r="L657" s="236"/>
      <c r="M657" s="311">
        <f t="shared" si="176"/>
        <v>0</v>
      </c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  <c r="AA657" s="236"/>
      <c r="AB657" s="236"/>
      <c r="AC657" s="236"/>
      <c r="AD657" s="236"/>
      <c r="AE657" s="236"/>
      <c r="AF657" s="236"/>
      <c r="AG657" s="236"/>
      <c r="AH657" s="236"/>
      <c r="AI657" s="236"/>
      <c r="AJ657" s="236"/>
      <c r="AK657" s="236"/>
      <c r="AL657" s="260" t="str">
        <f t="shared" si="173"/>
        <v>нет</v>
      </c>
      <c r="AM657" s="260" t="str">
        <f t="shared" si="177"/>
        <v>нет</v>
      </c>
      <c r="AN657" s="260">
        <f t="shared" si="174"/>
        <v>0</v>
      </c>
      <c r="AO657" s="260" t="e">
        <f t="shared" si="175"/>
        <v>#VALUE!</v>
      </c>
    </row>
    <row r="658" spans="1:41">
      <c r="A658" s="264" t="e">
        <f t="shared" si="178"/>
        <v>#VALUE!</v>
      </c>
      <c r="B658" s="243">
        <v>746</v>
      </c>
      <c r="C658" s="244"/>
      <c r="D658" s="258" t="str">
        <f t="shared" si="171"/>
        <v/>
      </c>
      <c r="E658" s="236"/>
      <c r="F658" s="236"/>
      <c r="G658" s="244"/>
      <c r="H658" s="259" t="str">
        <f t="shared" si="172"/>
        <v/>
      </c>
      <c r="I658" s="236"/>
      <c r="J658" s="236"/>
      <c r="K658" s="236"/>
      <c r="L658" s="236"/>
      <c r="M658" s="311">
        <f t="shared" si="176"/>
        <v>0</v>
      </c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  <c r="AA658" s="236"/>
      <c r="AB658" s="236"/>
      <c r="AC658" s="236"/>
      <c r="AD658" s="236"/>
      <c r="AE658" s="236"/>
      <c r="AF658" s="236"/>
      <c r="AG658" s="236"/>
      <c r="AH658" s="236"/>
      <c r="AI658" s="236"/>
      <c r="AJ658" s="236"/>
      <c r="AK658" s="236"/>
      <c r="AL658" s="260" t="str">
        <f t="shared" si="173"/>
        <v>нет</v>
      </c>
      <c r="AM658" s="260" t="str">
        <f t="shared" si="177"/>
        <v>нет</v>
      </c>
      <c r="AN658" s="260">
        <f t="shared" si="174"/>
        <v>0</v>
      </c>
      <c r="AO658" s="260" t="e">
        <f t="shared" si="175"/>
        <v>#VALUE!</v>
      </c>
    </row>
    <row r="659" spans="1:41">
      <c r="A659" s="264" t="e">
        <f t="shared" si="178"/>
        <v>#VALUE!</v>
      </c>
      <c r="B659" s="243">
        <v>747</v>
      </c>
      <c r="C659" s="244"/>
      <c r="D659" s="258" t="str">
        <f t="shared" si="171"/>
        <v/>
      </c>
      <c r="E659" s="236"/>
      <c r="F659" s="236"/>
      <c r="G659" s="244"/>
      <c r="H659" s="259" t="str">
        <f t="shared" si="172"/>
        <v/>
      </c>
      <c r="I659" s="236"/>
      <c r="J659" s="236"/>
      <c r="K659" s="236"/>
      <c r="L659" s="236"/>
      <c r="M659" s="311">
        <f t="shared" si="176"/>
        <v>0</v>
      </c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  <c r="AA659" s="236"/>
      <c r="AB659" s="236"/>
      <c r="AC659" s="236"/>
      <c r="AD659" s="236"/>
      <c r="AE659" s="236"/>
      <c r="AF659" s="236"/>
      <c r="AG659" s="236"/>
      <c r="AH659" s="236"/>
      <c r="AI659" s="236"/>
      <c r="AJ659" s="236"/>
      <c r="AK659" s="236"/>
      <c r="AL659" s="260" t="str">
        <f t="shared" si="173"/>
        <v>нет</v>
      </c>
      <c r="AM659" s="260" t="str">
        <f t="shared" si="177"/>
        <v>нет</v>
      </c>
      <c r="AN659" s="260">
        <f t="shared" si="174"/>
        <v>0</v>
      </c>
      <c r="AO659" s="260" t="e">
        <f t="shared" si="175"/>
        <v>#VALUE!</v>
      </c>
    </row>
    <row r="660" spans="1:41">
      <c r="A660" s="264" t="e">
        <f t="shared" si="178"/>
        <v>#VALUE!</v>
      </c>
      <c r="B660" s="243">
        <v>748</v>
      </c>
      <c r="C660" s="244"/>
      <c r="D660" s="258" t="str">
        <f t="shared" si="171"/>
        <v/>
      </c>
      <c r="E660" s="236"/>
      <c r="F660" s="236"/>
      <c r="G660" s="244"/>
      <c r="H660" s="259" t="str">
        <f t="shared" si="172"/>
        <v/>
      </c>
      <c r="I660" s="236"/>
      <c r="J660" s="236"/>
      <c r="K660" s="236"/>
      <c r="L660" s="236"/>
      <c r="M660" s="311">
        <f t="shared" si="176"/>
        <v>0</v>
      </c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  <c r="AA660" s="236"/>
      <c r="AB660" s="236"/>
      <c r="AC660" s="236"/>
      <c r="AD660" s="236"/>
      <c r="AE660" s="236"/>
      <c r="AF660" s="236"/>
      <c r="AG660" s="236"/>
      <c r="AH660" s="236"/>
      <c r="AI660" s="236"/>
      <c r="AJ660" s="236"/>
      <c r="AK660" s="236"/>
      <c r="AL660" s="260" t="str">
        <f t="shared" si="173"/>
        <v>нет</v>
      </c>
      <c r="AM660" s="260" t="str">
        <f t="shared" si="177"/>
        <v>нет</v>
      </c>
      <c r="AN660" s="260">
        <f t="shared" si="174"/>
        <v>0</v>
      </c>
      <c r="AO660" s="260" t="e">
        <f t="shared" si="175"/>
        <v>#VALUE!</v>
      </c>
    </row>
    <row r="661" spans="1:41">
      <c r="A661" s="264" t="e">
        <f t="shared" si="178"/>
        <v>#VALUE!</v>
      </c>
      <c r="B661" s="243">
        <v>749</v>
      </c>
      <c r="C661" s="244"/>
      <c r="D661" s="258" t="str">
        <f t="shared" si="171"/>
        <v/>
      </c>
      <c r="E661" s="236"/>
      <c r="F661" s="236"/>
      <c r="G661" s="244"/>
      <c r="H661" s="259" t="str">
        <f t="shared" si="172"/>
        <v/>
      </c>
      <c r="I661" s="236"/>
      <c r="J661" s="236"/>
      <c r="K661" s="236"/>
      <c r="L661" s="236"/>
      <c r="M661" s="311">
        <f t="shared" si="176"/>
        <v>0</v>
      </c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  <c r="AA661" s="236"/>
      <c r="AB661" s="236"/>
      <c r="AC661" s="236"/>
      <c r="AD661" s="236"/>
      <c r="AE661" s="236"/>
      <c r="AF661" s="236"/>
      <c r="AG661" s="236"/>
      <c r="AH661" s="236"/>
      <c r="AI661" s="236"/>
      <c r="AJ661" s="236"/>
      <c r="AK661" s="236"/>
      <c r="AL661" s="260" t="str">
        <f t="shared" si="173"/>
        <v>нет</v>
      </c>
      <c r="AM661" s="260" t="str">
        <f t="shared" si="177"/>
        <v>нет</v>
      </c>
      <c r="AN661" s="260">
        <f t="shared" si="174"/>
        <v>0</v>
      </c>
      <c r="AO661" s="260" t="e">
        <f t="shared" si="175"/>
        <v>#VALUE!</v>
      </c>
    </row>
    <row r="662" spans="1:41">
      <c r="A662" s="264" t="e">
        <f t="shared" si="178"/>
        <v>#VALUE!</v>
      </c>
      <c r="B662" s="243">
        <v>750</v>
      </c>
      <c r="C662" s="244"/>
      <c r="D662" s="258" t="str">
        <f t="shared" si="171"/>
        <v/>
      </c>
      <c r="E662" s="236"/>
      <c r="F662" s="236"/>
      <c r="G662" s="244"/>
      <c r="H662" s="259" t="str">
        <f t="shared" si="172"/>
        <v/>
      </c>
      <c r="I662" s="236"/>
      <c r="J662" s="236"/>
      <c r="K662" s="236"/>
      <c r="L662" s="236"/>
      <c r="M662" s="311">
        <f t="shared" si="176"/>
        <v>0</v>
      </c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  <c r="AA662" s="236"/>
      <c r="AB662" s="236"/>
      <c r="AC662" s="236"/>
      <c r="AD662" s="236"/>
      <c r="AE662" s="236"/>
      <c r="AF662" s="236"/>
      <c r="AG662" s="236"/>
      <c r="AH662" s="236"/>
      <c r="AI662" s="236"/>
      <c r="AJ662" s="236"/>
      <c r="AK662" s="236"/>
      <c r="AL662" s="260" t="str">
        <f t="shared" si="173"/>
        <v>нет</v>
      </c>
      <c r="AM662" s="260" t="str">
        <f t="shared" si="177"/>
        <v>нет</v>
      </c>
      <c r="AN662" s="260">
        <f t="shared" si="174"/>
        <v>0</v>
      </c>
      <c r="AO662" s="260" t="e">
        <f t="shared" si="175"/>
        <v>#VALUE!</v>
      </c>
    </row>
    <row r="663" spans="1:41">
      <c r="A663" s="264" t="e">
        <f t="shared" si="178"/>
        <v>#VALUE!</v>
      </c>
      <c r="B663" s="243">
        <v>751</v>
      </c>
      <c r="C663" s="244"/>
      <c r="D663" s="258" t="str">
        <f t="shared" si="171"/>
        <v/>
      </c>
      <c r="E663" s="236"/>
      <c r="F663" s="236"/>
      <c r="G663" s="244"/>
      <c r="H663" s="259" t="str">
        <f t="shared" si="172"/>
        <v/>
      </c>
      <c r="I663" s="236"/>
      <c r="J663" s="236"/>
      <c r="K663" s="236"/>
      <c r="L663" s="236"/>
      <c r="M663" s="311">
        <f t="shared" si="176"/>
        <v>0</v>
      </c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  <c r="AA663" s="236"/>
      <c r="AB663" s="236"/>
      <c r="AC663" s="236"/>
      <c r="AD663" s="236"/>
      <c r="AE663" s="236"/>
      <c r="AF663" s="236"/>
      <c r="AG663" s="236"/>
      <c r="AH663" s="236"/>
      <c r="AI663" s="236"/>
      <c r="AJ663" s="236"/>
      <c r="AK663" s="236"/>
      <c r="AL663" s="260" t="str">
        <f t="shared" si="173"/>
        <v>нет</v>
      </c>
      <c r="AM663" s="260" t="str">
        <f t="shared" si="177"/>
        <v>нет</v>
      </c>
      <c r="AN663" s="260">
        <f t="shared" si="174"/>
        <v>0</v>
      </c>
      <c r="AO663" s="260" t="e">
        <f t="shared" si="175"/>
        <v>#VALUE!</v>
      </c>
    </row>
    <row r="664" spans="1:41">
      <c r="A664" s="264" t="e">
        <f t="shared" si="178"/>
        <v>#VALUE!</v>
      </c>
      <c r="B664" s="243">
        <v>752</v>
      </c>
      <c r="C664" s="244"/>
      <c r="D664" s="258" t="str">
        <f t="shared" si="171"/>
        <v/>
      </c>
      <c r="E664" s="236"/>
      <c r="F664" s="236"/>
      <c r="G664" s="244"/>
      <c r="H664" s="259" t="str">
        <f t="shared" si="172"/>
        <v/>
      </c>
      <c r="I664" s="236"/>
      <c r="J664" s="236"/>
      <c r="K664" s="236"/>
      <c r="L664" s="236"/>
      <c r="M664" s="311">
        <f t="shared" si="176"/>
        <v>0</v>
      </c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  <c r="AA664" s="236"/>
      <c r="AB664" s="236"/>
      <c r="AC664" s="236"/>
      <c r="AD664" s="236"/>
      <c r="AE664" s="236"/>
      <c r="AF664" s="236"/>
      <c r="AG664" s="236"/>
      <c r="AH664" s="236"/>
      <c r="AI664" s="236"/>
      <c r="AJ664" s="236"/>
      <c r="AK664" s="236"/>
      <c r="AL664" s="260" t="str">
        <f t="shared" si="173"/>
        <v>нет</v>
      </c>
      <c r="AM664" s="260" t="str">
        <f t="shared" si="177"/>
        <v>нет</v>
      </c>
      <c r="AN664" s="260">
        <f t="shared" si="174"/>
        <v>0</v>
      </c>
      <c r="AO664" s="260" t="e">
        <f t="shared" si="175"/>
        <v>#VALUE!</v>
      </c>
    </row>
    <row r="665" spans="1:41">
      <c r="A665" s="264" t="e">
        <f t="shared" si="178"/>
        <v>#VALUE!</v>
      </c>
      <c r="B665" s="243">
        <v>753</v>
      </c>
      <c r="C665" s="244"/>
      <c r="D665" s="258" t="str">
        <f t="shared" si="171"/>
        <v/>
      </c>
      <c r="E665" s="236"/>
      <c r="F665" s="236"/>
      <c r="G665" s="244"/>
      <c r="H665" s="259" t="str">
        <f t="shared" si="172"/>
        <v/>
      </c>
      <c r="I665" s="236"/>
      <c r="J665" s="236"/>
      <c r="K665" s="236"/>
      <c r="L665" s="236"/>
      <c r="M665" s="311">
        <f t="shared" si="176"/>
        <v>0</v>
      </c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  <c r="AA665" s="236"/>
      <c r="AB665" s="236"/>
      <c r="AC665" s="236"/>
      <c r="AD665" s="236"/>
      <c r="AE665" s="236"/>
      <c r="AF665" s="236"/>
      <c r="AG665" s="236"/>
      <c r="AH665" s="236"/>
      <c r="AI665" s="236"/>
      <c r="AJ665" s="236"/>
      <c r="AK665" s="236"/>
      <c r="AL665" s="260" t="str">
        <f t="shared" si="173"/>
        <v>нет</v>
      </c>
      <c r="AM665" s="260" t="str">
        <f t="shared" si="177"/>
        <v>нет</v>
      </c>
      <c r="AN665" s="260">
        <f t="shared" si="174"/>
        <v>0</v>
      </c>
      <c r="AO665" s="260" t="e">
        <f t="shared" si="175"/>
        <v>#VALUE!</v>
      </c>
    </row>
    <row r="666" spans="1:41">
      <c r="A666" s="264" t="e">
        <f t="shared" si="178"/>
        <v>#VALUE!</v>
      </c>
      <c r="B666" s="243">
        <v>754</v>
      </c>
      <c r="C666" s="244"/>
      <c r="D666" s="258" t="str">
        <f t="shared" si="171"/>
        <v/>
      </c>
      <c r="E666" s="236"/>
      <c r="F666" s="236"/>
      <c r="G666" s="244"/>
      <c r="H666" s="259" t="str">
        <f t="shared" si="172"/>
        <v/>
      </c>
      <c r="I666" s="236"/>
      <c r="J666" s="236"/>
      <c r="K666" s="236"/>
      <c r="L666" s="236"/>
      <c r="M666" s="311">
        <f t="shared" si="176"/>
        <v>0</v>
      </c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  <c r="AA666" s="236"/>
      <c r="AB666" s="236"/>
      <c r="AC666" s="236"/>
      <c r="AD666" s="236"/>
      <c r="AE666" s="236"/>
      <c r="AF666" s="236"/>
      <c r="AG666" s="236"/>
      <c r="AH666" s="236"/>
      <c r="AI666" s="236"/>
      <c r="AJ666" s="236"/>
      <c r="AK666" s="236"/>
      <c r="AL666" s="260" t="str">
        <f t="shared" si="173"/>
        <v>нет</v>
      </c>
      <c r="AM666" s="260" t="str">
        <f t="shared" si="177"/>
        <v>нет</v>
      </c>
      <c r="AN666" s="260">
        <f t="shared" si="174"/>
        <v>0</v>
      </c>
      <c r="AO666" s="260" t="e">
        <f t="shared" si="175"/>
        <v>#VALUE!</v>
      </c>
    </row>
    <row r="667" spans="1:41">
      <c r="A667" s="264" t="e">
        <f t="shared" si="178"/>
        <v>#VALUE!</v>
      </c>
      <c r="B667" s="243">
        <v>755</v>
      </c>
      <c r="C667" s="244"/>
      <c r="D667" s="258" t="str">
        <f t="shared" si="171"/>
        <v/>
      </c>
      <c r="E667" s="236"/>
      <c r="F667" s="236"/>
      <c r="G667" s="244"/>
      <c r="H667" s="259" t="str">
        <f t="shared" si="172"/>
        <v/>
      </c>
      <c r="I667" s="236"/>
      <c r="J667" s="236"/>
      <c r="K667" s="236"/>
      <c r="L667" s="236"/>
      <c r="M667" s="311">
        <f t="shared" si="176"/>
        <v>0</v>
      </c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  <c r="AA667" s="236"/>
      <c r="AB667" s="236"/>
      <c r="AC667" s="236"/>
      <c r="AD667" s="236"/>
      <c r="AE667" s="236"/>
      <c r="AF667" s="236"/>
      <c r="AG667" s="236"/>
      <c r="AH667" s="236"/>
      <c r="AI667" s="236"/>
      <c r="AJ667" s="236"/>
      <c r="AK667" s="236"/>
      <c r="AL667" s="260" t="str">
        <f t="shared" si="173"/>
        <v>нет</v>
      </c>
      <c r="AM667" s="260" t="str">
        <f t="shared" si="177"/>
        <v>нет</v>
      </c>
      <c r="AN667" s="260">
        <f t="shared" si="174"/>
        <v>0</v>
      </c>
      <c r="AO667" s="260" t="e">
        <f t="shared" si="175"/>
        <v>#VALUE!</v>
      </c>
    </row>
    <row r="668" spans="1:41">
      <c r="A668" s="264" t="e">
        <f t="shared" si="178"/>
        <v>#VALUE!</v>
      </c>
      <c r="B668" s="243">
        <v>756</v>
      </c>
      <c r="C668" s="244"/>
      <c r="D668" s="258" t="str">
        <f t="shared" ref="D668:D731" si="179">IFERROR(VLOOKUP(C668,msu,2,0),"")</f>
        <v/>
      </c>
      <c r="E668" s="236"/>
      <c r="F668" s="236"/>
      <c r="G668" s="244"/>
      <c r="H668" s="259" t="str">
        <f t="shared" ref="H668:H731" si="180">IFERROR(VLOOKUP(G668,oo,2,0),"")</f>
        <v/>
      </c>
      <c r="I668" s="236"/>
      <c r="J668" s="236"/>
      <c r="K668" s="236"/>
      <c r="L668" s="236"/>
      <c r="M668" s="311">
        <f t="shared" si="176"/>
        <v>0</v>
      </c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  <c r="AA668" s="236"/>
      <c r="AB668" s="236"/>
      <c r="AC668" s="236"/>
      <c r="AD668" s="236"/>
      <c r="AE668" s="236"/>
      <c r="AF668" s="236"/>
      <c r="AG668" s="236"/>
      <c r="AH668" s="236"/>
      <c r="AI668" s="236"/>
      <c r="AJ668" s="236"/>
      <c r="AK668" s="236"/>
      <c r="AL668" s="260" t="str">
        <f t="shared" si="173"/>
        <v>нет</v>
      </c>
      <c r="AM668" s="260" t="str">
        <f t="shared" si="177"/>
        <v>нет</v>
      </c>
      <c r="AN668" s="260">
        <f t="shared" si="174"/>
        <v>0</v>
      </c>
      <c r="AO668" s="260" t="e">
        <f t="shared" si="175"/>
        <v>#VALUE!</v>
      </c>
    </row>
    <row r="669" spans="1:41">
      <c r="A669" s="264" t="e">
        <f t="shared" si="178"/>
        <v>#VALUE!</v>
      </c>
      <c r="B669" s="243">
        <v>757</v>
      </c>
      <c r="C669" s="244"/>
      <c r="D669" s="258" t="str">
        <f t="shared" si="179"/>
        <v/>
      </c>
      <c r="E669" s="236"/>
      <c r="F669" s="236"/>
      <c r="G669" s="244"/>
      <c r="H669" s="259" t="str">
        <f t="shared" si="180"/>
        <v/>
      </c>
      <c r="I669" s="236"/>
      <c r="J669" s="236"/>
      <c r="K669" s="236"/>
      <c r="L669" s="236"/>
      <c r="M669" s="311">
        <f t="shared" si="176"/>
        <v>0</v>
      </c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  <c r="AA669" s="236"/>
      <c r="AB669" s="236"/>
      <c r="AC669" s="236"/>
      <c r="AD669" s="236"/>
      <c r="AE669" s="236"/>
      <c r="AF669" s="236"/>
      <c r="AG669" s="236"/>
      <c r="AH669" s="236"/>
      <c r="AI669" s="236"/>
      <c r="AJ669" s="236"/>
      <c r="AK669" s="236"/>
      <c r="AL669" s="260" t="str">
        <f t="shared" si="173"/>
        <v>нет</v>
      </c>
      <c r="AM669" s="260" t="str">
        <f t="shared" si="177"/>
        <v>нет</v>
      </c>
      <c r="AN669" s="260">
        <f t="shared" si="174"/>
        <v>0</v>
      </c>
      <c r="AO669" s="260" t="e">
        <f t="shared" si="175"/>
        <v>#VALUE!</v>
      </c>
    </row>
    <row r="670" spans="1:41">
      <c r="A670" s="264" t="e">
        <f t="shared" si="178"/>
        <v>#VALUE!</v>
      </c>
      <c r="B670" s="243">
        <v>758</v>
      </c>
      <c r="C670" s="244"/>
      <c r="D670" s="258" t="str">
        <f t="shared" si="179"/>
        <v/>
      </c>
      <c r="E670" s="236"/>
      <c r="F670" s="236"/>
      <c r="G670" s="244"/>
      <c r="H670" s="259" t="str">
        <f t="shared" si="180"/>
        <v/>
      </c>
      <c r="I670" s="236"/>
      <c r="J670" s="236"/>
      <c r="K670" s="236"/>
      <c r="L670" s="236"/>
      <c r="M670" s="311">
        <f t="shared" si="176"/>
        <v>0</v>
      </c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  <c r="AA670" s="236"/>
      <c r="AB670" s="236"/>
      <c r="AC670" s="236"/>
      <c r="AD670" s="236"/>
      <c r="AE670" s="236"/>
      <c r="AF670" s="236"/>
      <c r="AG670" s="236"/>
      <c r="AH670" s="236"/>
      <c r="AI670" s="236"/>
      <c r="AJ670" s="236"/>
      <c r="AK670" s="236"/>
      <c r="AL670" s="260" t="str">
        <f t="shared" si="173"/>
        <v>нет</v>
      </c>
      <c r="AM670" s="260" t="str">
        <f t="shared" si="177"/>
        <v>нет</v>
      </c>
      <c r="AN670" s="260">
        <f t="shared" si="174"/>
        <v>0</v>
      </c>
      <c r="AO670" s="260" t="e">
        <f t="shared" si="175"/>
        <v>#VALUE!</v>
      </c>
    </row>
    <row r="671" spans="1:41">
      <c r="A671" s="264" t="e">
        <f t="shared" si="178"/>
        <v>#VALUE!</v>
      </c>
      <c r="B671" s="243">
        <v>759</v>
      </c>
      <c r="C671" s="244"/>
      <c r="D671" s="258" t="str">
        <f t="shared" si="179"/>
        <v/>
      </c>
      <c r="E671" s="236"/>
      <c r="F671" s="236"/>
      <c r="G671" s="244"/>
      <c r="H671" s="259" t="str">
        <f t="shared" si="180"/>
        <v/>
      </c>
      <c r="I671" s="236"/>
      <c r="J671" s="236"/>
      <c r="K671" s="236"/>
      <c r="L671" s="236"/>
      <c r="M671" s="311">
        <f t="shared" si="176"/>
        <v>0</v>
      </c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  <c r="AA671" s="236"/>
      <c r="AB671" s="236"/>
      <c r="AC671" s="236"/>
      <c r="AD671" s="236"/>
      <c r="AE671" s="236"/>
      <c r="AF671" s="236"/>
      <c r="AG671" s="236"/>
      <c r="AH671" s="236"/>
      <c r="AI671" s="236"/>
      <c r="AJ671" s="236"/>
      <c r="AK671" s="236"/>
      <c r="AL671" s="260" t="str">
        <f t="shared" si="173"/>
        <v>нет</v>
      </c>
      <c r="AM671" s="260" t="str">
        <f t="shared" si="177"/>
        <v>нет</v>
      </c>
      <c r="AN671" s="260">
        <f t="shared" si="174"/>
        <v>0</v>
      </c>
      <c r="AO671" s="260" t="e">
        <f t="shared" si="175"/>
        <v>#VALUE!</v>
      </c>
    </row>
    <row r="672" spans="1:41">
      <c r="A672" s="264" t="e">
        <f t="shared" si="178"/>
        <v>#VALUE!</v>
      </c>
      <c r="B672" s="243">
        <v>760</v>
      </c>
      <c r="C672" s="244"/>
      <c r="D672" s="258" t="str">
        <f t="shared" si="179"/>
        <v/>
      </c>
      <c r="E672" s="236"/>
      <c r="F672" s="236"/>
      <c r="G672" s="244"/>
      <c r="H672" s="259" t="str">
        <f t="shared" si="180"/>
        <v/>
      </c>
      <c r="I672" s="236"/>
      <c r="J672" s="236"/>
      <c r="K672" s="236"/>
      <c r="L672" s="236"/>
      <c r="M672" s="311">
        <f t="shared" si="176"/>
        <v>0</v>
      </c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  <c r="AA672" s="236"/>
      <c r="AB672" s="236"/>
      <c r="AC672" s="236"/>
      <c r="AD672" s="236"/>
      <c r="AE672" s="236"/>
      <c r="AF672" s="236"/>
      <c r="AG672" s="236"/>
      <c r="AH672" s="236"/>
      <c r="AI672" s="236"/>
      <c r="AJ672" s="236"/>
      <c r="AK672" s="236"/>
      <c r="AL672" s="260" t="str">
        <f t="shared" si="173"/>
        <v>нет</v>
      </c>
      <c r="AM672" s="260" t="str">
        <f t="shared" si="177"/>
        <v>нет</v>
      </c>
      <c r="AN672" s="260">
        <f t="shared" si="174"/>
        <v>0</v>
      </c>
      <c r="AO672" s="260" t="e">
        <f t="shared" si="175"/>
        <v>#VALUE!</v>
      </c>
    </row>
    <row r="673" spans="1:41">
      <c r="A673" s="264" t="e">
        <f t="shared" si="178"/>
        <v>#VALUE!</v>
      </c>
      <c r="B673" s="243">
        <v>761</v>
      </c>
      <c r="C673" s="244"/>
      <c r="D673" s="258" t="str">
        <f t="shared" si="179"/>
        <v/>
      </c>
      <c r="E673" s="236"/>
      <c r="F673" s="236"/>
      <c r="G673" s="244"/>
      <c r="H673" s="259" t="str">
        <f t="shared" si="180"/>
        <v/>
      </c>
      <c r="I673" s="236"/>
      <c r="J673" s="236"/>
      <c r="K673" s="236"/>
      <c r="L673" s="236"/>
      <c r="M673" s="311">
        <f t="shared" si="176"/>
        <v>0</v>
      </c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  <c r="AA673" s="236"/>
      <c r="AB673" s="236"/>
      <c r="AC673" s="236"/>
      <c r="AD673" s="236"/>
      <c r="AE673" s="236"/>
      <c r="AF673" s="236"/>
      <c r="AG673" s="236"/>
      <c r="AH673" s="236"/>
      <c r="AI673" s="236"/>
      <c r="AJ673" s="236"/>
      <c r="AK673" s="236"/>
      <c r="AL673" s="260" t="str">
        <f t="shared" si="173"/>
        <v>нет</v>
      </c>
      <c r="AM673" s="260" t="str">
        <f t="shared" si="177"/>
        <v>нет</v>
      </c>
      <c r="AN673" s="260">
        <f t="shared" si="174"/>
        <v>0</v>
      </c>
      <c r="AO673" s="260" t="e">
        <f t="shared" si="175"/>
        <v>#VALUE!</v>
      </c>
    </row>
    <row r="674" spans="1:41">
      <c r="A674" s="264" t="e">
        <f t="shared" si="178"/>
        <v>#VALUE!</v>
      </c>
      <c r="B674" s="243">
        <v>762</v>
      </c>
      <c r="C674" s="244"/>
      <c r="D674" s="258" t="str">
        <f t="shared" si="179"/>
        <v/>
      </c>
      <c r="E674" s="236"/>
      <c r="F674" s="236"/>
      <c r="G674" s="244"/>
      <c r="H674" s="259" t="str">
        <f t="shared" si="180"/>
        <v/>
      </c>
      <c r="I674" s="236"/>
      <c r="J674" s="236"/>
      <c r="K674" s="236"/>
      <c r="L674" s="236"/>
      <c r="M674" s="311">
        <f t="shared" si="176"/>
        <v>0</v>
      </c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  <c r="AA674" s="236"/>
      <c r="AB674" s="236"/>
      <c r="AC674" s="236"/>
      <c r="AD674" s="236"/>
      <c r="AE674" s="236"/>
      <c r="AF674" s="236"/>
      <c r="AG674" s="236"/>
      <c r="AH674" s="236"/>
      <c r="AI674" s="236"/>
      <c r="AJ674" s="236"/>
      <c r="AK674" s="236"/>
      <c r="AL674" s="260" t="str">
        <f t="shared" ref="AL674:AL737" si="181">IF($I674&lt;5,"нет",IF($I674&gt;9,"нет","да"))</f>
        <v>нет</v>
      </c>
      <c r="AM674" s="260" t="str">
        <f t="shared" si="177"/>
        <v>нет</v>
      </c>
      <c r="AN674" s="260">
        <f t="shared" ref="AN674:AN737" si="182">COUNTIF(N674:AK674,"призер")+COUNTIF(N674:AK674,"победитель")</f>
        <v>0</v>
      </c>
      <c r="AO674" s="260" t="e">
        <f t="shared" ref="AO674:AO737" si="183">IF(LEN(G674)=5,LEFT(G674,1)+100,LEFT(G674,2)+100)</f>
        <v>#VALUE!</v>
      </c>
    </row>
    <row r="675" spans="1:41">
      <c r="A675" s="264" t="e">
        <f t="shared" si="178"/>
        <v>#VALUE!</v>
      </c>
      <c r="B675" s="243">
        <v>763</v>
      </c>
      <c r="C675" s="244"/>
      <c r="D675" s="258" t="str">
        <f t="shared" si="179"/>
        <v/>
      </c>
      <c r="E675" s="236"/>
      <c r="F675" s="236"/>
      <c r="G675" s="244"/>
      <c r="H675" s="259" t="str">
        <f t="shared" si="180"/>
        <v/>
      </c>
      <c r="I675" s="236"/>
      <c r="J675" s="236"/>
      <c r="K675" s="236"/>
      <c r="L675" s="236"/>
      <c r="M675" s="311">
        <f t="shared" ref="M675:M738" si="184">COUNTA(N675:AK675)</f>
        <v>0</v>
      </c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  <c r="AA675" s="236"/>
      <c r="AB675" s="236"/>
      <c r="AC675" s="236"/>
      <c r="AD675" s="236"/>
      <c r="AE675" s="236"/>
      <c r="AF675" s="236"/>
      <c r="AG675" s="236"/>
      <c r="AH675" s="236"/>
      <c r="AI675" s="236"/>
      <c r="AJ675" s="236"/>
      <c r="AK675" s="236"/>
      <c r="AL675" s="260" t="str">
        <f t="shared" si="181"/>
        <v>нет</v>
      </c>
      <c r="AM675" s="260" t="str">
        <f t="shared" ref="AM675:AM738" si="185">IF($I675&lt;=9,"нет","да")</f>
        <v>нет</v>
      </c>
      <c r="AN675" s="260">
        <f t="shared" si="182"/>
        <v>0</v>
      </c>
      <c r="AO675" s="260" t="e">
        <f t="shared" si="183"/>
        <v>#VALUE!</v>
      </c>
    </row>
    <row r="676" spans="1:41">
      <c r="A676" s="264" t="e">
        <f t="shared" si="178"/>
        <v>#VALUE!</v>
      </c>
      <c r="B676" s="243">
        <v>764</v>
      </c>
      <c r="C676" s="244"/>
      <c r="D676" s="258" t="str">
        <f t="shared" si="179"/>
        <v/>
      </c>
      <c r="E676" s="236"/>
      <c r="F676" s="236"/>
      <c r="G676" s="244"/>
      <c r="H676" s="259" t="str">
        <f t="shared" si="180"/>
        <v/>
      </c>
      <c r="I676" s="236"/>
      <c r="J676" s="236"/>
      <c r="K676" s="236"/>
      <c r="L676" s="236"/>
      <c r="M676" s="311">
        <f t="shared" si="184"/>
        <v>0</v>
      </c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  <c r="AA676" s="236"/>
      <c r="AB676" s="236"/>
      <c r="AC676" s="236"/>
      <c r="AD676" s="236"/>
      <c r="AE676" s="236"/>
      <c r="AF676" s="236"/>
      <c r="AG676" s="236"/>
      <c r="AH676" s="236"/>
      <c r="AI676" s="236"/>
      <c r="AJ676" s="236"/>
      <c r="AK676" s="236"/>
      <c r="AL676" s="260" t="str">
        <f t="shared" si="181"/>
        <v>нет</v>
      </c>
      <c r="AM676" s="260" t="str">
        <f t="shared" si="185"/>
        <v>нет</v>
      </c>
      <c r="AN676" s="260">
        <f t="shared" si="182"/>
        <v>0</v>
      </c>
      <c r="AO676" s="260" t="e">
        <f t="shared" si="183"/>
        <v>#VALUE!</v>
      </c>
    </row>
    <row r="677" spans="1:41">
      <c r="A677" s="264" t="e">
        <f t="shared" si="178"/>
        <v>#VALUE!</v>
      </c>
      <c r="B677" s="243">
        <v>765</v>
      </c>
      <c r="C677" s="244"/>
      <c r="D677" s="258" t="str">
        <f t="shared" si="179"/>
        <v/>
      </c>
      <c r="E677" s="236"/>
      <c r="F677" s="236"/>
      <c r="G677" s="244"/>
      <c r="H677" s="259" t="str">
        <f t="shared" si="180"/>
        <v/>
      </c>
      <c r="I677" s="236"/>
      <c r="J677" s="236"/>
      <c r="K677" s="236"/>
      <c r="L677" s="236"/>
      <c r="M677" s="311">
        <f t="shared" si="184"/>
        <v>0</v>
      </c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  <c r="AA677" s="236"/>
      <c r="AB677" s="236"/>
      <c r="AC677" s="236"/>
      <c r="AD677" s="236"/>
      <c r="AE677" s="236"/>
      <c r="AF677" s="236"/>
      <c r="AG677" s="236"/>
      <c r="AH677" s="236"/>
      <c r="AI677" s="236"/>
      <c r="AJ677" s="236"/>
      <c r="AK677" s="236"/>
      <c r="AL677" s="260" t="str">
        <f t="shared" si="181"/>
        <v>нет</v>
      </c>
      <c r="AM677" s="260" t="str">
        <f t="shared" si="185"/>
        <v>нет</v>
      </c>
      <c r="AN677" s="260">
        <f t="shared" si="182"/>
        <v>0</v>
      </c>
      <c r="AO677" s="260" t="e">
        <f t="shared" si="183"/>
        <v>#VALUE!</v>
      </c>
    </row>
    <row r="678" spans="1:41">
      <c r="A678" s="264" t="e">
        <f t="shared" si="178"/>
        <v>#VALUE!</v>
      </c>
      <c r="B678" s="243">
        <v>766</v>
      </c>
      <c r="C678" s="244"/>
      <c r="D678" s="258" t="str">
        <f t="shared" si="179"/>
        <v/>
      </c>
      <c r="E678" s="236"/>
      <c r="F678" s="236"/>
      <c r="G678" s="244"/>
      <c r="H678" s="259" t="str">
        <f t="shared" si="180"/>
        <v/>
      </c>
      <c r="I678" s="236"/>
      <c r="J678" s="236"/>
      <c r="K678" s="236"/>
      <c r="L678" s="236"/>
      <c r="M678" s="311">
        <f t="shared" si="184"/>
        <v>0</v>
      </c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  <c r="AA678" s="236"/>
      <c r="AB678" s="236"/>
      <c r="AC678" s="236"/>
      <c r="AD678" s="236"/>
      <c r="AE678" s="236"/>
      <c r="AF678" s="236"/>
      <c r="AG678" s="236"/>
      <c r="AH678" s="236"/>
      <c r="AI678" s="236"/>
      <c r="AJ678" s="236"/>
      <c r="AK678" s="236"/>
      <c r="AL678" s="260" t="str">
        <f t="shared" si="181"/>
        <v>нет</v>
      </c>
      <c r="AM678" s="260" t="str">
        <f t="shared" si="185"/>
        <v>нет</v>
      </c>
      <c r="AN678" s="260">
        <f t="shared" si="182"/>
        <v>0</v>
      </c>
      <c r="AO678" s="260" t="e">
        <f t="shared" si="183"/>
        <v>#VALUE!</v>
      </c>
    </row>
    <row r="679" spans="1:41">
      <c r="A679" s="264" t="e">
        <f t="shared" si="178"/>
        <v>#VALUE!</v>
      </c>
      <c r="B679" s="243">
        <v>767</v>
      </c>
      <c r="C679" s="244"/>
      <c r="D679" s="258" t="str">
        <f t="shared" si="179"/>
        <v/>
      </c>
      <c r="E679" s="236"/>
      <c r="F679" s="236"/>
      <c r="G679" s="244"/>
      <c r="H679" s="259" t="str">
        <f t="shared" si="180"/>
        <v/>
      </c>
      <c r="I679" s="236"/>
      <c r="J679" s="236"/>
      <c r="K679" s="236"/>
      <c r="L679" s="236"/>
      <c r="M679" s="311">
        <f t="shared" si="184"/>
        <v>0</v>
      </c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  <c r="AA679" s="236"/>
      <c r="AB679" s="236"/>
      <c r="AC679" s="236"/>
      <c r="AD679" s="236"/>
      <c r="AE679" s="236"/>
      <c r="AF679" s="236"/>
      <c r="AG679" s="236"/>
      <c r="AH679" s="236"/>
      <c r="AI679" s="236"/>
      <c r="AJ679" s="236"/>
      <c r="AK679" s="236"/>
      <c r="AL679" s="260" t="str">
        <f t="shared" si="181"/>
        <v>нет</v>
      </c>
      <c r="AM679" s="260" t="str">
        <f t="shared" si="185"/>
        <v>нет</v>
      </c>
      <c r="AN679" s="260">
        <f t="shared" si="182"/>
        <v>0</v>
      </c>
      <c r="AO679" s="260" t="e">
        <f t="shared" si="183"/>
        <v>#VALUE!</v>
      </c>
    </row>
    <row r="680" spans="1:41">
      <c r="A680" s="264" t="e">
        <f t="shared" si="178"/>
        <v>#VALUE!</v>
      </c>
      <c r="B680" s="243">
        <v>768</v>
      </c>
      <c r="C680" s="244"/>
      <c r="D680" s="258" t="str">
        <f t="shared" si="179"/>
        <v/>
      </c>
      <c r="E680" s="236"/>
      <c r="F680" s="236"/>
      <c r="G680" s="244"/>
      <c r="H680" s="259" t="str">
        <f t="shared" si="180"/>
        <v/>
      </c>
      <c r="I680" s="236"/>
      <c r="J680" s="236"/>
      <c r="K680" s="236"/>
      <c r="L680" s="236"/>
      <c r="M680" s="311">
        <f t="shared" si="184"/>
        <v>0</v>
      </c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  <c r="AA680" s="236"/>
      <c r="AB680" s="236"/>
      <c r="AC680" s="236"/>
      <c r="AD680" s="236"/>
      <c r="AE680" s="236"/>
      <c r="AF680" s="236"/>
      <c r="AG680" s="236"/>
      <c r="AH680" s="236"/>
      <c r="AI680" s="236"/>
      <c r="AJ680" s="236"/>
      <c r="AK680" s="236"/>
      <c r="AL680" s="260" t="str">
        <f t="shared" si="181"/>
        <v>нет</v>
      </c>
      <c r="AM680" s="260" t="str">
        <f t="shared" si="185"/>
        <v>нет</v>
      </c>
      <c r="AN680" s="260">
        <f t="shared" si="182"/>
        <v>0</v>
      </c>
      <c r="AO680" s="260" t="e">
        <f t="shared" si="183"/>
        <v>#VALUE!</v>
      </c>
    </row>
    <row r="681" spans="1:41">
      <c r="A681" s="264" t="e">
        <f t="shared" si="178"/>
        <v>#VALUE!</v>
      </c>
      <c r="B681" s="243">
        <v>769</v>
      </c>
      <c r="C681" s="244"/>
      <c r="D681" s="258" t="str">
        <f t="shared" si="179"/>
        <v/>
      </c>
      <c r="E681" s="236"/>
      <c r="F681" s="236"/>
      <c r="G681" s="244"/>
      <c r="H681" s="259" t="str">
        <f t="shared" si="180"/>
        <v/>
      </c>
      <c r="I681" s="236"/>
      <c r="J681" s="236"/>
      <c r="K681" s="236"/>
      <c r="L681" s="236"/>
      <c r="M681" s="311">
        <f t="shared" si="184"/>
        <v>0</v>
      </c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  <c r="AA681" s="236"/>
      <c r="AB681" s="236"/>
      <c r="AC681" s="236"/>
      <c r="AD681" s="236"/>
      <c r="AE681" s="236"/>
      <c r="AF681" s="236"/>
      <c r="AG681" s="236"/>
      <c r="AH681" s="236"/>
      <c r="AI681" s="236"/>
      <c r="AJ681" s="236"/>
      <c r="AK681" s="236"/>
      <c r="AL681" s="260" t="str">
        <f t="shared" si="181"/>
        <v>нет</v>
      </c>
      <c r="AM681" s="260" t="str">
        <f t="shared" si="185"/>
        <v>нет</v>
      </c>
      <c r="AN681" s="260">
        <f t="shared" si="182"/>
        <v>0</v>
      </c>
      <c r="AO681" s="260" t="e">
        <f t="shared" si="183"/>
        <v>#VALUE!</v>
      </c>
    </row>
    <row r="682" spans="1:41">
      <c r="A682" s="264" t="e">
        <f t="shared" si="178"/>
        <v>#VALUE!</v>
      </c>
      <c r="B682" s="243">
        <v>770</v>
      </c>
      <c r="C682" s="244"/>
      <c r="D682" s="258" t="str">
        <f t="shared" si="179"/>
        <v/>
      </c>
      <c r="E682" s="236"/>
      <c r="F682" s="236"/>
      <c r="G682" s="244"/>
      <c r="H682" s="259" t="str">
        <f t="shared" si="180"/>
        <v/>
      </c>
      <c r="I682" s="236"/>
      <c r="J682" s="236"/>
      <c r="K682" s="236"/>
      <c r="L682" s="236"/>
      <c r="M682" s="311">
        <f t="shared" si="184"/>
        <v>0</v>
      </c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  <c r="AA682" s="236"/>
      <c r="AB682" s="236"/>
      <c r="AC682" s="236"/>
      <c r="AD682" s="236"/>
      <c r="AE682" s="236"/>
      <c r="AF682" s="236"/>
      <c r="AG682" s="236"/>
      <c r="AH682" s="236"/>
      <c r="AI682" s="236"/>
      <c r="AJ682" s="236"/>
      <c r="AK682" s="236"/>
      <c r="AL682" s="260" t="str">
        <f t="shared" si="181"/>
        <v>нет</v>
      </c>
      <c r="AM682" s="260" t="str">
        <f t="shared" si="185"/>
        <v>нет</v>
      </c>
      <c r="AN682" s="260">
        <f t="shared" si="182"/>
        <v>0</v>
      </c>
      <c r="AO682" s="260" t="e">
        <f t="shared" si="183"/>
        <v>#VALUE!</v>
      </c>
    </row>
    <row r="683" spans="1:41">
      <c r="A683" s="264" t="e">
        <f t="shared" si="178"/>
        <v>#VALUE!</v>
      </c>
      <c r="B683" s="243">
        <v>771</v>
      </c>
      <c r="C683" s="244"/>
      <c r="D683" s="258" t="str">
        <f t="shared" si="179"/>
        <v/>
      </c>
      <c r="E683" s="236"/>
      <c r="F683" s="236"/>
      <c r="G683" s="244"/>
      <c r="H683" s="259" t="str">
        <f t="shared" si="180"/>
        <v/>
      </c>
      <c r="I683" s="236"/>
      <c r="J683" s="236"/>
      <c r="K683" s="236"/>
      <c r="L683" s="236"/>
      <c r="M683" s="311">
        <f t="shared" si="184"/>
        <v>0</v>
      </c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  <c r="AA683" s="236"/>
      <c r="AB683" s="236"/>
      <c r="AC683" s="236"/>
      <c r="AD683" s="236"/>
      <c r="AE683" s="236"/>
      <c r="AF683" s="236"/>
      <c r="AG683" s="236"/>
      <c r="AH683" s="236"/>
      <c r="AI683" s="236"/>
      <c r="AJ683" s="236"/>
      <c r="AK683" s="236"/>
      <c r="AL683" s="260" t="str">
        <f t="shared" si="181"/>
        <v>нет</v>
      </c>
      <c r="AM683" s="260" t="str">
        <f t="shared" si="185"/>
        <v>нет</v>
      </c>
      <c r="AN683" s="260">
        <f t="shared" si="182"/>
        <v>0</v>
      </c>
      <c r="AO683" s="260" t="e">
        <f t="shared" si="183"/>
        <v>#VALUE!</v>
      </c>
    </row>
    <row r="684" spans="1:41">
      <c r="A684" s="264" t="e">
        <f t="shared" si="178"/>
        <v>#VALUE!</v>
      </c>
      <c r="B684" s="243">
        <v>772</v>
      </c>
      <c r="C684" s="244"/>
      <c r="D684" s="258" t="str">
        <f t="shared" si="179"/>
        <v/>
      </c>
      <c r="E684" s="236"/>
      <c r="F684" s="236"/>
      <c r="G684" s="244"/>
      <c r="H684" s="259" t="str">
        <f t="shared" si="180"/>
        <v/>
      </c>
      <c r="I684" s="236"/>
      <c r="J684" s="236"/>
      <c r="K684" s="236"/>
      <c r="L684" s="236"/>
      <c r="M684" s="311">
        <f t="shared" si="184"/>
        <v>0</v>
      </c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  <c r="AA684" s="236"/>
      <c r="AB684" s="236"/>
      <c r="AC684" s="236"/>
      <c r="AD684" s="236"/>
      <c r="AE684" s="236"/>
      <c r="AF684" s="236"/>
      <c r="AG684" s="236"/>
      <c r="AH684" s="236"/>
      <c r="AI684" s="236"/>
      <c r="AJ684" s="236"/>
      <c r="AK684" s="236"/>
      <c r="AL684" s="260" t="str">
        <f t="shared" si="181"/>
        <v>нет</v>
      </c>
      <c r="AM684" s="260" t="str">
        <f t="shared" si="185"/>
        <v>нет</v>
      </c>
      <c r="AN684" s="260">
        <f t="shared" si="182"/>
        <v>0</v>
      </c>
      <c r="AO684" s="260" t="e">
        <f t="shared" si="183"/>
        <v>#VALUE!</v>
      </c>
    </row>
    <row r="685" spans="1:41">
      <c r="A685" s="264" t="e">
        <f t="shared" ref="A685:A748" si="186">IF($AO685=$C685, "Код_ОО+МСУ_верно", "Требуется проверка кода ОО или МСУ, кроме 101, 102,103")</f>
        <v>#VALUE!</v>
      </c>
      <c r="B685" s="243">
        <v>773</v>
      </c>
      <c r="C685" s="244"/>
      <c r="D685" s="258" t="str">
        <f t="shared" si="179"/>
        <v/>
      </c>
      <c r="E685" s="236"/>
      <c r="F685" s="236"/>
      <c r="G685" s="244"/>
      <c r="H685" s="259" t="str">
        <f t="shared" si="180"/>
        <v/>
      </c>
      <c r="I685" s="236"/>
      <c r="J685" s="236"/>
      <c r="K685" s="236"/>
      <c r="L685" s="236"/>
      <c r="M685" s="311">
        <f t="shared" si="184"/>
        <v>0</v>
      </c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  <c r="AA685" s="236"/>
      <c r="AB685" s="236"/>
      <c r="AC685" s="236"/>
      <c r="AD685" s="236"/>
      <c r="AE685" s="236"/>
      <c r="AF685" s="236"/>
      <c r="AG685" s="236"/>
      <c r="AH685" s="236"/>
      <c r="AI685" s="236"/>
      <c r="AJ685" s="236"/>
      <c r="AK685" s="236"/>
      <c r="AL685" s="260" t="str">
        <f t="shared" si="181"/>
        <v>нет</v>
      </c>
      <c r="AM685" s="260" t="str">
        <f t="shared" si="185"/>
        <v>нет</v>
      </c>
      <c r="AN685" s="260">
        <f t="shared" si="182"/>
        <v>0</v>
      </c>
      <c r="AO685" s="260" t="e">
        <f t="shared" si="183"/>
        <v>#VALUE!</v>
      </c>
    </row>
    <row r="686" spans="1:41">
      <c r="A686" s="264" t="e">
        <f t="shared" si="186"/>
        <v>#VALUE!</v>
      </c>
      <c r="B686" s="243">
        <v>774</v>
      </c>
      <c r="C686" s="244"/>
      <c r="D686" s="258" t="str">
        <f t="shared" si="179"/>
        <v/>
      </c>
      <c r="E686" s="236"/>
      <c r="F686" s="236"/>
      <c r="G686" s="244"/>
      <c r="H686" s="259" t="str">
        <f t="shared" si="180"/>
        <v/>
      </c>
      <c r="I686" s="236"/>
      <c r="J686" s="236"/>
      <c r="K686" s="236"/>
      <c r="L686" s="236"/>
      <c r="M686" s="311">
        <f t="shared" si="184"/>
        <v>0</v>
      </c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  <c r="AA686" s="236"/>
      <c r="AB686" s="236"/>
      <c r="AC686" s="236"/>
      <c r="AD686" s="236"/>
      <c r="AE686" s="236"/>
      <c r="AF686" s="236"/>
      <c r="AG686" s="236"/>
      <c r="AH686" s="236"/>
      <c r="AI686" s="236"/>
      <c r="AJ686" s="236"/>
      <c r="AK686" s="236"/>
      <c r="AL686" s="260" t="str">
        <f t="shared" si="181"/>
        <v>нет</v>
      </c>
      <c r="AM686" s="260" t="str">
        <f t="shared" si="185"/>
        <v>нет</v>
      </c>
      <c r="AN686" s="260">
        <f t="shared" si="182"/>
        <v>0</v>
      </c>
      <c r="AO686" s="260" t="e">
        <f t="shared" si="183"/>
        <v>#VALUE!</v>
      </c>
    </row>
    <row r="687" spans="1:41">
      <c r="A687" s="264" t="e">
        <f t="shared" si="186"/>
        <v>#VALUE!</v>
      </c>
      <c r="B687" s="243">
        <v>775</v>
      </c>
      <c r="C687" s="244"/>
      <c r="D687" s="258" t="str">
        <f t="shared" si="179"/>
        <v/>
      </c>
      <c r="E687" s="236"/>
      <c r="F687" s="236"/>
      <c r="G687" s="244"/>
      <c r="H687" s="259" t="str">
        <f t="shared" si="180"/>
        <v/>
      </c>
      <c r="I687" s="236"/>
      <c r="J687" s="236"/>
      <c r="K687" s="236"/>
      <c r="L687" s="236"/>
      <c r="M687" s="311">
        <f t="shared" si="184"/>
        <v>0</v>
      </c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  <c r="AA687" s="236"/>
      <c r="AB687" s="236"/>
      <c r="AC687" s="236"/>
      <c r="AD687" s="236"/>
      <c r="AE687" s="236"/>
      <c r="AF687" s="236"/>
      <c r="AG687" s="236"/>
      <c r="AH687" s="236"/>
      <c r="AI687" s="236"/>
      <c r="AJ687" s="236"/>
      <c r="AK687" s="236"/>
      <c r="AL687" s="260" t="str">
        <f t="shared" si="181"/>
        <v>нет</v>
      </c>
      <c r="AM687" s="260" t="str">
        <f t="shared" si="185"/>
        <v>нет</v>
      </c>
      <c r="AN687" s="260">
        <f t="shared" si="182"/>
        <v>0</v>
      </c>
      <c r="AO687" s="260" t="e">
        <f t="shared" si="183"/>
        <v>#VALUE!</v>
      </c>
    </row>
    <row r="688" spans="1:41">
      <c r="A688" s="264" t="e">
        <f t="shared" si="186"/>
        <v>#VALUE!</v>
      </c>
      <c r="B688" s="243">
        <v>776</v>
      </c>
      <c r="C688" s="244"/>
      <c r="D688" s="258" t="str">
        <f t="shared" si="179"/>
        <v/>
      </c>
      <c r="E688" s="236"/>
      <c r="F688" s="236"/>
      <c r="G688" s="244"/>
      <c r="H688" s="259" t="str">
        <f t="shared" si="180"/>
        <v/>
      </c>
      <c r="I688" s="236"/>
      <c r="J688" s="236"/>
      <c r="K688" s="236"/>
      <c r="L688" s="236"/>
      <c r="M688" s="311">
        <f t="shared" si="184"/>
        <v>0</v>
      </c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  <c r="AA688" s="236"/>
      <c r="AB688" s="236"/>
      <c r="AC688" s="236"/>
      <c r="AD688" s="236"/>
      <c r="AE688" s="236"/>
      <c r="AF688" s="236"/>
      <c r="AG688" s="236"/>
      <c r="AH688" s="236"/>
      <c r="AI688" s="236"/>
      <c r="AJ688" s="236"/>
      <c r="AK688" s="236"/>
      <c r="AL688" s="260" t="str">
        <f t="shared" si="181"/>
        <v>нет</v>
      </c>
      <c r="AM688" s="260" t="str">
        <f t="shared" si="185"/>
        <v>нет</v>
      </c>
      <c r="AN688" s="260">
        <f t="shared" si="182"/>
        <v>0</v>
      </c>
      <c r="AO688" s="260" t="e">
        <f t="shared" si="183"/>
        <v>#VALUE!</v>
      </c>
    </row>
    <row r="689" spans="1:41">
      <c r="A689" s="264" t="e">
        <f t="shared" si="186"/>
        <v>#VALUE!</v>
      </c>
      <c r="B689" s="243">
        <v>777</v>
      </c>
      <c r="C689" s="244"/>
      <c r="D689" s="258" t="str">
        <f t="shared" si="179"/>
        <v/>
      </c>
      <c r="E689" s="236"/>
      <c r="F689" s="236"/>
      <c r="G689" s="244"/>
      <c r="H689" s="259" t="str">
        <f t="shared" si="180"/>
        <v/>
      </c>
      <c r="I689" s="236"/>
      <c r="J689" s="236"/>
      <c r="K689" s="236"/>
      <c r="L689" s="236"/>
      <c r="M689" s="311">
        <f t="shared" si="184"/>
        <v>0</v>
      </c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  <c r="AA689" s="236"/>
      <c r="AB689" s="236"/>
      <c r="AC689" s="236"/>
      <c r="AD689" s="236"/>
      <c r="AE689" s="236"/>
      <c r="AF689" s="236"/>
      <c r="AG689" s="236"/>
      <c r="AH689" s="236"/>
      <c r="AI689" s="236"/>
      <c r="AJ689" s="236"/>
      <c r="AK689" s="236"/>
      <c r="AL689" s="260" t="str">
        <f t="shared" si="181"/>
        <v>нет</v>
      </c>
      <c r="AM689" s="260" t="str">
        <f t="shared" si="185"/>
        <v>нет</v>
      </c>
      <c r="AN689" s="260">
        <f t="shared" si="182"/>
        <v>0</v>
      </c>
      <c r="AO689" s="260" t="e">
        <f t="shared" si="183"/>
        <v>#VALUE!</v>
      </c>
    </row>
    <row r="690" spans="1:41">
      <c r="A690" s="264" t="e">
        <f t="shared" si="186"/>
        <v>#VALUE!</v>
      </c>
      <c r="B690" s="243">
        <v>778</v>
      </c>
      <c r="C690" s="244"/>
      <c r="D690" s="258" t="str">
        <f t="shared" si="179"/>
        <v/>
      </c>
      <c r="E690" s="236"/>
      <c r="F690" s="236"/>
      <c r="G690" s="244"/>
      <c r="H690" s="259" t="str">
        <f t="shared" si="180"/>
        <v/>
      </c>
      <c r="I690" s="236"/>
      <c r="J690" s="236"/>
      <c r="K690" s="236"/>
      <c r="L690" s="236"/>
      <c r="M690" s="311">
        <f t="shared" si="184"/>
        <v>0</v>
      </c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  <c r="AA690" s="236"/>
      <c r="AB690" s="236"/>
      <c r="AC690" s="236"/>
      <c r="AD690" s="236"/>
      <c r="AE690" s="236"/>
      <c r="AF690" s="236"/>
      <c r="AG690" s="236"/>
      <c r="AH690" s="236"/>
      <c r="AI690" s="236"/>
      <c r="AJ690" s="236"/>
      <c r="AK690" s="236"/>
      <c r="AL690" s="260" t="str">
        <f t="shared" si="181"/>
        <v>нет</v>
      </c>
      <c r="AM690" s="260" t="str">
        <f t="shared" si="185"/>
        <v>нет</v>
      </c>
      <c r="AN690" s="260">
        <f t="shared" si="182"/>
        <v>0</v>
      </c>
      <c r="AO690" s="260" t="e">
        <f t="shared" si="183"/>
        <v>#VALUE!</v>
      </c>
    </row>
    <row r="691" spans="1:41">
      <c r="A691" s="264" t="e">
        <f t="shared" si="186"/>
        <v>#VALUE!</v>
      </c>
      <c r="B691" s="243">
        <v>779</v>
      </c>
      <c r="C691" s="244"/>
      <c r="D691" s="258" t="str">
        <f t="shared" si="179"/>
        <v/>
      </c>
      <c r="E691" s="236"/>
      <c r="F691" s="236"/>
      <c r="G691" s="244"/>
      <c r="H691" s="259" t="str">
        <f t="shared" si="180"/>
        <v/>
      </c>
      <c r="I691" s="236"/>
      <c r="J691" s="236"/>
      <c r="K691" s="236"/>
      <c r="L691" s="236"/>
      <c r="M691" s="311">
        <f t="shared" si="184"/>
        <v>0</v>
      </c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  <c r="AA691" s="236"/>
      <c r="AB691" s="236"/>
      <c r="AC691" s="236"/>
      <c r="AD691" s="236"/>
      <c r="AE691" s="236"/>
      <c r="AF691" s="236"/>
      <c r="AG691" s="236"/>
      <c r="AH691" s="236"/>
      <c r="AI691" s="236"/>
      <c r="AJ691" s="236"/>
      <c r="AK691" s="236"/>
      <c r="AL691" s="260" t="str">
        <f t="shared" si="181"/>
        <v>нет</v>
      </c>
      <c r="AM691" s="260" t="str">
        <f t="shared" si="185"/>
        <v>нет</v>
      </c>
      <c r="AN691" s="260">
        <f t="shared" si="182"/>
        <v>0</v>
      </c>
      <c r="AO691" s="260" t="e">
        <f t="shared" si="183"/>
        <v>#VALUE!</v>
      </c>
    </row>
    <row r="692" spans="1:41">
      <c r="A692" s="264" t="e">
        <f t="shared" si="186"/>
        <v>#VALUE!</v>
      </c>
      <c r="B692" s="243">
        <v>780</v>
      </c>
      <c r="C692" s="244"/>
      <c r="D692" s="258" t="str">
        <f t="shared" si="179"/>
        <v/>
      </c>
      <c r="E692" s="236"/>
      <c r="F692" s="236"/>
      <c r="G692" s="244"/>
      <c r="H692" s="259" t="str">
        <f t="shared" si="180"/>
        <v/>
      </c>
      <c r="I692" s="236"/>
      <c r="J692" s="236"/>
      <c r="K692" s="236"/>
      <c r="L692" s="236"/>
      <c r="M692" s="311">
        <f t="shared" si="184"/>
        <v>0</v>
      </c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  <c r="AA692" s="236"/>
      <c r="AB692" s="236"/>
      <c r="AC692" s="236"/>
      <c r="AD692" s="236"/>
      <c r="AE692" s="236"/>
      <c r="AF692" s="236"/>
      <c r="AG692" s="236"/>
      <c r="AH692" s="236"/>
      <c r="AI692" s="236"/>
      <c r="AJ692" s="236"/>
      <c r="AK692" s="236"/>
      <c r="AL692" s="260" t="str">
        <f t="shared" si="181"/>
        <v>нет</v>
      </c>
      <c r="AM692" s="260" t="str">
        <f t="shared" si="185"/>
        <v>нет</v>
      </c>
      <c r="AN692" s="260">
        <f t="shared" si="182"/>
        <v>0</v>
      </c>
      <c r="AO692" s="260" t="e">
        <f t="shared" si="183"/>
        <v>#VALUE!</v>
      </c>
    </row>
    <row r="693" spans="1:41">
      <c r="A693" s="264" t="e">
        <f t="shared" si="186"/>
        <v>#VALUE!</v>
      </c>
      <c r="B693" s="243">
        <v>781</v>
      </c>
      <c r="C693" s="244"/>
      <c r="D693" s="258" t="str">
        <f t="shared" si="179"/>
        <v/>
      </c>
      <c r="E693" s="236"/>
      <c r="F693" s="236"/>
      <c r="G693" s="244"/>
      <c r="H693" s="259" t="str">
        <f t="shared" si="180"/>
        <v/>
      </c>
      <c r="I693" s="236"/>
      <c r="J693" s="236"/>
      <c r="K693" s="236"/>
      <c r="L693" s="236"/>
      <c r="M693" s="311">
        <f t="shared" si="184"/>
        <v>0</v>
      </c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  <c r="AA693" s="236"/>
      <c r="AB693" s="236"/>
      <c r="AC693" s="236"/>
      <c r="AD693" s="236"/>
      <c r="AE693" s="236"/>
      <c r="AF693" s="236"/>
      <c r="AG693" s="236"/>
      <c r="AH693" s="236"/>
      <c r="AI693" s="236"/>
      <c r="AJ693" s="236"/>
      <c r="AK693" s="236"/>
      <c r="AL693" s="260" t="str">
        <f t="shared" si="181"/>
        <v>нет</v>
      </c>
      <c r="AM693" s="260" t="str">
        <f t="shared" si="185"/>
        <v>нет</v>
      </c>
      <c r="AN693" s="260">
        <f t="shared" si="182"/>
        <v>0</v>
      </c>
      <c r="AO693" s="260" t="e">
        <f t="shared" si="183"/>
        <v>#VALUE!</v>
      </c>
    </row>
    <row r="694" spans="1:41">
      <c r="A694" s="264" t="e">
        <f t="shared" si="186"/>
        <v>#VALUE!</v>
      </c>
      <c r="B694" s="243">
        <v>782</v>
      </c>
      <c r="C694" s="244"/>
      <c r="D694" s="258" t="str">
        <f t="shared" si="179"/>
        <v/>
      </c>
      <c r="E694" s="236"/>
      <c r="F694" s="236"/>
      <c r="G694" s="244"/>
      <c r="H694" s="259" t="str">
        <f t="shared" si="180"/>
        <v/>
      </c>
      <c r="I694" s="236"/>
      <c r="J694" s="236"/>
      <c r="K694" s="236"/>
      <c r="L694" s="236"/>
      <c r="M694" s="311">
        <f t="shared" si="184"/>
        <v>0</v>
      </c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  <c r="AA694" s="236"/>
      <c r="AB694" s="236"/>
      <c r="AC694" s="236"/>
      <c r="AD694" s="236"/>
      <c r="AE694" s="236"/>
      <c r="AF694" s="236"/>
      <c r="AG694" s="236"/>
      <c r="AH694" s="236"/>
      <c r="AI694" s="236"/>
      <c r="AJ694" s="236"/>
      <c r="AK694" s="236"/>
      <c r="AL694" s="260" t="str">
        <f t="shared" si="181"/>
        <v>нет</v>
      </c>
      <c r="AM694" s="260" t="str">
        <f t="shared" si="185"/>
        <v>нет</v>
      </c>
      <c r="AN694" s="260">
        <f t="shared" si="182"/>
        <v>0</v>
      </c>
      <c r="AO694" s="260" t="e">
        <f t="shared" si="183"/>
        <v>#VALUE!</v>
      </c>
    </row>
    <row r="695" spans="1:41">
      <c r="A695" s="264" t="e">
        <f t="shared" si="186"/>
        <v>#VALUE!</v>
      </c>
      <c r="B695" s="243">
        <v>783</v>
      </c>
      <c r="C695" s="244"/>
      <c r="D695" s="258" t="str">
        <f t="shared" si="179"/>
        <v/>
      </c>
      <c r="E695" s="236"/>
      <c r="F695" s="236"/>
      <c r="G695" s="244"/>
      <c r="H695" s="259" t="str">
        <f t="shared" si="180"/>
        <v/>
      </c>
      <c r="I695" s="236"/>
      <c r="J695" s="236"/>
      <c r="K695" s="236"/>
      <c r="L695" s="236"/>
      <c r="M695" s="311">
        <f t="shared" si="184"/>
        <v>0</v>
      </c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  <c r="AA695" s="236"/>
      <c r="AB695" s="236"/>
      <c r="AC695" s="236"/>
      <c r="AD695" s="236"/>
      <c r="AE695" s="236"/>
      <c r="AF695" s="236"/>
      <c r="AG695" s="236"/>
      <c r="AH695" s="236"/>
      <c r="AI695" s="236"/>
      <c r="AJ695" s="236"/>
      <c r="AK695" s="236"/>
      <c r="AL695" s="260" t="str">
        <f t="shared" si="181"/>
        <v>нет</v>
      </c>
      <c r="AM695" s="260" t="str">
        <f t="shared" si="185"/>
        <v>нет</v>
      </c>
      <c r="AN695" s="260">
        <f t="shared" si="182"/>
        <v>0</v>
      </c>
      <c r="AO695" s="260" t="e">
        <f t="shared" si="183"/>
        <v>#VALUE!</v>
      </c>
    </row>
    <row r="696" spans="1:41">
      <c r="A696" s="264" t="e">
        <f t="shared" si="186"/>
        <v>#VALUE!</v>
      </c>
      <c r="B696" s="243">
        <v>784</v>
      </c>
      <c r="C696" s="244"/>
      <c r="D696" s="258" t="str">
        <f t="shared" si="179"/>
        <v/>
      </c>
      <c r="E696" s="236"/>
      <c r="F696" s="236"/>
      <c r="G696" s="244"/>
      <c r="H696" s="259" t="str">
        <f t="shared" si="180"/>
        <v/>
      </c>
      <c r="I696" s="236"/>
      <c r="J696" s="236"/>
      <c r="K696" s="236"/>
      <c r="L696" s="236"/>
      <c r="M696" s="311">
        <f t="shared" si="184"/>
        <v>0</v>
      </c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  <c r="AA696" s="236"/>
      <c r="AB696" s="236"/>
      <c r="AC696" s="236"/>
      <c r="AD696" s="236"/>
      <c r="AE696" s="236"/>
      <c r="AF696" s="236"/>
      <c r="AG696" s="236"/>
      <c r="AH696" s="236"/>
      <c r="AI696" s="236"/>
      <c r="AJ696" s="236"/>
      <c r="AK696" s="236"/>
      <c r="AL696" s="260" t="str">
        <f t="shared" si="181"/>
        <v>нет</v>
      </c>
      <c r="AM696" s="260" t="str">
        <f t="shared" si="185"/>
        <v>нет</v>
      </c>
      <c r="AN696" s="260">
        <f t="shared" si="182"/>
        <v>0</v>
      </c>
      <c r="AO696" s="260" t="e">
        <f t="shared" si="183"/>
        <v>#VALUE!</v>
      </c>
    </row>
    <row r="697" spans="1:41">
      <c r="A697" s="264" t="e">
        <f t="shared" si="186"/>
        <v>#VALUE!</v>
      </c>
      <c r="B697" s="243">
        <v>785</v>
      </c>
      <c r="C697" s="244"/>
      <c r="D697" s="258" t="str">
        <f t="shared" si="179"/>
        <v/>
      </c>
      <c r="E697" s="236"/>
      <c r="F697" s="236"/>
      <c r="G697" s="244"/>
      <c r="H697" s="259" t="str">
        <f t="shared" si="180"/>
        <v/>
      </c>
      <c r="I697" s="236"/>
      <c r="J697" s="236"/>
      <c r="K697" s="236"/>
      <c r="L697" s="236"/>
      <c r="M697" s="311">
        <f t="shared" si="184"/>
        <v>0</v>
      </c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  <c r="AA697" s="236"/>
      <c r="AB697" s="236"/>
      <c r="AC697" s="236"/>
      <c r="AD697" s="236"/>
      <c r="AE697" s="236"/>
      <c r="AF697" s="236"/>
      <c r="AG697" s="236"/>
      <c r="AH697" s="236"/>
      <c r="AI697" s="236"/>
      <c r="AJ697" s="236"/>
      <c r="AK697" s="236"/>
      <c r="AL697" s="260" t="str">
        <f t="shared" si="181"/>
        <v>нет</v>
      </c>
      <c r="AM697" s="260" t="str">
        <f t="shared" si="185"/>
        <v>нет</v>
      </c>
      <c r="AN697" s="260">
        <f t="shared" si="182"/>
        <v>0</v>
      </c>
      <c r="AO697" s="260" t="e">
        <f t="shared" si="183"/>
        <v>#VALUE!</v>
      </c>
    </row>
    <row r="698" spans="1:41">
      <c r="A698" s="264" t="e">
        <f t="shared" si="186"/>
        <v>#VALUE!</v>
      </c>
      <c r="B698" s="243">
        <v>786</v>
      </c>
      <c r="C698" s="244"/>
      <c r="D698" s="258" t="str">
        <f t="shared" si="179"/>
        <v/>
      </c>
      <c r="E698" s="236"/>
      <c r="F698" s="236"/>
      <c r="G698" s="244"/>
      <c r="H698" s="259" t="str">
        <f t="shared" si="180"/>
        <v/>
      </c>
      <c r="I698" s="236"/>
      <c r="J698" s="236"/>
      <c r="K698" s="236"/>
      <c r="L698" s="236"/>
      <c r="M698" s="311">
        <f t="shared" si="184"/>
        <v>0</v>
      </c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  <c r="AA698" s="236"/>
      <c r="AB698" s="236"/>
      <c r="AC698" s="236"/>
      <c r="AD698" s="236"/>
      <c r="AE698" s="236"/>
      <c r="AF698" s="236"/>
      <c r="AG698" s="236"/>
      <c r="AH698" s="236"/>
      <c r="AI698" s="236"/>
      <c r="AJ698" s="236"/>
      <c r="AK698" s="236"/>
      <c r="AL698" s="260" t="str">
        <f t="shared" si="181"/>
        <v>нет</v>
      </c>
      <c r="AM698" s="260" t="str">
        <f t="shared" si="185"/>
        <v>нет</v>
      </c>
      <c r="AN698" s="260">
        <f t="shared" si="182"/>
        <v>0</v>
      </c>
      <c r="AO698" s="260" t="e">
        <f t="shared" si="183"/>
        <v>#VALUE!</v>
      </c>
    </row>
    <row r="699" spans="1:41">
      <c r="A699" s="264" t="e">
        <f t="shared" si="186"/>
        <v>#VALUE!</v>
      </c>
      <c r="B699" s="243">
        <v>787</v>
      </c>
      <c r="C699" s="244"/>
      <c r="D699" s="258" t="str">
        <f t="shared" si="179"/>
        <v/>
      </c>
      <c r="E699" s="236"/>
      <c r="F699" s="236"/>
      <c r="G699" s="244"/>
      <c r="H699" s="259" t="str">
        <f t="shared" si="180"/>
        <v/>
      </c>
      <c r="I699" s="236"/>
      <c r="J699" s="236"/>
      <c r="K699" s="236"/>
      <c r="L699" s="236"/>
      <c r="M699" s="311">
        <f t="shared" si="184"/>
        <v>0</v>
      </c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  <c r="AA699" s="236"/>
      <c r="AB699" s="236"/>
      <c r="AC699" s="236"/>
      <c r="AD699" s="236"/>
      <c r="AE699" s="236"/>
      <c r="AF699" s="236"/>
      <c r="AG699" s="236"/>
      <c r="AH699" s="236"/>
      <c r="AI699" s="236"/>
      <c r="AJ699" s="236"/>
      <c r="AK699" s="236"/>
      <c r="AL699" s="260" t="str">
        <f t="shared" si="181"/>
        <v>нет</v>
      </c>
      <c r="AM699" s="260" t="str">
        <f t="shared" si="185"/>
        <v>нет</v>
      </c>
      <c r="AN699" s="260">
        <f t="shared" si="182"/>
        <v>0</v>
      </c>
      <c r="AO699" s="260" t="e">
        <f t="shared" si="183"/>
        <v>#VALUE!</v>
      </c>
    </row>
    <row r="700" spans="1:41">
      <c r="A700" s="264" t="e">
        <f t="shared" si="186"/>
        <v>#VALUE!</v>
      </c>
      <c r="B700" s="243">
        <v>788</v>
      </c>
      <c r="C700" s="244"/>
      <c r="D700" s="258" t="str">
        <f t="shared" si="179"/>
        <v/>
      </c>
      <c r="E700" s="236"/>
      <c r="F700" s="236"/>
      <c r="G700" s="244"/>
      <c r="H700" s="259" t="str">
        <f t="shared" si="180"/>
        <v/>
      </c>
      <c r="I700" s="236"/>
      <c r="J700" s="236"/>
      <c r="K700" s="236"/>
      <c r="L700" s="236"/>
      <c r="M700" s="311">
        <f t="shared" si="184"/>
        <v>0</v>
      </c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  <c r="AA700" s="236"/>
      <c r="AB700" s="236"/>
      <c r="AC700" s="236"/>
      <c r="AD700" s="236"/>
      <c r="AE700" s="236"/>
      <c r="AF700" s="236"/>
      <c r="AG700" s="236"/>
      <c r="AH700" s="236"/>
      <c r="AI700" s="236"/>
      <c r="AJ700" s="236"/>
      <c r="AK700" s="236"/>
      <c r="AL700" s="260" t="str">
        <f t="shared" si="181"/>
        <v>нет</v>
      </c>
      <c r="AM700" s="260" t="str">
        <f t="shared" si="185"/>
        <v>нет</v>
      </c>
      <c r="AN700" s="260">
        <f t="shared" si="182"/>
        <v>0</v>
      </c>
      <c r="AO700" s="260" t="e">
        <f t="shared" si="183"/>
        <v>#VALUE!</v>
      </c>
    </row>
    <row r="701" spans="1:41">
      <c r="A701" s="264" t="e">
        <f t="shared" si="186"/>
        <v>#VALUE!</v>
      </c>
      <c r="B701" s="243">
        <v>789</v>
      </c>
      <c r="C701" s="244"/>
      <c r="D701" s="258" t="str">
        <f t="shared" si="179"/>
        <v/>
      </c>
      <c r="E701" s="236"/>
      <c r="F701" s="236"/>
      <c r="G701" s="244"/>
      <c r="H701" s="259" t="str">
        <f t="shared" si="180"/>
        <v/>
      </c>
      <c r="I701" s="236"/>
      <c r="J701" s="236"/>
      <c r="K701" s="236"/>
      <c r="L701" s="236"/>
      <c r="M701" s="311">
        <f t="shared" si="184"/>
        <v>0</v>
      </c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  <c r="AA701" s="236"/>
      <c r="AB701" s="236"/>
      <c r="AC701" s="236"/>
      <c r="AD701" s="236"/>
      <c r="AE701" s="236"/>
      <c r="AF701" s="236"/>
      <c r="AG701" s="236"/>
      <c r="AH701" s="236"/>
      <c r="AI701" s="236"/>
      <c r="AJ701" s="236"/>
      <c r="AK701" s="236"/>
      <c r="AL701" s="260" t="str">
        <f t="shared" si="181"/>
        <v>нет</v>
      </c>
      <c r="AM701" s="260" t="str">
        <f t="shared" si="185"/>
        <v>нет</v>
      </c>
      <c r="AN701" s="260">
        <f t="shared" si="182"/>
        <v>0</v>
      </c>
      <c r="AO701" s="260" t="e">
        <f t="shared" si="183"/>
        <v>#VALUE!</v>
      </c>
    </row>
    <row r="702" spans="1:41">
      <c r="A702" s="264" t="e">
        <f t="shared" si="186"/>
        <v>#VALUE!</v>
      </c>
      <c r="B702" s="243">
        <v>790</v>
      </c>
      <c r="C702" s="244"/>
      <c r="D702" s="258" t="str">
        <f t="shared" si="179"/>
        <v/>
      </c>
      <c r="E702" s="236"/>
      <c r="F702" s="236"/>
      <c r="G702" s="244"/>
      <c r="H702" s="259" t="str">
        <f t="shared" si="180"/>
        <v/>
      </c>
      <c r="I702" s="236"/>
      <c r="J702" s="236"/>
      <c r="K702" s="236"/>
      <c r="L702" s="236"/>
      <c r="M702" s="311">
        <f t="shared" si="184"/>
        <v>0</v>
      </c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  <c r="AA702" s="236"/>
      <c r="AB702" s="236"/>
      <c r="AC702" s="236"/>
      <c r="AD702" s="236"/>
      <c r="AE702" s="236"/>
      <c r="AF702" s="236"/>
      <c r="AG702" s="236"/>
      <c r="AH702" s="236"/>
      <c r="AI702" s="236"/>
      <c r="AJ702" s="236"/>
      <c r="AK702" s="236"/>
      <c r="AL702" s="260" t="str">
        <f t="shared" si="181"/>
        <v>нет</v>
      </c>
      <c r="AM702" s="260" t="str">
        <f t="shared" si="185"/>
        <v>нет</v>
      </c>
      <c r="AN702" s="260">
        <f t="shared" si="182"/>
        <v>0</v>
      </c>
      <c r="AO702" s="260" t="e">
        <f t="shared" si="183"/>
        <v>#VALUE!</v>
      </c>
    </row>
    <row r="703" spans="1:41">
      <c r="A703" s="264" t="e">
        <f t="shared" si="186"/>
        <v>#VALUE!</v>
      </c>
      <c r="B703" s="243">
        <v>791</v>
      </c>
      <c r="C703" s="244"/>
      <c r="D703" s="258" t="str">
        <f t="shared" si="179"/>
        <v/>
      </c>
      <c r="E703" s="236"/>
      <c r="F703" s="236"/>
      <c r="G703" s="244"/>
      <c r="H703" s="259" t="str">
        <f t="shared" si="180"/>
        <v/>
      </c>
      <c r="I703" s="236"/>
      <c r="J703" s="236"/>
      <c r="K703" s="236"/>
      <c r="L703" s="236"/>
      <c r="M703" s="311">
        <f t="shared" si="184"/>
        <v>0</v>
      </c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  <c r="AA703" s="236"/>
      <c r="AB703" s="236"/>
      <c r="AC703" s="236"/>
      <c r="AD703" s="236"/>
      <c r="AE703" s="236"/>
      <c r="AF703" s="236"/>
      <c r="AG703" s="236"/>
      <c r="AH703" s="236"/>
      <c r="AI703" s="236"/>
      <c r="AJ703" s="236"/>
      <c r="AK703" s="236"/>
      <c r="AL703" s="260" t="str">
        <f t="shared" si="181"/>
        <v>нет</v>
      </c>
      <c r="AM703" s="260" t="str">
        <f t="shared" si="185"/>
        <v>нет</v>
      </c>
      <c r="AN703" s="260">
        <f t="shared" si="182"/>
        <v>0</v>
      </c>
      <c r="AO703" s="260" t="e">
        <f t="shared" si="183"/>
        <v>#VALUE!</v>
      </c>
    </row>
    <row r="704" spans="1:41">
      <c r="A704" s="264" t="e">
        <f t="shared" si="186"/>
        <v>#VALUE!</v>
      </c>
      <c r="B704" s="243">
        <v>792</v>
      </c>
      <c r="C704" s="244"/>
      <c r="D704" s="258" t="str">
        <f t="shared" si="179"/>
        <v/>
      </c>
      <c r="E704" s="236"/>
      <c r="F704" s="236"/>
      <c r="G704" s="244"/>
      <c r="H704" s="259" t="str">
        <f t="shared" si="180"/>
        <v/>
      </c>
      <c r="I704" s="236"/>
      <c r="J704" s="236"/>
      <c r="K704" s="236"/>
      <c r="L704" s="236"/>
      <c r="M704" s="311">
        <f t="shared" si="184"/>
        <v>0</v>
      </c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  <c r="AA704" s="236"/>
      <c r="AB704" s="236"/>
      <c r="AC704" s="236"/>
      <c r="AD704" s="236"/>
      <c r="AE704" s="236"/>
      <c r="AF704" s="236"/>
      <c r="AG704" s="236"/>
      <c r="AH704" s="236"/>
      <c r="AI704" s="236"/>
      <c r="AJ704" s="236"/>
      <c r="AK704" s="236"/>
      <c r="AL704" s="260" t="str">
        <f t="shared" si="181"/>
        <v>нет</v>
      </c>
      <c r="AM704" s="260" t="str">
        <f t="shared" si="185"/>
        <v>нет</v>
      </c>
      <c r="AN704" s="260">
        <f t="shared" si="182"/>
        <v>0</v>
      </c>
      <c r="AO704" s="260" t="e">
        <f t="shared" si="183"/>
        <v>#VALUE!</v>
      </c>
    </row>
    <row r="705" spans="1:41">
      <c r="A705" s="264" t="e">
        <f t="shared" si="186"/>
        <v>#VALUE!</v>
      </c>
      <c r="B705" s="243">
        <v>793</v>
      </c>
      <c r="C705" s="244"/>
      <c r="D705" s="258" t="str">
        <f t="shared" si="179"/>
        <v/>
      </c>
      <c r="E705" s="236"/>
      <c r="F705" s="236"/>
      <c r="G705" s="244"/>
      <c r="H705" s="259" t="str">
        <f t="shared" si="180"/>
        <v/>
      </c>
      <c r="I705" s="236"/>
      <c r="J705" s="236"/>
      <c r="K705" s="236"/>
      <c r="L705" s="236"/>
      <c r="M705" s="311">
        <f t="shared" si="184"/>
        <v>0</v>
      </c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  <c r="AA705" s="236"/>
      <c r="AB705" s="236"/>
      <c r="AC705" s="236"/>
      <c r="AD705" s="236"/>
      <c r="AE705" s="236"/>
      <c r="AF705" s="236"/>
      <c r="AG705" s="236"/>
      <c r="AH705" s="236"/>
      <c r="AI705" s="236"/>
      <c r="AJ705" s="236"/>
      <c r="AK705" s="236"/>
      <c r="AL705" s="260" t="str">
        <f t="shared" si="181"/>
        <v>нет</v>
      </c>
      <c r="AM705" s="260" t="str">
        <f t="shared" si="185"/>
        <v>нет</v>
      </c>
      <c r="AN705" s="260">
        <f t="shared" si="182"/>
        <v>0</v>
      </c>
      <c r="AO705" s="260" t="e">
        <f t="shared" si="183"/>
        <v>#VALUE!</v>
      </c>
    </row>
    <row r="706" spans="1:41">
      <c r="A706" s="264" t="e">
        <f t="shared" si="186"/>
        <v>#VALUE!</v>
      </c>
      <c r="B706" s="243">
        <v>794</v>
      </c>
      <c r="C706" s="244"/>
      <c r="D706" s="258" t="str">
        <f t="shared" si="179"/>
        <v/>
      </c>
      <c r="E706" s="236"/>
      <c r="F706" s="236"/>
      <c r="G706" s="244"/>
      <c r="H706" s="259" t="str">
        <f t="shared" si="180"/>
        <v/>
      </c>
      <c r="I706" s="236"/>
      <c r="J706" s="236"/>
      <c r="K706" s="236"/>
      <c r="L706" s="236"/>
      <c r="M706" s="311">
        <f t="shared" si="184"/>
        <v>0</v>
      </c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  <c r="AA706" s="236"/>
      <c r="AB706" s="236"/>
      <c r="AC706" s="236"/>
      <c r="AD706" s="236"/>
      <c r="AE706" s="236"/>
      <c r="AF706" s="236"/>
      <c r="AG706" s="236"/>
      <c r="AH706" s="236"/>
      <c r="AI706" s="236"/>
      <c r="AJ706" s="236"/>
      <c r="AK706" s="236"/>
      <c r="AL706" s="260" t="str">
        <f t="shared" si="181"/>
        <v>нет</v>
      </c>
      <c r="AM706" s="260" t="str">
        <f t="shared" si="185"/>
        <v>нет</v>
      </c>
      <c r="AN706" s="260">
        <f t="shared" si="182"/>
        <v>0</v>
      </c>
      <c r="AO706" s="260" t="e">
        <f t="shared" si="183"/>
        <v>#VALUE!</v>
      </c>
    </row>
    <row r="707" spans="1:41">
      <c r="A707" s="264" t="e">
        <f t="shared" si="186"/>
        <v>#VALUE!</v>
      </c>
      <c r="B707" s="243">
        <v>795</v>
      </c>
      <c r="C707" s="244"/>
      <c r="D707" s="258" t="str">
        <f t="shared" si="179"/>
        <v/>
      </c>
      <c r="E707" s="236"/>
      <c r="F707" s="236"/>
      <c r="G707" s="244"/>
      <c r="H707" s="259" t="str">
        <f t="shared" si="180"/>
        <v/>
      </c>
      <c r="I707" s="236"/>
      <c r="J707" s="236"/>
      <c r="K707" s="236"/>
      <c r="L707" s="236"/>
      <c r="M707" s="311">
        <f t="shared" si="184"/>
        <v>0</v>
      </c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  <c r="AA707" s="236"/>
      <c r="AB707" s="236"/>
      <c r="AC707" s="236"/>
      <c r="AD707" s="236"/>
      <c r="AE707" s="236"/>
      <c r="AF707" s="236"/>
      <c r="AG707" s="236"/>
      <c r="AH707" s="236"/>
      <c r="AI707" s="236"/>
      <c r="AJ707" s="236"/>
      <c r="AK707" s="236"/>
      <c r="AL707" s="260" t="str">
        <f t="shared" si="181"/>
        <v>нет</v>
      </c>
      <c r="AM707" s="260" t="str">
        <f t="shared" si="185"/>
        <v>нет</v>
      </c>
      <c r="AN707" s="260">
        <f t="shared" si="182"/>
        <v>0</v>
      </c>
      <c r="AO707" s="260" t="e">
        <f t="shared" si="183"/>
        <v>#VALUE!</v>
      </c>
    </row>
    <row r="708" spans="1:41">
      <c r="A708" s="264" t="e">
        <f t="shared" si="186"/>
        <v>#VALUE!</v>
      </c>
      <c r="B708" s="243">
        <v>796</v>
      </c>
      <c r="C708" s="244"/>
      <c r="D708" s="258" t="str">
        <f t="shared" si="179"/>
        <v/>
      </c>
      <c r="E708" s="236"/>
      <c r="F708" s="236"/>
      <c r="G708" s="244"/>
      <c r="H708" s="259" t="str">
        <f t="shared" si="180"/>
        <v/>
      </c>
      <c r="I708" s="236"/>
      <c r="J708" s="236"/>
      <c r="K708" s="236"/>
      <c r="L708" s="236"/>
      <c r="M708" s="311">
        <f t="shared" si="184"/>
        <v>0</v>
      </c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  <c r="AA708" s="236"/>
      <c r="AB708" s="236"/>
      <c r="AC708" s="236"/>
      <c r="AD708" s="236"/>
      <c r="AE708" s="236"/>
      <c r="AF708" s="236"/>
      <c r="AG708" s="236"/>
      <c r="AH708" s="236"/>
      <c r="AI708" s="236"/>
      <c r="AJ708" s="236"/>
      <c r="AK708" s="236"/>
      <c r="AL708" s="260" t="str">
        <f t="shared" si="181"/>
        <v>нет</v>
      </c>
      <c r="AM708" s="260" t="str">
        <f t="shared" si="185"/>
        <v>нет</v>
      </c>
      <c r="AN708" s="260">
        <f t="shared" si="182"/>
        <v>0</v>
      </c>
      <c r="AO708" s="260" t="e">
        <f t="shared" si="183"/>
        <v>#VALUE!</v>
      </c>
    </row>
    <row r="709" spans="1:41">
      <c r="A709" s="264" t="e">
        <f t="shared" si="186"/>
        <v>#VALUE!</v>
      </c>
      <c r="B709" s="243">
        <v>797</v>
      </c>
      <c r="C709" s="244"/>
      <c r="D709" s="258" t="str">
        <f t="shared" si="179"/>
        <v/>
      </c>
      <c r="E709" s="236"/>
      <c r="F709" s="236"/>
      <c r="G709" s="244"/>
      <c r="H709" s="259" t="str">
        <f t="shared" si="180"/>
        <v/>
      </c>
      <c r="I709" s="236"/>
      <c r="J709" s="236"/>
      <c r="K709" s="236"/>
      <c r="L709" s="236"/>
      <c r="M709" s="311">
        <f t="shared" si="184"/>
        <v>0</v>
      </c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  <c r="AA709" s="236"/>
      <c r="AB709" s="236"/>
      <c r="AC709" s="236"/>
      <c r="AD709" s="236"/>
      <c r="AE709" s="236"/>
      <c r="AF709" s="236"/>
      <c r="AG709" s="236"/>
      <c r="AH709" s="236"/>
      <c r="AI709" s="236"/>
      <c r="AJ709" s="236"/>
      <c r="AK709" s="236"/>
      <c r="AL709" s="260" t="str">
        <f t="shared" si="181"/>
        <v>нет</v>
      </c>
      <c r="AM709" s="260" t="str">
        <f t="shared" si="185"/>
        <v>нет</v>
      </c>
      <c r="AN709" s="260">
        <f t="shared" si="182"/>
        <v>0</v>
      </c>
      <c r="AO709" s="260" t="e">
        <f t="shared" si="183"/>
        <v>#VALUE!</v>
      </c>
    </row>
    <row r="710" spans="1:41">
      <c r="A710" s="264" t="e">
        <f t="shared" si="186"/>
        <v>#VALUE!</v>
      </c>
      <c r="B710" s="243">
        <v>798</v>
      </c>
      <c r="C710" s="244"/>
      <c r="D710" s="258" t="str">
        <f t="shared" si="179"/>
        <v/>
      </c>
      <c r="E710" s="236"/>
      <c r="F710" s="236"/>
      <c r="G710" s="244"/>
      <c r="H710" s="259" t="str">
        <f t="shared" si="180"/>
        <v/>
      </c>
      <c r="I710" s="236"/>
      <c r="J710" s="236"/>
      <c r="K710" s="236"/>
      <c r="L710" s="236"/>
      <c r="M710" s="311">
        <f t="shared" si="184"/>
        <v>0</v>
      </c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  <c r="AA710" s="236"/>
      <c r="AB710" s="236"/>
      <c r="AC710" s="236"/>
      <c r="AD710" s="236"/>
      <c r="AE710" s="236"/>
      <c r="AF710" s="236"/>
      <c r="AG710" s="236"/>
      <c r="AH710" s="236"/>
      <c r="AI710" s="236"/>
      <c r="AJ710" s="236"/>
      <c r="AK710" s="236"/>
      <c r="AL710" s="260" t="str">
        <f t="shared" si="181"/>
        <v>нет</v>
      </c>
      <c r="AM710" s="260" t="str">
        <f t="shared" si="185"/>
        <v>нет</v>
      </c>
      <c r="AN710" s="260">
        <f t="shared" si="182"/>
        <v>0</v>
      </c>
      <c r="AO710" s="260" t="e">
        <f t="shared" si="183"/>
        <v>#VALUE!</v>
      </c>
    </row>
    <row r="711" spans="1:41">
      <c r="A711" s="264" t="e">
        <f t="shared" si="186"/>
        <v>#VALUE!</v>
      </c>
      <c r="B711" s="243">
        <v>799</v>
      </c>
      <c r="C711" s="244"/>
      <c r="D711" s="258" t="str">
        <f t="shared" si="179"/>
        <v/>
      </c>
      <c r="E711" s="236"/>
      <c r="F711" s="236"/>
      <c r="G711" s="244"/>
      <c r="H711" s="259" t="str">
        <f t="shared" si="180"/>
        <v/>
      </c>
      <c r="I711" s="236"/>
      <c r="J711" s="236"/>
      <c r="K711" s="236"/>
      <c r="L711" s="236"/>
      <c r="M711" s="311">
        <f t="shared" si="184"/>
        <v>0</v>
      </c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  <c r="AA711" s="236"/>
      <c r="AB711" s="236"/>
      <c r="AC711" s="236"/>
      <c r="AD711" s="236"/>
      <c r="AE711" s="236"/>
      <c r="AF711" s="236"/>
      <c r="AG711" s="236"/>
      <c r="AH711" s="236"/>
      <c r="AI711" s="236"/>
      <c r="AJ711" s="236"/>
      <c r="AK711" s="236"/>
      <c r="AL711" s="260" t="str">
        <f t="shared" si="181"/>
        <v>нет</v>
      </c>
      <c r="AM711" s="260" t="str">
        <f t="shared" si="185"/>
        <v>нет</v>
      </c>
      <c r="AN711" s="260">
        <f t="shared" si="182"/>
        <v>0</v>
      </c>
      <c r="AO711" s="260" t="e">
        <f t="shared" si="183"/>
        <v>#VALUE!</v>
      </c>
    </row>
    <row r="712" spans="1:41">
      <c r="A712" s="264" t="e">
        <f t="shared" si="186"/>
        <v>#VALUE!</v>
      </c>
      <c r="B712" s="243">
        <v>800</v>
      </c>
      <c r="C712" s="244"/>
      <c r="D712" s="258" t="str">
        <f t="shared" si="179"/>
        <v/>
      </c>
      <c r="E712" s="236"/>
      <c r="F712" s="236"/>
      <c r="G712" s="244"/>
      <c r="H712" s="259" t="str">
        <f t="shared" si="180"/>
        <v/>
      </c>
      <c r="I712" s="236"/>
      <c r="J712" s="236"/>
      <c r="K712" s="236"/>
      <c r="L712" s="236"/>
      <c r="M712" s="311">
        <f t="shared" si="184"/>
        <v>0</v>
      </c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  <c r="AA712" s="236"/>
      <c r="AB712" s="236"/>
      <c r="AC712" s="236"/>
      <c r="AD712" s="236"/>
      <c r="AE712" s="236"/>
      <c r="AF712" s="236"/>
      <c r="AG712" s="236"/>
      <c r="AH712" s="236"/>
      <c r="AI712" s="236"/>
      <c r="AJ712" s="236"/>
      <c r="AK712" s="236"/>
      <c r="AL712" s="260" t="str">
        <f t="shared" si="181"/>
        <v>нет</v>
      </c>
      <c r="AM712" s="260" t="str">
        <f t="shared" si="185"/>
        <v>нет</v>
      </c>
      <c r="AN712" s="260">
        <f t="shared" si="182"/>
        <v>0</v>
      </c>
      <c r="AO712" s="260" t="e">
        <f t="shared" si="183"/>
        <v>#VALUE!</v>
      </c>
    </row>
    <row r="713" spans="1:41">
      <c r="A713" s="264" t="e">
        <f t="shared" si="186"/>
        <v>#VALUE!</v>
      </c>
      <c r="B713" s="243">
        <v>801</v>
      </c>
      <c r="C713" s="244"/>
      <c r="D713" s="258" t="str">
        <f t="shared" si="179"/>
        <v/>
      </c>
      <c r="E713" s="236"/>
      <c r="F713" s="236"/>
      <c r="G713" s="244"/>
      <c r="H713" s="259" t="str">
        <f t="shared" si="180"/>
        <v/>
      </c>
      <c r="I713" s="236"/>
      <c r="J713" s="236"/>
      <c r="K713" s="236"/>
      <c r="L713" s="236"/>
      <c r="M713" s="311">
        <f t="shared" si="184"/>
        <v>0</v>
      </c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  <c r="AA713" s="236"/>
      <c r="AB713" s="236"/>
      <c r="AC713" s="236"/>
      <c r="AD713" s="236"/>
      <c r="AE713" s="236"/>
      <c r="AF713" s="236"/>
      <c r="AG713" s="236"/>
      <c r="AH713" s="236"/>
      <c r="AI713" s="236"/>
      <c r="AJ713" s="236"/>
      <c r="AK713" s="236"/>
      <c r="AL713" s="260" t="str">
        <f t="shared" si="181"/>
        <v>нет</v>
      </c>
      <c r="AM713" s="260" t="str">
        <f t="shared" si="185"/>
        <v>нет</v>
      </c>
      <c r="AN713" s="260">
        <f t="shared" si="182"/>
        <v>0</v>
      </c>
      <c r="AO713" s="260" t="e">
        <f t="shared" si="183"/>
        <v>#VALUE!</v>
      </c>
    </row>
    <row r="714" spans="1:41">
      <c r="A714" s="264" t="e">
        <f t="shared" si="186"/>
        <v>#VALUE!</v>
      </c>
      <c r="B714" s="243">
        <v>802</v>
      </c>
      <c r="C714" s="244"/>
      <c r="D714" s="258" t="str">
        <f t="shared" si="179"/>
        <v/>
      </c>
      <c r="E714" s="236"/>
      <c r="F714" s="236"/>
      <c r="G714" s="244"/>
      <c r="H714" s="259" t="str">
        <f t="shared" si="180"/>
        <v/>
      </c>
      <c r="I714" s="236"/>
      <c r="J714" s="236"/>
      <c r="K714" s="236"/>
      <c r="L714" s="236"/>
      <c r="M714" s="311">
        <f t="shared" si="184"/>
        <v>0</v>
      </c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  <c r="AA714" s="236"/>
      <c r="AB714" s="236"/>
      <c r="AC714" s="236"/>
      <c r="AD714" s="236"/>
      <c r="AE714" s="236"/>
      <c r="AF714" s="236"/>
      <c r="AG714" s="236"/>
      <c r="AH714" s="236"/>
      <c r="AI714" s="236"/>
      <c r="AJ714" s="236"/>
      <c r="AK714" s="236"/>
      <c r="AL714" s="260" t="str">
        <f t="shared" si="181"/>
        <v>нет</v>
      </c>
      <c r="AM714" s="260" t="str">
        <f t="shared" si="185"/>
        <v>нет</v>
      </c>
      <c r="AN714" s="260">
        <f t="shared" si="182"/>
        <v>0</v>
      </c>
      <c r="AO714" s="260" t="e">
        <f t="shared" si="183"/>
        <v>#VALUE!</v>
      </c>
    </row>
    <row r="715" spans="1:41">
      <c r="A715" s="264" t="e">
        <f t="shared" si="186"/>
        <v>#VALUE!</v>
      </c>
      <c r="B715" s="243">
        <v>803</v>
      </c>
      <c r="C715" s="244"/>
      <c r="D715" s="258" t="str">
        <f t="shared" si="179"/>
        <v/>
      </c>
      <c r="E715" s="236"/>
      <c r="F715" s="236"/>
      <c r="G715" s="244"/>
      <c r="H715" s="259" t="str">
        <f t="shared" si="180"/>
        <v/>
      </c>
      <c r="I715" s="236"/>
      <c r="J715" s="236"/>
      <c r="K715" s="236"/>
      <c r="L715" s="236"/>
      <c r="M715" s="311">
        <f t="shared" si="184"/>
        <v>0</v>
      </c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  <c r="AA715" s="236"/>
      <c r="AB715" s="236"/>
      <c r="AC715" s="236"/>
      <c r="AD715" s="236"/>
      <c r="AE715" s="236"/>
      <c r="AF715" s="236"/>
      <c r="AG715" s="236"/>
      <c r="AH715" s="236"/>
      <c r="AI715" s="236"/>
      <c r="AJ715" s="236"/>
      <c r="AK715" s="236"/>
      <c r="AL715" s="260" t="str">
        <f t="shared" si="181"/>
        <v>нет</v>
      </c>
      <c r="AM715" s="260" t="str">
        <f t="shared" si="185"/>
        <v>нет</v>
      </c>
      <c r="AN715" s="260">
        <f t="shared" si="182"/>
        <v>0</v>
      </c>
      <c r="AO715" s="260" t="e">
        <f t="shared" si="183"/>
        <v>#VALUE!</v>
      </c>
    </row>
    <row r="716" spans="1:41">
      <c r="A716" s="264" t="e">
        <f t="shared" si="186"/>
        <v>#VALUE!</v>
      </c>
      <c r="B716" s="243">
        <v>804</v>
      </c>
      <c r="C716" s="244"/>
      <c r="D716" s="258" t="str">
        <f t="shared" si="179"/>
        <v/>
      </c>
      <c r="E716" s="236"/>
      <c r="F716" s="236"/>
      <c r="G716" s="244"/>
      <c r="H716" s="259" t="str">
        <f t="shared" si="180"/>
        <v/>
      </c>
      <c r="I716" s="236"/>
      <c r="J716" s="236"/>
      <c r="K716" s="236"/>
      <c r="L716" s="236"/>
      <c r="M716" s="311">
        <f t="shared" si="184"/>
        <v>0</v>
      </c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  <c r="AA716" s="236"/>
      <c r="AB716" s="236"/>
      <c r="AC716" s="236"/>
      <c r="AD716" s="236"/>
      <c r="AE716" s="236"/>
      <c r="AF716" s="236"/>
      <c r="AG716" s="236"/>
      <c r="AH716" s="236"/>
      <c r="AI716" s="236"/>
      <c r="AJ716" s="236"/>
      <c r="AK716" s="236"/>
      <c r="AL716" s="260" t="str">
        <f t="shared" si="181"/>
        <v>нет</v>
      </c>
      <c r="AM716" s="260" t="str">
        <f t="shared" si="185"/>
        <v>нет</v>
      </c>
      <c r="AN716" s="260">
        <f t="shared" si="182"/>
        <v>0</v>
      </c>
      <c r="AO716" s="260" t="e">
        <f t="shared" si="183"/>
        <v>#VALUE!</v>
      </c>
    </row>
    <row r="717" spans="1:41">
      <c r="A717" s="264" t="e">
        <f t="shared" si="186"/>
        <v>#VALUE!</v>
      </c>
      <c r="B717" s="243">
        <v>805</v>
      </c>
      <c r="C717" s="244"/>
      <c r="D717" s="258" t="str">
        <f t="shared" si="179"/>
        <v/>
      </c>
      <c r="E717" s="236"/>
      <c r="F717" s="236"/>
      <c r="G717" s="244"/>
      <c r="H717" s="259" t="str">
        <f t="shared" si="180"/>
        <v/>
      </c>
      <c r="I717" s="236"/>
      <c r="J717" s="236"/>
      <c r="K717" s="236"/>
      <c r="L717" s="236"/>
      <c r="M717" s="311">
        <f t="shared" si="184"/>
        <v>0</v>
      </c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  <c r="AA717" s="236"/>
      <c r="AB717" s="236"/>
      <c r="AC717" s="236"/>
      <c r="AD717" s="236"/>
      <c r="AE717" s="236"/>
      <c r="AF717" s="236"/>
      <c r="AG717" s="236"/>
      <c r="AH717" s="236"/>
      <c r="AI717" s="236"/>
      <c r="AJ717" s="236"/>
      <c r="AK717" s="236"/>
      <c r="AL717" s="260" t="str">
        <f t="shared" si="181"/>
        <v>нет</v>
      </c>
      <c r="AM717" s="260" t="str">
        <f t="shared" si="185"/>
        <v>нет</v>
      </c>
      <c r="AN717" s="260">
        <f t="shared" si="182"/>
        <v>0</v>
      </c>
      <c r="AO717" s="260" t="e">
        <f t="shared" si="183"/>
        <v>#VALUE!</v>
      </c>
    </row>
    <row r="718" spans="1:41">
      <c r="A718" s="264" t="e">
        <f t="shared" si="186"/>
        <v>#VALUE!</v>
      </c>
      <c r="B718" s="243">
        <v>806</v>
      </c>
      <c r="C718" s="244"/>
      <c r="D718" s="258" t="str">
        <f t="shared" si="179"/>
        <v/>
      </c>
      <c r="E718" s="236"/>
      <c r="F718" s="236"/>
      <c r="G718" s="244"/>
      <c r="H718" s="259" t="str">
        <f t="shared" si="180"/>
        <v/>
      </c>
      <c r="I718" s="236"/>
      <c r="J718" s="236"/>
      <c r="K718" s="236"/>
      <c r="L718" s="236"/>
      <c r="M718" s="311">
        <f t="shared" si="184"/>
        <v>0</v>
      </c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  <c r="AA718" s="236"/>
      <c r="AB718" s="236"/>
      <c r="AC718" s="236"/>
      <c r="AD718" s="236"/>
      <c r="AE718" s="236"/>
      <c r="AF718" s="236"/>
      <c r="AG718" s="236"/>
      <c r="AH718" s="236"/>
      <c r="AI718" s="236"/>
      <c r="AJ718" s="236"/>
      <c r="AK718" s="236"/>
      <c r="AL718" s="260" t="str">
        <f t="shared" si="181"/>
        <v>нет</v>
      </c>
      <c r="AM718" s="260" t="str">
        <f t="shared" si="185"/>
        <v>нет</v>
      </c>
      <c r="AN718" s="260">
        <f t="shared" si="182"/>
        <v>0</v>
      </c>
      <c r="AO718" s="260" t="e">
        <f t="shared" si="183"/>
        <v>#VALUE!</v>
      </c>
    </row>
    <row r="719" spans="1:41">
      <c r="A719" s="264" t="e">
        <f t="shared" si="186"/>
        <v>#VALUE!</v>
      </c>
      <c r="B719" s="243">
        <v>807</v>
      </c>
      <c r="C719" s="244"/>
      <c r="D719" s="258" t="str">
        <f t="shared" si="179"/>
        <v/>
      </c>
      <c r="E719" s="236"/>
      <c r="F719" s="236"/>
      <c r="G719" s="244"/>
      <c r="H719" s="259" t="str">
        <f t="shared" si="180"/>
        <v/>
      </c>
      <c r="I719" s="236"/>
      <c r="J719" s="236"/>
      <c r="K719" s="236"/>
      <c r="L719" s="236"/>
      <c r="M719" s="311">
        <f t="shared" si="184"/>
        <v>0</v>
      </c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  <c r="AA719" s="236"/>
      <c r="AB719" s="236"/>
      <c r="AC719" s="236"/>
      <c r="AD719" s="236"/>
      <c r="AE719" s="236"/>
      <c r="AF719" s="236"/>
      <c r="AG719" s="236"/>
      <c r="AH719" s="236"/>
      <c r="AI719" s="236"/>
      <c r="AJ719" s="236"/>
      <c r="AK719" s="236"/>
      <c r="AL719" s="260" t="str">
        <f t="shared" si="181"/>
        <v>нет</v>
      </c>
      <c r="AM719" s="260" t="str">
        <f t="shared" si="185"/>
        <v>нет</v>
      </c>
      <c r="AN719" s="260">
        <f t="shared" si="182"/>
        <v>0</v>
      </c>
      <c r="AO719" s="260" t="e">
        <f t="shared" si="183"/>
        <v>#VALUE!</v>
      </c>
    </row>
    <row r="720" spans="1:41">
      <c r="A720" s="264" t="e">
        <f t="shared" si="186"/>
        <v>#VALUE!</v>
      </c>
      <c r="B720" s="243">
        <v>808</v>
      </c>
      <c r="C720" s="244"/>
      <c r="D720" s="258" t="str">
        <f t="shared" si="179"/>
        <v/>
      </c>
      <c r="E720" s="236"/>
      <c r="F720" s="236"/>
      <c r="G720" s="244"/>
      <c r="H720" s="259" t="str">
        <f t="shared" si="180"/>
        <v/>
      </c>
      <c r="I720" s="236"/>
      <c r="J720" s="236"/>
      <c r="K720" s="236"/>
      <c r="L720" s="236"/>
      <c r="M720" s="311">
        <f t="shared" si="184"/>
        <v>0</v>
      </c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  <c r="AA720" s="236"/>
      <c r="AB720" s="236"/>
      <c r="AC720" s="236"/>
      <c r="AD720" s="236"/>
      <c r="AE720" s="236"/>
      <c r="AF720" s="236"/>
      <c r="AG720" s="236"/>
      <c r="AH720" s="236"/>
      <c r="AI720" s="236"/>
      <c r="AJ720" s="236"/>
      <c r="AK720" s="236"/>
      <c r="AL720" s="260" t="str">
        <f t="shared" si="181"/>
        <v>нет</v>
      </c>
      <c r="AM720" s="260" t="str">
        <f t="shared" si="185"/>
        <v>нет</v>
      </c>
      <c r="AN720" s="260">
        <f t="shared" si="182"/>
        <v>0</v>
      </c>
      <c r="AO720" s="260" t="e">
        <f t="shared" si="183"/>
        <v>#VALUE!</v>
      </c>
    </row>
    <row r="721" spans="1:41">
      <c r="A721" s="264" t="e">
        <f t="shared" si="186"/>
        <v>#VALUE!</v>
      </c>
      <c r="B721" s="243">
        <v>809</v>
      </c>
      <c r="C721" s="244"/>
      <c r="D721" s="258" t="str">
        <f t="shared" si="179"/>
        <v/>
      </c>
      <c r="E721" s="236"/>
      <c r="F721" s="236"/>
      <c r="G721" s="244"/>
      <c r="H721" s="259" t="str">
        <f t="shared" si="180"/>
        <v/>
      </c>
      <c r="I721" s="236"/>
      <c r="J721" s="236"/>
      <c r="K721" s="236"/>
      <c r="L721" s="236"/>
      <c r="M721" s="311">
        <f t="shared" si="184"/>
        <v>0</v>
      </c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  <c r="AA721" s="236"/>
      <c r="AB721" s="236"/>
      <c r="AC721" s="236"/>
      <c r="AD721" s="236"/>
      <c r="AE721" s="236"/>
      <c r="AF721" s="236"/>
      <c r="AG721" s="236"/>
      <c r="AH721" s="236"/>
      <c r="AI721" s="236"/>
      <c r="AJ721" s="236"/>
      <c r="AK721" s="236"/>
      <c r="AL721" s="260" t="str">
        <f t="shared" si="181"/>
        <v>нет</v>
      </c>
      <c r="AM721" s="260" t="str">
        <f t="shared" si="185"/>
        <v>нет</v>
      </c>
      <c r="AN721" s="260">
        <f t="shared" si="182"/>
        <v>0</v>
      </c>
      <c r="AO721" s="260" t="e">
        <f t="shared" si="183"/>
        <v>#VALUE!</v>
      </c>
    </row>
    <row r="722" spans="1:41">
      <c r="A722" s="264" t="e">
        <f t="shared" si="186"/>
        <v>#VALUE!</v>
      </c>
      <c r="B722" s="243">
        <v>810</v>
      </c>
      <c r="C722" s="244"/>
      <c r="D722" s="258" t="str">
        <f t="shared" si="179"/>
        <v/>
      </c>
      <c r="E722" s="236"/>
      <c r="F722" s="236"/>
      <c r="G722" s="244"/>
      <c r="H722" s="259" t="str">
        <f t="shared" si="180"/>
        <v/>
      </c>
      <c r="I722" s="236"/>
      <c r="J722" s="236"/>
      <c r="K722" s="236"/>
      <c r="L722" s="236"/>
      <c r="M722" s="311">
        <f t="shared" si="184"/>
        <v>0</v>
      </c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  <c r="AA722" s="236"/>
      <c r="AB722" s="236"/>
      <c r="AC722" s="236"/>
      <c r="AD722" s="236"/>
      <c r="AE722" s="236"/>
      <c r="AF722" s="236"/>
      <c r="AG722" s="236"/>
      <c r="AH722" s="236"/>
      <c r="AI722" s="236"/>
      <c r="AJ722" s="236"/>
      <c r="AK722" s="236"/>
      <c r="AL722" s="260" t="str">
        <f t="shared" si="181"/>
        <v>нет</v>
      </c>
      <c r="AM722" s="260" t="str">
        <f t="shared" si="185"/>
        <v>нет</v>
      </c>
      <c r="AN722" s="260">
        <f t="shared" si="182"/>
        <v>0</v>
      </c>
      <c r="AO722" s="260" t="e">
        <f t="shared" si="183"/>
        <v>#VALUE!</v>
      </c>
    </row>
    <row r="723" spans="1:41">
      <c r="A723" s="264" t="e">
        <f t="shared" si="186"/>
        <v>#VALUE!</v>
      </c>
      <c r="B723" s="243">
        <v>811</v>
      </c>
      <c r="C723" s="244"/>
      <c r="D723" s="258" t="str">
        <f t="shared" si="179"/>
        <v/>
      </c>
      <c r="E723" s="236"/>
      <c r="F723" s="236"/>
      <c r="G723" s="244"/>
      <c r="H723" s="259" t="str">
        <f t="shared" si="180"/>
        <v/>
      </c>
      <c r="I723" s="236"/>
      <c r="J723" s="236"/>
      <c r="K723" s="236"/>
      <c r="L723" s="236"/>
      <c r="M723" s="311">
        <f t="shared" si="184"/>
        <v>0</v>
      </c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  <c r="AA723" s="236"/>
      <c r="AB723" s="236"/>
      <c r="AC723" s="236"/>
      <c r="AD723" s="236"/>
      <c r="AE723" s="236"/>
      <c r="AF723" s="236"/>
      <c r="AG723" s="236"/>
      <c r="AH723" s="236"/>
      <c r="AI723" s="236"/>
      <c r="AJ723" s="236"/>
      <c r="AK723" s="236"/>
      <c r="AL723" s="260" t="str">
        <f t="shared" si="181"/>
        <v>нет</v>
      </c>
      <c r="AM723" s="260" t="str">
        <f t="shared" si="185"/>
        <v>нет</v>
      </c>
      <c r="AN723" s="260">
        <f t="shared" si="182"/>
        <v>0</v>
      </c>
      <c r="AO723" s="260" t="e">
        <f t="shared" si="183"/>
        <v>#VALUE!</v>
      </c>
    </row>
    <row r="724" spans="1:41">
      <c r="A724" s="264" t="e">
        <f t="shared" si="186"/>
        <v>#VALUE!</v>
      </c>
      <c r="B724" s="243">
        <v>812</v>
      </c>
      <c r="C724" s="244"/>
      <c r="D724" s="258" t="str">
        <f t="shared" si="179"/>
        <v/>
      </c>
      <c r="E724" s="236"/>
      <c r="F724" s="236"/>
      <c r="G724" s="244"/>
      <c r="H724" s="259" t="str">
        <f t="shared" si="180"/>
        <v/>
      </c>
      <c r="I724" s="236"/>
      <c r="J724" s="236"/>
      <c r="K724" s="236"/>
      <c r="L724" s="236"/>
      <c r="M724" s="311">
        <f t="shared" si="184"/>
        <v>0</v>
      </c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  <c r="AA724" s="236"/>
      <c r="AB724" s="236"/>
      <c r="AC724" s="236"/>
      <c r="AD724" s="236"/>
      <c r="AE724" s="236"/>
      <c r="AF724" s="236"/>
      <c r="AG724" s="236"/>
      <c r="AH724" s="236"/>
      <c r="AI724" s="236"/>
      <c r="AJ724" s="236"/>
      <c r="AK724" s="236"/>
      <c r="AL724" s="260" t="str">
        <f t="shared" si="181"/>
        <v>нет</v>
      </c>
      <c r="AM724" s="260" t="str">
        <f t="shared" si="185"/>
        <v>нет</v>
      </c>
      <c r="AN724" s="260">
        <f t="shared" si="182"/>
        <v>0</v>
      </c>
      <c r="AO724" s="260" t="e">
        <f t="shared" si="183"/>
        <v>#VALUE!</v>
      </c>
    </row>
    <row r="725" spans="1:41">
      <c r="A725" s="264" t="e">
        <f t="shared" si="186"/>
        <v>#VALUE!</v>
      </c>
      <c r="B725" s="243">
        <v>813</v>
      </c>
      <c r="C725" s="244"/>
      <c r="D725" s="258" t="str">
        <f t="shared" si="179"/>
        <v/>
      </c>
      <c r="E725" s="236"/>
      <c r="F725" s="236"/>
      <c r="G725" s="244"/>
      <c r="H725" s="259" t="str">
        <f t="shared" si="180"/>
        <v/>
      </c>
      <c r="I725" s="236"/>
      <c r="J725" s="236"/>
      <c r="K725" s="236"/>
      <c r="L725" s="236"/>
      <c r="M725" s="311">
        <f t="shared" si="184"/>
        <v>0</v>
      </c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  <c r="AA725" s="236"/>
      <c r="AB725" s="236"/>
      <c r="AC725" s="236"/>
      <c r="AD725" s="236"/>
      <c r="AE725" s="236"/>
      <c r="AF725" s="236"/>
      <c r="AG725" s="236"/>
      <c r="AH725" s="236"/>
      <c r="AI725" s="236"/>
      <c r="AJ725" s="236"/>
      <c r="AK725" s="236"/>
      <c r="AL725" s="260" t="str">
        <f t="shared" si="181"/>
        <v>нет</v>
      </c>
      <c r="AM725" s="260" t="str">
        <f t="shared" si="185"/>
        <v>нет</v>
      </c>
      <c r="AN725" s="260">
        <f t="shared" si="182"/>
        <v>0</v>
      </c>
      <c r="AO725" s="260" t="e">
        <f t="shared" si="183"/>
        <v>#VALUE!</v>
      </c>
    </row>
    <row r="726" spans="1:41">
      <c r="A726" s="264" t="e">
        <f t="shared" si="186"/>
        <v>#VALUE!</v>
      </c>
      <c r="B726" s="243">
        <v>814</v>
      </c>
      <c r="C726" s="244"/>
      <c r="D726" s="258" t="str">
        <f t="shared" si="179"/>
        <v/>
      </c>
      <c r="E726" s="236"/>
      <c r="F726" s="236"/>
      <c r="G726" s="244"/>
      <c r="H726" s="259" t="str">
        <f t="shared" si="180"/>
        <v/>
      </c>
      <c r="I726" s="236"/>
      <c r="J726" s="236"/>
      <c r="K726" s="236"/>
      <c r="L726" s="236"/>
      <c r="M726" s="311">
        <f t="shared" si="184"/>
        <v>0</v>
      </c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  <c r="AA726" s="236"/>
      <c r="AB726" s="236"/>
      <c r="AC726" s="236"/>
      <c r="AD726" s="236"/>
      <c r="AE726" s="236"/>
      <c r="AF726" s="236"/>
      <c r="AG726" s="236"/>
      <c r="AH726" s="236"/>
      <c r="AI726" s="236"/>
      <c r="AJ726" s="236"/>
      <c r="AK726" s="236"/>
      <c r="AL726" s="260" t="str">
        <f t="shared" si="181"/>
        <v>нет</v>
      </c>
      <c r="AM726" s="260" t="str">
        <f t="shared" si="185"/>
        <v>нет</v>
      </c>
      <c r="AN726" s="260">
        <f t="shared" si="182"/>
        <v>0</v>
      </c>
      <c r="AO726" s="260" t="e">
        <f t="shared" si="183"/>
        <v>#VALUE!</v>
      </c>
    </row>
    <row r="727" spans="1:41">
      <c r="A727" s="264" t="e">
        <f t="shared" si="186"/>
        <v>#VALUE!</v>
      </c>
      <c r="B727" s="243">
        <v>815</v>
      </c>
      <c r="C727" s="244"/>
      <c r="D727" s="258" t="str">
        <f t="shared" si="179"/>
        <v/>
      </c>
      <c r="E727" s="236"/>
      <c r="F727" s="236"/>
      <c r="G727" s="244"/>
      <c r="H727" s="259" t="str">
        <f t="shared" si="180"/>
        <v/>
      </c>
      <c r="I727" s="236"/>
      <c r="J727" s="236"/>
      <c r="K727" s="236"/>
      <c r="L727" s="236"/>
      <c r="M727" s="311">
        <f t="shared" si="184"/>
        <v>0</v>
      </c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  <c r="AA727" s="236"/>
      <c r="AB727" s="236"/>
      <c r="AC727" s="236"/>
      <c r="AD727" s="236"/>
      <c r="AE727" s="236"/>
      <c r="AF727" s="236"/>
      <c r="AG727" s="236"/>
      <c r="AH727" s="236"/>
      <c r="AI727" s="236"/>
      <c r="AJ727" s="236"/>
      <c r="AK727" s="236"/>
      <c r="AL727" s="260" t="str">
        <f t="shared" si="181"/>
        <v>нет</v>
      </c>
      <c r="AM727" s="260" t="str">
        <f t="shared" si="185"/>
        <v>нет</v>
      </c>
      <c r="AN727" s="260">
        <f t="shared" si="182"/>
        <v>0</v>
      </c>
      <c r="AO727" s="260" t="e">
        <f t="shared" si="183"/>
        <v>#VALUE!</v>
      </c>
    </row>
    <row r="728" spans="1:41">
      <c r="A728" s="264" t="e">
        <f t="shared" si="186"/>
        <v>#VALUE!</v>
      </c>
      <c r="B728" s="243">
        <v>816</v>
      </c>
      <c r="C728" s="244"/>
      <c r="D728" s="258" t="str">
        <f t="shared" si="179"/>
        <v/>
      </c>
      <c r="E728" s="236"/>
      <c r="F728" s="236"/>
      <c r="G728" s="244"/>
      <c r="H728" s="259" t="str">
        <f t="shared" si="180"/>
        <v/>
      </c>
      <c r="I728" s="236"/>
      <c r="J728" s="236"/>
      <c r="K728" s="236"/>
      <c r="L728" s="236"/>
      <c r="M728" s="311">
        <f t="shared" si="184"/>
        <v>0</v>
      </c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  <c r="AA728" s="236"/>
      <c r="AB728" s="236"/>
      <c r="AC728" s="236"/>
      <c r="AD728" s="236"/>
      <c r="AE728" s="236"/>
      <c r="AF728" s="236"/>
      <c r="AG728" s="236"/>
      <c r="AH728" s="236"/>
      <c r="AI728" s="236"/>
      <c r="AJ728" s="236"/>
      <c r="AK728" s="236"/>
      <c r="AL728" s="260" t="str">
        <f t="shared" si="181"/>
        <v>нет</v>
      </c>
      <c r="AM728" s="260" t="str">
        <f t="shared" si="185"/>
        <v>нет</v>
      </c>
      <c r="AN728" s="260">
        <f t="shared" si="182"/>
        <v>0</v>
      </c>
      <c r="AO728" s="260" t="e">
        <f t="shared" si="183"/>
        <v>#VALUE!</v>
      </c>
    </row>
    <row r="729" spans="1:41">
      <c r="A729" s="264" t="e">
        <f t="shared" si="186"/>
        <v>#VALUE!</v>
      </c>
      <c r="B729" s="243">
        <v>817</v>
      </c>
      <c r="C729" s="244"/>
      <c r="D729" s="258" t="str">
        <f t="shared" si="179"/>
        <v/>
      </c>
      <c r="E729" s="236"/>
      <c r="F729" s="236"/>
      <c r="G729" s="244"/>
      <c r="H729" s="259" t="str">
        <f t="shared" si="180"/>
        <v/>
      </c>
      <c r="I729" s="236"/>
      <c r="J729" s="236"/>
      <c r="K729" s="236"/>
      <c r="L729" s="236"/>
      <c r="M729" s="311">
        <f t="shared" si="184"/>
        <v>0</v>
      </c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  <c r="AA729" s="236"/>
      <c r="AB729" s="236"/>
      <c r="AC729" s="236"/>
      <c r="AD729" s="236"/>
      <c r="AE729" s="236"/>
      <c r="AF729" s="236"/>
      <c r="AG729" s="236"/>
      <c r="AH729" s="236"/>
      <c r="AI729" s="236"/>
      <c r="AJ729" s="236"/>
      <c r="AK729" s="236"/>
      <c r="AL729" s="260" t="str">
        <f t="shared" si="181"/>
        <v>нет</v>
      </c>
      <c r="AM729" s="260" t="str">
        <f t="shared" si="185"/>
        <v>нет</v>
      </c>
      <c r="AN729" s="260">
        <f t="shared" si="182"/>
        <v>0</v>
      </c>
      <c r="AO729" s="260" t="e">
        <f t="shared" si="183"/>
        <v>#VALUE!</v>
      </c>
    </row>
    <row r="730" spans="1:41">
      <c r="A730" s="264" t="e">
        <f t="shared" si="186"/>
        <v>#VALUE!</v>
      </c>
      <c r="B730" s="243">
        <v>818</v>
      </c>
      <c r="C730" s="244"/>
      <c r="D730" s="258" t="str">
        <f t="shared" si="179"/>
        <v/>
      </c>
      <c r="E730" s="236"/>
      <c r="F730" s="236"/>
      <c r="G730" s="244"/>
      <c r="H730" s="259" t="str">
        <f t="shared" si="180"/>
        <v/>
      </c>
      <c r="I730" s="236"/>
      <c r="J730" s="236"/>
      <c r="K730" s="236"/>
      <c r="L730" s="236"/>
      <c r="M730" s="311">
        <f t="shared" si="184"/>
        <v>0</v>
      </c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  <c r="AA730" s="236"/>
      <c r="AB730" s="236"/>
      <c r="AC730" s="236"/>
      <c r="AD730" s="236"/>
      <c r="AE730" s="236"/>
      <c r="AF730" s="236"/>
      <c r="AG730" s="236"/>
      <c r="AH730" s="236"/>
      <c r="AI730" s="236"/>
      <c r="AJ730" s="236"/>
      <c r="AK730" s="236"/>
      <c r="AL730" s="260" t="str">
        <f t="shared" si="181"/>
        <v>нет</v>
      </c>
      <c r="AM730" s="260" t="str">
        <f t="shared" si="185"/>
        <v>нет</v>
      </c>
      <c r="AN730" s="260">
        <f t="shared" si="182"/>
        <v>0</v>
      </c>
      <c r="AO730" s="260" t="e">
        <f t="shared" si="183"/>
        <v>#VALUE!</v>
      </c>
    </row>
    <row r="731" spans="1:41">
      <c r="A731" s="264" t="e">
        <f t="shared" si="186"/>
        <v>#VALUE!</v>
      </c>
      <c r="B731" s="243">
        <v>819</v>
      </c>
      <c r="C731" s="244"/>
      <c r="D731" s="259" t="str">
        <f t="shared" si="179"/>
        <v/>
      </c>
      <c r="E731" s="236"/>
      <c r="F731" s="236"/>
      <c r="G731" s="244"/>
      <c r="H731" s="259" t="str">
        <f t="shared" si="180"/>
        <v/>
      </c>
      <c r="I731" s="236"/>
      <c r="J731" s="236"/>
      <c r="K731" s="236"/>
      <c r="L731" s="236"/>
      <c r="M731" s="311">
        <f t="shared" si="184"/>
        <v>0</v>
      </c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  <c r="AA731" s="236"/>
      <c r="AB731" s="236"/>
      <c r="AC731" s="236"/>
      <c r="AD731" s="236"/>
      <c r="AE731" s="236"/>
      <c r="AF731" s="236"/>
      <c r="AG731" s="236"/>
      <c r="AH731" s="236"/>
      <c r="AI731" s="236"/>
      <c r="AJ731" s="236"/>
      <c r="AK731" s="236"/>
      <c r="AL731" s="260" t="str">
        <f t="shared" si="181"/>
        <v>нет</v>
      </c>
      <c r="AM731" s="260" t="str">
        <f t="shared" si="185"/>
        <v>нет</v>
      </c>
      <c r="AN731" s="260">
        <f t="shared" si="182"/>
        <v>0</v>
      </c>
      <c r="AO731" s="260" t="e">
        <f t="shared" si="183"/>
        <v>#VALUE!</v>
      </c>
    </row>
    <row r="732" spans="1:41">
      <c r="A732" s="264" t="e">
        <f t="shared" si="186"/>
        <v>#VALUE!</v>
      </c>
      <c r="B732" s="243">
        <v>820</v>
      </c>
      <c r="C732" s="244"/>
      <c r="D732" s="259" t="str">
        <f t="shared" ref="D732:D795" si="187">IFERROR(VLOOKUP(C732,msu,2,0),"")</f>
        <v/>
      </c>
      <c r="E732" s="236"/>
      <c r="F732" s="236"/>
      <c r="G732" s="244"/>
      <c r="H732" s="259" t="str">
        <f t="shared" ref="H732:H795" si="188">IFERROR(VLOOKUP(G732,oo,2,0),"")</f>
        <v/>
      </c>
      <c r="I732" s="236"/>
      <c r="J732" s="236"/>
      <c r="K732" s="236"/>
      <c r="L732" s="236"/>
      <c r="M732" s="311">
        <f t="shared" si="184"/>
        <v>0</v>
      </c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  <c r="AA732" s="236"/>
      <c r="AB732" s="236"/>
      <c r="AC732" s="236"/>
      <c r="AD732" s="236"/>
      <c r="AE732" s="236"/>
      <c r="AF732" s="236"/>
      <c r="AG732" s="236"/>
      <c r="AH732" s="236"/>
      <c r="AI732" s="236"/>
      <c r="AJ732" s="236"/>
      <c r="AK732" s="236"/>
      <c r="AL732" s="260" t="str">
        <f t="shared" si="181"/>
        <v>нет</v>
      </c>
      <c r="AM732" s="260" t="str">
        <f t="shared" si="185"/>
        <v>нет</v>
      </c>
      <c r="AN732" s="260">
        <f t="shared" si="182"/>
        <v>0</v>
      </c>
      <c r="AO732" s="260" t="e">
        <f t="shared" si="183"/>
        <v>#VALUE!</v>
      </c>
    </row>
    <row r="733" spans="1:41">
      <c r="A733" s="264" t="e">
        <f t="shared" si="186"/>
        <v>#VALUE!</v>
      </c>
      <c r="B733" s="243">
        <v>821</v>
      </c>
      <c r="C733" s="244"/>
      <c r="D733" s="259" t="str">
        <f t="shared" si="187"/>
        <v/>
      </c>
      <c r="E733" s="236"/>
      <c r="F733" s="236"/>
      <c r="G733" s="244"/>
      <c r="H733" s="259" t="str">
        <f t="shared" si="188"/>
        <v/>
      </c>
      <c r="I733" s="236"/>
      <c r="J733" s="236"/>
      <c r="K733" s="236"/>
      <c r="L733" s="236"/>
      <c r="M733" s="311">
        <f t="shared" si="184"/>
        <v>0</v>
      </c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  <c r="AA733" s="236"/>
      <c r="AB733" s="236"/>
      <c r="AC733" s="236"/>
      <c r="AD733" s="236"/>
      <c r="AE733" s="236"/>
      <c r="AF733" s="236"/>
      <c r="AG733" s="236"/>
      <c r="AH733" s="236"/>
      <c r="AI733" s="236"/>
      <c r="AJ733" s="236"/>
      <c r="AK733" s="236"/>
      <c r="AL733" s="260" t="str">
        <f t="shared" si="181"/>
        <v>нет</v>
      </c>
      <c r="AM733" s="260" t="str">
        <f t="shared" si="185"/>
        <v>нет</v>
      </c>
      <c r="AN733" s="260">
        <f t="shared" si="182"/>
        <v>0</v>
      </c>
      <c r="AO733" s="260" t="e">
        <f t="shared" si="183"/>
        <v>#VALUE!</v>
      </c>
    </row>
    <row r="734" spans="1:41">
      <c r="A734" s="264" t="e">
        <f t="shared" si="186"/>
        <v>#VALUE!</v>
      </c>
      <c r="B734" s="243">
        <v>822</v>
      </c>
      <c r="C734" s="244"/>
      <c r="D734" s="259" t="str">
        <f t="shared" si="187"/>
        <v/>
      </c>
      <c r="E734" s="236"/>
      <c r="F734" s="236"/>
      <c r="G734" s="244"/>
      <c r="H734" s="259" t="str">
        <f t="shared" si="188"/>
        <v/>
      </c>
      <c r="I734" s="236"/>
      <c r="J734" s="236"/>
      <c r="K734" s="236"/>
      <c r="L734" s="236"/>
      <c r="M734" s="311">
        <f t="shared" si="184"/>
        <v>0</v>
      </c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  <c r="AA734" s="236"/>
      <c r="AB734" s="236"/>
      <c r="AC734" s="236"/>
      <c r="AD734" s="236"/>
      <c r="AE734" s="236"/>
      <c r="AF734" s="236"/>
      <c r="AG734" s="236"/>
      <c r="AH734" s="236"/>
      <c r="AI734" s="236"/>
      <c r="AJ734" s="236"/>
      <c r="AK734" s="236"/>
      <c r="AL734" s="260" t="str">
        <f t="shared" si="181"/>
        <v>нет</v>
      </c>
      <c r="AM734" s="260" t="str">
        <f t="shared" si="185"/>
        <v>нет</v>
      </c>
      <c r="AN734" s="260">
        <f t="shared" si="182"/>
        <v>0</v>
      </c>
      <c r="AO734" s="260" t="e">
        <f t="shared" si="183"/>
        <v>#VALUE!</v>
      </c>
    </row>
    <row r="735" spans="1:41">
      <c r="A735" s="264" t="e">
        <f t="shared" si="186"/>
        <v>#VALUE!</v>
      </c>
      <c r="B735" s="243">
        <v>823</v>
      </c>
      <c r="C735" s="244"/>
      <c r="D735" s="259" t="str">
        <f t="shared" si="187"/>
        <v/>
      </c>
      <c r="E735" s="236"/>
      <c r="F735" s="236"/>
      <c r="G735" s="244"/>
      <c r="H735" s="259" t="str">
        <f t="shared" si="188"/>
        <v/>
      </c>
      <c r="I735" s="236"/>
      <c r="J735" s="236"/>
      <c r="K735" s="236"/>
      <c r="L735" s="236"/>
      <c r="M735" s="311">
        <f t="shared" si="184"/>
        <v>0</v>
      </c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  <c r="AA735" s="236"/>
      <c r="AB735" s="236"/>
      <c r="AC735" s="236"/>
      <c r="AD735" s="236"/>
      <c r="AE735" s="236"/>
      <c r="AF735" s="236"/>
      <c r="AG735" s="236"/>
      <c r="AH735" s="236"/>
      <c r="AI735" s="236"/>
      <c r="AJ735" s="236"/>
      <c r="AK735" s="236"/>
      <c r="AL735" s="260" t="str">
        <f t="shared" si="181"/>
        <v>нет</v>
      </c>
      <c r="AM735" s="260" t="str">
        <f t="shared" si="185"/>
        <v>нет</v>
      </c>
      <c r="AN735" s="260">
        <f t="shared" si="182"/>
        <v>0</v>
      </c>
      <c r="AO735" s="260" t="e">
        <f t="shared" si="183"/>
        <v>#VALUE!</v>
      </c>
    </row>
    <row r="736" spans="1:41">
      <c r="A736" s="264" t="e">
        <f t="shared" si="186"/>
        <v>#VALUE!</v>
      </c>
      <c r="B736" s="243">
        <v>824</v>
      </c>
      <c r="C736" s="244"/>
      <c r="D736" s="259" t="str">
        <f t="shared" si="187"/>
        <v/>
      </c>
      <c r="E736" s="236"/>
      <c r="F736" s="236"/>
      <c r="G736" s="244"/>
      <c r="H736" s="259" t="str">
        <f t="shared" si="188"/>
        <v/>
      </c>
      <c r="I736" s="236"/>
      <c r="J736" s="236"/>
      <c r="K736" s="236"/>
      <c r="L736" s="236"/>
      <c r="M736" s="311">
        <f t="shared" si="184"/>
        <v>0</v>
      </c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  <c r="AA736" s="236"/>
      <c r="AB736" s="236"/>
      <c r="AC736" s="236"/>
      <c r="AD736" s="236"/>
      <c r="AE736" s="236"/>
      <c r="AF736" s="236"/>
      <c r="AG736" s="236"/>
      <c r="AH736" s="236"/>
      <c r="AI736" s="236"/>
      <c r="AJ736" s="236"/>
      <c r="AK736" s="236"/>
      <c r="AL736" s="260" t="str">
        <f t="shared" si="181"/>
        <v>нет</v>
      </c>
      <c r="AM736" s="260" t="str">
        <f t="shared" si="185"/>
        <v>нет</v>
      </c>
      <c r="AN736" s="260">
        <f t="shared" si="182"/>
        <v>0</v>
      </c>
      <c r="AO736" s="260" t="e">
        <f t="shared" si="183"/>
        <v>#VALUE!</v>
      </c>
    </row>
    <row r="737" spans="1:41">
      <c r="A737" s="264" t="e">
        <f t="shared" si="186"/>
        <v>#VALUE!</v>
      </c>
      <c r="B737" s="243">
        <v>825</v>
      </c>
      <c r="C737" s="244"/>
      <c r="D737" s="259" t="str">
        <f t="shared" si="187"/>
        <v/>
      </c>
      <c r="E737" s="236"/>
      <c r="F737" s="236"/>
      <c r="G737" s="244"/>
      <c r="H737" s="259" t="str">
        <f t="shared" si="188"/>
        <v/>
      </c>
      <c r="I737" s="236"/>
      <c r="J737" s="236"/>
      <c r="K737" s="236"/>
      <c r="L737" s="236"/>
      <c r="M737" s="311">
        <f t="shared" si="184"/>
        <v>0</v>
      </c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  <c r="AA737" s="236"/>
      <c r="AB737" s="236"/>
      <c r="AC737" s="236"/>
      <c r="AD737" s="236"/>
      <c r="AE737" s="236"/>
      <c r="AF737" s="236"/>
      <c r="AG737" s="236"/>
      <c r="AH737" s="236"/>
      <c r="AI737" s="236"/>
      <c r="AJ737" s="236"/>
      <c r="AK737" s="236"/>
      <c r="AL737" s="260" t="str">
        <f t="shared" si="181"/>
        <v>нет</v>
      </c>
      <c r="AM737" s="260" t="str">
        <f t="shared" si="185"/>
        <v>нет</v>
      </c>
      <c r="AN737" s="260">
        <f t="shared" si="182"/>
        <v>0</v>
      </c>
      <c r="AO737" s="260" t="e">
        <f t="shared" si="183"/>
        <v>#VALUE!</v>
      </c>
    </row>
    <row r="738" spans="1:41">
      <c r="A738" s="264" t="e">
        <f t="shared" si="186"/>
        <v>#VALUE!</v>
      </c>
      <c r="B738" s="243">
        <v>826</v>
      </c>
      <c r="C738" s="244"/>
      <c r="D738" s="259" t="str">
        <f t="shared" si="187"/>
        <v/>
      </c>
      <c r="E738" s="236"/>
      <c r="F738" s="236"/>
      <c r="G738" s="244"/>
      <c r="H738" s="259" t="str">
        <f t="shared" si="188"/>
        <v/>
      </c>
      <c r="I738" s="236"/>
      <c r="J738" s="236"/>
      <c r="K738" s="236"/>
      <c r="L738" s="236"/>
      <c r="M738" s="311">
        <f t="shared" si="184"/>
        <v>0</v>
      </c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  <c r="AA738" s="236"/>
      <c r="AB738" s="236"/>
      <c r="AC738" s="236"/>
      <c r="AD738" s="236"/>
      <c r="AE738" s="236"/>
      <c r="AF738" s="236"/>
      <c r="AG738" s="236"/>
      <c r="AH738" s="236"/>
      <c r="AI738" s="236"/>
      <c r="AJ738" s="236"/>
      <c r="AK738" s="236"/>
      <c r="AL738" s="260" t="str">
        <f t="shared" ref="AL738:AL801" si="189">IF($I738&lt;5,"нет",IF($I738&gt;9,"нет","да"))</f>
        <v>нет</v>
      </c>
      <c r="AM738" s="260" t="str">
        <f t="shared" si="185"/>
        <v>нет</v>
      </c>
      <c r="AN738" s="260">
        <f t="shared" ref="AN738:AN801" si="190">COUNTIF(N738:AK738,"призер")+COUNTIF(N738:AK738,"победитель")</f>
        <v>0</v>
      </c>
      <c r="AO738" s="260" t="e">
        <f t="shared" ref="AO738:AO801" si="191">IF(LEN(G738)=5,LEFT(G738,1)+100,LEFT(G738,2)+100)</f>
        <v>#VALUE!</v>
      </c>
    </row>
    <row r="739" spans="1:41">
      <c r="A739" s="264" t="e">
        <f t="shared" si="186"/>
        <v>#VALUE!</v>
      </c>
      <c r="B739" s="243">
        <v>827</v>
      </c>
      <c r="C739" s="244"/>
      <c r="D739" s="259" t="str">
        <f t="shared" si="187"/>
        <v/>
      </c>
      <c r="E739" s="236"/>
      <c r="F739" s="236"/>
      <c r="G739" s="244"/>
      <c r="H739" s="259" t="str">
        <f t="shared" si="188"/>
        <v/>
      </c>
      <c r="I739" s="236"/>
      <c r="J739" s="236"/>
      <c r="K739" s="236"/>
      <c r="L739" s="236"/>
      <c r="M739" s="311">
        <f t="shared" ref="M739:M802" si="192">COUNTA(N739:AK739)</f>
        <v>0</v>
      </c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  <c r="AA739" s="236"/>
      <c r="AB739" s="236"/>
      <c r="AC739" s="236"/>
      <c r="AD739" s="236"/>
      <c r="AE739" s="236"/>
      <c r="AF739" s="236"/>
      <c r="AG739" s="236"/>
      <c r="AH739" s="236"/>
      <c r="AI739" s="236"/>
      <c r="AJ739" s="236"/>
      <c r="AK739" s="236"/>
      <c r="AL739" s="260" t="str">
        <f t="shared" si="189"/>
        <v>нет</v>
      </c>
      <c r="AM739" s="260" t="str">
        <f t="shared" ref="AM739:AM802" si="193">IF($I739&lt;=9,"нет","да")</f>
        <v>нет</v>
      </c>
      <c r="AN739" s="260">
        <f t="shared" si="190"/>
        <v>0</v>
      </c>
      <c r="AO739" s="260" t="e">
        <f t="shared" si="191"/>
        <v>#VALUE!</v>
      </c>
    </row>
    <row r="740" spans="1:41">
      <c r="A740" s="264" t="e">
        <f t="shared" si="186"/>
        <v>#VALUE!</v>
      </c>
      <c r="B740" s="243">
        <v>828</v>
      </c>
      <c r="C740" s="244"/>
      <c r="D740" s="259" t="str">
        <f t="shared" si="187"/>
        <v/>
      </c>
      <c r="E740" s="236"/>
      <c r="F740" s="236"/>
      <c r="G740" s="244"/>
      <c r="H740" s="259" t="str">
        <f t="shared" si="188"/>
        <v/>
      </c>
      <c r="I740" s="236"/>
      <c r="J740" s="236"/>
      <c r="K740" s="236"/>
      <c r="L740" s="236"/>
      <c r="M740" s="311">
        <f t="shared" si="192"/>
        <v>0</v>
      </c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  <c r="AA740" s="236"/>
      <c r="AB740" s="236"/>
      <c r="AC740" s="236"/>
      <c r="AD740" s="236"/>
      <c r="AE740" s="236"/>
      <c r="AF740" s="236"/>
      <c r="AG740" s="236"/>
      <c r="AH740" s="236"/>
      <c r="AI740" s="236"/>
      <c r="AJ740" s="236"/>
      <c r="AK740" s="236"/>
      <c r="AL740" s="260" t="str">
        <f t="shared" si="189"/>
        <v>нет</v>
      </c>
      <c r="AM740" s="260" t="str">
        <f t="shared" si="193"/>
        <v>нет</v>
      </c>
      <c r="AN740" s="260">
        <f t="shared" si="190"/>
        <v>0</v>
      </c>
      <c r="AO740" s="260" t="e">
        <f t="shared" si="191"/>
        <v>#VALUE!</v>
      </c>
    </row>
    <row r="741" spans="1:41">
      <c r="A741" s="264" t="e">
        <f t="shared" si="186"/>
        <v>#VALUE!</v>
      </c>
      <c r="B741" s="243">
        <v>829</v>
      </c>
      <c r="C741" s="244"/>
      <c r="D741" s="259" t="str">
        <f t="shared" si="187"/>
        <v/>
      </c>
      <c r="E741" s="236"/>
      <c r="F741" s="236"/>
      <c r="G741" s="244"/>
      <c r="H741" s="259" t="str">
        <f t="shared" si="188"/>
        <v/>
      </c>
      <c r="I741" s="236"/>
      <c r="J741" s="236"/>
      <c r="K741" s="236"/>
      <c r="L741" s="236"/>
      <c r="M741" s="311">
        <f t="shared" si="192"/>
        <v>0</v>
      </c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  <c r="AA741" s="236"/>
      <c r="AB741" s="236"/>
      <c r="AC741" s="236"/>
      <c r="AD741" s="236"/>
      <c r="AE741" s="236"/>
      <c r="AF741" s="236"/>
      <c r="AG741" s="236"/>
      <c r="AH741" s="236"/>
      <c r="AI741" s="236"/>
      <c r="AJ741" s="236"/>
      <c r="AK741" s="236"/>
      <c r="AL741" s="260" t="str">
        <f t="shared" si="189"/>
        <v>нет</v>
      </c>
      <c r="AM741" s="260" t="str">
        <f t="shared" si="193"/>
        <v>нет</v>
      </c>
      <c r="AN741" s="260">
        <f t="shared" si="190"/>
        <v>0</v>
      </c>
      <c r="AO741" s="260" t="e">
        <f t="shared" si="191"/>
        <v>#VALUE!</v>
      </c>
    </row>
    <row r="742" spans="1:41">
      <c r="A742" s="264" t="e">
        <f t="shared" si="186"/>
        <v>#VALUE!</v>
      </c>
      <c r="B742" s="243">
        <v>830</v>
      </c>
      <c r="C742" s="244"/>
      <c r="D742" s="259" t="str">
        <f t="shared" si="187"/>
        <v/>
      </c>
      <c r="E742" s="236"/>
      <c r="F742" s="236"/>
      <c r="G742" s="244"/>
      <c r="H742" s="259" t="str">
        <f t="shared" si="188"/>
        <v/>
      </c>
      <c r="I742" s="236"/>
      <c r="J742" s="236"/>
      <c r="K742" s="236"/>
      <c r="L742" s="236"/>
      <c r="M742" s="311">
        <f t="shared" si="192"/>
        <v>0</v>
      </c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  <c r="AA742" s="236"/>
      <c r="AB742" s="236"/>
      <c r="AC742" s="236"/>
      <c r="AD742" s="236"/>
      <c r="AE742" s="236"/>
      <c r="AF742" s="236"/>
      <c r="AG742" s="236"/>
      <c r="AH742" s="236"/>
      <c r="AI742" s="236"/>
      <c r="AJ742" s="236"/>
      <c r="AK742" s="236"/>
      <c r="AL742" s="260" t="str">
        <f t="shared" si="189"/>
        <v>нет</v>
      </c>
      <c r="AM742" s="260" t="str">
        <f t="shared" si="193"/>
        <v>нет</v>
      </c>
      <c r="AN742" s="260">
        <f t="shared" si="190"/>
        <v>0</v>
      </c>
      <c r="AO742" s="260" t="e">
        <f t="shared" si="191"/>
        <v>#VALUE!</v>
      </c>
    </row>
    <row r="743" spans="1:41">
      <c r="A743" s="264" t="e">
        <f t="shared" si="186"/>
        <v>#VALUE!</v>
      </c>
      <c r="B743" s="243">
        <v>831</v>
      </c>
      <c r="C743" s="244"/>
      <c r="D743" s="259" t="str">
        <f t="shared" si="187"/>
        <v/>
      </c>
      <c r="E743" s="236"/>
      <c r="F743" s="236"/>
      <c r="G743" s="244"/>
      <c r="H743" s="259" t="str">
        <f t="shared" si="188"/>
        <v/>
      </c>
      <c r="I743" s="236"/>
      <c r="J743" s="236"/>
      <c r="K743" s="236"/>
      <c r="L743" s="236"/>
      <c r="M743" s="311">
        <f t="shared" si="192"/>
        <v>0</v>
      </c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  <c r="AA743" s="236"/>
      <c r="AB743" s="236"/>
      <c r="AC743" s="236"/>
      <c r="AD743" s="236"/>
      <c r="AE743" s="236"/>
      <c r="AF743" s="236"/>
      <c r="AG743" s="236"/>
      <c r="AH743" s="236"/>
      <c r="AI743" s="236"/>
      <c r="AJ743" s="236"/>
      <c r="AK743" s="236"/>
      <c r="AL743" s="260" t="str">
        <f t="shared" si="189"/>
        <v>нет</v>
      </c>
      <c r="AM743" s="260" t="str">
        <f t="shared" si="193"/>
        <v>нет</v>
      </c>
      <c r="AN743" s="260">
        <f t="shared" si="190"/>
        <v>0</v>
      </c>
      <c r="AO743" s="260" t="e">
        <f t="shared" si="191"/>
        <v>#VALUE!</v>
      </c>
    </row>
    <row r="744" spans="1:41">
      <c r="A744" s="264" t="e">
        <f t="shared" si="186"/>
        <v>#VALUE!</v>
      </c>
      <c r="B744" s="243">
        <v>832</v>
      </c>
      <c r="C744" s="244"/>
      <c r="D744" s="259" t="str">
        <f t="shared" si="187"/>
        <v/>
      </c>
      <c r="E744" s="236"/>
      <c r="F744" s="236"/>
      <c r="G744" s="244"/>
      <c r="H744" s="259" t="str">
        <f t="shared" si="188"/>
        <v/>
      </c>
      <c r="I744" s="236"/>
      <c r="J744" s="236"/>
      <c r="K744" s="236"/>
      <c r="L744" s="236"/>
      <c r="M744" s="311">
        <f t="shared" si="192"/>
        <v>0</v>
      </c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  <c r="AA744" s="236"/>
      <c r="AB744" s="236"/>
      <c r="AC744" s="236"/>
      <c r="AD744" s="236"/>
      <c r="AE744" s="236"/>
      <c r="AF744" s="236"/>
      <c r="AG744" s="236"/>
      <c r="AH744" s="236"/>
      <c r="AI744" s="236"/>
      <c r="AJ744" s="236"/>
      <c r="AK744" s="236"/>
      <c r="AL744" s="260" t="str">
        <f t="shared" si="189"/>
        <v>нет</v>
      </c>
      <c r="AM744" s="260" t="str">
        <f t="shared" si="193"/>
        <v>нет</v>
      </c>
      <c r="AN744" s="260">
        <f t="shared" si="190"/>
        <v>0</v>
      </c>
      <c r="AO744" s="260" t="e">
        <f t="shared" si="191"/>
        <v>#VALUE!</v>
      </c>
    </row>
    <row r="745" spans="1:41">
      <c r="A745" s="264" t="e">
        <f t="shared" si="186"/>
        <v>#VALUE!</v>
      </c>
      <c r="B745" s="243">
        <v>833</v>
      </c>
      <c r="C745" s="244"/>
      <c r="D745" s="259" t="str">
        <f t="shared" si="187"/>
        <v/>
      </c>
      <c r="E745" s="236"/>
      <c r="F745" s="236"/>
      <c r="G745" s="244"/>
      <c r="H745" s="259" t="str">
        <f t="shared" si="188"/>
        <v/>
      </c>
      <c r="I745" s="236"/>
      <c r="J745" s="236"/>
      <c r="K745" s="236"/>
      <c r="L745" s="236"/>
      <c r="M745" s="311">
        <f t="shared" si="192"/>
        <v>0</v>
      </c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  <c r="AA745" s="236"/>
      <c r="AB745" s="236"/>
      <c r="AC745" s="236"/>
      <c r="AD745" s="236"/>
      <c r="AE745" s="236"/>
      <c r="AF745" s="236"/>
      <c r="AG745" s="236"/>
      <c r="AH745" s="236"/>
      <c r="AI745" s="236"/>
      <c r="AJ745" s="236"/>
      <c r="AK745" s="236"/>
      <c r="AL745" s="260" t="str">
        <f t="shared" si="189"/>
        <v>нет</v>
      </c>
      <c r="AM745" s="260" t="str">
        <f t="shared" si="193"/>
        <v>нет</v>
      </c>
      <c r="AN745" s="260">
        <f t="shared" si="190"/>
        <v>0</v>
      </c>
      <c r="AO745" s="260" t="e">
        <f t="shared" si="191"/>
        <v>#VALUE!</v>
      </c>
    </row>
    <row r="746" spans="1:41">
      <c r="A746" s="264" t="e">
        <f t="shared" si="186"/>
        <v>#VALUE!</v>
      </c>
      <c r="B746" s="243">
        <v>834</v>
      </c>
      <c r="C746" s="244"/>
      <c r="D746" s="259" t="str">
        <f t="shared" si="187"/>
        <v/>
      </c>
      <c r="E746" s="236"/>
      <c r="F746" s="236"/>
      <c r="G746" s="244"/>
      <c r="H746" s="259" t="str">
        <f t="shared" si="188"/>
        <v/>
      </c>
      <c r="I746" s="236"/>
      <c r="J746" s="236"/>
      <c r="K746" s="236"/>
      <c r="L746" s="236"/>
      <c r="M746" s="311">
        <f t="shared" si="192"/>
        <v>0</v>
      </c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  <c r="AA746" s="236"/>
      <c r="AB746" s="236"/>
      <c r="AC746" s="236"/>
      <c r="AD746" s="236"/>
      <c r="AE746" s="236"/>
      <c r="AF746" s="236"/>
      <c r="AG746" s="236"/>
      <c r="AH746" s="236"/>
      <c r="AI746" s="236"/>
      <c r="AJ746" s="236"/>
      <c r="AK746" s="236"/>
      <c r="AL746" s="260" t="str">
        <f t="shared" si="189"/>
        <v>нет</v>
      </c>
      <c r="AM746" s="260" t="str">
        <f t="shared" si="193"/>
        <v>нет</v>
      </c>
      <c r="AN746" s="260">
        <f t="shared" si="190"/>
        <v>0</v>
      </c>
      <c r="AO746" s="260" t="e">
        <f t="shared" si="191"/>
        <v>#VALUE!</v>
      </c>
    </row>
    <row r="747" spans="1:41">
      <c r="A747" s="264" t="e">
        <f t="shared" si="186"/>
        <v>#VALUE!</v>
      </c>
      <c r="B747" s="243">
        <v>835</v>
      </c>
      <c r="C747" s="244"/>
      <c r="D747" s="259" t="str">
        <f t="shared" si="187"/>
        <v/>
      </c>
      <c r="E747" s="236"/>
      <c r="F747" s="236"/>
      <c r="G747" s="244"/>
      <c r="H747" s="259" t="str">
        <f t="shared" si="188"/>
        <v/>
      </c>
      <c r="I747" s="236"/>
      <c r="J747" s="236"/>
      <c r="K747" s="236"/>
      <c r="L747" s="236"/>
      <c r="M747" s="311">
        <f t="shared" si="192"/>
        <v>0</v>
      </c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  <c r="AA747" s="236"/>
      <c r="AB747" s="236"/>
      <c r="AC747" s="236"/>
      <c r="AD747" s="236"/>
      <c r="AE747" s="236"/>
      <c r="AF747" s="236"/>
      <c r="AG747" s="236"/>
      <c r="AH747" s="236"/>
      <c r="AI747" s="236"/>
      <c r="AJ747" s="236"/>
      <c r="AK747" s="236"/>
      <c r="AL747" s="260" t="str">
        <f t="shared" si="189"/>
        <v>нет</v>
      </c>
      <c r="AM747" s="260" t="str">
        <f t="shared" si="193"/>
        <v>нет</v>
      </c>
      <c r="AN747" s="260">
        <f t="shared" si="190"/>
        <v>0</v>
      </c>
      <c r="AO747" s="260" t="e">
        <f t="shared" si="191"/>
        <v>#VALUE!</v>
      </c>
    </row>
    <row r="748" spans="1:41">
      <c r="A748" s="264" t="e">
        <f t="shared" si="186"/>
        <v>#VALUE!</v>
      </c>
      <c r="B748" s="243">
        <v>836</v>
      </c>
      <c r="C748" s="244"/>
      <c r="D748" s="259" t="str">
        <f t="shared" si="187"/>
        <v/>
      </c>
      <c r="E748" s="236"/>
      <c r="F748" s="236"/>
      <c r="G748" s="244"/>
      <c r="H748" s="259" t="str">
        <f t="shared" si="188"/>
        <v/>
      </c>
      <c r="I748" s="236"/>
      <c r="J748" s="236"/>
      <c r="K748" s="236"/>
      <c r="L748" s="236"/>
      <c r="M748" s="311">
        <f t="shared" si="192"/>
        <v>0</v>
      </c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  <c r="AA748" s="236"/>
      <c r="AB748" s="236"/>
      <c r="AC748" s="236"/>
      <c r="AD748" s="236"/>
      <c r="AE748" s="236"/>
      <c r="AF748" s="236"/>
      <c r="AG748" s="236"/>
      <c r="AH748" s="236"/>
      <c r="AI748" s="236"/>
      <c r="AJ748" s="236"/>
      <c r="AK748" s="236"/>
      <c r="AL748" s="260" t="str">
        <f t="shared" si="189"/>
        <v>нет</v>
      </c>
      <c r="AM748" s="260" t="str">
        <f t="shared" si="193"/>
        <v>нет</v>
      </c>
      <c r="AN748" s="260">
        <f t="shared" si="190"/>
        <v>0</v>
      </c>
      <c r="AO748" s="260" t="e">
        <f t="shared" si="191"/>
        <v>#VALUE!</v>
      </c>
    </row>
    <row r="749" spans="1:41">
      <c r="A749" s="264" t="e">
        <f t="shared" ref="A749:A812" si="194">IF($AO749=$C749, "Код_ОО+МСУ_верно", "Требуется проверка кода ОО или МСУ, кроме 101, 102,103")</f>
        <v>#VALUE!</v>
      </c>
      <c r="B749" s="243">
        <v>837</v>
      </c>
      <c r="C749" s="244"/>
      <c r="D749" s="259" t="str">
        <f t="shared" si="187"/>
        <v/>
      </c>
      <c r="E749" s="236"/>
      <c r="F749" s="236"/>
      <c r="G749" s="244"/>
      <c r="H749" s="259" t="str">
        <f t="shared" si="188"/>
        <v/>
      </c>
      <c r="I749" s="236"/>
      <c r="J749" s="236"/>
      <c r="K749" s="236"/>
      <c r="L749" s="236"/>
      <c r="M749" s="311">
        <f t="shared" si="192"/>
        <v>0</v>
      </c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  <c r="AA749" s="236"/>
      <c r="AB749" s="236"/>
      <c r="AC749" s="236"/>
      <c r="AD749" s="236"/>
      <c r="AE749" s="236"/>
      <c r="AF749" s="236"/>
      <c r="AG749" s="236"/>
      <c r="AH749" s="236"/>
      <c r="AI749" s="236"/>
      <c r="AJ749" s="236"/>
      <c r="AK749" s="236"/>
      <c r="AL749" s="260" t="str">
        <f t="shared" si="189"/>
        <v>нет</v>
      </c>
      <c r="AM749" s="260" t="str">
        <f t="shared" si="193"/>
        <v>нет</v>
      </c>
      <c r="AN749" s="260">
        <f t="shared" si="190"/>
        <v>0</v>
      </c>
      <c r="AO749" s="260" t="e">
        <f t="shared" si="191"/>
        <v>#VALUE!</v>
      </c>
    </row>
    <row r="750" spans="1:41">
      <c r="A750" s="264" t="e">
        <f t="shared" si="194"/>
        <v>#VALUE!</v>
      </c>
      <c r="B750" s="243">
        <v>838</v>
      </c>
      <c r="C750" s="244"/>
      <c r="D750" s="259" t="str">
        <f t="shared" si="187"/>
        <v/>
      </c>
      <c r="E750" s="236"/>
      <c r="F750" s="236"/>
      <c r="G750" s="244"/>
      <c r="H750" s="259" t="str">
        <f t="shared" si="188"/>
        <v/>
      </c>
      <c r="I750" s="236"/>
      <c r="J750" s="236"/>
      <c r="K750" s="236"/>
      <c r="L750" s="236"/>
      <c r="M750" s="311">
        <f t="shared" si="192"/>
        <v>0</v>
      </c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  <c r="AA750" s="236"/>
      <c r="AB750" s="236"/>
      <c r="AC750" s="236"/>
      <c r="AD750" s="236"/>
      <c r="AE750" s="236"/>
      <c r="AF750" s="236"/>
      <c r="AG750" s="236"/>
      <c r="AH750" s="236"/>
      <c r="AI750" s="236"/>
      <c r="AJ750" s="236"/>
      <c r="AK750" s="236"/>
      <c r="AL750" s="260" t="str">
        <f t="shared" si="189"/>
        <v>нет</v>
      </c>
      <c r="AM750" s="260" t="str">
        <f t="shared" si="193"/>
        <v>нет</v>
      </c>
      <c r="AN750" s="260">
        <f t="shared" si="190"/>
        <v>0</v>
      </c>
      <c r="AO750" s="260" t="e">
        <f t="shared" si="191"/>
        <v>#VALUE!</v>
      </c>
    </row>
    <row r="751" spans="1:41">
      <c r="A751" s="264" t="e">
        <f t="shared" si="194"/>
        <v>#VALUE!</v>
      </c>
      <c r="B751" s="243">
        <v>839</v>
      </c>
      <c r="C751" s="244"/>
      <c r="D751" s="259" t="str">
        <f t="shared" si="187"/>
        <v/>
      </c>
      <c r="E751" s="236"/>
      <c r="F751" s="236"/>
      <c r="G751" s="244"/>
      <c r="H751" s="259" t="str">
        <f t="shared" si="188"/>
        <v/>
      </c>
      <c r="I751" s="236"/>
      <c r="J751" s="236"/>
      <c r="K751" s="236"/>
      <c r="L751" s="236"/>
      <c r="M751" s="311">
        <f t="shared" si="192"/>
        <v>0</v>
      </c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  <c r="AA751" s="236"/>
      <c r="AB751" s="236"/>
      <c r="AC751" s="236"/>
      <c r="AD751" s="236"/>
      <c r="AE751" s="236"/>
      <c r="AF751" s="236"/>
      <c r="AG751" s="236"/>
      <c r="AH751" s="236"/>
      <c r="AI751" s="236"/>
      <c r="AJ751" s="236"/>
      <c r="AK751" s="236"/>
      <c r="AL751" s="260" t="str">
        <f t="shared" si="189"/>
        <v>нет</v>
      </c>
      <c r="AM751" s="260" t="str">
        <f t="shared" si="193"/>
        <v>нет</v>
      </c>
      <c r="AN751" s="260">
        <f t="shared" si="190"/>
        <v>0</v>
      </c>
      <c r="AO751" s="260" t="e">
        <f t="shared" si="191"/>
        <v>#VALUE!</v>
      </c>
    </row>
    <row r="752" spans="1:41">
      <c r="A752" s="264" t="e">
        <f t="shared" si="194"/>
        <v>#VALUE!</v>
      </c>
      <c r="B752" s="243">
        <v>840</v>
      </c>
      <c r="C752" s="244"/>
      <c r="D752" s="259" t="str">
        <f t="shared" si="187"/>
        <v/>
      </c>
      <c r="E752" s="236"/>
      <c r="F752" s="236"/>
      <c r="G752" s="244"/>
      <c r="H752" s="259" t="str">
        <f t="shared" si="188"/>
        <v/>
      </c>
      <c r="I752" s="236"/>
      <c r="J752" s="236"/>
      <c r="K752" s="236"/>
      <c r="L752" s="236"/>
      <c r="M752" s="311">
        <f t="shared" si="192"/>
        <v>0</v>
      </c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  <c r="AA752" s="236"/>
      <c r="AB752" s="236"/>
      <c r="AC752" s="236"/>
      <c r="AD752" s="236"/>
      <c r="AE752" s="236"/>
      <c r="AF752" s="236"/>
      <c r="AG752" s="236"/>
      <c r="AH752" s="236"/>
      <c r="AI752" s="236"/>
      <c r="AJ752" s="236"/>
      <c r="AK752" s="236"/>
      <c r="AL752" s="260" t="str">
        <f t="shared" si="189"/>
        <v>нет</v>
      </c>
      <c r="AM752" s="260" t="str">
        <f t="shared" si="193"/>
        <v>нет</v>
      </c>
      <c r="AN752" s="260">
        <f t="shared" si="190"/>
        <v>0</v>
      </c>
      <c r="AO752" s="260" t="e">
        <f t="shared" si="191"/>
        <v>#VALUE!</v>
      </c>
    </row>
    <row r="753" spans="1:41">
      <c r="A753" s="264" t="e">
        <f t="shared" si="194"/>
        <v>#VALUE!</v>
      </c>
      <c r="B753" s="243">
        <v>841</v>
      </c>
      <c r="C753" s="244"/>
      <c r="D753" s="259" t="str">
        <f t="shared" si="187"/>
        <v/>
      </c>
      <c r="E753" s="236"/>
      <c r="F753" s="236"/>
      <c r="G753" s="244"/>
      <c r="H753" s="259" t="str">
        <f t="shared" si="188"/>
        <v/>
      </c>
      <c r="I753" s="236"/>
      <c r="J753" s="236"/>
      <c r="K753" s="236"/>
      <c r="L753" s="236"/>
      <c r="M753" s="311">
        <f t="shared" si="192"/>
        <v>0</v>
      </c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  <c r="AA753" s="236"/>
      <c r="AB753" s="236"/>
      <c r="AC753" s="236"/>
      <c r="AD753" s="236"/>
      <c r="AE753" s="236"/>
      <c r="AF753" s="236"/>
      <c r="AG753" s="236"/>
      <c r="AH753" s="236"/>
      <c r="AI753" s="236"/>
      <c r="AJ753" s="236"/>
      <c r="AK753" s="236"/>
      <c r="AL753" s="260" t="str">
        <f t="shared" si="189"/>
        <v>нет</v>
      </c>
      <c r="AM753" s="260" t="str">
        <f t="shared" si="193"/>
        <v>нет</v>
      </c>
      <c r="AN753" s="260">
        <f t="shared" si="190"/>
        <v>0</v>
      </c>
      <c r="AO753" s="260" t="e">
        <f t="shared" si="191"/>
        <v>#VALUE!</v>
      </c>
    </row>
    <row r="754" spans="1:41">
      <c r="A754" s="264" t="e">
        <f t="shared" si="194"/>
        <v>#VALUE!</v>
      </c>
      <c r="B754" s="243">
        <v>842</v>
      </c>
      <c r="C754" s="244"/>
      <c r="D754" s="259" t="str">
        <f t="shared" si="187"/>
        <v/>
      </c>
      <c r="E754" s="236"/>
      <c r="F754" s="236"/>
      <c r="G754" s="244"/>
      <c r="H754" s="259" t="str">
        <f t="shared" si="188"/>
        <v/>
      </c>
      <c r="I754" s="236"/>
      <c r="J754" s="236"/>
      <c r="K754" s="236"/>
      <c r="L754" s="236"/>
      <c r="M754" s="311">
        <f t="shared" si="192"/>
        <v>0</v>
      </c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  <c r="AA754" s="236"/>
      <c r="AB754" s="236"/>
      <c r="AC754" s="236"/>
      <c r="AD754" s="236"/>
      <c r="AE754" s="236"/>
      <c r="AF754" s="236"/>
      <c r="AG754" s="236"/>
      <c r="AH754" s="236"/>
      <c r="AI754" s="236"/>
      <c r="AJ754" s="236"/>
      <c r="AK754" s="236"/>
      <c r="AL754" s="260" t="str">
        <f t="shared" si="189"/>
        <v>нет</v>
      </c>
      <c r="AM754" s="260" t="str">
        <f t="shared" si="193"/>
        <v>нет</v>
      </c>
      <c r="AN754" s="260">
        <f t="shared" si="190"/>
        <v>0</v>
      </c>
      <c r="AO754" s="260" t="e">
        <f t="shared" si="191"/>
        <v>#VALUE!</v>
      </c>
    </row>
    <row r="755" spans="1:41">
      <c r="A755" s="264" t="e">
        <f t="shared" si="194"/>
        <v>#VALUE!</v>
      </c>
      <c r="B755" s="243">
        <v>843</v>
      </c>
      <c r="C755" s="244"/>
      <c r="D755" s="259" t="str">
        <f t="shared" si="187"/>
        <v/>
      </c>
      <c r="E755" s="236"/>
      <c r="F755" s="236"/>
      <c r="G755" s="244"/>
      <c r="H755" s="259" t="str">
        <f t="shared" si="188"/>
        <v/>
      </c>
      <c r="I755" s="236"/>
      <c r="J755" s="236"/>
      <c r="K755" s="236"/>
      <c r="L755" s="236"/>
      <c r="M755" s="311">
        <f t="shared" si="192"/>
        <v>0</v>
      </c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  <c r="AA755" s="236"/>
      <c r="AB755" s="236"/>
      <c r="AC755" s="236"/>
      <c r="AD755" s="236"/>
      <c r="AE755" s="236"/>
      <c r="AF755" s="236"/>
      <c r="AG755" s="236"/>
      <c r="AH755" s="236"/>
      <c r="AI755" s="236"/>
      <c r="AJ755" s="236"/>
      <c r="AK755" s="236"/>
      <c r="AL755" s="260" t="str">
        <f t="shared" si="189"/>
        <v>нет</v>
      </c>
      <c r="AM755" s="260" t="str">
        <f t="shared" si="193"/>
        <v>нет</v>
      </c>
      <c r="AN755" s="260">
        <f t="shared" si="190"/>
        <v>0</v>
      </c>
      <c r="AO755" s="260" t="e">
        <f t="shared" si="191"/>
        <v>#VALUE!</v>
      </c>
    </row>
    <row r="756" spans="1:41">
      <c r="A756" s="264" t="e">
        <f t="shared" si="194"/>
        <v>#VALUE!</v>
      </c>
      <c r="B756" s="243">
        <v>844</v>
      </c>
      <c r="C756" s="244"/>
      <c r="D756" s="259" t="str">
        <f t="shared" si="187"/>
        <v/>
      </c>
      <c r="E756" s="236"/>
      <c r="F756" s="236"/>
      <c r="G756" s="244"/>
      <c r="H756" s="259" t="str">
        <f t="shared" si="188"/>
        <v/>
      </c>
      <c r="I756" s="236"/>
      <c r="J756" s="236"/>
      <c r="K756" s="236"/>
      <c r="L756" s="236"/>
      <c r="M756" s="311">
        <f t="shared" si="192"/>
        <v>0</v>
      </c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  <c r="AA756" s="236"/>
      <c r="AB756" s="236"/>
      <c r="AC756" s="236"/>
      <c r="AD756" s="236"/>
      <c r="AE756" s="236"/>
      <c r="AF756" s="236"/>
      <c r="AG756" s="236"/>
      <c r="AH756" s="236"/>
      <c r="AI756" s="236"/>
      <c r="AJ756" s="236"/>
      <c r="AK756" s="236"/>
      <c r="AL756" s="260" t="str">
        <f t="shared" si="189"/>
        <v>нет</v>
      </c>
      <c r="AM756" s="260" t="str">
        <f t="shared" si="193"/>
        <v>нет</v>
      </c>
      <c r="AN756" s="260">
        <f t="shared" si="190"/>
        <v>0</v>
      </c>
      <c r="AO756" s="260" t="e">
        <f t="shared" si="191"/>
        <v>#VALUE!</v>
      </c>
    </row>
    <row r="757" spans="1:41">
      <c r="A757" s="264" t="e">
        <f t="shared" si="194"/>
        <v>#VALUE!</v>
      </c>
      <c r="B757" s="243">
        <v>845</v>
      </c>
      <c r="C757" s="244"/>
      <c r="D757" s="259" t="str">
        <f t="shared" si="187"/>
        <v/>
      </c>
      <c r="E757" s="236"/>
      <c r="F757" s="236"/>
      <c r="G757" s="244"/>
      <c r="H757" s="259" t="str">
        <f t="shared" si="188"/>
        <v/>
      </c>
      <c r="I757" s="236"/>
      <c r="J757" s="236"/>
      <c r="K757" s="236"/>
      <c r="L757" s="236"/>
      <c r="M757" s="311">
        <f t="shared" si="192"/>
        <v>0</v>
      </c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  <c r="AA757" s="236"/>
      <c r="AB757" s="236"/>
      <c r="AC757" s="236"/>
      <c r="AD757" s="236"/>
      <c r="AE757" s="236"/>
      <c r="AF757" s="236"/>
      <c r="AG757" s="236"/>
      <c r="AH757" s="236"/>
      <c r="AI757" s="236"/>
      <c r="AJ757" s="236"/>
      <c r="AK757" s="236"/>
      <c r="AL757" s="260" t="str">
        <f t="shared" si="189"/>
        <v>нет</v>
      </c>
      <c r="AM757" s="260" t="str">
        <f t="shared" si="193"/>
        <v>нет</v>
      </c>
      <c r="AN757" s="260">
        <f t="shared" si="190"/>
        <v>0</v>
      </c>
      <c r="AO757" s="260" t="e">
        <f t="shared" si="191"/>
        <v>#VALUE!</v>
      </c>
    </row>
    <row r="758" spans="1:41">
      <c r="A758" s="264" t="e">
        <f t="shared" si="194"/>
        <v>#VALUE!</v>
      </c>
      <c r="B758" s="243">
        <v>846</v>
      </c>
      <c r="C758" s="244"/>
      <c r="D758" s="259" t="str">
        <f t="shared" si="187"/>
        <v/>
      </c>
      <c r="E758" s="236"/>
      <c r="F758" s="236"/>
      <c r="G758" s="244"/>
      <c r="H758" s="259" t="str">
        <f t="shared" si="188"/>
        <v/>
      </c>
      <c r="I758" s="236"/>
      <c r="J758" s="236"/>
      <c r="K758" s="236"/>
      <c r="L758" s="236"/>
      <c r="M758" s="311">
        <f t="shared" si="192"/>
        <v>0</v>
      </c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  <c r="AA758" s="236"/>
      <c r="AB758" s="236"/>
      <c r="AC758" s="236"/>
      <c r="AD758" s="236"/>
      <c r="AE758" s="236"/>
      <c r="AF758" s="236"/>
      <c r="AG758" s="236"/>
      <c r="AH758" s="236"/>
      <c r="AI758" s="236"/>
      <c r="AJ758" s="236"/>
      <c r="AK758" s="236"/>
      <c r="AL758" s="260" t="str">
        <f t="shared" si="189"/>
        <v>нет</v>
      </c>
      <c r="AM758" s="260" t="str">
        <f t="shared" si="193"/>
        <v>нет</v>
      </c>
      <c r="AN758" s="260">
        <f t="shared" si="190"/>
        <v>0</v>
      </c>
      <c r="AO758" s="260" t="e">
        <f t="shared" si="191"/>
        <v>#VALUE!</v>
      </c>
    </row>
    <row r="759" spans="1:41">
      <c r="A759" s="264" t="e">
        <f t="shared" si="194"/>
        <v>#VALUE!</v>
      </c>
      <c r="B759" s="243">
        <v>847</v>
      </c>
      <c r="C759" s="244"/>
      <c r="D759" s="259" t="str">
        <f t="shared" si="187"/>
        <v/>
      </c>
      <c r="E759" s="236"/>
      <c r="F759" s="236"/>
      <c r="G759" s="244"/>
      <c r="H759" s="259" t="str">
        <f t="shared" si="188"/>
        <v/>
      </c>
      <c r="I759" s="236"/>
      <c r="J759" s="236"/>
      <c r="K759" s="236"/>
      <c r="L759" s="236"/>
      <c r="M759" s="311">
        <f t="shared" si="192"/>
        <v>0</v>
      </c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  <c r="AA759" s="236"/>
      <c r="AB759" s="236"/>
      <c r="AC759" s="236"/>
      <c r="AD759" s="236"/>
      <c r="AE759" s="236"/>
      <c r="AF759" s="236"/>
      <c r="AG759" s="236"/>
      <c r="AH759" s="236"/>
      <c r="AI759" s="236"/>
      <c r="AJ759" s="236"/>
      <c r="AK759" s="236"/>
      <c r="AL759" s="260" t="str">
        <f t="shared" si="189"/>
        <v>нет</v>
      </c>
      <c r="AM759" s="260" t="str">
        <f t="shared" si="193"/>
        <v>нет</v>
      </c>
      <c r="AN759" s="260">
        <f t="shared" si="190"/>
        <v>0</v>
      </c>
      <c r="AO759" s="260" t="e">
        <f t="shared" si="191"/>
        <v>#VALUE!</v>
      </c>
    </row>
    <row r="760" spans="1:41">
      <c r="A760" s="264" t="e">
        <f t="shared" si="194"/>
        <v>#VALUE!</v>
      </c>
      <c r="B760" s="243">
        <v>848</v>
      </c>
      <c r="C760" s="244"/>
      <c r="D760" s="259" t="str">
        <f t="shared" si="187"/>
        <v/>
      </c>
      <c r="E760" s="236"/>
      <c r="F760" s="236"/>
      <c r="G760" s="244"/>
      <c r="H760" s="259" t="str">
        <f t="shared" si="188"/>
        <v/>
      </c>
      <c r="I760" s="236"/>
      <c r="J760" s="236"/>
      <c r="K760" s="236"/>
      <c r="L760" s="236"/>
      <c r="M760" s="311">
        <f t="shared" si="192"/>
        <v>0</v>
      </c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  <c r="AA760" s="236"/>
      <c r="AB760" s="236"/>
      <c r="AC760" s="236"/>
      <c r="AD760" s="236"/>
      <c r="AE760" s="236"/>
      <c r="AF760" s="236"/>
      <c r="AG760" s="236"/>
      <c r="AH760" s="236"/>
      <c r="AI760" s="236"/>
      <c r="AJ760" s="236"/>
      <c r="AK760" s="236"/>
      <c r="AL760" s="260" t="str">
        <f t="shared" si="189"/>
        <v>нет</v>
      </c>
      <c r="AM760" s="260" t="str">
        <f t="shared" si="193"/>
        <v>нет</v>
      </c>
      <c r="AN760" s="260">
        <f t="shared" si="190"/>
        <v>0</v>
      </c>
      <c r="AO760" s="260" t="e">
        <f t="shared" si="191"/>
        <v>#VALUE!</v>
      </c>
    </row>
    <row r="761" spans="1:41">
      <c r="A761" s="264" t="e">
        <f t="shared" si="194"/>
        <v>#VALUE!</v>
      </c>
      <c r="B761" s="243">
        <v>849</v>
      </c>
      <c r="C761" s="244"/>
      <c r="D761" s="259" t="str">
        <f t="shared" si="187"/>
        <v/>
      </c>
      <c r="E761" s="236"/>
      <c r="F761" s="236"/>
      <c r="G761" s="244"/>
      <c r="H761" s="259" t="str">
        <f t="shared" si="188"/>
        <v/>
      </c>
      <c r="I761" s="236"/>
      <c r="J761" s="236"/>
      <c r="K761" s="236"/>
      <c r="L761" s="236"/>
      <c r="M761" s="311">
        <f t="shared" si="192"/>
        <v>0</v>
      </c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  <c r="AA761" s="236"/>
      <c r="AB761" s="236"/>
      <c r="AC761" s="236"/>
      <c r="AD761" s="236"/>
      <c r="AE761" s="236"/>
      <c r="AF761" s="236"/>
      <c r="AG761" s="236"/>
      <c r="AH761" s="236"/>
      <c r="AI761" s="236"/>
      <c r="AJ761" s="236"/>
      <c r="AK761" s="236"/>
      <c r="AL761" s="260" t="str">
        <f t="shared" si="189"/>
        <v>нет</v>
      </c>
      <c r="AM761" s="260" t="str">
        <f t="shared" si="193"/>
        <v>нет</v>
      </c>
      <c r="AN761" s="260">
        <f t="shared" si="190"/>
        <v>0</v>
      </c>
      <c r="AO761" s="260" t="e">
        <f t="shared" si="191"/>
        <v>#VALUE!</v>
      </c>
    </row>
    <row r="762" spans="1:41">
      <c r="A762" s="264" t="e">
        <f t="shared" si="194"/>
        <v>#VALUE!</v>
      </c>
      <c r="B762" s="243">
        <v>850</v>
      </c>
      <c r="C762" s="244"/>
      <c r="D762" s="259" t="str">
        <f t="shared" si="187"/>
        <v/>
      </c>
      <c r="E762" s="236"/>
      <c r="F762" s="236"/>
      <c r="G762" s="244"/>
      <c r="H762" s="259" t="str">
        <f t="shared" si="188"/>
        <v/>
      </c>
      <c r="I762" s="236"/>
      <c r="J762" s="236"/>
      <c r="K762" s="236"/>
      <c r="L762" s="236"/>
      <c r="M762" s="311">
        <f t="shared" si="192"/>
        <v>0</v>
      </c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  <c r="AA762" s="236"/>
      <c r="AB762" s="236"/>
      <c r="AC762" s="236"/>
      <c r="AD762" s="236"/>
      <c r="AE762" s="236"/>
      <c r="AF762" s="236"/>
      <c r="AG762" s="236"/>
      <c r="AH762" s="236"/>
      <c r="AI762" s="236"/>
      <c r="AJ762" s="236"/>
      <c r="AK762" s="236"/>
      <c r="AL762" s="260" t="str">
        <f t="shared" si="189"/>
        <v>нет</v>
      </c>
      <c r="AM762" s="260" t="str">
        <f t="shared" si="193"/>
        <v>нет</v>
      </c>
      <c r="AN762" s="260">
        <f t="shared" si="190"/>
        <v>0</v>
      </c>
      <c r="AO762" s="260" t="e">
        <f t="shared" si="191"/>
        <v>#VALUE!</v>
      </c>
    </row>
    <row r="763" spans="1:41">
      <c r="A763" s="264" t="e">
        <f t="shared" si="194"/>
        <v>#VALUE!</v>
      </c>
      <c r="B763" s="243">
        <v>851</v>
      </c>
      <c r="C763" s="244"/>
      <c r="D763" s="259" t="str">
        <f t="shared" si="187"/>
        <v/>
      </c>
      <c r="E763" s="236"/>
      <c r="F763" s="236"/>
      <c r="G763" s="244"/>
      <c r="H763" s="259" t="str">
        <f t="shared" si="188"/>
        <v/>
      </c>
      <c r="I763" s="236"/>
      <c r="J763" s="236"/>
      <c r="K763" s="236"/>
      <c r="L763" s="236"/>
      <c r="M763" s="311">
        <f t="shared" si="192"/>
        <v>0</v>
      </c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  <c r="AA763" s="236"/>
      <c r="AB763" s="236"/>
      <c r="AC763" s="236"/>
      <c r="AD763" s="236"/>
      <c r="AE763" s="236"/>
      <c r="AF763" s="236"/>
      <c r="AG763" s="236"/>
      <c r="AH763" s="236"/>
      <c r="AI763" s="236"/>
      <c r="AJ763" s="236"/>
      <c r="AK763" s="236"/>
      <c r="AL763" s="260" t="str">
        <f t="shared" si="189"/>
        <v>нет</v>
      </c>
      <c r="AM763" s="260" t="str">
        <f t="shared" si="193"/>
        <v>нет</v>
      </c>
      <c r="AN763" s="260">
        <f t="shared" si="190"/>
        <v>0</v>
      </c>
      <c r="AO763" s="260" t="e">
        <f t="shared" si="191"/>
        <v>#VALUE!</v>
      </c>
    </row>
    <row r="764" spans="1:41">
      <c r="A764" s="264" t="e">
        <f t="shared" si="194"/>
        <v>#VALUE!</v>
      </c>
      <c r="B764" s="243">
        <v>852</v>
      </c>
      <c r="C764" s="244"/>
      <c r="D764" s="259" t="str">
        <f t="shared" si="187"/>
        <v/>
      </c>
      <c r="E764" s="236"/>
      <c r="F764" s="236"/>
      <c r="G764" s="244"/>
      <c r="H764" s="259" t="str">
        <f t="shared" si="188"/>
        <v/>
      </c>
      <c r="I764" s="236"/>
      <c r="J764" s="236"/>
      <c r="K764" s="236"/>
      <c r="L764" s="236"/>
      <c r="M764" s="311">
        <f t="shared" si="192"/>
        <v>0</v>
      </c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  <c r="AA764" s="236"/>
      <c r="AB764" s="236"/>
      <c r="AC764" s="236"/>
      <c r="AD764" s="236"/>
      <c r="AE764" s="236"/>
      <c r="AF764" s="236"/>
      <c r="AG764" s="236"/>
      <c r="AH764" s="236"/>
      <c r="AI764" s="236"/>
      <c r="AJ764" s="236"/>
      <c r="AK764" s="236"/>
      <c r="AL764" s="260" t="str">
        <f t="shared" si="189"/>
        <v>нет</v>
      </c>
      <c r="AM764" s="260" t="str">
        <f t="shared" si="193"/>
        <v>нет</v>
      </c>
      <c r="AN764" s="260">
        <f t="shared" si="190"/>
        <v>0</v>
      </c>
      <c r="AO764" s="260" t="e">
        <f t="shared" si="191"/>
        <v>#VALUE!</v>
      </c>
    </row>
    <row r="765" spans="1:41">
      <c r="A765" s="264" t="e">
        <f t="shared" si="194"/>
        <v>#VALUE!</v>
      </c>
      <c r="B765" s="243">
        <v>853</v>
      </c>
      <c r="C765" s="244"/>
      <c r="D765" s="259" t="str">
        <f t="shared" si="187"/>
        <v/>
      </c>
      <c r="E765" s="236"/>
      <c r="F765" s="236"/>
      <c r="G765" s="244"/>
      <c r="H765" s="259" t="str">
        <f t="shared" si="188"/>
        <v/>
      </c>
      <c r="I765" s="236"/>
      <c r="J765" s="236"/>
      <c r="K765" s="236"/>
      <c r="L765" s="236"/>
      <c r="M765" s="311">
        <f t="shared" si="192"/>
        <v>0</v>
      </c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  <c r="AA765" s="236"/>
      <c r="AB765" s="236"/>
      <c r="AC765" s="236"/>
      <c r="AD765" s="236"/>
      <c r="AE765" s="236"/>
      <c r="AF765" s="236"/>
      <c r="AG765" s="236"/>
      <c r="AH765" s="236"/>
      <c r="AI765" s="236"/>
      <c r="AJ765" s="236"/>
      <c r="AK765" s="236"/>
      <c r="AL765" s="260" t="str">
        <f t="shared" si="189"/>
        <v>нет</v>
      </c>
      <c r="AM765" s="260" t="str">
        <f t="shared" si="193"/>
        <v>нет</v>
      </c>
      <c r="AN765" s="260">
        <f t="shared" si="190"/>
        <v>0</v>
      </c>
      <c r="AO765" s="260" t="e">
        <f t="shared" si="191"/>
        <v>#VALUE!</v>
      </c>
    </row>
    <row r="766" spans="1:41">
      <c r="A766" s="264" t="e">
        <f t="shared" si="194"/>
        <v>#VALUE!</v>
      </c>
      <c r="B766" s="243">
        <v>854</v>
      </c>
      <c r="C766" s="244"/>
      <c r="D766" s="259" t="str">
        <f t="shared" si="187"/>
        <v/>
      </c>
      <c r="E766" s="236"/>
      <c r="F766" s="236"/>
      <c r="G766" s="244"/>
      <c r="H766" s="259" t="str">
        <f t="shared" si="188"/>
        <v/>
      </c>
      <c r="I766" s="236"/>
      <c r="J766" s="236"/>
      <c r="K766" s="236"/>
      <c r="L766" s="236"/>
      <c r="M766" s="311">
        <f t="shared" si="192"/>
        <v>0</v>
      </c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  <c r="AA766" s="236"/>
      <c r="AB766" s="236"/>
      <c r="AC766" s="236"/>
      <c r="AD766" s="236"/>
      <c r="AE766" s="236"/>
      <c r="AF766" s="236"/>
      <c r="AG766" s="236"/>
      <c r="AH766" s="236"/>
      <c r="AI766" s="236"/>
      <c r="AJ766" s="236"/>
      <c r="AK766" s="236"/>
      <c r="AL766" s="260" t="str">
        <f t="shared" si="189"/>
        <v>нет</v>
      </c>
      <c r="AM766" s="260" t="str">
        <f t="shared" si="193"/>
        <v>нет</v>
      </c>
      <c r="AN766" s="260">
        <f t="shared" si="190"/>
        <v>0</v>
      </c>
      <c r="AO766" s="260" t="e">
        <f t="shared" si="191"/>
        <v>#VALUE!</v>
      </c>
    </row>
    <row r="767" spans="1:41">
      <c r="A767" s="264" t="e">
        <f t="shared" si="194"/>
        <v>#VALUE!</v>
      </c>
      <c r="B767" s="243">
        <v>855</v>
      </c>
      <c r="C767" s="244"/>
      <c r="D767" s="259" t="str">
        <f t="shared" si="187"/>
        <v/>
      </c>
      <c r="E767" s="236"/>
      <c r="F767" s="236"/>
      <c r="G767" s="244"/>
      <c r="H767" s="259" t="str">
        <f t="shared" si="188"/>
        <v/>
      </c>
      <c r="I767" s="236"/>
      <c r="J767" s="236"/>
      <c r="K767" s="236"/>
      <c r="L767" s="236"/>
      <c r="M767" s="311">
        <f t="shared" si="192"/>
        <v>0</v>
      </c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  <c r="AA767" s="236"/>
      <c r="AB767" s="236"/>
      <c r="AC767" s="236"/>
      <c r="AD767" s="236"/>
      <c r="AE767" s="236"/>
      <c r="AF767" s="236"/>
      <c r="AG767" s="236"/>
      <c r="AH767" s="236"/>
      <c r="AI767" s="236"/>
      <c r="AJ767" s="236"/>
      <c r="AK767" s="236"/>
      <c r="AL767" s="260" t="str">
        <f t="shared" si="189"/>
        <v>нет</v>
      </c>
      <c r="AM767" s="260" t="str">
        <f t="shared" si="193"/>
        <v>нет</v>
      </c>
      <c r="AN767" s="260">
        <f t="shared" si="190"/>
        <v>0</v>
      </c>
      <c r="AO767" s="260" t="e">
        <f t="shared" si="191"/>
        <v>#VALUE!</v>
      </c>
    </row>
    <row r="768" spans="1:41">
      <c r="A768" s="264" t="e">
        <f t="shared" si="194"/>
        <v>#VALUE!</v>
      </c>
      <c r="B768" s="243">
        <v>856</v>
      </c>
      <c r="C768" s="244"/>
      <c r="D768" s="259" t="str">
        <f t="shared" si="187"/>
        <v/>
      </c>
      <c r="E768" s="236"/>
      <c r="F768" s="236"/>
      <c r="G768" s="244"/>
      <c r="H768" s="259" t="str">
        <f t="shared" si="188"/>
        <v/>
      </c>
      <c r="I768" s="236"/>
      <c r="J768" s="236"/>
      <c r="K768" s="236"/>
      <c r="L768" s="236"/>
      <c r="M768" s="311">
        <f t="shared" si="192"/>
        <v>0</v>
      </c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  <c r="AA768" s="236"/>
      <c r="AB768" s="236"/>
      <c r="AC768" s="236"/>
      <c r="AD768" s="236"/>
      <c r="AE768" s="236"/>
      <c r="AF768" s="236"/>
      <c r="AG768" s="236"/>
      <c r="AH768" s="236"/>
      <c r="AI768" s="236"/>
      <c r="AJ768" s="236"/>
      <c r="AK768" s="236"/>
      <c r="AL768" s="260" t="str">
        <f t="shared" si="189"/>
        <v>нет</v>
      </c>
      <c r="AM768" s="260" t="str">
        <f t="shared" si="193"/>
        <v>нет</v>
      </c>
      <c r="AN768" s="260">
        <f t="shared" si="190"/>
        <v>0</v>
      </c>
      <c r="AO768" s="260" t="e">
        <f t="shared" si="191"/>
        <v>#VALUE!</v>
      </c>
    </row>
    <row r="769" spans="1:41">
      <c r="A769" s="264" t="e">
        <f t="shared" si="194"/>
        <v>#VALUE!</v>
      </c>
      <c r="B769" s="243">
        <v>857</v>
      </c>
      <c r="C769" s="244"/>
      <c r="D769" s="259" t="str">
        <f t="shared" si="187"/>
        <v/>
      </c>
      <c r="E769" s="236"/>
      <c r="F769" s="236"/>
      <c r="G769" s="244"/>
      <c r="H769" s="259" t="str">
        <f t="shared" si="188"/>
        <v/>
      </c>
      <c r="I769" s="236"/>
      <c r="J769" s="236"/>
      <c r="K769" s="236"/>
      <c r="L769" s="236"/>
      <c r="M769" s="311">
        <f t="shared" si="192"/>
        <v>0</v>
      </c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  <c r="AA769" s="236"/>
      <c r="AB769" s="236"/>
      <c r="AC769" s="236"/>
      <c r="AD769" s="236"/>
      <c r="AE769" s="236"/>
      <c r="AF769" s="236"/>
      <c r="AG769" s="236"/>
      <c r="AH769" s="236"/>
      <c r="AI769" s="236"/>
      <c r="AJ769" s="236"/>
      <c r="AK769" s="236"/>
      <c r="AL769" s="260" t="str">
        <f t="shared" si="189"/>
        <v>нет</v>
      </c>
      <c r="AM769" s="260" t="str">
        <f t="shared" si="193"/>
        <v>нет</v>
      </c>
      <c r="AN769" s="260">
        <f t="shared" si="190"/>
        <v>0</v>
      </c>
      <c r="AO769" s="260" t="e">
        <f t="shared" si="191"/>
        <v>#VALUE!</v>
      </c>
    </row>
    <row r="770" spans="1:41">
      <c r="A770" s="264" t="e">
        <f t="shared" si="194"/>
        <v>#VALUE!</v>
      </c>
      <c r="B770" s="243">
        <v>858</v>
      </c>
      <c r="C770" s="244"/>
      <c r="D770" s="259" t="str">
        <f t="shared" si="187"/>
        <v/>
      </c>
      <c r="E770" s="236"/>
      <c r="F770" s="236"/>
      <c r="G770" s="244"/>
      <c r="H770" s="259" t="str">
        <f t="shared" si="188"/>
        <v/>
      </c>
      <c r="I770" s="236"/>
      <c r="J770" s="236"/>
      <c r="K770" s="236"/>
      <c r="L770" s="236"/>
      <c r="M770" s="311">
        <f t="shared" si="192"/>
        <v>0</v>
      </c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  <c r="AA770" s="236"/>
      <c r="AB770" s="236"/>
      <c r="AC770" s="236"/>
      <c r="AD770" s="236"/>
      <c r="AE770" s="236"/>
      <c r="AF770" s="236"/>
      <c r="AG770" s="236"/>
      <c r="AH770" s="236"/>
      <c r="AI770" s="236"/>
      <c r="AJ770" s="236"/>
      <c r="AK770" s="236"/>
      <c r="AL770" s="260" t="str">
        <f t="shared" si="189"/>
        <v>нет</v>
      </c>
      <c r="AM770" s="260" t="str">
        <f t="shared" si="193"/>
        <v>нет</v>
      </c>
      <c r="AN770" s="260">
        <f t="shared" si="190"/>
        <v>0</v>
      </c>
      <c r="AO770" s="260" t="e">
        <f t="shared" si="191"/>
        <v>#VALUE!</v>
      </c>
    </row>
    <row r="771" spans="1:41">
      <c r="A771" s="264" t="e">
        <f t="shared" si="194"/>
        <v>#VALUE!</v>
      </c>
      <c r="B771" s="243">
        <v>859</v>
      </c>
      <c r="C771" s="244"/>
      <c r="D771" s="259" t="str">
        <f t="shared" si="187"/>
        <v/>
      </c>
      <c r="E771" s="236"/>
      <c r="F771" s="236"/>
      <c r="G771" s="244"/>
      <c r="H771" s="259" t="str">
        <f t="shared" si="188"/>
        <v/>
      </c>
      <c r="I771" s="236"/>
      <c r="J771" s="236"/>
      <c r="K771" s="236"/>
      <c r="L771" s="236"/>
      <c r="M771" s="311">
        <f t="shared" si="192"/>
        <v>0</v>
      </c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  <c r="AA771" s="236"/>
      <c r="AB771" s="236"/>
      <c r="AC771" s="236"/>
      <c r="AD771" s="236"/>
      <c r="AE771" s="236"/>
      <c r="AF771" s="236"/>
      <c r="AG771" s="236"/>
      <c r="AH771" s="236"/>
      <c r="AI771" s="236"/>
      <c r="AJ771" s="236"/>
      <c r="AK771" s="236"/>
      <c r="AL771" s="260" t="str">
        <f t="shared" si="189"/>
        <v>нет</v>
      </c>
      <c r="AM771" s="260" t="str">
        <f t="shared" si="193"/>
        <v>нет</v>
      </c>
      <c r="AN771" s="260">
        <f t="shared" si="190"/>
        <v>0</v>
      </c>
      <c r="AO771" s="260" t="e">
        <f t="shared" si="191"/>
        <v>#VALUE!</v>
      </c>
    </row>
    <row r="772" spans="1:41">
      <c r="A772" s="264" t="e">
        <f t="shared" si="194"/>
        <v>#VALUE!</v>
      </c>
      <c r="B772" s="243">
        <v>860</v>
      </c>
      <c r="C772" s="244"/>
      <c r="D772" s="259" t="str">
        <f t="shared" si="187"/>
        <v/>
      </c>
      <c r="E772" s="236"/>
      <c r="F772" s="236"/>
      <c r="G772" s="244"/>
      <c r="H772" s="259" t="str">
        <f t="shared" si="188"/>
        <v/>
      </c>
      <c r="I772" s="236"/>
      <c r="J772" s="236"/>
      <c r="K772" s="236"/>
      <c r="L772" s="236"/>
      <c r="M772" s="311">
        <f t="shared" si="192"/>
        <v>0</v>
      </c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  <c r="AA772" s="236"/>
      <c r="AB772" s="236"/>
      <c r="AC772" s="236"/>
      <c r="AD772" s="236"/>
      <c r="AE772" s="236"/>
      <c r="AF772" s="236"/>
      <c r="AG772" s="236"/>
      <c r="AH772" s="236"/>
      <c r="AI772" s="236"/>
      <c r="AJ772" s="236"/>
      <c r="AK772" s="236"/>
      <c r="AL772" s="260" t="str">
        <f t="shared" si="189"/>
        <v>нет</v>
      </c>
      <c r="AM772" s="260" t="str">
        <f t="shared" si="193"/>
        <v>нет</v>
      </c>
      <c r="AN772" s="260">
        <f t="shared" si="190"/>
        <v>0</v>
      </c>
      <c r="AO772" s="260" t="e">
        <f t="shared" si="191"/>
        <v>#VALUE!</v>
      </c>
    </row>
    <row r="773" spans="1:41">
      <c r="A773" s="264" t="e">
        <f t="shared" si="194"/>
        <v>#VALUE!</v>
      </c>
      <c r="B773" s="243">
        <v>861</v>
      </c>
      <c r="C773" s="244"/>
      <c r="D773" s="259" t="str">
        <f t="shared" si="187"/>
        <v/>
      </c>
      <c r="E773" s="236"/>
      <c r="F773" s="236"/>
      <c r="G773" s="244"/>
      <c r="H773" s="259" t="str">
        <f t="shared" si="188"/>
        <v/>
      </c>
      <c r="I773" s="236"/>
      <c r="J773" s="236"/>
      <c r="K773" s="236"/>
      <c r="L773" s="236"/>
      <c r="M773" s="311">
        <f t="shared" si="192"/>
        <v>0</v>
      </c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  <c r="AA773" s="236"/>
      <c r="AB773" s="236"/>
      <c r="AC773" s="236"/>
      <c r="AD773" s="236"/>
      <c r="AE773" s="236"/>
      <c r="AF773" s="236"/>
      <c r="AG773" s="236"/>
      <c r="AH773" s="236"/>
      <c r="AI773" s="236"/>
      <c r="AJ773" s="236"/>
      <c r="AK773" s="236"/>
      <c r="AL773" s="260" t="str">
        <f t="shared" si="189"/>
        <v>нет</v>
      </c>
      <c r="AM773" s="260" t="str">
        <f t="shared" si="193"/>
        <v>нет</v>
      </c>
      <c r="AN773" s="260">
        <f t="shared" si="190"/>
        <v>0</v>
      </c>
      <c r="AO773" s="260" t="e">
        <f t="shared" si="191"/>
        <v>#VALUE!</v>
      </c>
    </row>
    <row r="774" spans="1:41">
      <c r="A774" s="264" t="e">
        <f t="shared" si="194"/>
        <v>#VALUE!</v>
      </c>
      <c r="B774" s="243">
        <v>862</v>
      </c>
      <c r="C774" s="244"/>
      <c r="D774" s="259" t="str">
        <f t="shared" si="187"/>
        <v/>
      </c>
      <c r="E774" s="236"/>
      <c r="F774" s="236"/>
      <c r="G774" s="244"/>
      <c r="H774" s="259" t="str">
        <f t="shared" si="188"/>
        <v/>
      </c>
      <c r="I774" s="236"/>
      <c r="J774" s="236"/>
      <c r="K774" s="236"/>
      <c r="L774" s="236"/>
      <c r="M774" s="311">
        <f t="shared" si="192"/>
        <v>0</v>
      </c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  <c r="AA774" s="236"/>
      <c r="AB774" s="236"/>
      <c r="AC774" s="236"/>
      <c r="AD774" s="236"/>
      <c r="AE774" s="236"/>
      <c r="AF774" s="236"/>
      <c r="AG774" s="236"/>
      <c r="AH774" s="236"/>
      <c r="AI774" s="236"/>
      <c r="AJ774" s="236"/>
      <c r="AK774" s="236"/>
      <c r="AL774" s="260" t="str">
        <f t="shared" si="189"/>
        <v>нет</v>
      </c>
      <c r="AM774" s="260" t="str">
        <f t="shared" si="193"/>
        <v>нет</v>
      </c>
      <c r="AN774" s="260">
        <f t="shared" si="190"/>
        <v>0</v>
      </c>
      <c r="AO774" s="260" t="e">
        <f t="shared" si="191"/>
        <v>#VALUE!</v>
      </c>
    </row>
    <row r="775" spans="1:41">
      <c r="A775" s="264" t="e">
        <f t="shared" si="194"/>
        <v>#VALUE!</v>
      </c>
      <c r="B775" s="243">
        <v>863</v>
      </c>
      <c r="C775" s="244"/>
      <c r="D775" s="259" t="str">
        <f t="shared" si="187"/>
        <v/>
      </c>
      <c r="E775" s="236"/>
      <c r="F775" s="236"/>
      <c r="G775" s="244"/>
      <c r="H775" s="259" t="str">
        <f t="shared" si="188"/>
        <v/>
      </c>
      <c r="I775" s="236"/>
      <c r="J775" s="236"/>
      <c r="K775" s="236"/>
      <c r="L775" s="236"/>
      <c r="M775" s="311">
        <f t="shared" si="192"/>
        <v>0</v>
      </c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  <c r="AA775" s="236"/>
      <c r="AB775" s="236"/>
      <c r="AC775" s="236"/>
      <c r="AD775" s="236"/>
      <c r="AE775" s="236"/>
      <c r="AF775" s="236"/>
      <c r="AG775" s="236"/>
      <c r="AH775" s="236"/>
      <c r="AI775" s="236"/>
      <c r="AJ775" s="236"/>
      <c r="AK775" s="236"/>
      <c r="AL775" s="260" t="str">
        <f t="shared" si="189"/>
        <v>нет</v>
      </c>
      <c r="AM775" s="260" t="str">
        <f t="shared" si="193"/>
        <v>нет</v>
      </c>
      <c r="AN775" s="260">
        <f t="shared" si="190"/>
        <v>0</v>
      </c>
      <c r="AO775" s="260" t="e">
        <f t="shared" si="191"/>
        <v>#VALUE!</v>
      </c>
    </row>
    <row r="776" spans="1:41">
      <c r="A776" s="264" t="e">
        <f t="shared" si="194"/>
        <v>#VALUE!</v>
      </c>
      <c r="B776" s="243">
        <v>864</v>
      </c>
      <c r="C776" s="244"/>
      <c r="D776" s="259" t="str">
        <f t="shared" si="187"/>
        <v/>
      </c>
      <c r="E776" s="236"/>
      <c r="F776" s="236"/>
      <c r="G776" s="244"/>
      <c r="H776" s="259" t="str">
        <f t="shared" si="188"/>
        <v/>
      </c>
      <c r="I776" s="236"/>
      <c r="J776" s="236"/>
      <c r="K776" s="236"/>
      <c r="L776" s="236"/>
      <c r="M776" s="311">
        <f t="shared" si="192"/>
        <v>0</v>
      </c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  <c r="AA776" s="236"/>
      <c r="AB776" s="236"/>
      <c r="AC776" s="236"/>
      <c r="AD776" s="236"/>
      <c r="AE776" s="236"/>
      <c r="AF776" s="236"/>
      <c r="AG776" s="236"/>
      <c r="AH776" s="236"/>
      <c r="AI776" s="236"/>
      <c r="AJ776" s="236"/>
      <c r="AK776" s="236"/>
      <c r="AL776" s="260" t="str">
        <f t="shared" si="189"/>
        <v>нет</v>
      </c>
      <c r="AM776" s="260" t="str">
        <f t="shared" si="193"/>
        <v>нет</v>
      </c>
      <c r="AN776" s="260">
        <f t="shared" si="190"/>
        <v>0</v>
      </c>
      <c r="AO776" s="260" t="e">
        <f t="shared" si="191"/>
        <v>#VALUE!</v>
      </c>
    </row>
    <row r="777" spans="1:41">
      <c r="A777" s="264" t="e">
        <f t="shared" si="194"/>
        <v>#VALUE!</v>
      </c>
      <c r="B777" s="243">
        <v>865</v>
      </c>
      <c r="C777" s="244"/>
      <c r="D777" s="259" t="str">
        <f t="shared" si="187"/>
        <v/>
      </c>
      <c r="E777" s="236"/>
      <c r="F777" s="236"/>
      <c r="G777" s="244"/>
      <c r="H777" s="259" t="str">
        <f t="shared" si="188"/>
        <v/>
      </c>
      <c r="I777" s="236"/>
      <c r="J777" s="236"/>
      <c r="K777" s="236"/>
      <c r="L777" s="236"/>
      <c r="M777" s="311">
        <f t="shared" si="192"/>
        <v>0</v>
      </c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  <c r="AA777" s="236"/>
      <c r="AB777" s="236"/>
      <c r="AC777" s="236"/>
      <c r="AD777" s="236"/>
      <c r="AE777" s="236"/>
      <c r="AF777" s="236"/>
      <c r="AG777" s="236"/>
      <c r="AH777" s="236"/>
      <c r="AI777" s="236"/>
      <c r="AJ777" s="236"/>
      <c r="AK777" s="236"/>
      <c r="AL777" s="260" t="str">
        <f t="shared" si="189"/>
        <v>нет</v>
      </c>
      <c r="AM777" s="260" t="str">
        <f t="shared" si="193"/>
        <v>нет</v>
      </c>
      <c r="AN777" s="260">
        <f t="shared" si="190"/>
        <v>0</v>
      </c>
      <c r="AO777" s="260" t="e">
        <f t="shared" si="191"/>
        <v>#VALUE!</v>
      </c>
    </row>
    <row r="778" spans="1:41">
      <c r="A778" s="264" t="e">
        <f t="shared" si="194"/>
        <v>#VALUE!</v>
      </c>
      <c r="B778" s="243">
        <v>866</v>
      </c>
      <c r="C778" s="244"/>
      <c r="D778" s="259" t="str">
        <f t="shared" si="187"/>
        <v/>
      </c>
      <c r="E778" s="236"/>
      <c r="F778" s="236"/>
      <c r="G778" s="244"/>
      <c r="H778" s="259" t="str">
        <f t="shared" si="188"/>
        <v/>
      </c>
      <c r="I778" s="236"/>
      <c r="J778" s="236"/>
      <c r="K778" s="236"/>
      <c r="L778" s="236"/>
      <c r="M778" s="311">
        <f t="shared" si="192"/>
        <v>0</v>
      </c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  <c r="AA778" s="236"/>
      <c r="AB778" s="236"/>
      <c r="AC778" s="236"/>
      <c r="AD778" s="236"/>
      <c r="AE778" s="236"/>
      <c r="AF778" s="236"/>
      <c r="AG778" s="236"/>
      <c r="AH778" s="236"/>
      <c r="AI778" s="236"/>
      <c r="AJ778" s="236"/>
      <c r="AK778" s="236"/>
      <c r="AL778" s="260" t="str">
        <f t="shared" si="189"/>
        <v>нет</v>
      </c>
      <c r="AM778" s="260" t="str">
        <f t="shared" si="193"/>
        <v>нет</v>
      </c>
      <c r="AN778" s="260">
        <f t="shared" si="190"/>
        <v>0</v>
      </c>
      <c r="AO778" s="260" t="e">
        <f t="shared" si="191"/>
        <v>#VALUE!</v>
      </c>
    </row>
    <row r="779" spans="1:41">
      <c r="A779" s="264" t="e">
        <f t="shared" si="194"/>
        <v>#VALUE!</v>
      </c>
      <c r="B779" s="243">
        <v>867</v>
      </c>
      <c r="C779" s="244"/>
      <c r="D779" s="259" t="str">
        <f t="shared" si="187"/>
        <v/>
      </c>
      <c r="E779" s="236"/>
      <c r="F779" s="236"/>
      <c r="G779" s="244"/>
      <c r="H779" s="259" t="str">
        <f t="shared" si="188"/>
        <v/>
      </c>
      <c r="I779" s="236"/>
      <c r="J779" s="236"/>
      <c r="K779" s="236"/>
      <c r="L779" s="236"/>
      <c r="M779" s="311">
        <f t="shared" si="192"/>
        <v>0</v>
      </c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  <c r="AA779" s="236"/>
      <c r="AB779" s="236"/>
      <c r="AC779" s="236"/>
      <c r="AD779" s="236"/>
      <c r="AE779" s="236"/>
      <c r="AF779" s="236"/>
      <c r="AG779" s="236"/>
      <c r="AH779" s="236"/>
      <c r="AI779" s="236"/>
      <c r="AJ779" s="236"/>
      <c r="AK779" s="236"/>
      <c r="AL779" s="260" t="str">
        <f t="shared" si="189"/>
        <v>нет</v>
      </c>
      <c r="AM779" s="260" t="str">
        <f t="shared" si="193"/>
        <v>нет</v>
      </c>
      <c r="AN779" s="260">
        <f t="shared" si="190"/>
        <v>0</v>
      </c>
      <c r="AO779" s="260" t="e">
        <f t="shared" si="191"/>
        <v>#VALUE!</v>
      </c>
    </row>
    <row r="780" spans="1:41">
      <c r="A780" s="264" t="e">
        <f t="shared" si="194"/>
        <v>#VALUE!</v>
      </c>
      <c r="B780" s="243">
        <v>868</v>
      </c>
      <c r="C780" s="244"/>
      <c r="D780" s="259" t="str">
        <f t="shared" si="187"/>
        <v/>
      </c>
      <c r="E780" s="236"/>
      <c r="F780" s="236"/>
      <c r="G780" s="244"/>
      <c r="H780" s="259" t="str">
        <f t="shared" si="188"/>
        <v/>
      </c>
      <c r="I780" s="236"/>
      <c r="J780" s="236"/>
      <c r="K780" s="236"/>
      <c r="L780" s="236"/>
      <c r="M780" s="311">
        <f t="shared" si="192"/>
        <v>0</v>
      </c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  <c r="AA780" s="236"/>
      <c r="AB780" s="236"/>
      <c r="AC780" s="236"/>
      <c r="AD780" s="236"/>
      <c r="AE780" s="236"/>
      <c r="AF780" s="236"/>
      <c r="AG780" s="236"/>
      <c r="AH780" s="236"/>
      <c r="AI780" s="236"/>
      <c r="AJ780" s="236"/>
      <c r="AK780" s="236"/>
      <c r="AL780" s="260" t="str">
        <f t="shared" si="189"/>
        <v>нет</v>
      </c>
      <c r="AM780" s="260" t="str">
        <f t="shared" si="193"/>
        <v>нет</v>
      </c>
      <c r="AN780" s="260">
        <f t="shared" si="190"/>
        <v>0</v>
      </c>
      <c r="AO780" s="260" t="e">
        <f t="shared" si="191"/>
        <v>#VALUE!</v>
      </c>
    </row>
    <row r="781" spans="1:41">
      <c r="A781" s="264" t="e">
        <f t="shared" si="194"/>
        <v>#VALUE!</v>
      </c>
      <c r="B781" s="243">
        <v>869</v>
      </c>
      <c r="C781" s="244"/>
      <c r="D781" s="259" t="str">
        <f t="shared" si="187"/>
        <v/>
      </c>
      <c r="E781" s="236"/>
      <c r="F781" s="236"/>
      <c r="G781" s="244"/>
      <c r="H781" s="259" t="str">
        <f t="shared" si="188"/>
        <v/>
      </c>
      <c r="I781" s="236"/>
      <c r="J781" s="236"/>
      <c r="K781" s="236"/>
      <c r="L781" s="236"/>
      <c r="M781" s="311">
        <f t="shared" si="192"/>
        <v>0</v>
      </c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  <c r="AA781" s="236"/>
      <c r="AB781" s="236"/>
      <c r="AC781" s="236"/>
      <c r="AD781" s="236"/>
      <c r="AE781" s="236"/>
      <c r="AF781" s="236"/>
      <c r="AG781" s="236"/>
      <c r="AH781" s="236"/>
      <c r="AI781" s="236"/>
      <c r="AJ781" s="236"/>
      <c r="AK781" s="236"/>
      <c r="AL781" s="260" t="str">
        <f t="shared" si="189"/>
        <v>нет</v>
      </c>
      <c r="AM781" s="260" t="str">
        <f t="shared" si="193"/>
        <v>нет</v>
      </c>
      <c r="AN781" s="260">
        <f t="shared" si="190"/>
        <v>0</v>
      </c>
      <c r="AO781" s="260" t="e">
        <f t="shared" si="191"/>
        <v>#VALUE!</v>
      </c>
    </row>
    <row r="782" spans="1:41">
      <c r="A782" s="264" t="e">
        <f t="shared" si="194"/>
        <v>#VALUE!</v>
      </c>
      <c r="B782" s="243">
        <v>870</v>
      </c>
      <c r="C782" s="244"/>
      <c r="D782" s="259" t="str">
        <f t="shared" si="187"/>
        <v/>
      </c>
      <c r="E782" s="236"/>
      <c r="F782" s="236"/>
      <c r="G782" s="244"/>
      <c r="H782" s="259" t="str">
        <f t="shared" si="188"/>
        <v/>
      </c>
      <c r="I782" s="236"/>
      <c r="J782" s="236"/>
      <c r="K782" s="236"/>
      <c r="L782" s="236"/>
      <c r="M782" s="311">
        <f t="shared" si="192"/>
        <v>0</v>
      </c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  <c r="AA782" s="236"/>
      <c r="AB782" s="236"/>
      <c r="AC782" s="236"/>
      <c r="AD782" s="236"/>
      <c r="AE782" s="236"/>
      <c r="AF782" s="236"/>
      <c r="AG782" s="236"/>
      <c r="AH782" s="236"/>
      <c r="AI782" s="236"/>
      <c r="AJ782" s="236"/>
      <c r="AK782" s="236"/>
      <c r="AL782" s="260" t="str">
        <f t="shared" si="189"/>
        <v>нет</v>
      </c>
      <c r="AM782" s="260" t="str">
        <f t="shared" si="193"/>
        <v>нет</v>
      </c>
      <c r="AN782" s="260">
        <f t="shared" si="190"/>
        <v>0</v>
      </c>
      <c r="AO782" s="260" t="e">
        <f t="shared" si="191"/>
        <v>#VALUE!</v>
      </c>
    </row>
    <row r="783" spans="1:41">
      <c r="A783" s="264" t="e">
        <f t="shared" si="194"/>
        <v>#VALUE!</v>
      </c>
      <c r="B783" s="243">
        <v>871</v>
      </c>
      <c r="C783" s="244"/>
      <c r="D783" s="259" t="str">
        <f t="shared" si="187"/>
        <v/>
      </c>
      <c r="E783" s="236"/>
      <c r="F783" s="236"/>
      <c r="G783" s="244"/>
      <c r="H783" s="259" t="str">
        <f t="shared" si="188"/>
        <v/>
      </c>
      <c r="I783" s="236"/>
      <c r="J783" s="236"/>
      <c r="K783" s="236"/>
      <c r="L783" s="236"/>
      <c r="M783" s="311">
        <f t="shared" si="192"/>
        <v>0</v>
      </c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  <c r="AA783" s="236"/>
      <c r="AB783" s="236"/>
      <c r="AC783" s="236"/>
      <c r="AD783" s="236"/>
      <c r="AE783" s="236"/>
      <c r="AF783" s="236"/>
      <c r="AG783" s="236"/>
      <c r="AH783" s="236"/>
      <c r="AI783" s="236"/>
      <c r="AJ783" s="236"/>
      <c r="AK783" s="236"/>
      <c r="AL783" s="260" t="str">
        <f t="shared" si="189"/>
        <v>нет</v>
      </c>
      <c r="AM783" s="260" t="str">
        <f t="shared" si="193"/>
        <v>нет</v>
      </c>
      <c r="AN783" s="260">
        <f t="shared" si="190"/>
        <v>0</v>
      </c>
      <c r="AO783" s="260" t="e">
        <f t="shared" si="191"/>
        <v>#VALUE!</v>
      </c>
    </row>
    <row r="784" spans="1:41">
      <c r="A784" s="264" t="e">
        <f t="shared" si="194"/>
        <v>#VALUE!</v>
      </c>
      <c r="B784" s="243">
        <v>872</v>
      </c>
      <c r="C784" s="244"/>
      <c r="D784" s="259" t="str">
        <f t="shared" si="187"/>
        <v/>
      </c>
      <c r="E784" s="236"/>
      <c r="F784" s="236"/>
      <c r="G784" s="244"/>
      <c r="H784" s="259" t="str">
        <f t="shared" si="188"/>
        <v/>
      </c>
      <c r="I784" s="236"/>
      <c r="J784" s="236"/>
      <c r="K784" s="236"/>
      <c r="L784" s="236"/>
      <c r="M784" s="311">
        <f t="shared" si="192"/>
        <v>0</v>
      </c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  <c r="AA784" s="236"/>
      <c r="AB784" s="236"/>
      <c r="AC784" s="236"/>
      <c r="AD784" s="236"/>
      <c r="AE784" s="236"/>
      <c r="AF784" s="236"/>
      <c r="AG784" s="236"/>
      <c r="AH784" s="236"/>
      <c r="AI784" s="236"/>
      <c r="AJ784" s="236"/>
      <c r="AK784" s="236"/>
      <c r="AL784" s="260" t="str">
        <f t="shared" si="189"/>
        <v>нет</v>
      </c>
      <c r="AM784" s="260" t="str">
        <f t="shared" si="193"/>
        <v>нет</v>
      </c>
      <c r="AN784" s="260">
        <f t="shared" si="190"/>
        <v>0</v>
      </c>
      <c r="AO784" s="260" t="e">
        <f t="shared" si="191"/>
        <v>#VALUE!</v>
      </c>
    </row>
    <row r="785" spans="1:41">
      <c r="A785" s="264" t="e">
        <f t="shared" si="194"/>
        <v>#VALUE!</v>
      </c>
      <c r="B785" s="243">
        <v>873</v>
      </c>
      <c r="C785" s="244"/>
      <c r="D785" s="259" t="str">
        <f t="shared" si="187"/>
        <v/>
      </c>
      <c r="E785" s="236"/>
      <c r="F785" s="236"/>
      <c r="G785" s="244"/>
      <c r="H785" s="259" t="str">
        <f t="shared" si="188"/>
        <v/>
      </c>
      <c r="I785" s="236"/>
      <c r="J785" s="236"/>
      <c r="K785" s="236"/>
      <c r="L785" s="236"/>
      <c r="M785" s="311">
        <f t="shared" si="192"/>
        <v>0</v>
      </c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  <c r="AA785" s="236"/>
      <c r="AB785" s="236"/>
      <c r="AC785" s="236"/>
      <c r="AD785" s="236"/>
      <c r="AE785" s="236"/>
      <c r="AF785" s="236"/>
      <c r="AG785" s="236"/>
      <c r="AH785" s="236"/>
      <c r="AI785" s="236"/>
      <c r="AJ785" s="236"/>
      <c r="AK785" s="236"/>
      <c r="AL785" s="260" t="str">
        <f t="shared" si="189"/>
        <v>нет</v>
      </c>
      <c r="AM785" s="260" t="str">
        <f t="shared" si="193"/>
        <v>нет</v>
      </c>
      <c r="AN785" s="260">
        <f t="shared" si="190"/>
        <v>0</v>
      </c>
      <c r="AO785" s="260" t="e">
        <f t="shared" si="191"/>
        <v>#VALUE!</v>
      </c>
    </row>
    <row r="786" spans="1:41">
      <c r="A786" s="264" t="e">
        <f t="shared" si="194"/>
        <v>#VALUE!</v>
      </c>
      <c r="B786" s="243">
        <v>874</v>
      </c>
      <c r="C786" s="244"/>
      <c r="D786" s="259" t="str">
        <f t="shared" si="187"/>
        <v/>
      </c>
      <c r="E786" s="236"/>
      <c r="F786" s="236"/>
      <c r="G786" s="244"/>
      <c r="H786" s="259" t="str">
        <f t="shared" si="188"/>
        <v/>
      </c>
      <c r="I786" s="236"/>
      <c r="J786" s="236"/>
      <c r="K786" s="236"/>
      <c r="L786" s="236"/>
      <c r="M786" s="311">
        <f t="shared" si="192"/>
        <v>0</v>
      </c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  <c r="AA786" s="236"/>
      <c r="AB786" s="236"/>
      <c r="AC786" s="236"/>
      <c r="AD786" s="236"/>
      <c r="AE786" s="236"/>
      <c r="AF786" s="236"/>
      <c r="AG786" s="236"/>
      <c r="AH786" s="236"/>
      <c r="AI786" s="236"/>
      <c r="AJ786" s="236"/>
      <c r="AK786" s="236"/>
      <c r="AL786" s="260" t="str">
        <f t="shared" si="189"/>
        <v>нет</v>
      </c>
      <c r="AM786" s="260" t="str">
        <f t="shared" si="193"/>
        <v>нет</v>
      </c>
      <c r="AN786" s="260">
        <f t="shared" si="190"/>
        <v>0</v>
      </c>
      <c r="AO786" s="260" t="e">
        <f t="shared" si="191"/>
        <v>#VALUE!</v>
      </c>
    </row>
    <row r="787" spans="1:41">
      <c r="A787" s="264" t="e">
        <f t="shared" si="194"/>
        <v>#VALUE!</v>
      </c>
      <c r="B787" s="243">
        <v>875</v>
      </c>
      <c r="C787" s="244"/>
      <c r="D787" s="259" t="str">
        <f t="shared" si="187"/>
        <v/>
      </c>
      <c r="E787" s="236"/>
      <c r="F787" s="236"/>
      <c r="G787" s="244"/>
      <c r="H787" s="259" t="str">
        <f t="shared" si="188"/>
        <v/>
      </c>
      <c r="I787" s="236"/>
      <c r="J787" s="236"/>
      <c r="K787" s="236"/>
      <c r="L787" s="236"/>
      <c r="M787" s="311">
        <f t="shared" si="192"/>
        <v>0</v>
      </c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  <c r="AA787" s="236"/>
      <c r="AB787" s="236"/>
      <c r="AC787" s="236"/>
      <c r="AD787" s="236"/>
      <c r="AE787" s="236"/>
      <c r="AF787" s="236"/>
      <c r="AG787" s="236"/>
      <c r="AH787" s="236"/>
      <c r="AI787" s="236"/>
      <c r="AJ787" s="236"/>
      <c r="AK787" s="236"/>
      <c r="AL787" s="260" t="str">
        <f t="shared" si="189"/>
        <v>нет</v>
      </c>
      <c r="AM787" s="260" t="str">
        <f t="shared" si="193"/>
        <v>нет</v>
      </c>
      <c r="AN787" s="260">
        <f t="shared" si="190"/>
        <v>0</v>
      </c>
      <c r="AO787" s="260" t="e">
        <f t="shared" si="191"/>
        <v>#VALUE!</v>
      </c>
    </row>
    <row r="788" spans="1:41">
      <c r="A788" s="264" t="e">
        <f t="shared" si="194"/>
        <v>#VALUE!</v>
      </c>
      <c r="B788" s="243">
        <v>876</v>
      </c>
      <c r="C788" s="244"/>
      <c r="D788" s="259" t="str">
        <f t="shared" si="187"/>
        <v/>
      </c>
      <c r="E788" s="236"/>
      <c r="F788" s="236"/>
      <c r="G788" s="244"/>
      <c r="H788" s="259" t="str">
        <f t="shared" si="188"/>
        <v/>
      </c>
      <c r="I788" s="236"/>
      <c r="J788" s="236"/>
      <c r="K788" s="236"/>
      <c r="L788" s="236"/>
      <c r="M788" s="311">
        <f t="shared" si="192"/>
        <v>0</v>
      </c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  <c r="AA788" s="236"/>
      <c r="AB788" s="236"/>
      <c r="AC788" s="236"/>
      <c r="AD788" s="236"/>
      <c r="AE788" s="236"/>
      <c r="AF788" s="236"/>
      <c r="AG788" s="236"/>
      <c r="AH788" s="236"/>
      <c r="AI788" s="236"/>
      <c r="AJ788" s="236"/>
      <c r="AK788" s="236"/>
      <c r="AL788" s="260" t="str">
        <f t="shared" si="189"/>
        <v>нет</v>
      </c>
      <c r="AM788" s="260" t="str">
        <f t="shared" si="193"/>
        <v>нет</v>
      </c>
      <c r="AN788" s="260">
        <f t="shared" si="190"/>
        <v>0</v>
      </c>
      <c r="AO788" s="260" t="e">
        <f t="shared" si="191"/>
        <v>#VALUE!</v>
      </c>
    </row>
    <row r="789" spans="1:41">
      <c r="A789" s="264" t="e">
        <f t="shared" si="194"/>
        <v>#VALUE!</v>
      </c>
      <c r="B789" s="243">
        <v>877</v>
      </c>
      <c r="C789" s="244"/>
      <c r="D789" s="259" t="str">
        <f t="shared" si="187"/>
        <v/>
      </c>
      <c r="E789" s="236"/>
      <c r="F789" s="236"/>
      <c r="G789" s="244"/>
      <c r="H789" s="259" t="str">
        <f t="shared" si="188"/>
        <v/>
      </c>
      <c r="I789" s="236"/>
      <c r="J789" s="236"/>
      <c r="K789" s="236"/>
      <c r="L789" s="236"/>
      <c r="M789" s="311">
        <f t="shared" si="192"/>
        <v>0</v>
      </c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  <c r="AA789" s="236"/>
      <c r="AB789" s="236"/>
      <c r="AC789" s="236"/>
      <c r="AD789" s="236"/>
      <c r="AE789" s="236"/>
      <c r="AF789" s="236"/>
      <c r="AG789" s="236"/>
      <c r="AH789" s="236"/>
      <c r="AI789" s="236"/>
      <c r="AJ789" s="236"/>
      <c r="AK789" s="236"/>
      <c r="AL789" s="260" t="str">
        <f t="shared" si="189"/>
        <v>нет</v>
      </c>
      <c r="AM789" s="260" t="str">
        <f t="shared" si="193"/>
        <v>нет</v>
      </c>
      <c r="AN789" s="260">
        <f t="shared" si="190"/>
        <v>0</v>
      </c>
      <c r="AO789" s="260" t="e">
        <f t="shared" si="191"/>
        <v>#VALUE!</v>
      </c>
    </row>
    <row r="790" spans="1:41">
      <c r="A790" s="264" t="e">
        <f t="shared" si="194"/>
        <v>#VALUE!</v>
      </c>
      <c r="B790" s="243">
        <v>878</v>
      </c>
      <c r="C790" s="244"/>
      <c r="D790" s="259" t="str">
        <f t="shared" si="187"/>
        <v/>
      </c>
      <c r="E790" s="236"/>
      <c r="F790" s="236"/>
      <c r="G790" s="244"/>
      <c r="H790" s="259" t="str">
        <f t="shared" si="188"/>
        <v/>
      </c>
      <c r="I790" s="236"/>
      <c r="J790" s="236"/>
      <c r="K790" s="236"/>
      <c r="L790" s="236"/>
      <c r="M790" s="311">
        <f t="shared" si="192"/>
        <v>0</v>
      </c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  <c r="AA790" s="236"/>
      <c r="AB790" s="236"/>
      <c r="AC790" s="236"/>
      <c r="AD790" s="236"/>
      <c r="AE790" s="236"/>
      <c r="AF790" s="236"/>
      <c r="AG790" s="236"/>
      <c r="AH790" s="236"/>
      <c r="AI790" s="236"/>
      <c r="AJ790" s="236"/>
      <c r="AK790" s="236"/>
      <c r="AL790" s="260" t="str">
        <f t="shared" si="189"/>
        <v>нет</v>
      </c>
      <c r="AM790" s="260" t="str">
        <f t="shared" si="193"/>
        <v>нет</v>
      </c>
      <c r="AN790" s="260">
        <f t="shared" si="190"/>
        <v>0</v>
      </c>
      <c r="AO790" s="260" t="e">
        <f t="shared" si="191"/>
        <v>#VALUE!</v>
      </c>
    </row>
    <row r="791" spans="1:41">
      <c r="A791" s="264" t="e">
        <f t="shared" si="194"/>
        <v>#VALUE!</v>
      </c>
      <c r="B791" s="243">
        <v>879</v>
      </c>
      <c r="C791" s="244"/>
      <c r="D791" s="259" t="str">
        <f t="shared" si="187"/>
        <v/>
      </c>
      <c r="E791" s="236"/>
      <c r="F791" s="236"/>
      <c r="G791" s="244"/>
      <c r="H791" s="259" t="str">
        <f t="shared" si="188"/>
        <v/>
      </c>
      <c r="I791" s="236"/>
      <c r="J791" s="236"/>
      <c r="K791" s="236"/>
      <c r="L791" s="236"/>
      <c r="M791" s="311">
        <f t="shared" si="192"/>
        <v>0</v>
      </c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  <c r="AA791" s="236"/>
      <c r="AB791" s="236"/>
      <c r="AC791" s="236"/>
      <c r="AD791" s="236"/>
      <c r="AE791" s="236"/>
      <c r="AF791" s="236"/>
      <c r="AG791" s="236"/>
      <c r="AH791" s="236"/>
      <c r="AI791" s="236"/>
      <c r="AJ791" s="236"/>
      <c r="AK791" s="236"/>
      <c r="AL791" s="260" t="str">
        <f t="shared" si="189"/>
        <v>нет</v>
      </c>
      <c r="AM791" s="260" t="str">
        <f t="shared" si="193"/>
        <v>нет</v>
      </c>
      <c r="AN791" s="260">
        <f t="shared" si="190"/>
        <v>0</v>
      </c>
      <c r="AO791" s="260" t="e">
        <f t="shared" si="191"/>
        <v>#VALUE!</v>
      </c>
    </row>
    <row r="792" spans="1:41">
      <c r="A792" s="264" t="e">
        <f t="shared" si="194"/>
        <v>#VALUE!</v>
      </c>
      <c r="B792" s="243">
        <v>880</v>
      </c>
      <c r="C792" s="244"/>
      <c r="D792" s="259" t="str">
        <f t="shared" si="187"/>
        <v/>
      </c>
      <c r="E792" s="236"/>
      <c r="F792" s="236"/>
      <c r="G792" s="244"/>
      <c r="H792" s="259" t="str">
        <f t="shared" si="188"/>
        <v/>
      </c>
      <c r="I792" s="236"/>
      <c r="J792" s="236"/>
      <c r="K792" s="236"/>
      <c r="L792" s="236"/>
      <c r="M792" s="311">
        <f t="shared" si="192"/>
        <v>0</v>
      </c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  <c r="AA792" s="236"/>
      <c r="AB792" s="236"/>
      <c r="AC792" s="236"/>
      <c r="AD792" s="236"/>
      <c r="AE792" s="236"/>
      <c r="AF792" s="236"/>
      <c r="AG792" s="236"/>
      <c r="AH792" s="236"/>
      <c r="AI792" s="236"/>
      <c r="AJ792" s="236"/>
      <c r="AK792" s="236"/>
      <c r="AL792" s="260" t="str">
        <f t="shared" si="189"/>
        <v>нет</v>
      </c>
      <c r="AM792" s="260" t="str">
        <f t="shared" si="193"/>
        <v>нет</v>
      </c>
      <c r="AN792" s="260">
        <f t="shared" si="190"/>
        <v>0</v>
      </c>
      <c r="AO792" s="260" t="e">
        <f t="shared" si="191"/>
        <v>#VALUE!</v>
      </c>
    </row>
    <row r="793" spans="1:41">
      <c r="A793" s="264" t="e">
        <f t="shared" si="194"/>
        <v>#VALUE!</v>
      </c>
      <c r="B793" s="243">
        <v>881</v>
      </c>
      <c r="C793" s="244"/>
      <c r="D793" s="259" t="str">
        <f t="shared" si="187"/>
        <v/>
      </c>
      <c r="E793" s="236"/>
      <c r="F793" s="236"/>
      <c r="G793" s="244"/>
      <c r="H793" s="259" t="str">
        <f t="shared" si="188"/>
        <v/>
      </c>
      <c r="I793" s="236"/>
      <c r="J793" s="236"/>
      <c r="K793" s="236"/>
      <c r="L793" s="236"/>
      <c r="M793" s="311">
        <f t="shared" si="192"/>
        <v>0</v>
      </c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  <c r="AA793" s="236"/>
      <c r="AB793" s="236"/>
      <c r="AC793" s="236"/>
      <c r="AD793" s="236"/>
      <c r="AE793" s="236"/>
      <c r="AF793" s="236"/>
      <c r="AG793" s="236"/>
      <c r="AH793" s="236"/>
      <c r="AI793" s="236"/>
      <c r="AJ793" s="236"/>
      <c r="AK793" s="236"/>
      <c r="AL793" s="260" t="str">
        <f t="shared" si="189"/>
        <v>нет</v>
      </c>
      <c r="AM793" s="260" t="str">
        <f t="shared" si="193"/>
        <v>нет</v>
      </c>
      <c r="AN793" s="260">
        <f t="shared" si="190"/>
        <v>0</v>
      </c>
      <c r="AO793" s="260" t="e">
        <f t="shared" si="191"/>
        <v>#VALUE!</v>
      </c>
    </row>
    <row r="794" spans="1:41">
      <c r="A794" s="264" t="e">
        <f t="shared" si="194"/>
        <v>#VALUE!</v>
      </c>
      <c r="B794" s="243">
        <v>882</v>
      </c>
      <c r="C794" s="244"/>
      <c r="D794" s="259" t="str">
        <f t="shared" si="187"/>
        <v/>
      </c>
      <c r="E794" s="236"/>
      <c r="F794" s="236"/>
      <c r="G794" s="244"/>
      <c r="H794" s="259" t="str">
        <f t="shared" si="188"/>
        <v/>
      </c>
      <c r="I794" s="236"/>
      <c r="J794" s="236"/>
      <c r="K794" s="236"/>
      <c r="L794" s="236"/>
      <c r="M794" s="311">
        <f t="shared" si="192"/>
        <v>0</v>
      </c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  <c r="AA794" s="236"/>
      <c r="AB794" s="236"/>
      <c r="AC794" s="236"/>
      <c r="AD794" s="236"/>
      <c r="AE794" s="236"/>
      <c r="AF794" s="236"/>
      <c r="AG794" s="236"/>
      <c r="AH794" s="236"/>
      <c r="AI794" s="236"/>
      <c r="AJ794" s="236"/>
      <c r="AK794" s="236"/>
      <c r="AL794" s="260" t="str">
        <f t="shared" si="189"/>
        <v>нет</v>
      </c>
      <c r="AM794" s="260" t="str">
        <f t="shared" si="193"/>
        <v>нет</v>
      </c>
      <c r="AN794" s="260">
        <f t="shared" si="190"/>
        <v>0</v>
      </c>
      <c r="AO794" s="260" t="e">
        <f t="shared" si="191"/>
        <v>#VALUE!</v>
      </c>
    </row>
    <row r="795" spans="1:41">
      <c r="A795" s="264" t="e">
        <f t="shared" si="194"/>
        <v>#VALUE!</v>
      </c>
      <c r="B795" s="243">
        <v>883</v>
      </c>
      <c r="C795" s="244"/>
      <c r="D795" s="259" t="str">
        <f t="shared" si="187"/>
        <v/>
      </c>
      <c r="E795" s="236"/>
      <c r="F795" s="236"/>
      <c r="G795" s="244"/>
      <c r="H795" s="259" t="str">
        <f t="shared" si="188"/>
        <v/>
      </c>
      <c r="I795" s="236"/>
      <c r="J795" s="236"/>
      <c r="K795" s="236"/>
      <c r="L795" s="236"/>
      <c r="M795" s="311">
        <f t="shared" si="192"/>
        <v>0</v>
      </c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  <c r="AA795" s="236"/>
      <c r="AB795" s="236"/>
      <c r="AC795" s="236"/>
      <c r="AD795" s="236"/>
      <c r="AE795" s="236"/>
      <c r="AF795" s="236"/>
      <c r="AG795" s="236"/>
      <c r="AH795" s="236"/>
      <c r="AI795" s="236"/>
      <c r="AJ795" s="236"/>
      <c r="AK795" s="236"/>
      <c r="AL795" s="260" t="str">
        <f t="shared" si="189"/>
        <v>нет</v>
      </c>
      <c r="AM795" s="260" t="str">
        <f t="shared" si="193"/>
        <v>нет</v>
      </c>
      <c r="AN795" s="260">
        <f t="shared" si="190"/>
        <v>0</v>
      </c>
      <c r="AO795" s="260" t="e">
        <f t="shared" si="191"/>
        <v>#VALUE!</v>
      </c>
    </row>
    <row r="796" spans="1:41">
      <c r="A796" s="264" t="e">
        <f t="shared" si="194"/>
        <v>#VALUE!</v>
      </c>
      <c r="B796" s="243">
        <v>884</v>
      </c>
      <c r="C796" s="244"/>
      <c r="D796" s="259" t="str">
        <f t="shared" ref="D796:D859" si="195">IFERROR(VLOOKUP(C796,msu,2,0),"")</f>
        <v/>
      </c>
      <c r="E796" s="236"/>
      <c r="F796" s="236"/>
      <c r="G796" s="244"/>
      <c r="H796" s="259" t="str">
        <f t="shared" ref="H796:H859" si="196">IFERROR(VLOOKUP(G796,oo,2,0),"")</f>
        <v/>
      </c>
      <c r="I796" s="236"/>
      <c r="J796" s="236"/>
      <c r="K796" s="236"/>
      <c r="L796" s="236"/>
      <c r="M796" s="311">
        <f t="shared" si="192"/>
        <v>0</v>
      </c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  <c r="AA796" s="236"/>
      <c r="AB796" s="236"/>
      <c r="AC796" s="236"/>
      <c r="AD796" s="236"/>
      <c r="AE796" s="236"/>
      <c r="AF796" s="236"/>
      <c r="AG796" s="236"/>
      <c r="AH796" s="236"/>
      <c r="AI796" s="236"/>
      <c r="AJ796" s="236"/>
      <c r="AK796" s="236"/>
      <c r="AL796" s="260" t="str">
        <f t="shared" si="189"/>
        <v>нет</v>
      </c>
      <c r="AM796" s="260" t="str">
        <f t="shared" si="193"/>
        <v>нет</v>
      </c>
      <c r="AN796" s="260">
        <f t="shared" si="190"/>
        <v>0</v>
      </c>
      <c r="AO796" s="260" t="e">
        <f t="shared" si="191"/>
        <v>#VALUE!</v>
      </c>
    </row>
    <row r="797" spans="1:41">
      <c r="A797" s="264" t="e">
        <f t="shared" si="194"/>
        <v>#VALUE!</v>
      </c>
      <c r="B797" s="243">
        <v>885</v>
      </c>
      <c r="C797" s="244"/>
      <c r="D797" s="259" t="str">
        <f t="shared" si="195"/>
        <v/>
      </c>
      <c r="E797" s="236"/>
      <c r="F797" s="236"/>
      <c r="G797" s="244"/>
      <c r="H797" s="259" t="str">
        <f t="shared" si="196"/>
        <v/>
      </c>
      <c r="I797" s="236"/>
      <c r="J797" s="236"/>
      <c r="K797" s="236"/>
      <c r="L797" s="236"/>
      <c r="M797" s="311">
        <f t="shared" si="192"/>
        <v>0</v>
      </c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  <c r="AA797" s="236"/>
      <c r="AB797" s="236"/>
      <c r="AC797" s="236"/>
      <c r="AD797" s="236"/>
      <c r="AE797" s="236"/>
      <c r="AF797" s="236"/>
      <c r="AG797" s="236"/>
      <c r="AH797" s="236"/>
      <c r="AI797" s="236"/>
      <c r="AJ797" s="236"/>
      <c r="AK797" s="236"/>
      <c r="AL797" s="260" t="str">
        <f t="shared" si="189"/>
        <v>нет</v>
      </c>
      <c r="AM797" s="260" t="str">
        <f t="shared" si="193"/>
        <v>нет</v>
      </c>
      <c r="AN797" s="260">
        <f t="shared" si="190"/>
        <v>0</v>
      </c>
      <c r="AO797" s="260" t="e">
        <f t="shared" si="191"/>
        <v>#VALUE!</v>
      </c>
    </row>
    <row r="798" spans="1:41">
      <c r="A798" s="264" t="e">
        <f t="shared" si="194"/>
        <v>#VALUE!</v>
      </c>
      <c r="B798" s="243">
        <v>886</v>
      </c>
      <c r="C798" s="244"/>
      <c r="D798" s="259" t="str">
        <f t="shared" si="195"/>
        <v/>
      </c>
      <c r="E798" s="236"/>
      <c r="F798" s="236"/>
      <c r="G798" s="244"/>
      <c r="H798" s="259" t="str">
        <f t="shared" si="196"/>
        <v/>
      </c>
      <c r="I798" s="236"/>
      <c r="J798" s="236"/>
      <c r="K798" s="236"/>
      <c r="L798" s="236"/>
      <c r="M798" s="311">
        <f t="shared" si="192"/>
        <v>0</v>
      </c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  <c r="AA798" s="236"/>
      <c r="AB798" s="236"/>
      <c r="AC798" s="236"/>
      <c r="AD798" s="236"/>
      <c r="AE798" s="236"/>
      <c r="AF798" s="236"/>
      <c r="AG798" s="236"/>
      <c r="AH798" s="236"/>
      <c r="AI798" s="236"/>
      <c r="AJ798" s="236"/>
      <c r="AK798" s="236"/>
      <c r="AL798" s="260" t="str">
        <f t="shared" si="189"/>
        <v>нет</v>
      </c>
      <c r="AM798" s="260" t="str">
        <f t="shared" si="193"/>
        <v>нет</v>
      </c>
      <c r="AN798" s="260">
        <f t="shared" si="190"/>
        <v>0</v>
      </c>
      <c r="AO798" s="260" t="e">
        <f t="shared" si="191"/>
        <v>#VALUE!</v>
      </c>
    </row>
    <row r="799" spans="1:41">
      <c r="A799" s="264" t="e">
        <f t="shared" si="194"/>
        <v>#VALUE!</v>
      </c>
      <c r="B799" s="243">
        <v>887</v>
      </c>
      <c r="C799" s="244"/>
      <c r="D799" s="259" t="str">
        <f t="shared" si="195"/>
        <v/>
      </c>
      <c r="E799" s="236"/>
      <c r="F799" s="236"/>
      <c r="G799" s="244"/>
      <c r="H799" s="259" t="str">
        <f t="shared" si="196"/>
        <v/>
      </c>
      <c r="I799" s="236"/>
      <c r="J799" s="236"/>
      <c r="K799" s="236"/>
      <c r="L799" s="236"/>
      <c r="M799" s="311">
        <f t="shared" si="192"/>
        <v>0</v>
      </c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  <c r="AA799" s="236"/>
      <c r="AB799" s="236"/>
      <c r="AC799" s="236"/>
      <c r="AD799" s="236"/>
      <c r="AE799" s="236"/>
      <c r="AF799" s="236"/>
      <c r="AG799" s="236"/>
      <c r="AH799" s="236"/>
      <c r="AI799" s="236"/>
      <c r="AJ799" s="236"/>
      <c r="AK799" s="236"/>
      <c r="AL799" s="260" t="str">
        <f t="shared" si="189"/>
        <v>нет</v>
      </c>
      <c r="AM799" s="260" t="str">
        <f t="shared" si="193"/>
        <v>нет</v>
      </c>
      <c r="AN799" s="260">
        <f t="shared" si="190"/>
        <v>0</v>
      </c>
      <c r="AO799" s="260" t="e">
        <f t="shared" si="191"/>
        <v>#VALUE!</v>
      </c>
    </row>
    <row r="800" spans="1:41">
      <c r="A800" s="264" t="e">
        <f t="shared" si="194"/>
        <v>#VALUE!</v>
      </c>
      <c r="B800" s="243">
        <v>888</v>
      </c>
      <c r="C800" s="244"/>
      <c r="D800" s="259" t="str">
        <f t="shared" si="195"/>
        <v/>
      </c>
      <c r="E800" s="236"/>
      <c r="F800" s="236"/>
      <c r="G800" s="244"/>
      <c r="H800" s="259" t="str">
        <f t="shared" si="196"/>
        <v/>
      </c>
      <c r="I800" s="236"/>
      <c r="J800" s="236"/>
      <c r="K800" s="236"/>
      <c r="L800" s="236"/>
      <c r="M800" s="311">
        <f t="shared" si="192"/>
        <v>0</v>
      </c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  <c r="AA800" s="236"/>
      <c r="AB800" s="236"/>
      <c r="AC800" s="236"/>
      <c r="AD800" s="236"/>
      <c r="AE800" s="236"/>
      <c r="AF800" s="236"/>
      <c r="AG800" s="236"/>
      <c r="AH800" s="236"/>
      <c r="AI800" s="236"/>
      <c r="AJ800" s="236"/>
      <c r="AK800" s="236"/>
      <c r="AL800" s="260" t="str">
        <f t="shared" si="189"/>
        <v>нет</v>
      </c>
      <c r="AM800" s="260" t="str">
        <f t="shared" si="193"/>
        <v>нет</v>
      </c>
      <c r="AN800" s="260">
        <f t="shared" si="190"/>
        <v>0</v>
      </c>
      <c r="AO800" s="260" t="e">
        <f t="shared" si="191"/>
        <v>#VALUE!</v>
      </c>
    </row>
    <row r="801" spans="1:41">
      <c r="A801" s="264" t="e">
        <f t="shared" si="194"/>
        <v>#VALUE!</v>
      </c>
      <c r="B801" s="243">
        <v>889</v>
      </c>
      <c r="C801" s="244"/>
      <c r="D801" s="259" t="str">
        <f t="shared" si="195"/>
        <v/>
      </c>
      <c r="E801" s="236"/>
      <c r="F801" s="236"/>
      <c r="G801" s="244"/>
      <c r="H801" s="259" t="str">
        <f t="shared" si="196"/>
        <v/>
      </c>
      <c r="I801" s="236"/>
      <c r="J801" s="236"/>
      <c r="K801" s="236"/>
      <c r="L801" s="236"/>
      <c r="M801" s="311">
        <f t="shared" si="192"/>
        <v>0</v>
      </c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  <c r="AA801" s="236"/>
      <c r="AB801" s="236"/>
      <c r="AC801" s="236"/>
      <c r="AD801" s="236"/>
      <c r="AE801" s="236"/>
      <c r="AF801" s="236"/>
      <c r="AG801" s="236"/>
      <c r="AH801" s="236"/>
      <c r="AI801" s="236"/>
      <c r="AJ801" s="236"/>
      <c r="AK801" s="236"/>
      <c r="AL801" s="260" t="str">
        <f t="shared" si="189"/>
        <v>нет</v>
      </c>
      <c r="AM801" s="260" t="str">
        <f t="shared" si="193"/>
        <v>нет</v>
      </c>
      <c r="AN801" s="260">
        <f t="shared" si="190"/>
        <v>0</v>
      </c>
      <c r="AO801" s="260" t="e">
        <f t="shared" si="191"/>
        <v>#VALUE!</v>
      </c>
    </row>
    <row r="802" spans="1:41">
      <c r="A802" s="264" t="e">
        <f t="shared" si="194"/>
        <v>#VALUE!</v>
      </c>
      <c r="B802" s="243">
        <v>890</v>
      </c>
      <c r="C802" s="244"/>
      <c r="D802" s="259" t="str">
        <f t="shared" si="195"/>
        <v/>
      </c>
      <c r="E802" s="236"/>
      <c r="F802" s="236"/>
      <c r="G802" s="244"/>
      <c r="H802" s="259" t="str">
        <f t="shared" si="196"/>
        <v/>
      </c>
      <c r="I802" s="236"/>
      <c r="J802" s="236"/>
      <c r="K802" s="236"/>
      <c r="L802" s="236"/>
      <c r="M802" s="311">
        <f t="shared" si="192"/>
        <v>0</v>
      </c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  <c r="AA802" s="236"/>
      <c r="AB802" s="236"/>
      <c r="AC802" s="236"/>
      <c r="AD802" s="236"/>
      <c r="AE802" s="236"/>
      <c r="AF802" s="236"/>
      <c r="AG802" s="236"/>
      <c r="AH802" s="236"/>
      <c r="AI802" s="236"/>
      <c r="AJ802" s="236"/>
      <c r="AK802" s="236"/>
      <c r="AL802" s="260" t="str">
        <f t="shared" ref="AL802:AL865" si="197">IF($I802&lt;5,"нет",IF($I802&gt;9,"нет","да"))</f>
        <v>нет</v>
      </c>
      <c r="AM802" s="260" t="str">
        <f t="shared" si="193"/>
        <v>нет</v>
      </c>
      <c r="AN802" s="260">
        <f t="shared" ref="AN802:AN865" si="198">COUNTIF(N802:AK802,"призер")+COUNTIF(N802:AK802,"победитель")</f>
        <v>0</v>
      </c>
      <c r="AO802" s="260" t="e">
        <f t="shared" ref="AO802:AO865" si="199">IF(LEN(G802)=5,LEFT(G802,1)+100,LEFT(G802,2)+100)</f>
        <v>#VALUE!</v>
      </c>
    </row>
    <row r="803" spans="1:41">
      <c r="A803" s="264" t="e">
        <f t="shared" si="194"/>
        <v>#VALUE!</v>
      </c>
      <c r="B803" s="243">
        <v>891</v>
      </c>
      <c r="C803" s="244"/>
      <c r="D803" s="259" t="str">
        <f t="shared" si="195"/>
        <v/>
      </c>
      <c r="E803" s="236"/>
      <c r="F803" s="236"/>
      <c r="G803" s="244"/>
      <c r="H803" s="259" t="str">
        <f t="shared" si="196"/>
        <v/>
      </c>
      <c r="I803" s="236"/>
      <c r="J803" s="236"/>
      <c r="K803" s="236"/>
      <c r="L803" s="236"/>
      <c r="M803" s="311">
        <f t="shared" ref="M803:M866" si="200">COUNTA(N803:AK803)</f>
        <v>0</v>
      </c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  <c r="AA803" s="236"/>
      <c r="AB803" s="236"/>
      <c r="AC803" s="236"/>
      <c r="AD803" s="236"/>
      <c r="AE803" s="236"/>
      <c r="AF803" s="236"/>
      <c r="AG803" s="236"/>
      <c r="AH803" s="236"/>
      <c r="AI803" s="236"/>
      <c r="AJ803" s="236"/>
      <c r="AK803" s="236"/>
      <c r="AL803" s="260" t="str">
        <f t="shared" si="197"/>
        <v>нет</v>
      </c>
      <c r="AM803" s="260" t="str">
        <f t="shared" ref="AM803:AM866" si="201">IF($I803&lt;=9,"нет","да")</f>
        <v>нет</v>
      </c>
      <c r="AN803" s="260">
        <f t="shared" si="198"/>
        <v>0</v>
      </c>
      <c r="AO803" s="260" t="e">
        <f t="shared" si="199"/>
        <v>#VALUE!</v>
      </c>
    </row>
    <row r="804" spans="1:41">
      <c r="A804" s="264" t="e">
        <f t="shared" si="194"/>
        <v>#VALUE!</v>
      </c>
      <c r="B804" s="243">
        <v>892</v>
      </c>
      <c r="C804" s="244"/>
      <c r="D804" s="259" t="str">
        <f t="shared" si="195"/>
        <v/>
      </c>
      <c r="E804" s="236"/>
      <c r="F804" s="236"/>
      <c r="G804" s="244"/>
      <c r="H804" s="259" t="str">
        <f t="shared" si="196"/>
        <v/>
      </c>
      <c r="I804" s="236"/>
      <c r="J804" s="236"/>
      <c r="K804" s="236"/>
      <c r="L804" s="236"/>
      <c r="M804" s="311">
        <f t="shared" si="200"/>
        <v>0</v>
      </c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  <c r="AA804" s="236"/>
      <c r="AB804" s="236"/>
      <c r="AC804" s="236"/>
      <c r="AD804" s="236"/>
      <c r="AE804" s="236"/>
      <c r="AF804" s="236"/>
      <c r="AG804" s="236"/>
      <c r="AH804" s="236"/>
      <c r="AI804" s="236"/>
      <c r="AJ804" s="236"/>
      <c r="AK804" s="236"/>
      <c r="AL804" s="260" t="str">
        <f t="shared" si="197"/>
        <v>нет</v>
      </c>
      <c r="AM804" s="260" t="str">
        <f t="shared" si="201"/>
        <v>нет</v>
      </c>
      <c r="AN804" s="260">
        <f t="shared" si="198"/>
        <v>0</v>
      </c>
      <c r="AO804" s="260" t="e">
        <f t="shared" si="199"/>
        <v>#VALUE!</v>
      </c>
    </row>
    <row r="805" spans="1:41">
      <c r="A805" s="264" t="e">
        <f t="shared" si="194"/>
        <v>#VALUE!</v>
      </c>
      <c r="B805" s="243">
        <v>893</v>
      </c>
      <c r="C805" s="244"/>
      <c r="D805" s="259" t="str">
        <f t="shared" si="195"/>
        <v/>
      </c>
      <c r="E805" s="236"/>
      <c r="F805" s="236"/>
      <c r="G805" s="244"/>
      <c r="H805" s="259" t="str">
        <f t="shared" si="196"/>
        <v/>
      </c>
      <c r="I805" s="236"/>
      <c r="J805" s="236"/>
      <c r="K805" s="236"/>
      <c r="L805" s="236"/>
      <c r="M805" s="311">
        <f t="shared" si="200"/>
        <v>0</v>
      </c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  <c r="AA805" s="236"/>
      <c r="AB805" s="236"/>
      <c r="AC805" s="236"/>
      <c r="AD805" s="236"/>
      <c r="AE805" s="236"/>
      <c r="AF805" s="236"/>
      <c r="AG805" s="236"/>
      <c r="AH805" s="236"/>
      <c r="AI805" s="236"/>
      <c r="AJ805" s="236"/>
      <c r="AK805" s="236"/>
      <c r="AL805" s="260" t="str">
        <f t="shared" si="197"/>
        <v>нет</v>
      </c>
      <c r="AM805" s="260" t="str">
        <f t="shared" si="201"/>
        <v>нет</v>
      </c>
      <c r="AN805" s="260">
        <f t="shared" si="198"/>
        <v>0</v>
      </c>
      <c r="AO805" s="260" t="e">
        <f t="shared" si="199"/>
        <v>#VALUE!</v>
      </c>
    </row>
    <row r="806" spans="1:41">
      <c r="A806" s="264" t="e">
        <f t="shared" si="194"/>
        <v>#VALUE!</v>
      </c>
      <c r="B806" s="243">
        <v>894</v>
      </c>
      <c r="C806" s="244"/>
      <c r="D806" s="259" t="str">
        <f t="shared" si="195"/>
        <v/>
      </c>
      <c r="E806" s="236"/>
      <c r="F806" s="236"/>
      <c r="G806" s="244"/>
      <c r="H806" s="259" t="str">
        <f t="shared" si="196"/>
        <v/>
      </c>
      <c r="I806" s="236"/>
      <c r="J806" s="236"/>
      <c r="K806" s="236"/>
      <c r="L806" s="236"/>
      <c r="M806" s="311">
        <f t="shared" si="200"/>
        <v>0</v>
      </c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  <c r="AA806" s="236"/>
      <c r="AB806" s="236"/>
      <c r="AC806" s="236"/>
      <c r="AD806" s="236"/>
      <c r="AE806" s="236"/>
      <c r="AF806" s="236"/>
      <c r="AG806" s="236"/>
      <c r="AH806" s="236"/>
      <c r="AI806" s="236"/>
      <c r="AJ806" s="236"/>
      <c r="AK806" s="236"/>
      <c r="AL806" s="260" t="str">
        <f t="shared" si="197"/>
        <v>нет</v>
      </c>
      <c r="AM806" s="260" t="str">
        <f t="shared" si="201"/>
        <v>нет</v>
      </c>
      <c r="AN806" s="260">
        <f t="shared" si="198"/>
        <v>0</v>
      </c>
      <c r="AO806" s="260" t="e">
        <f t="shared" si="199"/>
        <v>#VALUE!</v>
      </c>
    </row>
    <row r="807" spans="1:41">
      <c r="A807" s="264" t="e">
        <f t="shared" si="194"/>
        <v>#VALUE!</v>
      </c>
      <c r="B807" s="243">
        <v>895</v>
      </c>
      <c r="C807" s="244"/>
      <c r="D807" s="259" t="str">
        <f t="shared" si="195"/>
        <v/>
      </c>
      <c r="E807" s="236"/>
      <c r="F807" s="236"/>
      <c r="G807" s="244"/>
      <c r="H807" s="259" t="str">
        <f t="shared" si="196"/>
        <v/>
      </c>
      <c r="I807" s="236"/>
      <c r="J807" s="236"/>
      <c r="K807" s="236"/>
      <c r="L807" s="236"/>
      <c r="M807" s="311">
        <f t="shared" si="200"/>
        <v>0</v>
      </c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  <c r="AA807" s="236"/>
      <c r="AB807" s="236"/>
      <c r="AC807" s="236"/>
      <c r="AD807" s="236"/>
      <c r="AE807" s="236"/>
      <c r="AF807" s="236"/>
      <c r="AG807" s="236"/>
      <c r="AH807" s="236"/>
      <c r="AI807" s="236"/>
      <c r="AJ807" s="236"/>
      <c r="AK807" s="236"/>
      <c r="AL807" s="260" t="str">
        <f t="shared" si="197"/>
        <v>нет</v>
      </c>
      <c r="AM807" s="260" t="str">
        <f t="shared" si="201"/>
        <v>нет</v>
      </c>
      <c r="AN807" s="260">
        <f t="shared" si="198"/>
        <v>0</v>
      </c>
      <c r="AO807" s="260" t="e">
        <f t="shared" si="199"/>
        <v>#VALUE!</v>
      </c>
    </row>
    <row r="808" spans="1:41">
      <c r="A808" s="264" t="e">
        <f t="shared" si="194"/>
        <v>#VALUE!</v>
      </c>
      <c r="B808" s="243">
        <v>896</v>
      </c>
      <c r="C808" s="244"/>
      <c r="D808" s="259" t="str">
        <f t="shared" si="195"/>
        <v/>
      </c>
      <c r="E808" s="236"/>
      <c r="F808" s="236"/>
      <c r="G808" s="244"/>
      <c r="H808" s="259" t="str">
        <f t="shared" si="196"/>
        <v/>
      </c>
      <c r="I808" s="236"/>
      <c r="J808" s="236"/>
      <c r="K808" s="236"/>
      <c r="L808" s="236"/>
      <c r="M808" s="311">
        <f t="shared" si="200"/>
        <v>0</v>
      </c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  <c r="AA808" s="236"/>
      <c r="AB808" s="236"/>
      <c r="AC808" s="236"/>
      <c r="AD808" s="236"/>
      <c r="AE808" s="236"/>
      <c r="AF808" s="236"/>
      <c r="AG808" s="236"/>
      <c r="AH808" s="236"/>
      <c r="AI808" s="236"/>
      <c r="AJ808" s="236"/>
      <c r="AK808" s="236"/>
      <c r="AL808" s="260" t="str">
        <f t="shared" si="197"/>
        <v>нет</v>
      </c>
      <c r="AM808" s="260" t="str">
        <f t="shared" si="201"/>
        <v>нет</v>
      </c>
      <c r="AN808" s="260">
        <f t="shared" si="198"/>
        <v>0</v>
      </c>
      <c r="AO808" s="260" t="e">
        <f t="shared" si="199"/>
        <v>#VALUE!</v>
      </c>
    </row>
    <row r="809" spans="1:41">
      <c r="A809" s="264" t="e">
        <f t="shared" si="194"/>
        <v>#VALUE!</v>
      </c>
      <c r="B809" s="243">
        <v>897</v>
      </c>
      <c r="C809" s="244"/>
      <c r="D809" s="259" t="str">
        <f t="shared" si="195"/>
        <v/>
      </c>
      <c r="E809" s="236"/>
      <c r="F809" s="236"/>
      <c r="G809" s="244"/>
      <c r="H809" s="259" t="str">
        <f t="shared" si="196"/>
        <v/>
      </c>
      <c r="I809" s="236"/>
      <c r="J809" s="236"/>
      <c r="K809" s="236"/>
      <c r="L809" s="236"/>
      <c r="M809" s="311">
        <f t="shared" si="200"/>
        <v>0</v>
      </c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  <c r="AA809" s="236"/>
      <c r="AB809" s="236"/>
      <c r="AC809" s="236"/>
      <c r="AD809" s="236"/>
      <c r="AE809" s="236"/>
      <c r="AF809" s="236"/>
      <c r="AG809" s="236"/>
      <c r="AH809" s="236"/>
      <c r="AI809" s="236"/>
      <c r="AJ809" s="236"/>
      <c r="AK809" s="236"/>
      <c r="AL809" s="260" t="str">
        <f t="shared" si="197"/>
        <v>нет</v>
      </c>
      <c r="AM809" s="260" t="str">
        <f t="shared" si="201"/>
        <v>нет</v>
      </c>
      <c r="AN809" s="260">
        <f t="shared" si="198"/>
        <v>0</v>
      </c>
      <c r="AO809" s="260" t="e">
        <f t="shared" si="199"/>
        <v>#VALUE!</v>
      </c>
    </row>
    <row r="810" spans="1:41">
      <c r="A810" s="264" t="e">
        <f t="shared" si="194"/>
        <v>#VALUE!</v>
      </c>
      <c r="B810" s="243">
        <v>898</v>
      </c>
      <c r="C810" s="244"/>
      <c r="D810" s="259" t="str">
        <f t="shared" si="195"/>
        <v/>
      </c>
      <c r="E810" s="236"/>
      <c r="F810" s="236"/>
      <c r="G810" s="244"/>
      <c r="H810" s="259" t="str">
        <f t="shared" si="196"/>
        <v/>
      </c>
      <c r="I810" s="236"/>
      <c r="J810" s="236"/>
      <c r="K810" s="236"/>
      <c r="L810" s="236"/>
      <c r="M810" s="311">
        <f t="shared" si="200"/>
        <v>0</v>
      </c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  <c r="AA810" s="236"/>
      <c r="AB810" s="236"/>
      <c r="AC810" s="236"/>
      <c r="AD810" s="236"/>
      <c r="AE810" s="236"/>
      <c r="AF810" s="236"/>
      <c r="AG810" s="236"/>
      <c r="AH810" s="236"/>
      <c r="AI810" s="236"/>
      <c r="AJ810" s="236"/>
      <c r="AK810" s="236"/>
      <c r="AL810" s="260" t="str">
        <f t="shared" si="197"/>
        <v>нет</v>
      </c>
      <c r="AM810" s="260" t="str">
        <f t="shared" si="201"/>
        <v>нет</v>
      </c>
      <c r="AN810" s="260">
        <f t="shared" si="198"/>
        <v>0</v>
      </c>
      <c r="AO810" s="260" t="e">
        <f t="shared" si="199"/>
        <v>#VALUE!</v>
      </c>
    </row>
    <row r="811" spans="1:41">
      <c r="A811" s="264" t="e">
        <f t="shared" si="194"/>
        <v>#VALUE!</v>
      </c>
      <c r="B811" s="243">
        <v>899</v>
      </c>
      <c r="C811" s="244"/>
      <c r="D811" s="259" t="str">
        <f t="shared" si="195"/>
        <v/>
      </c>
      <c r="E811" s="236"/>
      <c r="F811" s="236"/>
      <c r="G811" s="244"/>
      <c r="H811" s="259" t="str">
        <f t="shared" si="196"/>
        <v/>
      </c>
      <c r="I811" s="236"/>
      <c r="J811" s="236"/>
      <c r="K811" s="236"/>
      <c r="L811" s="236"/>
      <c r="M811" s="311">
        <f t="shared" si="200"/>
        <v>0</v>
      </c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  <c r="AA811" s="236"/>
      <c r="AB811" s="236"/>
      <c r="AC811" s="236"/>
      <c r="AD811" s="236"/>
      <c r="AE811" s="236"/>
      <c r="AF811" s="236"/>
      <c r="AG811" s="236"/>
      <c r="AH811" s="236"/>
      <c r="AI811" s="236"/>
      <c r="AJ811" s="236"/>
      <c r="AK811" s="236"/>
      <c r="AL811" s="260" t="str">
        <f t="shared" si="197"/>
        <v>нет</v>
      </c>
      <c r="AM811" s="260" t="str">
        <f t="shared" si="201"/>
        <v>нет</v>
      </c>
      <c r="AN811" s="260">
        <f t="shared" si="198"/>
        <v>0</v>
      </c>
      <c r="AO811" s="260" t="e">
        <f t="shared" si="199"/>
        <v>#VALUE!</v>
      </c>
    </row>
    <row r="812" spans="1:41">
      <c r="A812" s="264" t="e">
        <f t="shared" si="194"/>
        <v>#VALUE!</v>
      </c>
      <c r="B812" s="243">
        <v>900</v>
      </c>
      <c r="C812" s="244"/>
      <c r="D812" s="259" t="str">
        <f t="shared" si="195"/>
        <v/>
      </c>
      <c r="E812" s="236"/>
      <c r="F812" s="236"/>
      <c r="G812" s="244"/>
      <c r="H812" s="259" t="str">
        <f t="shared" si="196"/>
        <v/>
      </c>
      <c r="I812" s="236"/>
      <c r="J812" s="236"/>
      <c r="K812" s="236"/>
      <c r="L812" s="236"/>
      <c r="M812" s="311">
        <f t="shared" si="200"/>
        <v>0</v>
      </c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  <c r="AA812" s="236"/>
      <c r="AB812" s="236"/>
      <c r="AC812" s="236"/>
      <c r="AD812" s="236"/>
      <c r="AE812" s="236"/>
      <c r="AF812" s="236"/>
      <c r="AG812" s="236"/>
      <c r="AH812" s="236"/>
      <c r="AI812" s="236"/>
      <c r="AJ812" s="236"/>
      <c r="AK812" s="236"/>
      <c r="AL812" s="260" t="str">
        <f t="shared" si="197"/>
        <v>нет</v>
      </c>
      <c r="AM812" s="260" t="str">
        <f t="shared" si="201"/>
        <v>нет</v>
      </c>
      <c r="AN812" s="260">
        <f t="shared" si="198"/>
        <v>0</v>
      </c>
      <c r="AO812" s="260" t="e">
        <f t="shared" si="199"/>
        <v>#VALUE!</v>
      </c>
    </row>
    <row r="813" spans="1:41">
      <c r="A813" s="264" t="e">
        <f t="shared" ref="A813:A876" si="202">IF($AO813=$C813, "Код_ОО+МСУ_верно", "Требуется проверка кода ОО или МСУ, кроме 101, 102,103")</f>
        <v>#VALUE!</v>
      </c>
      <c r="B813" s="243">
        <v>901</v>
      </c>
      <c r="C813" s="244"/>
      <c r="D813" s="259" t="str">
        <f t="shared" si="195"/>
        <v/>
      </c>
      <c r="E813" s="236"/>
      <c r="F813" s="236"/>
      <c r="G813" s="244"/>
      <c r="H813" s="259" t="str">
        <f t="shared" si="196"/>
        <v/>
      </c>
      <c r="I813" s="236"/>
      <c r="J813" s="236"/>
      <c r="K813" s="236"/>
      <c r="L813" s="236"/>
      <c r="M813" s="311">
        <f t="shared" si="200"/>
        <v>0</v>
      </c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  <c r="AA813" s="236"/>
      <c r="AB813" s="236"/>
      <c r="AC813" s="236"/>
      <c r="AD813" s="236"/>
      <c r="AE813" s="236"/>
      <c r="AF813" s="236"/>
      <c r="AG813" s="236"/>
      <c r="AH813" s="236"/>
      <c r="AI813" s="236"/>
      <c r="AJ813" s="236"/>
      <c r="AK813" s="236"/>
      <c r="AL813" s="260" t="str">
        <f t="shared" si="197"/>
        <v>нет</v>
      </c>
      <c r="AM813" s="260" t="str">
        <f t="shared" si="201"/>
        <v>нет</v>
      </c>
      <c r="AN813" s="260">
        <f t="shared" si="198"/>
        <v>0</v>
      </c>
      <c r="AO813" s="260" t="e">
        <f t="shared" si="199"/>
        <v>#VALUE!</v>
      </c>
    </row>
    <row r="814" spans="1:41">
      <c r="A814" s="264" t="e">
        <f t="shared" si="202"/>
        <v>#VALUE!</v>
      </c>
      <c r="B814" s="243">
        <v>902</v>
      </c>
      <c r="C814" s="244"/>
      <c r="D814" s="259" t="str">
        <f t="shared" si="195"/>
        <v/>
      </c>
      <c r="E814" s="236"/>
      <c r="F814" s="236"/>
      <c r="G814" s="244"/>
      <c r="H814" s="259" t="str">
        <f t="shared" si="196"/>
        <v/>
      </c>
      <c r="I814" s="236"/>
      <c r="J814" s="236"/>
      <c r="K814" s="236"/>
      <c r="L814" s="236"/>
      <c r="M814" s="311">
        <f t="shared" si="200"/>
        <v>0</v>
      </c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  <c r="AA814" s="236"/>
      <c r="AB814" s="236"/>
      <c r="AC814" s="236"/>
      <c r="AD814" s="236"/>
      <c r="AE814" s="236"/>
      <c r="AF814" s="236"/>
      <c r="AG814" s="236"/>
      <c r="AH814" s="236"/>
      <c r="AI814" s="236"/>
      <c r="AJ814" s="236"/>
      <c r="AK814" s="236"/>
      <c r="AL814" s="260" t="str">
        <f t="shared" si="197"/>
        <v>нет</v>
      </c>
      <c r="AM814" s="260" t="str">
        <f t="shared" si="201"/>
        <v>нет</v>
      </c>
      <c r="AN814" s="260">
        <f t="shared" si="198"/>
        <v>0</v>
      </c>
      <c r="AO814" s="260" t="e">
        <f t="shared" si="199"/>
        <v>#VALUE!</v>
      </c>
    </row>
    <row r="815" spans="1:41">
      <c r="A815" s="264" t="e">
        <f t="shared" si="202"/>
        <v>#VALUE!</v>
      </c>
      <c r="B815" s="243">
        <v>903</v>
      </c>
      <c r="C815" s="244"/>
      <c r="D815" s="259" t="str">
        <f t="shared" si="195"/>
        <v/>
      </c>
      <c r="E815" s="236"/>
      <c r="F815" s="236"/>
      <c r="G815" s="244"/>
      <c r="H815" s="259" t="str">
        <f t="shared" si="196"/>
        <v/>
      </c>
      <c r="I815" s="236"/>
      <c r="J815" s="236"/>
      <c r="K815" s="236"/>
      <c r="L815" s="236"/>
      <c r="M815" s="311">
        <f t="shared" si="200"/>
        <v>0</v>
      </c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  <c r="AA815" s="236"/>
      <c r="AB815" s="236"/>
      <c r="AC815" s="236"/>
      <c r="AD815" s="236"/>
      <c r="AE815" s="236"/>
      <c r="AF815" s="236"/>
      <c r="AG815" s="236"/>
      <c r="AH815" s="236"/>
      <c r="AI815" s="236"/>
      <c r="AJ815" s="236"/>
      <c r="AK815" s="236"/>
      <c r="AL815" s="260" t="str">
        <f t="shared" si="197"/>
        <v>нет</v>
      </c>
      <c r="AM815" s="260" t="str">
        <f t="shared" si="201"/>
        <v>нет</v>
      </c>
      <c r="AN815" s="260">
        <f t="shared" si="198"/>
        <v>0</v>
      </c>
      <c r="AO815" s="260" t="e">
        <f t="shared" si="199"/>
        <v>#VALUE!</v>
      </c>
    </row>
    <row r="816" spans="1:41">
      <c r="A816" s="264" t="e">
        <f t="shared" si="202"/>
        <v>#VALUE!</v>
      </c>
      <c r="B816" s="243">
        <v>904</v>
      </c>
      <c r="C816" s="244"/>
      <c r="D816" s="259" t="str">
        <f t="shared" si="195"/>
        <v/>
      </c>
      <c r="E816" s="236"/>
      <c r="F816" s="236"/>
      <c r="G816" s="244"/>
      <c r="H816" s="259" t="str">
        <f t="shared" si="196"/>
        <v/>
      </c>
      <c r="I816" s="236"/>
      <c r="J816" s="236"/>
      <c r="K816" s="236"/>
      <c r="L816" s="236"/>
      <c r="M816" s="311">
        <f t="shared" si="200"/>
        <v>0</v>
      </c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  <c r="AA816" s="236"/>
      <c r="AB816" s="236"/>
      <c r="AC816" s="236"/>
      <c r="AD816" s="236"/>
      <c r="AE816" s="236"/>
      <c r="AF816" s="236"/>
      <c r="AG816" s="236"/>
      <c r="AH816" s="236"/>
      <c r="AI816" s="236"/>
      <c r="AJ816" s="236"/>
      <c r="AK816" s="236"/>
      <c r="AL816" s="260" t="str">
        <f t="shared" si="197"/>
        <v>нет</v>
      </c>
      <c r="AM816" s="260" t="str">
        <f t="shared" si="201"/>
        <v>нет</v>
      </c>
      <c r="AN816" s="260">
        <f t="shared" si="198"/>
        <v>0</v>
      </c>
      <c r="AO816" s="260" t="e">
        <f t="shared" si="199"/>
        <v>#VALUE!</v>
      </c>
    </row>
    <row r="817" spans="1:41">
      <c r="A817" s="264" t="e">
        <f t="shared" si="202"/>
        <v>#VALUE!</v>
      </c>
      <c r="B817" s="243">
        <v>905</v>
      </c>
      <c r="C817" s="244"/>
      <c r="D817" s="259" t="str">
        <f t="shared" si="195"/>
        <v/>
      </c>
      <c r="E817" s="236"/>
      <c r="F817" s="236"/>
      <c r="G817" s="244"/>
      <c r="H817" s="259" t="str">
        <f t="shared" si="196"/>
        <v/>
      </c>
      <c r="I817" s="236"/>
      <c r="J817" s="236"/>
      <c r="K817" s="236"/>
      <c r="L817" s="236"/>
      <c r="M817" s="311">
        <f t="shared" si="200"/>
        <v>0</v>
      </c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  <c r="AA817" s="236"/>
      <c r="AB817" s="236"/>
      <c r="AC817" s="236"/>
      <c r="AD817" s="236"/>
      <c r="AE817" s="236"/>
      <c r="AF817" s="236"/>
      <c r="AG817" s="236"/>
      <c r="AH817" s="236"/>
      <c r="AI817" s="236"/>
      <c r="AJ817" s="236"/>
      <c r="AK817" s="236"/>
      <c r="AL817" s="260" t="str">
        <f t="shared" si="197"/>
        <v>нет</v>
      </c>
      <c r="AM817" s="260" t="str">
        <f t="shared" si="201"/>
        <v>нет</v>
      </c>
      <c r="AN817" s="260">
        <f t="shared" si="198"/>
        <v>0</v>
      </c>
      <c r="AO817" s="260" t="e">
        <f t="shared" si="199"/>
        <v>#VALUE!</v>
      </c>
    </row>
    <row r="818" spans="1:41">
      <c r="A818" s="264" t="e">
        <f t="shared" si="202"/>
        <v>#VALUE!</v>
      </c>
      <c r="B818" s="243">
        <v>906</v>
      </c>
      <c r="C818" s="244"/>
      <c r="D818" s="259" t="str">
        <f t="shared" si="195"/>
        <v/>
      </c>
      <c r="E818" s="236"/>
      <c r="F818" s="236"/>
      <c r="G818" s="244"/>
      <c r="H818" s="259" t="str">
        <f t="shared" si="196"/>
        <v/>
      </c>
      <c r="I818" s="236"/>
      <c r="J818" s="236"/>
      <c r="K818" s="236"/>
      <c r="L818" s="236"/>
      <c r="M818" s="311">
        <f t="shared" si="200"/>
        <v>0</v>
      </c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  <c r="AA818" s="236"/>
      <c r="AB818" s="236"/>
      <c r="AC818" s="236"/>
      <c r="AD818" s="236"/>
      <c r="AE818" s="236"/>
      <c r="AF818" s="236"/>
      <c r="AG818" s="236"/>
      <c r="AH818" s="236"/>
      <c r="AI818" s="236"/>
      <c r="AJ818" s="236"/>
      <c r="AK818" s="236"/>
      <c r="AL818" s="260" t="str">
        <f t="shared" si="197"/>
        <v>нет</v>
      </c>
      <c r="AM818" s="260" t="str">
        <f t="shared" si="201"/>
        <v>нет</v>
      </c>
      <c r="AN818" s="260">
        <f t="shared" si="198"/>
        <v>0</v>
      </c>
      <c r="AO818" s="260" t="e">
        <f t="shared" si="199"/>
        <v>#VALUE!</v>
      </c>
    </row>
    <row r="819" spans="1:41">
      <c r="A819" s="264" t="e">
        <f t="shared" si="202"/>
        <v>#VALUE!</v>
      </c>
      <c r="B819" s="243">
        <v>907</v>
      </c>
      <c r="C819" s="244"/>
      <c r="D819" s="259" t="str">
        <f t="shared" si="195"/>
        <v/>
      </c>
      <c r="E819" s="236"/>
      <c r="F819" s="236"/>
      <c r="G819" s="244"/>
      <c r="H819" s="259" t="str">
        <f t="shared" si="196"/>
        <v/>
      </c>
      <c r="I819" s="236"/>
      <c r="J819" s="236"/>
      <c r="K819" s="236"/>
      <c r="L819" s="236"/>
      <c r="M819" s="311">
        <f t="shared" si="200"/>
        <v>0</v>
      </c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  <c r="AA819" s="236"/>
      <c r="AB819" s="236"/>
      <c r="AC819" s="236"/>
      <c r="AD819" s="236"/>
      <c r="AE819" s="236"/>
      <c r="AF819" s="236"/>
      <c r="AG819" s="236"/>
      <c r="AH819" s="236"/>
      <c r="AI819" s="236"/>
      <c r="AJ819" s="236"/>
      <c r="AK819" s="236"/>
      <c r="AL819" s="260" t="str">
        <f t="shared" si="197"/>
        <v>нет</v>
      </c>
      <c r="AM819" s="260" t="str">
        <f t="shared" si="201"/>
        <v>нет</v>
      </c>
      <c r="AN819" s="260">
        <f t="shared" si="198"/>
        <v>0</v>
      </c>
      <c r="AO819" s="260" t="e">
        <f t="shared" si="199"/>
        <v>#VALUE!</v>
      </c>
    </row>
    <row r="820" spans="1:41">
      <c r="A820" s="264" t="e">
        <f t="shared" si="202"/>
        <v>#VALUE!</v>
      </c>
      <c r="B820" s="243">
        <v>908</v>
      </c>
      <c r="C820" s="244"/>
      <c r="D820" s="259" t="str">
        <f t="shared" si="195"/>
        <v/>
      </c>
      <c r="E820" s="236"/>
      <c r="F820" s="236"/>
      <c r="G820" s="244"/>
      <c r="H820" s="259" t="str">
        <f t="shared" si="196"/>
        <v/>
      </c>
      <c r="I820" s="236"/>
      <c r="J820" s="236"/>
      <c r="K820" s="236"/>
      <c r="L820" s="236"/>
      <c r="M820" s="311">
        <f t="shared" si="200"/>
        <v>0</v>
      </c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  <c r="AA820" s="236"/>
      <c r="AB820" s="236"/>
      <c r="AC820" s="236"/>
      <c r="AD820" s="236"/>
      <c r="AE820" s="236"/>
      <c r="AF820" s="236"/>
      <c r="AG820" s="236"/>
      <c r="AH820" s="236"/>
      <c r="AI820" s="236"/>
      <c r="AJ820" s="236"/>
      <c r="AK820" s="236"/>
      <c r="AL820" s="260" t="str">
        <f t="shared" si="197"/>
        <v>нет</v>
      </c>
      <c r="AM820" s="260" t="str">
        <f t="shared" si="201"/>
        <v>нет</v>
      </c>
      <c r="AN820" s="260">
        <f t="shared" si="198"/>
        <v>0</v>
      </c>
      <c r="AO820" s="260" t="e">
        <f t="shared" si="199"/>
        <v>#VALUE!</v>
      </c>
    </row>
    <row r="821" spans="1:41">
      <c r="A821" s="264" t="e">
        <f t="shared" si="202"/>
        <v>#VALUE!</v>
      </c>
      <c r="B821" s="243">
        <v>909</v>
      </c>
      <c r="C821" s="244"/>
      <c r="D821" s="259" t="str">
        <f t="shared" si="195"/>
        <v/>
      </c>
      <c r="E821" s="236"/>
      <c r="F821" s="236"/>
      <c r="G821" s="244"/>
      <c r="H821" s="259" t="str">
        <f t="shared" si="196"/>
        <v/>
      </c>
      <c r="I821" s="236"/>
      <c r="J821" s="236"/>
      <c r="K821" s="236"/>
      <c r="L821" s="236"/>
      <c r="M821" s="311">
        <f t="shared" si="200"/>
        <v>0</v>
      </c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  <c r="AA821" s="236"/>
      <c r="AB821" s="236"/>
      <c r="AC821" s="236"/>
      <c r="AD821" s="236"/>
      <c r="AE821" s="236"/>
      <c r="AF821" s="236"/>
      <c r="AG821" s="236"/>
      <c r="AH821" s="236"/>
      <c r="AI821" s="236"/>
      <c r="AJ821" s="236"/>
      <c r="AK821" s="236"/>
      <c r="AL821" s="260" t="str">
        <f t="shared" si="197"/>
        <v>нет</v>
      </c>
      <c r="AM821" s="260" t="str">
        <f t="shared" si="201"/>
        <v>нет</v>
      </c>
      <c r="AN821" s="260">
        <f t="shared" si="198"/>
        <v>0</v>
      </c>
      <c r="AO821" s="260" t="e">
        <f t="shared" si="199"/>
        <v>#VALUE!</v>
      </c>
    </row>
    <row r="822" spans="1:41">
      <c r="A822" s="264" t="e">
        <f t="shared" si="202"/>
        <v>#VALUE!</v>
      </c>
      <c r="B822" s="243">
        <v>910</v>
      </c>
      <c r="C822" s="244"/>
      <c r="D822" s="259" t="str">
        <f t="shared" si="195"/>
        <v/>
      </c>
      <c r="E822" s="236"/>
      <c r="F822" s="236"/>
      <c r="G822" s="244"/>
      <c r="H822" s="259" t="str">
        <f t="shared" si="196"/>
        <v/>
      </c>
      <c r="I822" s="236"/>
      <c r="J822" s="236"/>
      <c r="K822" s="236"/>
      <c r="L822" s="236"/>
      <c r="M822" s="311">
        <f t="shared" si="200"/>
        <v>0</v>
      </c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  <c r="AA822" s="236"/>
      <c r="AB822" s="236"/>
      <c r="AC822" s="236"/>
      <c r="AD822" s="236"/>
      <c r="AE822" s="236"/>
      <c r="AF822" s="236"/>
      <c r="AG822" s="236"/>
      <c r="AH822" s="236"/>
      <c r="AI822" s="236"/>
      <c r="AJ822" s="236"/>
      <c r="AK822" s="236"/>
      <c r="AL822" s="260" t="str">
        <f t="shared" si="197"/>
        <v>нет</v>
      </c>
      <c r="AM822" s="260" t="str">
        <f t="shared" si="201"/>
        <v>нет</v>
      </c>
      <c r="AN822" s="260">
        <f t="shared" si="198"/>
        <v>0</v>
      </c>
      <c r="AO822" s="260" t="e">
        <f t="shared" si="199"/>
        <v>#VALUE!</v>
      </c>
    </row>
    <row r="823" spans="1:41">
      <c r="A823" s="264" t="e">
        <f t="shared" si="202"/>
        <v>#VALUE!</v>
      </c>
      <c r="B823" s="243">
        <v>911</v>
      </c>
      <c r="C823" s="244"/>
      <c r="D823" s="259" t="str">
        <f t="shared" si="195"/>
        <v/>
      </c>
      <c r="E823" s="236"/>
      <c r="F823" s="236"/>
      <c r="G823" s="244"/>
      <c r="H823" s="259" t="str">
        <f t="shared" si="196"/>
        <v/>
      </c>
      <c r="I823" s="236"/>
      <c r="J823" s="236"/>
      <c r="K823" s="236"/>
      <c r="L823" s="236"/>
      <c r="M823" s="311">
        <f t="shared" si="200"/>
        <v>0</v>
      </c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  <c r="AA823" s="236"/>
      <c r="AB823" s="236"/>
      <c r="AC823" s="236"/>
      <c r="AD823" s="236"/>
      <c r="AE823" s="236"/>
      <c r="AF823" s="236"/>
      <c r="AG823" s="236"/>
      <c r="AH823" s="236"/>
      <c r="AI823" s="236"/>
      <c r="AJ823" s="236"/>
      <c r="AK823" s="236"/>
      <c r="AL823" s="260" t="str">
        <f t="shared" si="197"/>
        <v>нет</v>
      </c>
      <c r="AM823" s="260" t="str">
        <f t="shared" si="201"/>
        <v>нет</v>
      </c>
      <c r="AN823" s="260">
        <f t="shared" si="198"/>
        <v>0</v>
      </c>
      <c r="AO823" s="260" t="e">
        <f t="shared" si="199"/>
        <v>#VALUE!</v>
      </c>
    </row>
    <row r="824" spans="1:41">
      <c r="A824" s="264" t="e">
        <f t="shared" si="202"/>
        <v>#VALUE!</v>
      </c>
      <c r="B824" s="243">
        <v>912</v>
      </c>
      <c r="C824" s="244"/>
      <c r="D824" s="259" t="str">
        <f t="shared" si="195"/>
        <v/>
      </c>
      <c r="E824" s="236"/>
      <c r="F824" s="236"/>
      <c r="G824" s="244"/>
      <c r="H824" s="259" t="str">
        <f t="shared" si="196"/>
        <v/>
      </c>
      <c r="I824" s="236"/>
      <c r="J824" s="236"/>
      <c r="K824" s="236"/>
      <c r="L824" s="236"/>
      <c r="M824" s="311">
        <f t="shared" si="200"/>
        <v>0</v>
      </c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  <c r="AA824" s="236"/>
      <c r="AB824" s="236"/>
      <c r="AC824" s="236"/>
      <c r="AD824" s="236"/>
      <c r="AE824" s="236"/>
      <c r="AF824" s="236"/>
      <c r="AG824" s="236"/>
      <c r="AH824" s="236"/>
      <c r="AI824" s="236"/>
      <c r="AJ824" s="236"/>
      <c r="AK824" s="236"/>
      <c r="AL824" s="260" t="str">
        <f t="shared" si="197"/>
        <v>нет</v>
      </c>
      <c r="AM824" s="260" t="str">
        <f t="shared" si="201"/>
        <v>нет</v>
      </c>
      <c r="AN824" s="260">
        <f t="shared" si="198"/>
        <v>0</v>
      </c>
      <c r="AO824" s="260" t="e">
        <f t="shared" si="199"/>
        <v>#VALUE!</v>
      </c>
    </row>
    <row r="825" spans="1:41">
      <c r="A825" s="264" t="e">
        <f t="shared" si="202"/>
        <v>#VALUE!</v>
      </c>
      <c r="B825" s="243">
        <v>913</v>
      </c>
      <c r="C825" s="244"/>
      <c r="D825" s="259" t="str">
        <f t="shared" si="195"/>
        <v/>
      </c>
      <c r="E825" s="236"/>
      <c r="F825" s="236"/>
      <c r="G825" s="244"/>
      <c r="H825" s="259" t="str">
        <f t="shared" si="196"/>
        <v/>
      </c>
      <c r="I825" s="236"/>
      <c r="J825" s="236"/>
      <c r="K825" s="236"/>
      <c r="L825" s="236"/>
      <c r="M825" s="311">
        <f t="shared" si="200"/>
        <v>0</v>
      </c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  <c r="AA825" s="236"/>
      <c r="AB825" s="236"/>
      <c r="AC825" s="236"/>
      <c r="AD825" s="236"/>
      <c r="AE825" s="236"/>
      <c r="AF825" s="236"/>
      <c r="AG825" s="236"/>
      <c r="AH825" s="236"/>
      <c r="AI825" s="236"/>
      <c r="AJ825" s="236"/>
      <c r="AK825" s="236"/>
      <c r="AL825" s="260" t="str">
        <f t="shared" si="197"/>
        <v>нет</v>
      </c>
      <c r="AM825" s="260" t="str">
        <f t="shared" si="201"/>
        <v>нет</v>
      </c>
      <c r="AN825" s="260">
        <f t="shared" si="198"/>
        <v>0</v>
      </c>
      <c r="AO825" s="260" t="e">
        <f t="shared" si="199"/>
        <v>#VALUE!</v>
      </c>
    </row>
    <row r="826" spans="1:41">
      <c r="A826" s="264" t="e">
        <f t="shared" si="202"/>
        <v>#VALUE!</v>
      </c>
      <c r="B826" s="243">
        <v>914</v>
      </c>
      <c r="C826" s="244"/>
      <c r="D826" s="259" t="str">
        <f t="shared" si="195"/>
        <v/>
      </c>
      <c r="E826" s="236"/>
      <c r="F826" s="236"/>
      <c r="G826" s="244"/>
      <c r="H826" s="259" t="str">
        <f t="shared" si="196"/>
        <v/>
      </c>
      <c r="I826" s="236"/>
      <c r="J826" s="236"/>
      <c r="K826" s="236"/>
      <c r="L826" s="236"/>
      <c r="M826" s="311">
        <f t="shared" si="200"/>
        <v>0</v>
      </c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  <c r="AA826" s="236"/>
      <c r="AB826" s="236"/>
      <c r="AC826" s="236"/>
      <c r="AD826" s="236"/>
      <c r="AE826" s="236"/>
      <c r="AF826" s="236"/>
      <c r="AG826" s="236"/>
      <c r="AH826" s="236"/>
      <c r="AI826" s="236"/>
      <c r="AJ826" s="236"/>
      <c r="AK826" s="236"/>
      <c r="AL826" s="260" t="str">
        <f t="shared" si="197"/>
        <v>нет</v>
      </c>
      <c r="AM826" s="260" t="str">
        <f t="shared" si="201"/>
        <v>нет</v>
      </c>
      <c r="AN826" s="260">
        <f t="shared" si="198"/>
        <v>0</v>
      </c>
      <c r="AO826" s="260" t="e">
        <f t="shared" si="199"/>
        <v>#VALUE!</v>
      </c>
    </row>
    <row r="827" spans="1:41">
      <c r="A827" s="264" t="e">
        <f t="shared" si="202"/>
        <v>#VALUE!</v>
      </c>
      <c r="B827" s="243">
        <v>915</v>
      </c>
      <c r="C827" s="244"/>
      <c r="D827" s="259" t="str">
        <f t="shared" si="195"/>
        <v/>
      </c>
      <c r="E827" s="236"/>
      <c r="F827" s="236"/>
      <c r="G827" s="244"/>
      <c r="H827" s="259" t="str">
        <f t="shared" si="196"/>
        <v/>
      </c>
      <c r="I827" s="236"/>
      <c r="J827" s="236"/>
      <c r="K827" s="236"/>
      <c r="L827" s="236"/>
      <c r="M827" s="311">
        <f t="shared" si="200"/>
        <v>0</v>
      </c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  <c r="AA827" s="236"/>
      <c r="AB827" s="236"/>
      <c r="AC827" s="236"/>
      <c r="AD827" s="236"/>
      <c r="AE827" s="236"/>
      <c r="AF827" s="236"/>
      <c r="AG827" s="236"/>
      <c r="AH827" s="236"/>
      <c r="AI827" s="236"/>
      <c r="AJ827" s="236"/>
      <c r="AK827" s="236"/>
      <c r="AL827" s="260" t="str">
        <f t="shared" si="197"/>
        <v>нет</v>
      </c>
      <c r="AM827" s="260" t="str">
        <f t="shared" si="201"/>
        <v>нет</v>
      </c>
      <c r="AN827" s="260">
        <f t="shared" si="198"/>
        <v>0</v>
      </c>
      <c r="AO827" s="260" t="e">
        <f t="shared" si="199"/>
        <v>#VALUE!</v>
      </c>
    </row>
    <row r="828" spans="1:41">
      <c r="A828" s="264" t="e">
        <f t="shared" si="202"/>
        <v>#VALUE!</v>
      </c>
      <c r="B828" s="243">
        <v>916</v>
      </c>
      <c r="C828" s="244"/>
      <c r="D828" s="259" t="str">
        <f t="shared" si="195"/>
        <v/>
      </c>
      <c r="E828" s="236"/>
      <c r="F828" s="236"/>
      <c r="G828" s="244"/>
      <c r="H828" s="259" t="str">
        <f t="shared" si="196"/>
        <v/>
      </c>
      <c r="I828" s="236"/>
      <c r="J828" s="236"/>
      <c r="K828" s="236"/>
      <c r="L828" s="236"/>
      <c r="M828" s="311">
        <f t="shared" si="200"/>
        <v>0</v>
      </c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  <c r="AA828" s="236"/>
      <c r="AB828" s="236"/>
      <c r="AC828" s="236"/>
      <c r="AD828" s="236"/>
      <c r="AE828" s="236"/>
      <c r="AF828" s="236"/>
      <c r="AG828" s="236"/>
      <c r="AH828" s="236"/>
      <c r="AI828" s="236"/>
      <c r="AJ828" s="236"/>
      <c r="AK828" s="236"/>
      <c r="AL828" s="260" t="str">
        <f t="shared" si="197"/>
        <v>нет</v>
      </c>
      <c r="AM828" s="260" t="str">
        <f t="shared" si="201"/>
        <v>нет</v>
      </c>
      <c r="AN828" s="260">
        <f t="shared" si="198"/>
        <v>0</v>
      </c>
      <c r="AO828" s="260" t="e">
        <f t="shared" si="199"/>
        <v>#VALUE!</v>
      </c>
    </row>
    <row r="829" spans="1:41">
      <c r="A829" s="264" t="e">
        <f t="shared" si="202"/>
        <v>#VALUE!</v>
      </c>
      <c r="B829" s="243">
        <v>917</v>
      </c>
      <c r="C829" s="244"/>
      <c r="D829" s="259" t="str">
        <f t="shared" si="195"/>
        <v/>
      </c>
      <c r="E829" s="236"/>
      <c r="F829" s="236"/>
      <c r="G829" s="244"/>
      <c r="H829" s="259" t="str">
        <f t="shared" si="196"/>
        <v/>
      </c>
      <c r="I829" s="236"/>
      <c r="J829" s="236"/>
      <c r="K829" s="236"/>
      <c r="L829" s="236"/>
      <c r="M829" s="311">
        <f t="shared" si="200"/>
        <v>0</v>
      </c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  <c r="AA829" s="236"/>
      <c r="AB829" s="236"/>
      <c r="AC829" s="236"/>
      <c r="AD829" s="236"/>
      <c r="AE829" s="236"/>
      <c r="AF829" s="236"/>
      <c r="AG829" s="236"/>
      <c r="AH829" s="236"/>
      <c r="AI829" s="236"/>
      <c r="AJ829" s="236"/>
      <c r="AK829" s="236"/>
      <c r="AL829" s="260" t="str">
        <f t="shared" si="197"/>
        <v>нет</v>
      </c>
      <c r="AM829" s="260" t="str">
        <f t="shared" si="201"/>
        <v>нет</v>
      </c>
      <c r="AN829" s="260">
        <f t="shared" si="198"/>
        <v>0</v>
      </c>
      <c r="AO829" s="260" t="e">
        <f t="shared" si="199"/>
        <v>#VALUE!</v>
      </c>
    </row>
    <row r="830" spans="1:41">
      <c r="A830" s="264" t="e">
        <f t="shared" si="202"/>
        <v>#VALUE!</v>
      </c>
      <c r="B830" s="243">
        <v>918</v>
      </c>
      <c r="C830" s="244"/>
      <c r="D830" s="259" t="str">
        <f t="shared" si="195"/>
        <v/>
      </c>
      <c r="E830" s="236"/>
      <c r="F830" s="236"/>
      <c r="G830" s="244"/>
      <c r="H830" s="259" t="str">
        <f t="shared" si="196"/>
        <v/>
      </c>
      <c r="I830" s="236"/>
      <c r="J830" s="236"/>
      <c r="K830" s="236"/>
      <c r="L830" s="236"/>
      <c r="M830" s="311">
        <f t="shared" si="200"/>
        <v>0</v>
      </c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  <c r="AA830" s="236"/>
      <c r="AB830" s="236"/>
      <c r="AC830" s="236"/>
      <c r="AD830" s="236"/>
      <c r="AE830" s="236"/>
      <c r="AF830" s="236"/>
      <c r="AG830" s="236"/>
      <c r="AH830" s="236"/>
      <c r="AI830" s="236"/>
      <c r="AJ830" s="236"/>
      <c r="AK830" s="236"/>
      <c r="AL830" s="260" t="str">
        <f t="shared" si="197"/>
        <v>нет</v>
      </c>
      <c r="AM830" s="260" t="str">
        <f t="shared" si="201"/>
        <v>нет</v>
      </c>
      <c r="AN830" s="260">
        <f t="shared" si="198"/>
        <v>0</v>
      </c>
      <c r="AO830" s="260" t="e">
        <f t="shared" si="199"/>
        <v>#VALUE!</v>
      </c>
    </row>
    <row r="831" spans="1:41">
      <c r="A831" s="264" t="e">
        <f t="shared" si="202"/>
        <v>#VALUE!</v>
      </c>
      <c r="B831" s="243">
        <v>919</v>
      </c>
      <c r="C831" s="244"/>
      <c r="D831" s="259" t="str">
        <f t="shared" si="195"/>
        <v/>
      </c>
      <c r="E831" s="236"/>
      <c r="F831" s="236"/>
      <c r="G831" s="244"/>
      <c r="H831" s="259" t="str">
        <f t="shared" si="196"/>
        <v/>
      </c>
      <c r="I831" s="236"/>
      <c r="J831" s="236"/>
      <c r="K831" s="236"/>
      <c r="L831" s="236"/>
      <c r="M831" s="311">
        <f t="shared" si="200"/>
        <v>0</v>
      </c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  <c r="AA831" s="236"/>
      <c r="AB831" s="236"/>
      <c r="AC831" s="236"/>
      <c r="AD831" s="236"/>
      <c r="AE831" s="236"/>
      <c r="AF831" s="236"/>
      <c r="AG831" s="236"/>
      <c r="AH831" s="236"/>
      <c r="AI831" s="236"/>
      <c r="AJ831" s="236"/>
      <c r="AK831" s="236"/>
      <c r="AL831" s="260" t="str">
        <f t="shared" si="197"/>
        <v>нет</v>
      </c>
      <c r="AM831" s="260" t="str">
        <f t="shared" si="201"/>
        <v>нет</v>
      </c>
      <c r="AN831" s="260">
        <f t="shared" si="198"/>
        <v>0</v>
      </c>
      <c r="AO831" s="260" t="e">
        <f t="shared" si="199"/>
        <v>#VALUE!</v>
      </c>
    </row>
    <row r="832" spans="1:41">
      <c r="A832" s="264" t="e">
        <f t="shared" si="202"/>
        <v>#VALUE!</v>
      </c>
      <c r="B832" s="243">
        <v>920</v>
      </c>
      <c r="C832" s="244"/>
      <c r="D832" s="259" t="str">
        <f t="shared" si="195"/>
        <v/>
      </c>
      <c r="E832" s="236"/>
      <c r="F832" s="236"/>
      <c r="G832" s="244"/>
      <c r="H832" s="259" t="str">
        <f t="shared" si="196"/>
        <v/>
      </c>
      <c r="I832" s="236"/>
      <c r="J832" s="236"/>
      <c r="K832" s="236"/>
      <c r="L832" s="236"/>
      <c r="M832" s="311">
        <f t="shared" si="200"/>
        <v>0</v>
      </c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  <c r="AA832" s="236"/>
      <c r="AB832" s="236"/>
      <c r="AC832" s="236"/>
      <c r="AD832" s="236"/>
      <c r="AE832" s="236"/>
      <c r="AF832" s="236"/>
      <c r="AG832" s="236"/>
      <c r="AH832" s="236"/>
      <c r="AI832" s="236"/>
      <c r="AJ832" s="236"/>
      <c r="AK832" s="236"/>
      <c r="AL832" s="260" t="str">
        <f t="shared" si="197"/>
        <v>нет</v>
      </c>
      <c r="AM832" s="260" t="str">
        <f t="shared" si="201"/>
        <v>нет</v>
      </c>
      <c r="AN832" s="260">
        <f t="shared" si="198"/>
        <v>0</v>
      </c>
      <c r="AO832" s="260" t="e">
        <f t="shared" si="199"/>
        <v>#VALUE!</v>
      </c>
    </row>
    <row r="833" spans="1:41">
      <c r="A833" s="264" t="e">
        <f t="shared" si="202"/>
        <v>#VALUE!</v>
      </c>
      <c r="B833" s="243">
        <v>921</v>
      </c>
      <c r="C833" s="244"/>
      <c r="D833" s="259" t="str">
        <f t="shared" si="195"/>
        <v/>
      </c>
      <c r="E833" s="236"/>
      <c r="F833" s="236"/>
      <c r="G833" s="244"/>
      <c r="H833" s="259" t="str">
        <f t="shared" si="196"/>
        <v/>
      </c>
      <c r="I833" s="236"/>
      <c r="J833" s="236"/>
      <c r="K833" s="236"/>
      <c r="L833" s="236"/>
      <c r="M833" s="311">
        <f t="shared" si="200"/>
        <v>0</v>
      </c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  <c r="AA833" s="236"/>
      <c r="AB833" s="236"/>
      <c r="AC833" s="236"/>
      <c r="AD833" s="236"/>
      <c r="AE833" s="236"/>
      <c r="AF833" s="236"/>
      <c r="AG833" s="236"/>
      <c r="AH833" s="236"/>
      <c r="AI833" s="236"/>
      <c r="AJ833" s="236"/>
      <c r="AK833" s="236"/>
      <c r="AL833" s="260" t="str">
        <f t="shared" si="197"/>
        <v>нет</v>
      </c>
      <c r="AM833" s="260" t="str">
        <f t="shared" si="201"/>
        <v>нет</v>
      </c>
      <c r="AN833" s="260">
        <f t="shared" si="198"/>
        <v>0</v>
      </c>
      <c r="AO833" s="260" t="e">
        <f t="shared" si="199"/>
        <v>#VALUE!</v>
      </c>
    </row>
    <row r="834" spans="1:41">
      <c r="A834" s="264" t="e">
        <f t="shared" si="202"/>
        <v>#VALUE!</v>
      </c>
      <c r="B834" s="243">
        <v>922</v>
      </c>
      <c r="C834" s="244"/>
      <c r="D834" s="259" t="str">
        <f t="shared" si="195"/>
        <v/>
      </c>
      <c r="E834" s="236"/>
      <c r="F834" s="236"/>
      <c r="G834" s="244"/>
      <c r="H834" s="259" t="str">
        <f t="shared" si="196"/>
        <v/>
      </c>
      <c r="I834" s="236"/>
      <c r="J834" s="236"/>
      <c r="K834" s="236"/>
      <c r="L834" s="236"/>
      <c r="M834" s="311">
        <f t="shared" si="200"/>
        <v>0</v>
      </c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  <c r="AA834" s="236"/>
      <c r="AB834" s="236"/>
      <c r="AC834" s="236"/>
      <c r="AD834" s="236"/>
      <c r="AE834" s="236"/>
      <c r="AF834" s="236"/>
      <c r="AG834" s="236"/>
      <c r="AH834" s="236"/>
      <c r="AI834" s="236"/>
      <c r="AJ834" s="236"/>
      <c r="AK834" s="236"/>
      <c r="AL834" s="260" t="str">
        <f t="shared" si="197"/>
        <v>нет</v>
      </c>
      <c r="AM834" s="260" t="str">
        <f t="shared" si="201"/>
        <v>нет</v>
      </c>
      <c r="AN834" s="260">
        <f t="shared" si="198"/>
        <v>0</v>
      </c>
      <c r="AO834" s="260" t="e">
        <f t="shared" si="199"/>
        <v>#VALUE!</v>
      </c>
    </row>
    <row r="835" spans="1:41">
      <c r="A835" s="264" t="e">
        <f t="shared" si="202"/>
        <v>#VALUE!</v>
      </c>
      <c r="B835" s="243">
        <v>923</v>
      </c>
      <c r="C835" s="244"/>
      <c r="D835" s="259" t="str">
        <f t="shared" si="195"/>
        <v/>
      </c>
      <c r="E835" s="236"/>
      <c r="F835" s="236"/>
      <c r="G835" s="244"/>
      <c r="H835" s="259" t="str">
        <f t="shared" si="196"/>
        <v/>
      </c>
      <c r="I835" s="236"/>
      <c r="J835" s="236"/>
      <c r="K835" s="236"/>
      <c r="L835" s="236"/>
      <c r="M835" s="311">
        <f t="shared" si="200"/>
        <v>0</v>
      </c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  <c r="AA835" s="236"/>
      <c r="AB835" s="236"/>
      <c r="AC835" s="236"/>
      <c r="AD835" s="236"/>
      <c r="AE835" s="236"/>
      <c r="AF835" s="236"/>
      <c r="AG835" s="236"/>
      <c r="AH835" s="236"/>
      <c r="AI835" s="236"/>
      <c r="AJ835" s="236"/>
      <c r="AK835" s="236"/>
      <c r="AL835" s="260" t="str">
        <f t="shared" si="197"/>
        <v>нет</v>
      </c>
      <c r="AM835" s="260" t="str">
        <f t="shared" si="201"/>
        <v>нет</v>
      </c>
      <c r="AN835" s="260">
        <f t="shared" si="198"/>
        <v>0</v>
      </c>
      <c r="AO835" s="260" t="e">
        <f t="shared" si="199"/>
        <v>#VALUE!</v>
      </c>
    </row>
    <row r="836" spans="1:41">
      <c r="A836" s="264" t="e">
        <f t="shared" si="202"/>
        <v>#VALUE!</v>
      </c>
      <c r="B836" s="243">
        <v>924</v>
      </c>
      <c r="C836" s="244"/>
      <c r="D836" s="259" t="str">
        <f t="shared" si="195"/>
        <v/>
      </c>
      <c r="E836" s="236"/>
      <c r="F836" s="236"/>
      <c r="G836" s="244"/>
      <c r="H836" s="259" t="str">
        <f t="shared" si="196"/>
        <v/>
      </c>
      <c r="I836" s="236"/>
      <c r="J836" s="236"/>
      <c r="K836" s="236"/>
      <c r="L836" s="236"/>
      <c r="M836" s="311">
        <f t="shared" si="200"/>
        <v>0</v>
      </c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  <c r="AA836" s="236"/>
      <c r="AB836" s="236"/>
      <c r="AC836" s="236"/>
      <c r="AD836" s="236"/>
      <c r="AE836" s="236"/>
      <c r="AF836" s="236"/>
      <c r="AG836" s="236"/>
      <c r="AH836" s="236"/>
      <c r="AI836" s="236"/>
      <c r="AJ836" s="236"/>
      <c r="AK836" s="236"/>
      <c r="AL836" s="260" t="str">
        <f t="shared" si="197"/>
        <v>нет</v>
      </c>
      <c r="AM836" s="260" t="str">
        <f t="shared" si="201"/>
        <v>нет</v>
      </c>
      <c r="AN836" s="260">
        <f t="shared" si="198"/>
        <v>0</v>
      </c>
      <c r="AO836" s="260" t="e">
        <f t="shared" si="199"/>
        <v>#VALUE!</v>
      </c>
    </row>
    <row r="837" spans="1:41">
      <c r="A837" s="264" t="e">
        <f t="shared" si="202"/>
        <v>#VALUE!</v>
      </c>
      <c r="B837" s="243">
        <v>925</v>
      </c>
      <c r="C837" s="244"/>
      <c r="D837" s="259" t="str">
        <f t="shared" si="195"/>
        <v/>
      </c>
      <c r="E837" s="236"/>
      <c r="F837" s="236"/>
      <c r="G837" s="244"/>
      <c r="H837" s="259" t="str">
        <f t="shared" si="196"/>
        <v/>
      </c>
      <c r="I837" s="236"/>
      <c r="J837" s="236"/>
      <c r="K837" s="236"/>
      <c r="L837" s="236"/>
      <c r="M837" s="311">
        <f t="shared" si="200"/>
        <v>0</v>
      </c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  <c r="AA837" s="236"/>
      <c r="AB837" s="236"/>
      <c r="AC837" s="236"/>
      <c r="AD837" s="236"/>
      <c r="AE837" s="236"/>
      <c r="AF837" s="236"/>
      <c r="AG837" s="236"/>
      <c r="AH837" s="236"/>
      <c r="AI837" s="236"/>
      <c r="AJ837" s="236"/>
      <c r="AK837" s="236"/>
      <c r="AL837" s="260" t="str">
        <f t="shared" si="197"/>
        <v>нет</v>
      </c>
      <c r="AM837" s="260" t="str">
        <f t="shared" si="201"/>
        <v>нет</v>
      </c>
      <c r="AN837" s="260">
        <f t="shared" si="198"/>
        <v>0</v>
      </c>
      <c r="AO837" s="260" t="e">
        <f t="shared" si="199"/>
        <v>#VALUE!</v>
      </c>
    </row>
    <row r="838" spans="1:41">
      <c r="A838" s="264" t="e">
        <f t="shared" si="202"/>
        <v>#VALUE!</v>
      </c>
      <c r="B838" s="243">
        <v>926</v>
      </c>
      <c r="C838" s="244"/>
      <c r="D838" s="259" t="str">
        <f t="shared" si="195"/>
        <v/>
      </c>
      <c r="E838" s="236"/>
      <c r="F838" s="236"/>
      <c r="G838" s="244"/>
      <c r="H838" s="259" t="str">
        <f t="shared" si="196"/>
        <v/>
      </c>
      <c r="I838" s="236"/>
      <c r="J838" s="236"/>
      <c r="K838" s="236"/>
      <c r="L838" s="236"/>
      <c r="M838" s="311">
        <f t="shared" si="200"/>
        <v>0</v>
      </c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  <c r="AA838" s="236"/>
      <c r="AB838" s="236"/>
      <c r="AC838" s="236"/>
      <c r="AD838" s="236"/>
      <c r="AE838" s="236"/>
      <c r="AF838" s="236"/>
      <c r="AG838" s="236"/>
      <c r="AH838" s="236"/>
      <c r="AI838" s="236"/>
      <c r="AJ838" s="236"/>
      <c r="AK838" s="236"/>
      <c r="AL838" s="260" t="str">
        <f t="shared" si="197"/>
        <v>нет</v>
      </c>
      <c r="AM838" s="260" t="str">
        <f t="shared" si="201"/>
        <v>нет</v>
      </c>
      <c r="AN838" s="260">
        <f t="shared" si="198"/>
        <v>0</v>
      </c>
      <c r="AO838" s="260" t="e">
        <f t="shared" si="199"/>
        <v>#VALUE!</v>
      </c>
    </row>
    <row r="839" spans="1:41">
      <c r="A839" s="264" t="e">
        <f t="shared" si="202"/>
        <v>#VALUE!</v>
      </c>
      <c r="B839" s="243">
        <v>927</v>
      </c>
      <c r="C839" s="244"/>
      <c r="D839" s="259" t="str">
        <f t="shared" si="195"/>
        <v/>
      </c>
      <c r="E839" s="236"/>
      <c r="F839" s="236"/>
      <c r="G839" s="244"/>
      <c r="H839" s="259" t="str">
        <f t="shared" si="196"/>
        <v/>
      </c>
      <c r="I839" s="236"/>
      <c r="J839" s="236"/>
      <c r="K839" s="236"/>
      <c r="L839" s="236"/>
      <c r="M839" s="311">
        <f t="shared" si="200"/>
        <v>0</v>
      </c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  <c r="AA839" s="236"/>
      <c r="AB839" s="236"/>
      <c r="AC839" s="236"/>
      <c r="AD839" s="236"/>
      <c r="AE839" s="236"/>
      <c r="AF839" s="236"/>
      <c r="AG839" s="236"/>
      <c r="AH839" s="236"/>
      <c r="AI839" s="236"/>
      <c r="AJ839" s="236"/>
      <c r="AK839" s="236"/>
      <c r="AL839" s="260" t="str">
        <f t="shared" si="197"/>
        <v>нет</v>
      </c>
      <c r="AM839" s="260" t="str">
        <f t="shared" si="201"/>
        <v>нет</v>
      </c>
      <c r="AN839" s="260">
        <f t="shared" si="198"/>
        <v>0</v>
      </c>
      <c r="AO839" s="260" t="e">
        <f t="shared" si="199"/>
        <v>#VALUE!</v>
      </c>
    </row>
    <row r="840" spans="1:41">
      <c r="A840" s="264" t="e">
        <f t="shared" si="202"/>
        <v>#VALUE!</v>
      </c>
      <c r="B840" s="243">
        <v>928</v>
      </c>
      <c r="C840" s="244"/>
      <c r="D840" s="259" t="str">
        <f t="shared" si="195"/>
        <v/>
      </c>
      <c r="E840" s="236"/>
      <c r="F840" s="236"/>
      <c r="G840" s="244"/>
      <c r="H840" s="259" t="str">
        <f t="shared" si="196"/>
        <v/>
      </c>
      <c r="I840" s="236"/>
      <c r="J840" s="236"/>
      <c r="K840" s="236"/>
      <c r="L840" s="236"/>
      <c r="M840" s="311">
        <f t="shared" si="200"/>
        <v>0</v>
      </c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  <c r="AA840" s="236"/>
      <c r="AB840" s="236"/>
      <c r="AC840" s="236"/>
      <c r="AD840" s="236"/>
      <c r="AE840" s="236"/>
      <c r="AF840" s="236"/>
      <c r="AG840" s="236"/>
      <c r="AH840" s="236"/>
      <c r="AI840" s="236"/>
      <c r="AJ840" s="236"/>
      <c r="AK840" s="236"/>
      <c r="AL840" s="260" t="str">
        <f t="shared" si="197"/>
        <v>нет</v>
      </c>
      <c r="AM840" s="260" t="str">
        <f t="shared" si="201"/>
        <v>нет</v>
      </c>
      <c r="AN840" s="260">
        <f t="shared" si="198"/>
        <v>0</v>
      </c>
      <c r="AO840" s="260" t="e">
        <f t="shared" si="199"/>
        <v>#VALUE!</v>
      </c>
    </row>
    <row r="841" spans="1:41">
      <c r="A841" s="264" t="e">
        <f t="shared" si="202"/>
        <v>#VALUE!</v>
      </c>
      <c r="B841" s="243">
        <v>929</v>
      </c>
      <c r="C841" s="244"/>
      <c r="D841" s="259" t="str">
        <f t="shared" si="195"/>
        <v/>
      </c>
      <c r="E841" s="236"/>
      <c r="F841" s="236"/>
      <c r="G841" s="244"/>
      <c r="H841" s="259" t="str">
        <f t="shared" si="196"/>
        <v/>
      </c>
      <c r="I841" s="236"/>
      <c r="J841" s="236"/>
      <c r="K841" s="236"/>
      <c r="L841" s="236"/>
      <c r="M841" s="311">
        <f t="shared" si="200"/>
        <v>0</v>
      </c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  <c r="AA841" s="236"/>
      <c r="AB841" s="236"/>
      <c r="AC841" s="236"/>
      <c r="AD841" s="236"/>
      <c r="AE841" s="236"/>
      <c r="AF841" s="236"/>
      <c r="AG841" s="236"/>
      <c r="AH841" s="236"/>
      <c r="AI841" s="236"/>
      <c r="AJ841" s="236"/>
      <c r="AK841" s="236"/>
      <c r="AL841" s="260" t="str">
        <f t="shared" si="197"/>
        <v>нет</v>
      </c>
      <c r="AM841" s="260" t="str">
        <f t="shared" si="201"/>
        <v>нет</v>
      </c>
      <c r="AN841" s="260">
        <f t="shared" si="198"/>
        <v>0</v>
      </c>
      <c r="AO841" s="260" t="e">
        <f t="shared" si="199"/>
        <v>#VALUE!</v>
      </c>
    </row>
    <row r="842" spans="1:41">
      <c r="A842" s="264" t="e">
        <f t="shared" si="202"/>
        <v>#VALUE!</v>
      </c>
      <c r="B842" s="243">
        <v>930</v>
      </c>
      <c r="C842" s="244"/>
      <c r="D842" s="259" t="str">
        <f t="shared" si="195"/>
        <v/>
      </c>
      <c r="E842" s="236"/>
      <c r="F842" s="236"/>
      <c r="G842" s="244"/>
      <c r="H842" s="259" t="str">
        <f t="shared" si="196"/>
        <v/>
      </c>
      <c r="I842" s="236"/>
      <c r="J842" s="236"/>
      <c r="K842" s="236"/>
      <c r="L842" s="236"/>
      <c r="M842" s="311">
        <f t="shared" si="200"/>
        <v>0</v>
      </c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  <c r="AA842" s="236"/>
      <c r="AB842" s="236"/>
      <c r="AC842" s="236"/>
      <c r="AD842" s="236"/>
      <c r="AE842" s="236"/>
      <c r="AF842" s="236"/>
      <c r="AG842" s="236"/>
      <c r="AH842" s="236"/>
      <c r="AI842" s="236"/>
      <c r="AJ842" s="236"/>
      <c r="AK842" s="236"/>
      <c r="AL842" s="260" t="str">
        <f t="shared" si="197"/>
        <v>нет</v>
      </c>
      <c r="AM842" s="260" t="str">
        <f t="shared" si="201"/>
        <v>нет</v>
      </c>
      <c r="AN842" s="260">
        <f t="shared" si="198"/>
        <v>0</v>
      </c>
      <c r="AO842" s="260" t="e">
        <f t="shared" si="199"/>
        <v>#VALUE!</v>
      </c>
    </row>
    <row r="843" spans="1:41">
      <c r="A843" s="264" t="e">
        <f t="shared" si="202"/>
        <v>#VALUE!</v>
      </c>
      <c r="B843" s="243">
        <v>931</v>
      </c>
      <c r="C843" s="244"/>
      <c r="D843" s="259" t="str">
        <f t="shared" si="195"/>
        <v/>
      </c>
      <c r="E843" s="236"/>
      <c r="F843" s="236"/>
      <c r="G843" s="244"/>
      <c r="H843" s="259" t="str">
        <f t="shared" si="196"/>
        <v/>
      </c>
      <c r="I843" s="236"/>
      <c r="J843" s="236"/>
      <c r="K843" s="236"/>
      <c r="L843" s="236"/>
      <c r="M843" s="311">
        <f t="shared" si="200"/>
        <v>0</v>
      </c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  <c r="AA843" s="236"/>
      <c r="AB843" s="236"/>
      <c r="AC843" s="236"/>
      <c r="AD843" s="236"/>
      <c r="AE843" s="236"/>
      <c r="AF843" s="236"/>
      <c r="AG843" s="236"/>
      <c r="AH843" s="236"/>
      <c r="AI843" s="236"/>
      <c r="AJ843" s="236"/>
      <c r="AK843" s="236"/>
      <c r="AL843" s="260" t="str">
        <f t="shared" si="197"/>
        <v>нет</v>
      </c>
      <c r="AM843" s="260" t="str">
        <f t="shared" si="201"/>
        <v>нет</v>
      </c>
      <c r="AN843" s="260">
        <f t="shared" si="198"/>
        <v>0</v>
      </c>
      <c r="AO843" s="260" t="e">
        <f t="shared" si="199"/>
        <v>#VALUE!</v>
      </c>
    </row>
    <row r="844" spans="1:41">
      <c r="A844" s="264" t="e">
        <f t="shared" si="202"/>
        <v>#VALUE!</v>
      </c>
      <c r="B844" s="243">
        <v>932</v>
      </c>
      <c r="C844" s="244"/>
      <c r="D844" s="259" t="str">
        <f t="shared" si="195"/>
        <v/>
      </c>
      <c r="E844" s="236"/>
      <c r="F844" s="236"/>
      <c r="G844" s="244"/>
      <c r="H844" s="259" t="str">
        <f t="shared" si="196"/>
        <v/>
      </c>
      <c r="I844" s="236"/>
      <c r="J844" s="236"/>
      <c r="K844" s="236"/>
      <c r="L844" s="236"/>
      <c r="M844" s="311">
        <f t="shared" si="200"/>
        <v>0</v>
      </c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  <c r="AA844" s="236"/>
      <c r="AB844" s="236"/>
      <c r="AC844" s="236"/>
      <c r="AD844" s="236"/>
      <c r="AE844" s="236"/>
      <c r="AF844" s="236"/>
      <c r="AG844" s="236"/>
      <c r="AH844" s="236"/>
      <c r="AI844" s="236"/>
      <c r="AJ844" s="236"/>
      <c r="AK844" s="236"/>
      <c r="AL844" s="260" t="str">
        <f t="shared" si="197"/>
        <v>нет</v>
      </c>
      <c r="AM844" s="260" t="str">
        <f t="shared" si="201"/>
        <v>нет</v>
      </c>
      <c r="AN844" s="260">
        <f t="shared" si="198"/>
        <v>0</v>
      </c>
      <c r="AO844" s="260" t="e">
        <f t="shared" si="199"/>
        <v>#VALUE!</v>
      </c>
    </row>
    <row r="845" spans="1:41">
      <c r="A845" s="264" t="e">
        <f t="shared" si="202"/>
        <v>#VALUE!</v>
      </c>
      <c r="B845" s="243">
        <v>933</v>
      </c>
      <c r="C845" s="244"/>
      <c r="D845" s="259" t="str">
        <f t="shared" si="195"/>
        <v/>
      </c>
      <c r="E845" s="236"/>
      <c r="F845" s="236"/>
      <c r="G845" s="244"/>
      <c r="H845" s="259" t="str">
        <f t="shared" si="196"/>
        <v/>
      </c>
      <c r="I845" s="236"/>
      <c r="J845" s="236"/>
      <c r="K845" s="236"/>
      <c r="L845" s="236"/>
      <c r="M845" s="311">
        <f t="shared" si="200"/>
        <v>0</v>
      </c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  <c r="AA845" s="236"/>
      <c r="AB845" s="236"/>
      <c r="AC845" s="236"/>
      <c r="AD845" s="236"/>
      <c r="AE845" s="236"/>
      <c r="AF845" s="236"/>
      <c r="AG845" s="236"/>
      <c r="AH845" s="236"/>
      <c r="AI845" s="236"/>
      <c r="AJ845" s="236"/>
      <c r="AK845" s="236"/>
      <c r="AL845" s="260" t="str">
        <f t="shared" si="197"/>
        <v>нет</v>
      </c>
      <c r="AM845" s="260" t="str">
        <f t="shared" si="201"/>
        <v>нет</v>
      </c>
      <c r="AN845" s="260">
        <f t="shared" si="198"/>
        <v>0</v>
      </c>
      <c r="AO845" s="260" t="e">
        <f t="shared" si="199"/>
        <v>#VALUE!</v>
      </c>
    </row>
    <row r="846" spans="1:41">
      <c r="A846" s="264" t="e">
        <f t="shared" si="202"/>
        <v>#VALUE!</v>
      </c>
      <c r="B846" s="243">
        <v>934</v>
      </c>
      <c r="C846" s="244"/>
      <c r="D846" s="259" t="str">
        <f t="shared" si="195"/>
        <v/>
      </c>
      <c r="E846" s="236"/>
      <c r="F846" s="236"/>
      <c r="G846" s="244"/>
      <c r="H846" s="259" t="str">
        <f t="shared" si="196"/>
        <v/>
      </c>
      <c r="I846" s="236"/>
      <c r="J846" s="236"/>
      <c r="K846" s="236"/>
      <c r="L846" s="236"/>
      <c r="M846" s="311">
        <f t="shared" si="200"/>
        <v>0</v>
      </c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  <c r="AA846" s="236"/>
      <c r="AB846" s="236"/>
      <c r="AC846" s="236"/>
      <c r="AD846" s="236"/>
      <c r="AE846" s="236"/>
      <c r="AF846" s="236"/>
      <c r="AG846" s="236"/>
      <c r="AH846" s="236"/>
      <c r="AI846" s="236"/>
      <c r="AJ846" s="236"/>
      <c r="AK846" s="236"/>
      <c r="AL846" s="260" t="str">
        <f t="shared" si="197"/>
        <v>нет</v>
      </c>
      <c r="AM846" s="260" t="str">
        <f t="shared" si="201"/>
        <v>нет</v>
      </c>
      <c r="AN846" s="260">
        <f t="shared" si="198"/>
        <v>0</v>
      </c>
      <c r="AO846" s="260" t="e">
        <f t="shared" si="199"/>
        <v>#VALUE!</v>
      </c>
    </row>
    <row r="847" spans="1:41">
      <c r="A847" s="264" t="e">
        <f t="shared" si="202"/>
        <v>#VALUE!</v>
      </c>
      <c r="B847" s="243">
        <v>935</v>
      </c>
      <c r="C847" s="244"/>
      <c r="D847" s="259" t="str">
        <f t="shared" si="195"/>
        <v/>
      </c>
      <c r="E847" s="236"/>
      <c r="F847" s="236"/>
      <c r="G847" s="244"/>
      <c r="H847" s="259" t="str">
        <f t="shared" si="196"/>
        <v/>
      </c>
      <c r="I847" s="236"/>
      <c r="J847" s="236"/>
      <c r="K847" s="236"/>
      <c r="L847" s="236"/>
      <c r="M847" s="311">
        <f t="shared" si="200"/>
        <v>0</v>
      </c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  <c r="AA847" s="236"/>
      <c r="AB847" s="236"/>
      <c r="AC847" s="236"/>
      <c r="AD847" s="236"/>
      <c r="AE847" s="236"/>
      <c r="AF847" s="236"/>
      <c r="AG847" s="236"/>
      <c r="AH847" s="236"/>
      <c r="AI847" s="236"/>
      <c r="AJ847" s="236"/>
      <c r="AK847" s="236"/>
      <c r="AL847" s="260" t="str">
        <f t="shared" si="197"/>
        <v>нет</v>
      </c>
      <c r="AM847" s="260" t="str">
        <f t="shared" si="201"/>
        <v>нет</v>
      </c>
      <c r="AN847" s="260">
        <f t="shared" si="198"/>
        <v>0</v>
      </c>
      <c r="AO847" s="260" t="e">
        <f t="shared" si="199"/>
        <v>#VALUE!</v>
      </c>
    </row>
    <row r="848" spans="1:41">
      <c r="A848" s="264" t="e">
        <f t="shared" si="202"/>
        <v>#VALUE!</v>
      </c>
      <c r="B848" s="243">
        <v>936</v>
      </c>
      <c r="C848" s="244"/>
      <c r="D848" s="259" t="str">
        <f t="shared" si="195"/>
        <v/>
      </c>
      <c r="E848" s="236"/>
      <c r="F848" s="236"/>
      <c r="G848" s="244"/>
      <c r="H848" s="259" t="str">
        <f t="shared" si="196"/>
        <v/>
      </c>
      <c r="I848" s="236"/>
      <c r="J848" s="236"/>
      <c r="K848" s="236"/>
      <c r="L848" s="236"/>
      <c r="M848" s="311">
        <f t="shared" si="200"/>
        <v>0</v>
      </c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  <c r="AA848" s="236"/>
      <c r="AB848" s="236"/>
      <c r="AC848" s="236"/>
      <c r="AD848" s="236"/>
      <c r="AE848" s="236"/>
      <c r="AF848" s="236"/>
      <c r="AG848" s="236"/>
      <c r="AH848" s="236"/>
      <c r="AI848" s="236"/>
      <c r="AJ848" s="236"/>
      <c r="AK848" s="236"/>
      <c r="AL848" s="260" t="str">
        <f t="shared" si="197"/>
        <v>нет</v>
      </c>
      <c r="AM848" s="260" t="str">
        <f t="shared" si="201"/>
        <v>нет</v>
      </c>
      <c r="AN848" s="260">
        <f t="shared" si="198"/>
        <v>0</v>
      </c>
      <c r="AO848" s="260" t="e">
        <f t="shared" si="199"/>
        <v>#VALUE!</v>
      </c>
    </row>
    <row r="849" spans="1:41">
      <c r="A849" s="264" t="e">
        <f t="shared" si="202"/>
        <v>#VALUE!</v>
      </c>
      <c r="B849" s="243">
        <v>937</v>
      </c>
      <c r="C849" s="244"/>
      <c r="D849" s="259" t="str">
        <f t="shared" si="195"/>
        <v/>
      </c>
      <c r="E849" s="236"/>
      <c r="F849" s="236"/>
      <c r="G849" s="244"/>
      <c r="H849" s="259" t="str">
        <f t="shared" si="196"/>
        <v/>
      </c>
      <c r="I849" s="236"/>
      <c r="J849" s="236"/>
      <c r="K849" s="236"/>
      <c r="L849" s="236"/>
      <c r="M849" s="311">
        <f t="shared" si="200"/>
        <v>0</v>
      </c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  <c r="AA849" s="236"/>
      <c r="AB849" s="236"/>
      <c r="AC849" s="236"/>
      <c r="AD849" s="236"/>
      <c r="AE849" s="236"/>
      <c r="AF849" s="236"/>
      <c r="AG849" s="236"/>
      <c r="AH849" s="236"/>
      <c r="AI849" s="236"/>
      <c r="AJ849" s="236"/>
      <c r="AK849" s="236"/>
      <c r="AL849" s="260" t="str">
        <f t="shared" si="197"/>
        <v>нет</v>
      </c>
      <c r="AM849" s="260" t="str">
        <f t="shared" si="201"/>
        <v>нет</v>
      </c>
      <c r="AN849" s="260">
        <f t="shared" si="198"/>
        <v>0</v>
      </c>
      <c r="AO849" s="260" t="e">
        <f t="shared" si="199"/>
        <v>#VALUE!</v>
      </c>
    </row>
    <row r="850" spans="1:41">
      <c r="A850" s="264" t="e">
        <f t="shared" si="202"/>
        <v>#VALUE!</v>
      </c>
      <c r="B850" s="243">
        <v>938</v>
      </c>
      <c r="C850" s="244"/>
      <c r="D850" s="259" t="str">
        <f t="shared" si="195"/>
        <v/>
      </c>
      <c r="E850" s="236"/>
      <c r="F850" s="236"/>
      <c r="G850" s="244"/>
      <c r="H850" s="259" t="str">
        <f t="shared" si="196"/>
        <v/>
      </c>
      <c r="I850" s="236"/>
      <c r="J850" s="236"/>
      <c r="K850" s="236"/>
      <c r="L850" s="236"/>
      <c r="M850" s="311">
        <f t="shared" si="200"/>
        <v>0</v>
      </c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  <c r="AA850" s="236"/>
      <c r="AB850" s="236"/>
      <c r="AC850" s="236"/>
      <c r="AD850" s="236"/>
      <c r="AE850" s="236"/>
      <c r="AF850" s="236"/>
      <c r="AG850" s="236"/>
      <c r="AH850" s="236"/>
      <c r="AI850" s="236"/>
      <c r="AJ850" s="236"/>
      <c r="AK850" s="236"/>
      <c r="AL850" s="260" t="str">
        <f t="shared" si="197"/>
        <v>нет</v>
      </c>
      <c r="AM850" s="260" t="str">
        <f t="shared" si="201"/>
        <v>нет</v>
      </c>
      <c r="AN850" s="260">
        <f t="shared" si="198"/>
        <v>0</v>
      </c>
      <c r="AO850" s="260" t="e">
        <f t="shared" si="199"/>
        <v>#VALUE!</v>
      </c>
    </row>
    <row r="851" spans="1:41">
      <c r="A851" s="264" t="e">
        <f t="shared" si="202"/>
        <v>#VALUE!</v>
      </c>
      <c r="B851" s="243">
        <v>939</v>
      </c>
      <c r="C851" s="244"/>
      <c r="D851" s="259" t="str">
        <f t="shared" si="195"/>
        <v/>
      </c>
      <c r="E851" s="236"/>
      <c r="F851" s="236"/>
      <c r="G851" s="244"/>
      <c r="H851" s="259" t="str">
        <f t="shared" si="196"/>
        <v/>
      </c>
      <c r="I851" s="236"/>
      <c r="J851" s="236"/>
      <c r="K851" s="236"/>
      <c r="L851" s="236"/>
      <c r="M851" s="311">
        <f t="shared" si="200"/>
        <v>0</v>
      </c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  <c r="AA851" s="236"/>
      <c r="AB851" s="236"/>
      <c r="AC851" s="236"/>
      <c r="AD851" s="236"/>
      <c r="AE851" s="236"/>
      <c r="AF851" s="236"/>
      <c r="AG851" s="236"/>
      <c r="AH851" s="236"/>
      <c r="AI851" s="236"/>
      <c r="AJ851" s="236"/>
      <c r="AK851" s="236"/>
      <c r="AL851" s="260" t="str">
        <f t="shared" si="197"/>
        <v>нет</v>
      </c>
      <c r="AM851" s="260" t="str">
        <f t="shared" si="201"/>
        <v>нет</v>
      </c>
      <c r="AN851" s="260">
        <f t="shared" si="198"/>
        <v>0</v>
      </c>
      <c r="AO851" s="260" t="e">
        <f t="shared" si="199"/>
        <v>#VALUE!</v>
      </c>
    </row>
    <row r="852" spans="1:41">
      <c r="A852" s="264" t="e">
        <f t="shared" si="202"/>
        <v>#VALUE!</v>
      </c>
      <c r="B852" s="243">
        <v>940</v>
      </c>
      <c r="C852" s="244"/>
      <c r="D852" s="259" t="str">
        <f t="shared" si="195"/>
        <v/>
      </c>
      <c r="E852" s="236"/>
      <c r="F852" s="236"/>
      <c r="G852" s="244"/>
      <c r="H852" s="259" t="str">
        <f t="shared" si="196"/>
        <v/>
      </c>
      <c r="I852" s="236"/>
      <c r="J852" s="236"/>
      <c r="K852" s="236"/>
      <c r="L852" s="236"/>
      <c r="M852" s="311">
        <f t="shared" si="200"/>
        <v>0</v>
      </c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  <c r="AA852" s="236"/>
      <c r="AB852" s="236"/>
      <c r="AC852" s="236"/>
      <c r="AD852" s="236"/>
      <c r="AE852" s="236"/>
      <c r="AF852" s="236"/>
      <c r="AG852" s="236"/>
      <c r="AH852" s="236"/>
      <c r="AI852" s="236"/>
      <c r="AJ852" s="236"/>
      <c r="AK852" s="236"/>
      <c r="AL852" s="260" t="str">
        <f t="shared" si="197"/>
        <v>нет</v>
      </c>
      <c r="AM852" s="260" t="str">
        <f t="shared" si="201"/>
        <v>нет</v>
      </c>
      <c r="AN852" s="260">
        <f t="shared" si="198"/>
        <v>0</v>
      </c>
      <c r="AO852" s="260" t="e">
        <f t="shared" si="199"/>
        <v>#VALUE!</v>
      </c>
    </row>
    <row r="853" spans="1:41">
      <c r="A853" s="264" t="e">
        <f t="shared" si="202"/>
        <v>#VALUE!</v>
      </c>
      <c r="B853" s="243">
        <v>941</v>
      </c>
      <c r="C853" s="244"/>
      <c r="D853" s="259" t="str">
        <f t="shared" si="195"/>
        <v/>
      </c>
      <c r="E853" s="236"/>
      <c r="F853" s="236"/>
      <c r="G853" s="244"/>
      <c r="H853" s="259" t="str">
        <f t="shared" si="196"/>
        <v/>
      </c>
      <c r="I853" s="236"/>
      <c r="J853" s="236"/>
      <c r="K853" s="236"/>
      <c r="L853" s="236"/>
      <c r="M853" s="311">
        <f t="shared" si="200"/>
        <v>0</v>
      </c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  <c r="AA853" s="236"/>
      <c r="AB853" s="236"/>
      <c r="AC853" s="236"/>
      <c r="AD853" s="236"/>
      <c r="AE853" s="236"/>
      <c r="AF853" s="236"/>
      <c r="AG853" s="236"/>
      <c r="AH853" s="236"/>
      <c r="AI853" s="236"/>
      <c r="AJ853" s="236"/>
      <c r="AK853" s="236"/>
      <c r="AL853" s="260" t="str">
        <f t="shared" si="197"/>
        <v>нет</v>
      </c>
      <c r="AM853" s="260" t="str">
        <f t="shared" si="201"/>
        <v>нет</v>
      </c>
      <c r="AN853" s="260">
        <f t="shared" si="198"/>
        <v>0</v>
      </c>
      <c r="AO853" s="260" t="e">
        <f t="shared" si="199"/>
        <v>#VALUE!</v>
      </c>
    </row>
    <row r="854" spans="1:41">
      <c r="A854" s="264" t="e">
        <f t="shared" si="202"/>
        <v>#VALUE!</v>
      </c>
      <c r="B854" s="243">
        <v>942</v>
      </c>
      <c r="C854" s="244"/>
      <c r="D854" s="259" t="str">
        <f t="shared" si="195"/>
        <v/>
      </c>
      <c r="E854" s="236"/>
      <c r="F854" s="236"/>
      <c r="G854" s="244"/>
      <c r="H854" s="259" t="str">
        <f t="shared" si="196"/>
        <v/>
      </c>
      <c r="I854" s="236"/>
      <c r="J854" s="236"/>
      <c r="K854" s="236"/>
      <c r="L854" s="236"/>
      <c r="M854" s="311">
        <f t="shared" si="200"/>
        <v>0</v>
      </c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  <c r="AA854" s="236"/>
      <c r="AB854" s="236"/>
      <c r="AC854" s="236"/>
      <c r="AD854" s="236"/>
      <c r="AE854" s="236"/>
      <c r="AF854" s="236"/>
      <c r="AG854" s="236"/>
      <c r="AH854" s="236"/>
      <c r="AI854" s="236"/>
      <c r="AJ854" s="236"/>
      <c r="AK854" s="236"/>
      <c r="AL854" s="260" t="str">
        <f t="shared" si="197"/>
        <v>нет</v>
      </c>
      <c r="AM854" s="260" t="str">
        <f t="shared" si="201"/>
        <v>нет</v>
      </c>
      <c r="AN854" s="260">
        <f t="shared" si="198"/>
        <v>0</v>
      </c>
      <c r="AO854" s="260" t="e">
        <f t="shared" si="199"/>
        <v>#VALUE!</v>
      </c>
    </row>
    <row r="855" spans="1:41">
      <c r="A855" s="264" t="e">
        <f t="shared" si="202"/>
        <v>#VALUE!</v>
      </c>
      <c r="B855" s="243">
        <v>943</v>
      </c>
      <c r="C855" s="244"/>
      <c r="D855" s="259" t="str">
        <f t="shared" si="195"/>
        <v/>
      </c>
      <c r="E855" s="236"/>
      <c r="F855" s="236"/>
      <c r="G855" s="244"/>
      <c r="H855" s="259" t="str">
        <f t="shared" si="196"/>
        <v/>
      </c>
      <c r="I855" s="236"/>
      <c r="J855" s="236"/>
      <c r="K855" s="236"/>
      <c r="L855" s="236"/>
      <c r="M855" s="311">
        <f t="shared" si="200"/>
        <v>0</v>
      </c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  <c r="AA855" s="236"/>
      <c r="AB855" s="236"/>
      <c r="AC855" s="236"/>
      <c r="AD855" s="236"/>
      <c r="AE855" s="236"/>
      <c r="AF855" s="236"/>
      <c r="AG855" s="236"/>
      <c r="AH855" s="236"/>
      <c r="AI855" s="236"/>
      <c r="AJ855" s="236"/>
      <c r="AK855" s="236"/>
      <c r="AL855" s="260" t="str">
        <f t="shared" si="197"/>
        <v>нет</v>
      </c>
      <c r="AM855" s="260" t="str">
        <f t="shared" si="201"/>
        <v>нет</v>
      </c>
      <c r="AN855" s="260">
        <f t="shared" si="198"/>
        <v>0</v>
      </c>
      <c r="AO855" s="260" t="e">
        <f t="shared" si="199"/>
        <v>#VALUE!</v>
      </c>
    </row>
    <row r="856" spans="1:41">
      <c r="A856" s="264" t="e">
        <f t="shared" si="202"/>
        <v>#VALUE!</v>
      </c>
      <c r="B856" s="243">
        <v>944</v>
      </c>
      <c r="C856" s="244"/>
      <c r="D856" s="259" t="str">
        <f t="shared" si="195"/>
        <v/>
      </c>
      <c r="E856" s="236"/>
      <c r="F856" s="236"/>
      <c r="G856" s="244"/>
      <c r="H856" s="259" t="str">
        <f t="shared" si="196"/>
        <v/>
      </c>
      <c r="I856" s="236"/>
      <c r="J856" s="236"/>
      <c r="K856" s="236"/>
      <c r="L856" s="236"/>
      <c r="M856" s="311">
        <f t="shared" si="200"/>
        <v>0</v>
      </c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  <c r="AA856" s="236"/>
      <c r="AB856" s="236"/>
      <c r="AC856" s="236"/>
      <c r="AD856" s="236"/>
      <c r="AE856" s="236"/>
      <c r="AF856" s="236"/>
      <c r="AG856" s="236"/>
      <c r="AH856" s="236"/>
      <c r="AI856" s="236"/>
      <c r="AJ856" s="236"/>
      <c r="AK856" s="236"/>
      <c r="AL856" s="260" t="str">
        <f t="shared" si="197"/>
        <v>нет</v>
      </c>
      <c r="AM856" s="260" t="str">
        <f t="shared" si="201"/>
        <v>нет</v>
      </c>
      <c r="AN856" s="260">
        <f t="shared" si="198"/>
        <v>0</v>
      </c>
      <c r="AO856" s="260" t="e">
        <f t="shared" si="199"/>
        <v>#VALUE!</v>
      </c>
    </row>
    <row r="857" spans="1:41">
      <c r="A857" s="264" t="e">
        <f t="shared" si="202"/>
        <v>#VALUE!</v>
      </c>
      <c r="B857" s="243">
        <v>945</v>
      </c>
      <c r="C857" s="244"/>
      <c r="D857" s="259" t="str">
        <f t="shared" si="195"/>
        <v/>
      </c>
      <c r="E857" s="236"/>
      <c r="F857" s="236"/>
      <c r="G857" s="244"/>
      <c r="H857" s="259" t="str">
        <f t="shared" si="196"/>
        <v/>
      </c>
      <c r="I857" s="236"/>
      <c r="J857" s="236"/>
      <c r="K857" s="236"/>
      <c r="L857" s="236"/>
      <c r="M857" s="311">
        <f t="shared" si="200"/>
        <v>0</v>
      </c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  <c r="AA857" s="236"/>
      <c r="AB857" s="236"/>
      <c r="AC857" s="236"/>
      <c r="AD857" s="236"/>
      <c r="AE857" s="236"/>
      <c r="AF857" s="236"/>
      <c r="AG857" s="236"/>
      <c r="AH857" s="236"/>
      <c r="AI857" s="236"/>
      <c r="AJ857" s="236"/>
      <c r="AK857" s="236"/>
      <c r="AL857" s="260" t="str">
        <f t="shared" si="197"/>
        <v>нет</v>
      </c>
      <c r="AM857" s="260" t="str">
        <f t="shared" si="201"/>
        <v>нет</v>
      </c>
      <c r="AN857" s="260">
        <f t="shared" si="198"/>
        <v>0</v>
      </c>
      <c r="AO857" s="260" t="e">
        <f t="shared" si="199"/>
        <v>#VALUE!</v>
      </c>
    </row>
    <row r="858" spans="1:41">
      <c r="A858" s="264" t="e">
        <f t="shared" si="202"/>
        <v>#VALUE!</v>
      </c>
      <c r="B858" s="243">
        <v>946</v>
      </c>
      <c r="C858" s="244"/>
      <c r="D858" s="259" t="str">
        <f t="shared" si="195"/>
        <v/>
      </c>
      <c r="E858" s="236"/>
      <c r="F858" s="236"/>
      <c r="G858" s="244"/>
      <c r="H858" s="259" t="str">
        <f t="shared" si="196"/>
        <v/>
      </c>
      <c r="I858" s="236"/>
      <c r="J858" s="236"/>
      <c r="K858" s="236"/>
      <c r="L858" s="236"/>
      <c r="M858" s="311">
        <f t="shared" si="200"/>
        <v>0</v>
      </c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  <c r="AA858" s="236"/>
      <c r="AB858" s="236"/>
      <c r="AC858" s="236"/>
      <c r="AD858" s="236"/>
      <c r="AE858" s="236"/>
      <c r="AF858" s="236"/>
      <c r="AG858" s="236"/>
      <c r="AH858" s="236"/>
      <c r="AI858" s="236"/>
      <c r="AJ858" s="236"/>
      <c r="AK858" s="236"/>
      <c r="AL858" s="260" t="str">
        <f t="shared" si="197"/>
        <v>нет</v>
      </c>
      <c r="AM858" s="260" t="str">
        <f t="shared" si="201"/>
        <v>нет</v>
      </c>
      <c r="AN858" s="260">
        <f t="shared" si="198"/>
        <v>0</v>
      </c>
      <c r="AO858" s="260" t="e">
        <f t="shared" si="199"/>
        <v>#VALUE!</v>
      </c>
    </row>
    <row r="859" spans="1:41">
      <c r="A859" s="264" t="e">
        <f t="shared" si="202"/>
        <v>#VALUE!</v>
      </c>
      <c r="B859" s="243">
        <v>947</v>
      </c>
      <c r="C859" s="244"/>
      <c r="D859" s="259" t="str">
        <f t="shared" si="195"/>
        <v/>
      </c>
      <c r="E859" s="236"/>
      <c r="F859" s="236"/>
      <c r="G859" s="244"/>
      <c r="H859" s="259" t="str">
        <f t="shared" si="196"/>
        <v/>
      </c>
      <c r="I859" s="236"/>
      <c r="J859" s="236"/>
      <c r="K859" s="236"/>
      <c r="L859" s="236"/>
      <c r="M859" s="311">
        <f t="shared" si="200"/>
        <v>0</v>
      </c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  <c r="AA859" s="236"/>
      <c r="AB859" s="236"/>
      <c r="AC859" s="236"/>
      <c r="AD859" s="236"/>
      <c r="AE859" s="236"/>
      <c r="AF859" s="236"/>
      <c r="AG859" s="236"/>
      <c r="AH859" s="236"/>
      <c r="AI859" s="236"/>
      <c r="AJ859" s="236"/>
      <c r="AK859" s="236"/>
      <c r="AL859" s="260" t="str">
        <f t="shared" si="197"/>
        <v>нет</v>
      </c>
      <c r="AM859" s="260" t="str">
        <f t="shared" si="201"/>
        <v>нет</v>
      </c>
      <c r="AN859" s="260">
        <f t="shared" si="198"/>
        <v>0</v>
      </c>
      <c r="AO859" s="260" t="e">
        <f t="shared" si="199"/>
        <v>#VALUE!</v>
      </c>
    </row>
    <row r="860" spans="1:41">
      <c r="A860" s="264" t="e">
        <f t="shared" si="202"/>
        <v>#VALUE!</v>
      </c>
      <c r="B860" s="243">
        <v>948</v>
      </c>
      <c r="C860" s="244"/>
      <c r="D860" s="259" t="str">
        <f t="shared" ref="D860:D923" si="203">IFERROR(VLOOKUP(C860,msu,2,0),"")</f>
        <v/>
      </c>
      <c r="E860" s="236"/>
      <c r="F860" s="236"/>
      <c r="G860" s="244"/>
      <c r="H860" s="259" t="str">
        <f t="shared" ref="H860:H923" si="204">IFERROR(VLOOKUP(G860,oo,2,0),"")</f>
        <v/>
      </c>
      <c r="I860" s="236"/>
      <c r="J860" s="236"/>
      <c r="K860" s="236"/>
      <c r="L860" s="236"/>
      <c r="M860" s="311">
        <f t="shared" si="200"/>
        <v>0</v>
      </c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  <c r="AA860" s="236"/>
      <c r="AB860" s="236"/>
      <c r="AC860" s="236"/>
      <c r="AD860" s="236"/>
      <c r="AE860" s="236"/>
      <c r="AF860" s="236"/>
      <c r="AG860" s="236"/>
      <c r="AH860" s="236"/>
      <c r="AI860" s="236"/>
      <c r="AJ860" s="236"/>
      <c r="AK860" s="236"/>
      <c r="AL860" s="260" t="str">
        <f t="shared" si="197"/>
        <v>нет</v>
      </c>
      <c r="AM860" s="260" t="str">
        <f t="shared" si="201"/>
        <v>нет</v>
      </c>
      <c r="AN860" s="260">
        <f t="shared" si="198"/>
        <v>0</v>
      </c>
      <c r="AO860" s="260" t="e">
        <f t="shared" si="199"/>
        <v>#VALUE!</v>
      </c>
    </row>
    <row r="861" spans="1:41">
      <c r="A861" s="264" t="e">
        <f t="shared" si="202"/>
        <v>#VALUE!</v>
      </c>
      <c r="B861" s="243">
        <v>949</v>
      </c>
      <c r="C861" s="244"/>
      <c r="D861" s="259" t="str">
        <f t="shared" si="203"/>
        <v/>
      </c>
      <c r="E861" s="236"/>
      <c r="F861" s="236"/>
      <c r="G861" s="244"/>
      <c r="H861" s="259" t="str">
        <f t="shared" si="204"/>
        <v/>
      </c>
      <c r="I861" s="236"/>
      <c r="J861" s="236"/>
      <c r="K861" s="236"/>
      <c r="L861" s="236"/>
      <c r="M861" s="311">
        <f t="shared" si="200"/>
        <v>0</v>
      </c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  <c r="AA861" s="236"/>
      <c r="AB861" s="236"/>
      <c r="AC861" s="236"/>
      <c r="AD861" s="236"/>
      <c r="AE861" s="236"/>
      <c r="AF861" s="236"/>
      <c r="AG861" s="236"/>
      <c r="AH861" s="236"/>
      <c r="AI861" s="236"/>
      <c r="AJ861" s="236"/>
      <c r="AK861" s="236"/>
      <c r="AL861" s="260" t="str">
        <f t="shared" si="197"/>
        <v>нет</v>
      </c>
      <c r="AM861" s="260" t="str">
        <f t="shared" si="201"/>
        <v>нет</v>
      </c>
      <c r="AN861" s="260">
        <f t="shared" si="198"/>
        <v>0</v>
      </c>
      <c r="AO861" s="260" t="e">
        <f t="shared" si="199"/>
        <v>#VALUE!</v>
      </c>
    </row>
    <row r="862" spans="1:41">
      <c r="A862" s="264" t="e">
        <f t="shared" si="202"/>
        <v>#VALUE!</v>
      </c>
      <c r="B862" s="243">
        <v>950</v>
      </c>
      <c r="C862" s="244"/>
      <c r="D862" s="259" t="str">
        <f t="shared" si="203"/>
        <v/>
      </c>
      <c r="E862" s="236"/>
      <c r="F862" s="236"/>
      <c r="G862" s="244"/>
      <c r="H862" s="259" t="str">
        <f t="shared" si="204"/>
        <v/>
      </c>
      <c r="I862" s="236"/>
      <c r="J862" s="236"/>
      <c r="K862" s="236"/>
      <c r="L862" s="236"/>
      <c r="M862" s="311">
        <f t="shared" si="200"/>
        <v>0</v>
      </c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  <c r="AA862" s="236"/>
      <c r="AB862" s="236"/>
      <c r="AC862" s="236"/>
      <c r="AD862" s="236"/>
      <c r="AE862" s="236"/>
      <c r="AF862" s="236"/>
      <c r="AG862" s="236"/>
      <c r="AH862" s="236"/>
      <c r="AI862" s="236"/>
      <c r="AJ862" s="236"/>
      <c r="AK862" s="236"/>
      <c r="AL862" s="260" t="str">
        <f t="shared" si="197"/>
        <v>нет</v>
      </c>
      <c r="AM862" s="260" t="str">
        <f t="shared" si="201"/>
        <v>нет</v>
      </c>
      <c r="AN862" s="260">
        <f t="shared" si="198"/>
        <v>0</v>
      </c>
      <c r="AO862" s="260" t="e">
        <f t="shared" si="199"/>
        <v>#VALUE!</v>
      </c>
    </row>
    <row r="863" spans="1:41">
      <c r="A863" s="264" t="e">
        <f t="shared" si="202"/>
        <v>#VALUE!</v>
      </c>
      <c r="B863" s="243">
        <v>951</v>
      </c>
      <c r="C863" s="244"/>
      <c r="D863" s="259" t="str">
        <f t="shared" si="203"/>
        <v/>
      </c>
      <c r="E863" s="236"/>
      <c r="F863" s="236"/>
      <c r="G863" s="244"/>
      <c r="H863" s="259" t="str">
        <f t="shared" si="204"/>
        <v/>
      </c>
      <c r="I863" s="236"/>
      <c r="J863" s="236"/>
      <c r="K863" s="236"/>
      <c r="L863" s="236"/>
      <c r="M863" s="311">
        <f t="shared" si="200"/>
        <v>0</v>
      </c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  <c r="AA863" s="236"/>
      <c r="AB863" s="236"/>
      <c r="AC863" s="236"/>
      <c r="AD863" s="236"/>
      <c r="AE863" s="236"/>
      <c r="AF863" s="236"/>
      <c r="AG863" s="236"/>
      <c r="AH863" s="236"/>
      <c r="AI863" s="236"/>
      <c r="AJ863" s="236"/>
      <c r="AK863" s="236"/>
      <c r="AL863" s="260" t="str">
        <f t="shared" si="197"/>
        <v>нет</v>
      </c>
      <c r="AM863" s="260" t="str">
        <f t="shared" si="201"/>
        <v>нет</v>
      </c>
      <c r="AN863" s="260">
        <f t="shared" si="198"/>
        <v>0</v>
      </c>
      <c r="AO863" s="260" t="e">
        <f t="shared" si="199"/>
        <v>#VALUE!</v>
      </c>
    </row>
    <row r="864" spans="1:41">
      <c r="A864" s="264" t="e">
        <f t="shared" si="202"/>
        <v>#VALUE!</v>
      </c>
      <c r="B864" s="243">
        <v>952</v>
      </c>
      <c r="C864" s="244"/>
      <c r="D864" s="259" t="str">
        <f t="shared" si="203"/>
        <v/>
      </c>
      <c r="E864" s="236"/>
      <c r="F864" s="236"/>
      <c r="G864" s="244"/>
      <c r="H864" s="259" t="str">
        <f t="shared" si="204"/>
        <v/>
      </c>
      <c r="I864" s="236"/>
      <c r="J864" s="236"/>
      <c r="K864" s="236"/>
      <c r="L864" s="236"/>
      <c r="M864" s="311">
        <f t="shared" si="200"/>
        <v>0</v>
      </c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  <c r="AA864" s="236"/>
      <c r="AB864" s="236"/>
      <c r="AC864" s="236"/>
      <c r="AD864" s="236"/>
      <c r="AE864" s="236"/>
      <c r="AF864" s="236"/>
      <c r="AG864" s="236"/>
      <c r="AH864" s="236"/>
      <c r="AI864" s="236"/>
      <c r="AJ864" s="236"/>
      <c r="AK864" s="236"/>
      <c r="AL864" s="260" t="str">
        <f t="shared" si="197"/>
        <v>нет</v>
      </c>
      <c r="AM864" s="260" t="str">
        <f t="shared" si="201"/>
        <v>нет</v>
      </c>
      <c r="AN864" s="260">
        <f t="shared" si="198"/>
        <v>0</v>
      </c>
      <c r="AO864" s="260" t="e">
        <f t="shared" si="199"/>
        <v>#VALUE!</v>
      </c>
    </row>
    <row r="865" spans="1:41">
      <c r="A865" s="264" t="e">
        <f t="shared" si="202"/>
        <v>#VALUE!</v>
      </c>
      <c r="B865" s="243">
        <v>953</v>
      </c>
      <c r="C865" s="244"/>
      <c r="D865" s="259" t="str">
        <f t="shared" si="203"/>
        <v/>
      </c>
      <c r="E865" s="236"/>
      <c r="F865" s="236"/>
      <c r="G865" s="244"/>
      <c r="H865" s="259" t="str">
        <f t="shared" si="204"/>
        <v/>
      </c>
      <c r="I865" s="236"/>
      <c r="J865" s="236"/>
      <c r="K865" s="236"/>
      <c r="L865" s="236"/>
      <c r="M865" s="311">
        <f t="shared" si="200"/>
        <v>0</v>
      </c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  <c r="AA865" s="236"/>
      <c r="AB865" s="236"/>
      <c r="AC865" s="236"/>
      <c r="AD865" s="236"/>
      <c r="AE865" s="236"/>
      <c r="AF865" s="236"/>
      <c r="AG865" s="236"/>
      <c r="AH865" s="236"/>
      <c r="AI865" s="236"/>
      <c r="AJ865" s="236"/>
      <c r="AK865" s="236"/>
      <c r="AL865" s="260" t="str">
        <f t="shared" si="197"/>
        <v>нет</v>
      </c>
      <c r="AM865" s="260" t="str">
        <f t="shared" si="201"/>
        <v>нет</v>
      </c>
      <c r="AN865" s="260">
        <f t="shared" si="198"/>
        <v>0</v>
      </c>
      <c r="AO865" s="260" t="e">
        <f t="shared" si="199"/>
        <v>#VALUE!</v>
      </c>
    </row>
    <row r="866" spans="1:41">
      <c r="A866" s="264" t="e">
        <f t="shared" si="202"/>
        <v>#VALUE!</v>
      </c>
      <c r="B866" s="243">
        <v>954</v>
      </c>
      <c r="C866" s="244"/>
      <c r="D866" s="259" t="str">
        <f t="shared" si="203"/>
        <v/>
      </c>
      <c r="E866" s="236"/>
      <c r="F866" s="236"/>
      <c r="G866" s="244"/>
      <c r="H866" s="259" t="str">
        <f t="shared" si="204"/>
        <v/>
      </c>
      <c r="I866" s="236"/>
      <c r="J866" s="236"/>
      <c r="K866" s="236"/>
      <c r="L866" s="236"/>
      <c r="M866" s="311">
        <f t="shared" si="200"/>
        <v>0</v>
      </c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  <c r="AA866" s="236"/>
      <c r="AB866" s="236"/>
      <c r="AC866" s="236"/>
      <c r="AD866" s="236"/>
      <c r="AE866" s="236"/>
      <c r="AF866" s="236"/>
      <c r="AG866" s="236"/>
      <c r="AH866" s="236"/>
      <c r="AI866" s="236"/>
      <c r="AJ866" s="236"/>
      <c r="AK866" s="236"/>
      <c r="AL866" s="260" t="str">
        <f t="shared" ref="AL866:AL929" si="205">IF($I866&lt;5,"нет",IF($I866&gt;9,"нет","да"))</f>
        <v>нет</v>
      </c>
      <c r="AM866" s="260" t="str">
        <f t="shared" si="201"/>
        <v>нет</v>
      </c>
      <c r="AN866" s="260">
        <f t="shared" ref="AN866:AN929" si="206">COUNTIF(N866:AK866,"призер")+COUNTIF(N866:AK866,"победитель")</f>
        <v>0</v>
      </c>
      <c r="AO866" s="260" t="e">
        <f t="shared" ref="AO866:AO929" si="207">IF(LEN(G866)=5,LEFT(G866,1)+100,LEFT(G866,2)+100)</f>
        <v>#VALUE!</v>
      </c>
    </row>
    <row r="867" spans="1:41">
      <c r="A867" s="264" t="e">
        <f t="shared" si="202"/>
        <v>#VALUE!</v>
      </c>
      <c r="B867" s="243">
        <v>955</v>
      </c>
      <c r="C867" s="244"/>
      <c r="D867" s="259" t="str">
        <f t="shared" si="203"/>
        <v/>
      </c>
      <c r="E867" s="236"/>
      <c r="F867" s="236"/>
      <c r="G867" s="244"/>
      <c r="H867" s="259" t="str">
        <f t="shared" si="204"/>
        <v/>
      </c>
      <c r="I867" s="236"/>
      <c r="J867" s="236"/>
      <c r="K867" s="236"/>
      <c r="L867" s="236"/>
      <c r="M867" s="311">
        <f t="shared" ref="M867:M930" si="208">COUNTA(N867:AK867)</f>
        <v>0</v>
      </c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  <c r="AA867" s="236"/>
      <c r="AB867" s="236"/>
      <c r="AC867" s="236"/>
      <c r="AD867" s="236"/>
      <c r="AE867" s="236"/>
      <c r="AF867" s="236"/>
      <c r="AG867" s="236"/>
      <c r="AH867" s="236"/>
      <c r="AI867" s="236"/>
      <c r="AJ867" s="236"/>
      <c r="AK867" s="236"/>
      <c r="AL867" s="260" t="str">
        <f t="shared" si="205"/>
        <v>нет</v>
      </c>
      <c r="AM867" s="260" t="str">
        <f t="shared" ref="AM867:AM930" si="209">IF($I867&lt;=9,"нет","да")</f>
        <v>нет</v>
      </c>
      <c r="AN867" s="260">
        <f t="shared" si="206"/>
        <v>0</v>
      </c>
      <c r="AO867" s="260" t="e">
        <f t="shared" si="207"/>
        <v>#VALUE!</v>
      </c>
    </row>
    <row r="868" spans="1:41">
      <c r="A868" s="264" t="e">
        <f t="shared" si="202"/>
        <v>#VALUE!</v>
      </c>
      <c r="B868" s="243">
        <v>956</v>
      </c>
      <c r="C868" s="244"/>
      <c r="D868" s="259" t="str">
        <f t="shared" si="203"/>
        <v/>
      </c>
      <c r="E868" s="236"/>
      <c r="F868" s="236"/>
      <c r="G868" s="244"/>
      <c r="H868" s="259" t="str">
        <f t="shared" si="204"/>
        <v/>
      </c>
      <c r="I868" s="236"/>
      <c r="J868" s="236"/>
      <c r="K868" s="236"/>
      <c r="L868" s="236"/>
      <c r="M868" s="311">
        <f t="shared" si="208"/>
        <v>0</v>
      </c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  <c r="AA868" s="236"/>
      <c r="AB868" s="236"/>
      <c r="AC868" s="236"/>
      <c r="AD868" s="236"/>
      <c r="AE868" s="236"/>
      <c r="AF868" s="236"/>
      <c r="AG868" s="236"/>
      <c r="AH868" s="236"/>
      <c r="AI868" s="236"/>
      <c r="AJ868" s="236"/>
      <c r="AK868" s="236"/>
      <c r="AL868" s="260" t="str">
        <f t="shared" si="205"/>
        <v>нет</v>
      </c>
      <c r="AM868" s="260" t="str">
        <f t="shared" si="209"/>
        <v>нет</v>
      </c>
      <c r="AN868" s="260">
        <f t="shared" si="206"/>
        <v>0</v>
      </c>
      <c r="AO868" s="260" t="e">
        <f t="shared" si="207"/>
        <v>#VALUE!</v>
      </c>
    </row>
    <row r="869" spans="1:41">
      <c r="A869" s="264" t="e">
        <f t="shared" si="202"/>
        <v>#VALUE!</v>
      </c>
      <c r="B869" s="243">
        <v>957</v>
      </c>
      <c r="C869" s="244"/>
      <c r="D869" s="259" t="str">
        <f t="shared" si="203"/>
        <v/>
      </c>
      <c r="E869" s="236"/>
      <c r="F869" s="236"/>
      <c r="G869" s="244"/>
      <c r="H869" s="259" t="str">
        <f t="shared" si="204"/>
        <v/>
      </c>
      <c r="I869" s="236"/>
      <c r="J869" s="236"/>
      <c r="K869" s="236"/>
      <c r="L869" s="236"/>
      <c r="M869" s="311">
        <f t="shared" si="208"/>
        <v>0</v>
      </c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  <c r="AA869" s="236"/>
      <c r="AB869" s="236"/>
      <c r="AC869" s="236"/>
      <c r="AD869" s="236"/>
      <c r="AE869" s="236"/>
      <c r="AF869" s="236"/>
      <c r="AG869" s="236"/>
      <c r="AH869" s="236"/>
      <c r="AI869" s="236"/>
      <c r="AJ869" s="236"/>
      <c r="AK869" s="236"/>
      <c r="AL869" s="260" t="str">
        <f t="shared" si="205"/>
        <v>нет</v>
      </c>
      <c r="AM869" s="260" t="str">
        <f t="shared" si="209"/>
        <v>нет</v>
      </c>
      <c r="AN869" s="260">
        <f t="shared" si="206"/>
        <v>0</v>
      </c>
      <c r="AO869" s="260" t="e">
        <f t="shared" si="207"/>
        <v>#VALUE!</v>
      </c>
    </row>
    <row r="870" spans="1:41">
      <c r="A870" s="264" t="e">
        <f t="shared" si="202"/>
        <v>#VALUE!</v>
      </c>
      <c r="B870" s="243">
        <v>958</v>
      </c>
      <c r="C870" s="244"/>
      <c r="D870" s="259" t="str">
        <f t="shared" si="203"/>
        <v/>
      </c>
      <c r="E870" s="236"/>
      <c r="F870" s="236"/>
      <c r="G870" s="244"/>
      <c r="H870" s="259" t="str">
        <f t="shared" si="204"/>
        <v/>
      </c>
      <c r="I870" s="236"/>
      <c r="J870" s="236"/>
      <c r="K870" s="236"/>
      <c r="L870" s="236"/>
      <c r="M870" s="311">
        <f t="shared" si="208"/>
        <v>0</v>
      </c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  <c r="AA870" s="236"/>
      <c r="AB870" s="236"/>
      <c r="AC870" s="236"/>
      <c r="AD870" s="236"/>
      <c r="AE870" s="236"/>
      <c r="AF870" s="236"/>
      <c r="AG870" s="236"/>
      <c r="AH870" s="236"/>
      <c r="AI870" s="236"/>
      <c r="AJ870" s="236"/>
      <c r="AK870" s="236"/>
      <c r="AL870" s="260" t="str">
        <f t="shared" si="205"/>
        <v>нет</v>
      </c>
      <c r="AM870" s="260" t="str">
        <f t="shared" si="209"/>
        <v>нет</v>
      </c>
      <c r="AN870" s="260">
        <f t="shared" si="206"/>
        <v>0</v>
      </c>
      <c r="AO870" s="260" t="e">
        <f t="shared" si="207"/>
        <v>#VALUE!</v>
      </c>
    </row>
    <row r="871" spans="1:41">
      <c r="A871" s="264" t="e">
        <f t="shared" si="202"/>
        <v>#VALUE!</v>
      </c>
      <c r="B871" s="243">
        <v>959</v>
      </c>
      <c r="C871" s="244"/>
      <c r="D871" s="259" t="str">
        <f t="shared" si="203"/>
        <v/>
      </c>
      <c r="E871" s="236"/>
      <c r="F871" s="236"/>
      <c r="G871" s="244"/>
      <c r="H871" s="259" t="str">
        <f t="shared" si="204"/>
        <v/>
      </c>
      <c r="I871" s="236"/>
      <c r="J871" s="236"/>
      <c r="K871" s="236"/>
      <c r="L871" s="236"/>
      <c r="M871" s="311">
        <f t="shared" si="208"/>
        <v>0</v>
      </c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  <c r="AA871" s="236"/>
      <c r="AB871" s="236"/>
      <c r="AC871" s="236"/>
      <c r="AD871" s="236"/>
      <c r="AE871" s="236"/>
      <c r="AF871" s="236"/>
      <c r="AG871" s="236"/>
      <c r="AH871" s="236"/>
      <c r="AI871" s="236"/>
      <c r="AJ871" s="236"/>
      <c r="AK871" s="236"/>
      <c r="AL871" s="260" t="str">
        <f t="shared" si="205"/>
        <v>нет</v>
      </c>
      <c r="AM871" s="260" t="str">
        <f t="shared" si="209"/>
        <v>нет</v>
      </c>
      <c r="AN871" s="260">
        <f t="shared" si="206"/>
        <v>0</v>
      </c>
      <c r="AO871" s="260" t="e">
        <f t="shared" si="207"/>
        <v>#VALUE!</v>
      </c>
    </row>
    <row r="872" spans="1:41">
      <c r="A872" s="264" t="e">
        <f t="shared" si="202"/>
        <v>#VALUE!</v>
      </c>
      <c r="B872" s="243">
        <v>960</v>
      </c>
      <c r="C872" s="244"/>
      <c r="D872" s="259" t="str">
        <f t="shared" si="203"/>
        <v/>
      </c>
      <c r="E872" s="236"/>
      <c r="F872" s="236"/>
      <c r="G872" s="244"/>
      <c r="H872" s="259" t="str">
        <f t="shared" si="204"/>
        <v/>
      </c>
      <c r="I872" s="236"/>
      <c r="J872" s="236"/>
      <c r="K872" s="236"/>
      <c r="L872" s="236"/>
      <c r="M872" s="311">
        <f t="shared" si="208"/>
        <v>0</v>
      </c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  <c r="AA872" s="236"/>
      <c r="AB872" s="236"/>
      <c r="AC872" s="236"/>
      <c r="AD872" s="236"/>
      <c r="AE872" s="236"/>
      <c r="AF872" s="236"/>
      <c r="AG872" s="236"/>
      <c r="AH872" s="236"/>
      <c r="AI872" s="236"/>
      <c r="AJ872" s="236"/>
      <c r="AK872" s="236"/>
      <c r="AL872" s="260" t="str">
        <f t="shared" si="205"/>
        <v>нет</v>
      </c>
      <c r="AM872" s="260" t="str">
        <f t="shared" si="209"/>
        <v>нет</v>
      </c>
      <c r="AN872" s="260">
        <f t="shared" si="206"/>
        <v>0</v>
      </c>
      <c r="AO872" s="260" t="e">
        <f t="shared" si="207"/>
        <v>#VALUE!</v>
      </c>
    </row>
    <row r="873" spans="1:41">
      <c r="A873" s="264" t="e">
        <f t="shared" si="202"/>
        <v>#VALUE!</v>
      </c>
      <c r="B873" s="243">
        <v>961</v>
      </c>
      <c r="C873" s="244"/>
      <c r="D873" s="259" t="str">
        <f t="shared" si="203"/>
        <v/>
      </c>
      <c r="E873" s="236"/>
      <c r="F873" s="236"/>
      <c r="G873" s="244"/>
      <c r="H873" s="259" t="str">
        <f t="shared" si="204"/>
        <v/>
      </c>
      <c r="I873" s="236"/>
      <c r="J873" s="236"/>
      <c r="K873" s="236"/>
      <c r="L873" s="236"/>
      <c r="M873" s="311">
        <f t="shared" si="208"/>
        <v>0</v>
      </c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  <c r="AA873" s="236"/>
      <c r="AB873" s="236"/>
      <c r="AC873" s="236"/>
      <c r="AD873" s="236"/>
      <c r="AE873" s="236"/>
      <c r="AF873" s="236"/>
      <c r="AG873" s="236"/>
      <c r="AH873" s="236"/>
      <c r="AI873" s="236"/>
      <c r="AJ873" s="236"/>
      <c r="AK873" s="236"/>
      <c r="AL873" s="260" t="str">
        <f t="shared" si="205"/>
        <v>нет</v>
      </c>
      <c r="AM873" s="260" t="str">
        <f t="shared" si="209"/>
        <v>нет</v>
      </c>
      <c r="AN873" s="260">
        <f t="shared" si="206"/>
        <v>0</v>
      </c>
      <c r="AO873" s="260" t="e">
        <f t="shared" si="207"/>
        <v>#VALUE!</v>
      </c>
    </row>
    <row r="874" spans="1:41">
      <c r="A874" s="264" t="e">
        <f t="shared" si="202"/>
        <v>#VALUE!</v>
      </c>
      <c r="B874" s="243">
        <v>962</v>
      </c>
      <c r="C874" s="244"/>
      <c r="D874" s="259" t="str">
        <f t="shared" si="203"/>
        <v/>
      </c>
      <c r="E874" s="236"/>
      <c r="F874" s="236"/>
      <c r="G874" s="244"/>
      <c r="H874" s="259" t="str">
        <f t="shared" si="204"/>
        <v/>
      </c>
      <c r="I874" s="236"/>
      <c r="J874" s="236"/>
      <c r="K874" s="236"/>
      <c r="L874" s="236"/>
      <c r="M874" s="311">
        <f t="shared" si="208"/>
        <v>0</v>
      </c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  <c r="AA874" s="236"/>
      <c r="AB874" s="236"/>
      <c r="AC874" s="236"/>
      <c r="AD874" s="236"/>
      <c r="AE874" s="236"/>
      <c r="AF874" s="236"/>
      <c r="AG874" s="236"/>
      <c r="AH874" s="236"/>
      <c r="AI874" s="236"/>
      <c r="AJ874" s="236"/>
      <c r="AK874" s="236"/>
      <c r="AL874" s="260" t="str">
        <f t="shared" si="205"/>
        <v>нет</v>
      </c>
      <c r="AM874" s="260" t="str">
        <f t="shared" si="209"/>
        <v>нет</v>
      </c>
      <c r="AN874" s="260">
        <f t="shared" si="206"/>
        <v>0</v>
      </c>
      <c r="AO874" s="260" t="e">
        <f t="shared" si="207"/>
        <v>#VALUE!</v>
      </c>
    </row>
    <row r="875" spans="1:41">
      <c r="A875" s="264" t="e">
        <f t="shared" si="202"/>
        <v>#VALUE!</v>
      </c>
      <c r="B875" s="243">
        <v>963</v>
      </c>
      <c r="C875" s="244"/>
      <c r="D875" s="259" t="str">
        <f t="shared" si="203"/>
        <v/>
      </c>
      <c r="E875" s="236"/>
      <c r="F875" s="236"/>
      <c r="G875" s="244"/>
      <c r="H875" s="259" t="str">
        <f t="shared" si="204"/>
        <v/>
      </c>
      <c r="I875" s="236"/>
      <c r="J875" s="236"/>
      <c r="K875" s="236"/>
      <c r="L875" s="236"/>
      <c r="M875" s="311">
        <f t="shared" si="208"/>
        <v>0</v>
      </c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  <c r="AA875" s="236"/>
      <c r="AB875" s="236"/>
      <c r="AC875" s="236"/>
      <c r="AD875" s="236"/>
      <c r="AE875" s="236"/>
      <c r="AF875" s="236"/>
      <c r="AG875" s="236"/>
      <c r="AH875" s="236"/>
      <c r="AI875" s="236"/>
      <c r="AJ875" s="236"/>
      <c r="AK875" s="236"/>
      <c r="AL875" s="260" t="str">
        <f t="shared" si="205"/>
        <v>нет</v>
      </c>
      <c r="AM875" s="260" t="str">
        <f t="shared" si="209"/>
        <v>нет</v>
      </c>
      <c r="AN875" s="260">
        <f t="shared" si="206"/>
        <v>0</v>
      </c>
      <c r="AO875" s="260" t="e">
        <f t="shared" si="207"/>
        <v>#VALUE!</v>
      </c>
    </row>
    <row r="876" spans="1:41">
      <c r="A876" s="264" t="e">
        <f t="shared" si="202"/>
        <v>#VALUE!</v>
      </c>
      <c r="B876" s="243">
        <v>964</v>
      </c>
      <c r="C876" s="244"/>
      <c r="D876" s="259" t="str">
        <f t="shared" si="203"/>
        <v/>
      </c>
      <c r="E876" s="236"/>
      <c r="F876" s="236"/>
      <c r="G876" s="244"/>
      <c r="H876" s="259" t="str">
        <f t="shared" si="204"/>
        <v/>
      </c>
      <c r="I876" s="236"/>
      <c r="J876" s="236"/>
      <c r="K876" s="236"/>
      <c r="L876" s="236"/>
      <c r="M876" s="311">
        <f t="shared" si="208"/>
        <v>0</v>
      </c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  <c r="AA876" s="236"/>
      <c r="AB876" s="236"/>
      <c r="AC876" s="236"/>
      <c r="AD876" s="236"/>
      <c r="AE876" s="236"/>
      <c r="AF876" s="236"/>
      <c r="AG876" s="236"/>
      <c r="AH876" s="236"/>
      <c r="AI876" s="236"/>
      <c r="AJ876" s="236"/>
      <c r="AK876" s="236"/>
      <c r="AL876" s="260" t="str">
        <f t="shared" si="205"/>
        <v>нет</v>
      </c>
      <c r="AM876" s="260" t="str">
        <f t="shared" si="209"/>
        <v>нет</v>
      </c>
      <c r="AN876" s="260">
        <f t="shared" si="206"/>
        <v>0</v>
      </c>
      <c r="AO876" s="260" t="e">
        <f t="shared" si="207"/>
        <v>#VALUE!</v>
      </c>
    </row>
    <row r="877" spans="1:41">
      <c r="A877" s="264" t="e">
        <f t="shared" ref="A877:A940" si="210">IF($AO877=$C877, "Код_ОО+МСУ_верно", "Требуется проверка кода ОО или МСУ, кроме 101, 102,103")</f>
        <v>#VALUE!</v>
      </c>
      <c r="B877" s="243">
        <v>965</v>
      </c>
      <c r="C877" s="244"/>
      <c r="D877" s="259" t="str">
        <f t="shared" si="203"/>
        <v/>
      </c>
      <c r="E877" s="236"/>
      <c r="F877" s="236"/>
      <c r="G877" s="244"/>
      <c r="H877" s="259" t="str">
        <f t="shared" si="204"/>
        <v/>
      </c>
      <c r="I877" s="236"/>
      <c r="J877" s="236"/>
      <c r="K877" s="236"/>
      <c r="L877" s="236"/>
      <c r="M877" s="311">
        <f t="shared" si="208"/>
        <v>0</v>
      </c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  <c r="AA877" s="236"/>
      <c r="AB877" s="236"/>
      <c r="AC877" s="236"/>
      <c r="AD877" s="236"/>
      <c r="AE877" s="236"/>
      <c r="AF877" s="236"/>
      <c r="AG877" s="236"/>
      <c r="AH877" s="236"/>
      <c r="AI877" s="236"/>
      <c r="AJ877" s="236"/>
      <c r="AK877" s="236"/>
      <c r="AL877" s="260" t="str">
        <f t="shared" si="205"/>
        <v>нет</v>
      </c>
      <c r="AM877" s="260" t="str">
        <f t="shared" si="209"/>
        <v>нет</v>
      </c>
      <c r="AN877" s="260">
        <f t="shared" si="206"/>
        <v>0</v>
      </c>
      <c r="AO877" s="260" t="e">
        <f t="shared" si="207"/>
        <v>#VALUE!</v>
      </c>
    </row>
    <row r="878" spans="1:41">
      <c r="A878" s="264" t="e">
        <f t="shared" si="210"/>
        <v>#VALUE!</v>
      </c>
      <c r="B878" s="243">
        <v>966</v>
      </c>
      <c r="C878" s="244"/>
      <c r="D878" s="259" t="str">
        <f t="shared" si="203"/>
        <v/>
      </c>
      <c r="E878" s="236"/>
      <c r="F878" s="236"/>
      <c r="G878" s="244"/>
      <c r="H878" s="259" t="str">
        <f t="shared" si="204"/>
        <v/>
      </c>
      <c r="I878" s="236"/>
      <c r="J878" s="236"/>
      <c r="K878" s="236"/>
      <c r="L878" s="236"/>
      <c r="M878" s="311">
        <f t="shared" si="208"/>
        <v>0</v>
      </c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  <c r="AA878" s="236"/>
      <c r="AB878" s="236"/>
      <c r="AC878" s="236"/>
      <c r="AD878" s="236"/>
      <c r="AE878" s="236"/>
      <c r="AF878" s="236"/>
      <c r="AG878" s="236"/>
      <c r="AH878" s="236"/>
      <c r="AI878" s="236"/>
      <c r="AJ878" s="236"/>
      <c r="AK878" s="236"/>
      <c r="AL878" s="260" t="str">
        <f t="shared" si="205"/>
        <v>нет</v>
      </c>
      <c r="AM878" s="260" t="str">
        <f t="shared" si="209"/>
        <v>нет</v>
      </c>
      <c r="AN878" s="260">
        <f t="shared" si="206"/>
        <v>0</v>
      </c>
      <c r="AO878" s="260" t="e">
        <f t="shared" si="207"/>
        <v>#VALUE!</v>
      </c>
    </row>
    <row r="879" spans="1:41">
      <c r="A879" s="264" t="e">
        <f t="shared" si="210"/>
        <v>#VALUE!</v>
      </c>
      <c r="B879" s="243">
        <v>967</v>
      </c>
      <c r="C879" s="244"/>
      <c r="D879" s="259" t="str">
        <f t="shared" si="203"/>
        <v/>
      </c>
      <c r="E879" s="236"/>
      <c r="F879" s="236"/>
      <c r="G879" s="244"/>
      <c r="H879" s="259" t="str">
        <f t="shared" si="204"/>
        <v/>
      </c>
      <c r="I879" s="236"/>
      <c r="J879" s="236"/>
      <c r="K879" s="236"/>
      <c r="L879" s="236"/>
      <c r="M879" s="311">
        <f t="shared" si="208"/>
        <v>0</v>
      </c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  <c r="AA879" s="236"/>
      <c r="AB879" s="236"/>
      <c r="AC879" s="236"/>
      <c r="AD879" s="236"/>
      <c r="AE879" s="236"/>
      <c r="AF879" s="236"/>
      <c r="AG879" s="236"/>
      <c r="AH879" s="236"/>
      <c r="AI879" s="236"/>
      <c r="AJ879" s="236"/>
      <c r="AK879" s="236"/>
      <c r="AL879" s="260" t="str">
        <f t="shared" si="205"/>
        <v>нет</v>
      </c>
      <c r="AM879" s="260" t="str">
        <f t="shared" si="209"/>
        <v>нет</v>
      </c>
      <c r="AN879" s="260">
        <f t="shared" si="206"/>
        <v>0</v>
      </c>
      <c r="AO879" s="260" t="e">
        <f t="shared" si="207"/>
        <v>#VALUE!</v>
      </c>
    </row>
    <row r="880" spans="1:41">
      <c r="A880" s="264" t="e">
        <f t="shared" si="210"/>
        <v>#VALUE!</v>
      </c>
      <c r="B880" s="243">
        <v>968</v>
      </c>
      <c r="C880" s="244"/>
      <c r="D880" s="259" t="str">
        <f t="shared" si="203"/>
        <v/>
      </c>
      <c r="E880" s="236"/>
      <c r="F880" s="236"/>
      <c r="G880" s="244"/>
      <c r="H880" s="259" t="str">
        <f t="shared" si="204"/>
        <v/>
      </c>
      <c r="I880" s="236"/>
      <c r="J880" s="236"/>
      <c r="K880" s="236"/>
      <c r="L880" s="236"/>
      <c r="M880" s="311">
        <f t="shared" si="208"/>
        <v>0</v>
      </c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  <c r="AA880" s="236"/>
      <c r="AB880" s="236"/>
      <c r="AC880" s="236"/>
      <c r="AD880" s="236"/>
      <c r="AE880" s="236"/>
      <c r="AF880" s="236"/>
      <c r="AG880" s="236"/>
      <c r="AH880" s="236"/>
      <c r="AI880" s="236"/>
      <c r="AJ880" s="236"/>
      <c r="AK880" s="236"/>
      <c r="AL880" s="260" t="str">
        <f t="shared" si="205"/>
        <v>нет</v>
      </c>
      <c r="AM880" s="260" t="str">
        <f t="shared" si="209"/>
        <v>нет</v>
      </c>
      <c r="AN880" s="260">
        <f t="shared" si="206"/>
        <v>0</v>
      </c>
      <c r="AO880" s="260" t="e">
        <f t="shared" si="207"/>
        <v>#VALUE!</v>
      </c>
    </row>
    <row r="881" spans="1:41">
      <c r="A881" s="264" t="e">
        <f t="shared" si="210"/>
        <v>#VALUE!</v>
      </c>
      <c r="B881" s="243">
        <v>969</v>
      </c>
      <c r="C881" s="244"/>
      <c r="D881" s="259" t="str">
        <f t="shared" si="203"/>
        <v/>
      </c>
      <c r="E881" s="236"/>
      <c r="F881" s="236"/>
      <c r="G881" s="244"/>
      <c r="H881" s="259" t="str">
        <f t="shared" si="204"/>
        <v/>
      </c>
      <c r="I881" s="236"/>
      <c r="J881" s="236"/>
      <c r="K881" s="236"/>
      <c r="L881" s="236"/>
      <c r="M881" s="311">
        <f t="shared" si="208"/>
        <v>0</v>
      </c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  <c r="AA881" s="236"/>
      <c r="AB881" s="236"/>
      <c r="AC881" s="236"/>
      <c r="AD881" s="236"/>
      <c r="AE881" s="236"/>
      <c r="AF881" s="236"/>
      <c r="AG881" s="236"/>
      <c r="AH881" s="236"/>
      <c r="AI881" s="236"/>
      <c r="AJ881" s="236"/>
      <c r="AK881" s="236"/>
      <c r="AL881" s="260" t="str">
        <f t="shared" si="205"/>
        <v>нет</v>
      </c>
      <c r="AM881" s="260" t="str">
        <f t="shared" si="209"/>
        <v>нет</v>
      </c>
      <c r="AN881" s="260">
        <f t="shared" si="206"/>
        <v>0</v>
      </c>
      <c r="AO881" s="260" t="e">
        <f t="shared" si="207"/>
        <v>#VALUE!</v>
      </c>
    </row>
    <row r="882" spans="1:41">
      <c r="A882" s="264" t="e">
        <f t="shared" si="210"/>
        <v>#VALUE!</v>
      </c>
      <c r="B882" s="243">
        <v>970</v>
      </c>
      <c r="C882" s="244"/>
      <c r="D882" s="259" t="str">
        <f t="shared" si="203"/>
        <v/>
      </c>
      <c r="E882" s="236"/>
      <c r="F882" s="236"/>
      <c r="G882" s="244"/>
      <c r="H882" s="259" t="str">
        <f t="shared" si="204"/>
        <v/>
      </c>
      <c r="I882" s="236"/>
      <c r="J882" s="236"/>
      <c r="K882" s="236"/>
      <c r="L882" s="236"/>
      <c r="M882" s="311">
        <f t="shared" si="208"/>
        <v>0</v>
      </c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  <c r="AA882" s="236"/>
      <c r="AB882" s="236"/>
      <c r="AC882" s="236"/>
      <c r="AD882" s="236"/>
      <c r="AE882" s="236"/>
      <c r="AF882" s="236"/>
      <c r="AG882" s="236"/>
      <c r="AH882" s="236"/>
      <c r="AI882" s="236"/>
      <c r="AJ882" s="236"/>
      <c r="AK882" s="236"/>
      <c r="AL882" s="260" t="str">
        <f t="shared" si="205"/>
        <v>нет</v>
      </c>
      <c r="AM882" s="260" t="str">
        <f t="shared" si="209"/>
        <v>нет</v>
      </c>
      <c r="AN882" s="260">
        <f t="shared" si="206"/>
        <v>0</v>
      </c>
      <c r="AO882" s="260" t="e">
        <f t="shared" si="207"/>
        <v>#VALUE!</v>
      </c>
    </row>
    <row r="883" spans="1:41">
      <c r="A883" s="264" t="e">
        <f t="shared" si="210"/>
        <v>#VALUE!</v>
      </c>
      <c r="B883" s="243">
        <v>971</v>
      </c>
      <c r="C883" s="244"/>
      <c r="D883" s="259" t="str">
        <f t="shared" si="203"/>
        <v/>
      </c>
      <c r="E883" s="236"/>
      <c r="F883" s="236"/>
      <c r="G883" s="244"/>
      <c r="H883" s="259" t="str">
        <f t="shared" si="204"/>
        <v/>
      </c>
      <c r="I883" s="236"/>
      <c r="J883" s="236"/>
      <c r="K883" s="236"/>
      <c r="L883" s="236"/>
      <c r="M883" s="311">
        <f t="shared" si="208"/>
        <v>0</v>
      </c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  <c r="AA883" s="236"/>
      <c r="AB883" s="236"/>
      <c r="AC883" s="236"/>
      <c r="AD883" s="236"/>
      <c r="AE883" s="236"/>
      <c r="AF883" s="236"/>
      <c r="AG883" s="236"/>
      <c r="AH883" s="236"/>
      <c r="AI883" s="236"/>
      <c r="AJ883" s="236"/>
      <c r="AK883" s="236"/>
      <c r="AL883" s="260" t="str">
        <f t="shared" si="205"/>
        <v>нет</v>
      </c>
      <c r="AM883" s="260" t="str">
        <f t="shared" si="209"/>
        <v>нет</v>
      </c>
      <c r="AN883" s="260">
        <f t="shared" si="206"/>
        <v>0</v>
      </c>
      <c r="AO883" s="260" t="e">
        <f t="shared" si="207"/>
        <v>#VALUE!</v>
      </c>
    </row>
    <row r="884" spans="1:41">
      <c r="A884" s="264" t="e">
        <f t="shared" si="210"/>
        <v>#VALUE!</v>
      </c>
      <c r="B884" s="243">
        <v>972</v>
      </c>
      <c r="C884" s="244"/>
      <c r="D884" s="259" t="str">
        <f t="shared" si="203"/>
        <v/>
      </c>
      <c r="E884" s="236"/>
      <c r="F884" s="236"/>
      <c r="G884" s="244"/>
      <c r="H884" s="259" t="str">
        <f t="shared" si="204"/>
        <v/>
      </c>
      <c r="I884" s="236"/>
      <c r="J884" s="236"/>
      <c r="K884" s="236"/>
      <c r="L884" s="236"/>
      <c r="M884" s="311">
        <f t="shared" si="208"/>
        <v>0</v>
      </c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  <c r="AA884" s="236"/>
      <c r="AB884" s="236"/>
      <c r="AC884" s="236"/>
      <c r="AD884" s="236"/>
      <c r="AE884" s="236"/>
      <c r="AF884" s="236"/>
      <c r="AG884" s="236"/>
      <c r="AH884" s="236"/>
      <c r="AI884" s="236"/>
      <c r="AJ884" s="236"/>
      <c r="AK884" s="236"/>
      <c r="AL884" s="260" t="str">
        <f t="shared" si="205"/>
        <v>нет</v>
      </c>
      <c r="AM884" s="260" t="str">
        <f t="shared" si="209"/>
        <v>нет</v>
      </c>
      <c r="AN884" s="260">
        <f t="shared" si="206"/>
        <v>0</v>
      </c>
      <c r="AO884" s="260" t="e">
        <f t="shared" si="207"/>
        <v>#VALUE!</v>
      </c>
    </row>
    <row r="885" spans="1:41">
      <c r="A885" s="264" t="e">
        <f t="shared" si="210"/>
        <v>#VALUE!</v>
      </c>
      <c r="B885" s="243">
        <v>973</v>
      </c>
      <c r="C885" s="244"/>
      <c r="D885" s="259" t="str">
        <f t="shared" si="203"/>
        <v/>
      </c>
      <c r="E885" s="236"/>
      <c r="F885" s="236"/>
      <c r="G885" s="244"/>
      <c r="H885" s="259" t="str">
        <f t="shared" si="204"/>
        <v/>
      </c>
      <c r="I885" s="236"/>
      <c r="J885" s="236"/>
      <c r="K885" s="236"/>
      <c r="L885" s="236"/>
      <c r="M885" s="311">
        <f t="shared" si="208"/>
        <v>0</v>
      </c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  <c r="AA885" s="236"/>
      <c r="AB885" s="236"/>
      <c r="AC885" s="236"/>
      <c r="AD885" s="236"/>
      <c r="AE885" s="236"/>
      <c r="AF885" s="236"/>
      <c r="AG885" s="236"/>
      <c r="AH885" s="236"/>
      <c r="AI885" s="236"/>
      <c r="AJ885" s="236"/>
      <c r="AK885" s="236"/>
      <c r="AL885" s="260" t="str">
        <f t="shared" si="205"/>
        <v>нет</v>
      </c>
      <c r="AM885" s="260" t="str">
        <f t="shared" si="209"/>
        <v>нет</v>
      </c>
      <c r="AN885" s="260">
        <f t="shared" si="206"/>
        <v>0</v>
      </c>
      <c r="AO885" s="260" t="e">
        <f t="shared" si="207"/>
        <v>#VALUE!</v>
      </c>
    </row>
    <row r="886" spans="1:41">
      <c r="A886" s="264" t="e">
        <f t="shared" si="210"/>
        <v>#VALUE!</v>
      </c>
      <c r="B886" s="243">
        <v>974</v>
      </c>
      <c r="C886" s="244"/>
      <c r="D886" s="259" t="str">
        <f t="shared" si="203"/>
        <v/>
      </c>
      <c r="E886" s="236"/>
      <c r="F886" s="236"/>
      <c r="G886" s="244"/>
      <c r="H886" s="259" t="str">
        <f t="shared" si="204"/>
        <v/>
      </c>
      <c r="I886" s="236"/>
      <c r="J886" s="236"/>
      <c r="K886" s="236"/>
      <c r="L886" s="236"/>
      <c r="M886" s="311">
        <f t="shared" si="208"/>
        <v>0</v>
      </c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  <c r="AA886" s="236"/>
      <c r="AB886" s="236"/>
      <c r="AC886" s="236"/>
      <c r="AD886" s="236"/>
      <c r="AE886" s="236"/>
      <c r="AF886" s="236"/>
      <c r="AG886" s="236"/>
      <c r="AH886" s="236"/>
      <c r="AI886" s="236"/>
      <c r="AJ886" s="236"/>
      <c r="AK886" s="236"/>
      <c r="AL886" s="260" t="str">
        <f t="shared" si="205"/>
        <v>нет</v>
      </c>
      <c r="AM886" s="260" t="str">
        <f t="shared" si="209"/>
        <v>нет</v>
      </c>
      <c r="AN886" s="260">
        <f t="shared" si="206"/>
        <v>0</v>
      </c>
      <c r="AO886" s="260" t="e">
        <f t="shared" si="207"/>
        <v>#VALUE!</v>
      </c>
    </row>
    <row r="887" spans="1:41">
      <c r="A887" s="264" t="e">
        <f t="shared" si="210"/>
        <v>#VALUE!</v>
      </c>
      <c r="B887" s="243">
        <v>975</v>
      </c>
      <c r="C887" s="244"/>
      <c r="D887" s="259" t="str">
        <f t="shared" si="203"/>
        <v/>
      </c>
      <c r="E887" s="236"/>
      <c r="F887" s="236"/>
      <c r="G887" s="244"/>
      <c r="H887" s="259" t="str">
        <f t="shared" si="204"/>
        <v/>
      </c>
      <c r="I887" s="236"/>
      <c r="J887" s="236"/>
      <c r="K887" s="236"/>
      <c r="L887" s="236"/>
      <c r="M887" s="311">
        <f t="shared" si="208"/>
        <v>0</v>
      </c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  <c r="AA887" s="236"/>
      <c r="AB887" s="236"/>
      <c r="AC887" s="236"/>
      <c r="AD887" s="236"/>
      <c r="AE887" s="236"/>
      <c r="AF887" s="236"/>
      <c r="AG887" s="236"/>
      <c r="AH887" s="236"/>
      <c r="AI887" s="236"/>
      <c r="AJ887" s="236"/>
      <c r="AK887" s="236"/>
      <c r="AL887" s="260" t="str">
        <f t="shared" si="205"/>
        <v>нет</v>
      </c>
      <c r="AM887" s="260" t="str">
        <f t="shared" si="209"/>
        <v>нет</v>
      </c>
      <c r="AN887" s="260">
        <f t="shared" si="206"/>
        <v>0</v>
      </c>
      <c r="AO887" s="260" t="e">
        <f t="shared" si="207"/>
        <v>#VALUE!</v>
      </c>
    </row>
    <row r="888" spans="1:41">
      <c r="A888" s="264" t="e">
        <f t="shared" si="210"/>
        <v>#VALUE!</v>
      </c>
      <c r="B888" s="243">
        <v>976</v>
      </c>
      <c r="C888" s="244"/>
      <c r="D888" s="259" t="str">
        <f t="shared" si="203"/>
        <v/>
      </c>
      <c r="E888" s="236"/>
      <c r="F888" s="236"/>
      <c r="G888" s="244"/>
      <c r="H888" s="259" t="str">
        <f t="shared" si="204"/>
        <v/>
      </c>
      <c r="I888" s="236"/>
      <c r="J888" s="236"/>
      <c r="K888" s="236"/>
      <c r="L888" s="236"/>
      <c r="M888" s="311">
        <f t="shared" si="208"/>
        <v>0</v>
      </c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  <c r="AA888" s="236"/>
      <c r="AB888" s="236"/>
      <c r="AC888" s="236"/>
      <c r="AD888" s="236"/>
      <c r="AE888" s="236"/>
      <c r="AF888" s="236"/>
      <c r="AG888" s="236"/>
      <c r="AH888" s="236"/>
      <c r="AI888" s="236"/>
      <c r="AJ888" s="236"/>
      <c r="AK888" s="236"/>
      <c r="AL888" s="260" t="str">
        <f t="shared" si="205"/>
        <v>нет</v>
      </c>
      <c r="AM888" s="260" t="str">
        <f t="shared" si="209"/>
        <v>нет</v>
      </c>
      <c r="AN888" s="260">
        <f t="shared" si="206"/>
        <v>0</v>
      </c>
      <c r="AO888" s="260" t="e">
        <f t="shared" si="207"/>
        <v>#VALUE!</v>
      </c>
    </row>
    <row r="889" spans="1:41">
      <c r="A889" s="264" t="e">
        <f t="shared" si="210"/>
        <v>#VALUE!</v>
      </c>
      <c r="B889" s="243">
        <v>977</v>
      </c>
      <c r="C889" s="244"/>
      <c r="D889" s="259" t="str">
        <f t="shared" si="203"/>
        <v/>
      </c>
      <c r="E889" s="236"/>
      <c r="F889" s="236"/>
      <c r="G889" s="244"/>
      <c r="H889" s="259" t="str">
        <f t="shared" si="204"/>
        <v/>
      </c>
      <c r="I889" s="236"/>
      <c r="J889" s="236"/>
      <c r="K889" s="236"/>
      <c r="L889" s="236"/>
      <c r="M889" s="311">
        <f t="shared" si="208"/>
        <v>0</v>
      </c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  <c r="AA889" s="236"/>
      <c r="AB889" s="236"/>
      <c r="AC889" s="236"/>
      <c r="AD889" s="236"/>
      <c r="AE889" s="236"/>
      <c r="AF889" s="236"/>
      <c r="AG889" s="236"/>
      <c r="AH889" s="236"/>
      <c r="AI889" s="236"/>
      <c r="AJ889" s="236"/>
      <c r="AK889" s="236"/>
      <c r="AL889" s="260" t="str">
        <f t="shared" si="205"/>
        <v>нет</v>
      </c>
      <c r="AM889" s="260" t="str">
        <f t="shared" si="209"/>
        <v>нет</v>
      </c>
      <c r="AN889" s="260">
        <f t="shared" si="206"/>
        <v>0</v>
      </c>
      <c r="AO889" s="260" t="e">
        <f t="shared" si="207"/>
        <v>#VALUE!</v>
      </c>
    </row>
    <row r="890" spans="1:41">
      <c r="A890" s="264" t="e">
        <f t="shared" si="210"/>
        <v>#VALUE!</v>
      </c>
      <c r="B890" s="243">
        <v>978</v>
      </c>
      <c r="C890" s="244"/>
      <c r="D890" s="259" t="str">
        <f t="shared" si="203"/>
        <v/>
      </c>
      <c r="E890" s="236"/>
      <c r="F890" s="236"/>
      <c r="G890" s="244"/>
      <c r="H890" s="259" t="str">
        <f t="shared" si="204"/>
        <v/>
      </c>
      <c r="I890" s="236"/>
      <c r="J890" s="236"/>
      <c r="K890" s="236"/>
      <c r="L890" s="236"/>
      <c r="M890" s="311">
        <f t="shared" si="208"/>
        <v>0</v>
      </c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  <c r="AA890" s="236"/>
      <c r="AB890" s="236"/>
      <c r="AC890" s="236"/>
      <c r="AD890" s="236"/>
      <c r="AE890" s="236"/>
      <c r="AF890" s="236"/>
      <c r="AG890" s="236"/>
      <c r="AH890" s="236"/>
      <c r="AI890" s="236"/>
      <c r="AJ890" s="236"/>
      <c r="AK890" s="236"/>
      <c r="AL890" s="260" t="str">
        <f t="shared" si="205"/>
        <v>нет</v>
      </c>
      <c r="AM890" s="260" t="str">
        <f t="shared" si="209"/>
        <v>нет</v>
      </c>
      <c r="AN890" s="260">
        <f t="shared" si="206"/>
        <v>0</v>
      </c>
      <c r="AO890" s="260" t="e">
        <f t="shared" si="207"/>
        <v>#VALUE!</v>
      </c>
    </row>
    <row r="891" spans="1:41">
      <c r="A891" s="264" t="e">
        <f t="shared" si="210"/>
        <v>#VALUE!</v>
      </c>
      <c r="B891" s="243">
        <v>979</v>
      </c>
      <c r="C891" s="244"/>
      <c r="D891" s="259" t="str">
        <f t="shared" si="203"/>
        <v/>
      </c>
      <c r="E891" s="236"/>
      <c r="F891" s="236"/>
      <c r="G891" s="244"/>
      <c r="H891" s="259" t="str">
        <f t="shared" si="204"/>
        <v/>
      </c>
      <c r="I891" s="236"/>
      <c r="J891" s="236"/>
      <c r="K891" s="236"/>
      <c r="L891" s="236"/>
      <c r="M891" s="311">
        <f t="shared" si="208"/>
        <v>0</v>
      </c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  <c r="AA891" s="236"/>
      <c r="AB891" s="236"/>
      <c r="AC891" s="236"/>
      <c r="AD891" s="236"/>
      <c r="AE891" s="236"/>
      <c r="AF891" s="236"/>
      <c r="AG891" s="236"/>
      <c r="AH891" s="236"/>
      <c r="AI891" s="236"/>
      <c r="AJ891" s="236"/>
      <c r="AK891" s="236"/>
      <c r="AL891" s="260" t="str">
        <f t="shared" si="205"/>
        <v>нет</v>
      </c>
      <c r="AM891" s="260" t="str">
        <f t="shared" si="209"/>
        <v>нет</v>
      </c>
      <c r="AN891" s="260">
        <f t="shared" si="206"/>
        <v>0</v>
      </c>
      <c r="AO891" s="260" t="e">
        <f t="shared" si="207"/>
        <v>#VALUE!</v>
      </c>
    </row>
    <row r="892" spans="1:41">
      <c r="A892" s="264" t="e">
        <f t="shared" si="210"/>
        <v>#VALUE!</v>
      </c>
      <c r="B892" s="243">
        <v>980</v>
      </c>
      <c r="C892" s="244"/>
      <c r="D892" s="259" t="str">
        <f t="shared" si="203"/>
        <v/>
      </c>
      <c r="E892" s="236"/>
      <c r="F892" s="236"/>
      <c r="G892" s="244"/>
      <c r="H892" s="259" t="str">
        <f t="shared" si="204"/>
        <v/>
      </c>
      <c r="I892" s="236"/>
      <c r="J892" s="236"/>
      <c r="K892" s="236"/>
      <c r="L892" s="236"/>
      <c r="M892" s="311">
        <f t="shared" si="208"/>
        <v>0</v>
      </c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  <c r="AA892" s="236"/>
      <c r="AB892" s="236"/>
      <c r="AC892" s="236"/>
      <c r="AD892" s="236"/>
      <c r="AE892" s="236"/>
      <c r="AF892" s="236"/>
      <c r="AG892" s="236"/>
      <c r="AH892" s="236"/>
      <c r="AI892" s="236"/>
      <c r="AJ892" s="236"/>
      <c r="AK892" s="236"/>
      <c r="AL892" s="260" t="str">
        <f t="shared" si="205"/>
        <v>нет</v>
      </c>
      <c r="AM892" s="260" t="str">
        <f t="shared" si="209"/>
        <v>нет</v>
      </c>
      <c r="AN892" s="260">
        <f t="shared" si="206"/>
        <v>0</v>
      </c>
      <c r="AO892" s="260" t="e">
        <f t="shared" si="207"/>
        <v>#VALUE!</v>
      </c>
    </row>
    <row r="893" spans="1:41">
      <c r="A893" s="264" t="e">
        <f t="shared" si="210"/>
        <v>#VALUE!</v>
      </c>
      <c r="B893" s="243">
        <v>981</v>
      </c>
      <c r="C893" s="244"/>
      <c r="D893" s="259" t="str">
        <f t="shared" si="203"/>
        <v/>
      </c>
      <c r="E893" s="236"/>
      <c r="F893" s="236"/>
      <c r="G893" s="244"/>
      <c r="H893" s="259" t="str">
        <f t="shared" si="204"/>
        <v/>
      </c>
      <c r="I893" s="236"/>
      <c r="J893" s="236"/>
      <c r="K893" s="236"/>
      <c r="L893" s="236"/>
      <c r="M893" s="311">
        <f t="shared" si="208"/>
        <v>0</v>
      </c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  <c r="AA893" s="236"/>
      <c r="AB893" s="236"/>
      <c r="AC893" s="236"/>
      <c r="AD893" s="236"/>
      <c r="AE893" s="236"/>
      <c r="AF893" s="236"/>
      <c r="AG893" s="236"/>
      <c r="AH893" s="236"/>
      <c r="AI893" s="236"/>
      <c r="AJ893" s="236"/>
      <c r="AK893" s="236"/>
      <c r="AL893" s="260" t="str">
        <f t="shared" si="205"/>
        <v>нет</v>
      </c>
      <c r="AM893" s="260" t="str">
        <f t="shared" si="209"/>
        <v>нет</v>
      </c>
      <c r="AN893" s="260">
        <f t="shared" si="206"/>
        <v>0</v>
      </c>
      <c r="AO893" s="260" t="e">
        <f t="shared" si="207"/>
        <v>#VALUE!</v>
      </c>
    </row>
    <row r="894" spans="1:41">
      <c r="A894" s="264" t="e">
        <f t="shared" si="210"/>
        <v>#VALUE!</v>
      </c>
      <c r="B894" s="243">
        <v>982</v>
      </c>
      <c r="C894" s="244"/>
      <c r="D894" s="259" t="str">
        <f t="shared" si="203"/>
        <v/>
      </c>
      <c r="E894" s="236"/>
      <c r="F894" s="236"/>
      <c r="G894" s="244"/>
      <c r="H894" s="259" t="str">
        <f t="shared" si="204"/>
        <v/>
      </c>
      <c r="I894" s="236"/>
      <c r="J894" s="236"/>
      <c r="K894" s="236"/>
      <c r="L894" s="236"/>
      <c r="M894" s="311">
        <f t="shared" si="208"/>
        <v>0</v>
      </c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  <c r="AA894" s="236"/>
      <c r="AB894" s="236"/>
      <c r="AC894" s="236"/>
      <c r="AD894" s="236"/>
      <c r="AE894" s="236"/>
      <c r="AF894" s="236"/>
      <c r="AG894" s="236"/>
      <c r="AH894" s="236"/>
      <c r="AI894" s="236"/>
      <c r="AJ894" s="236"/>
      <c r="AK894" s="236"/>
      <c r="AL894" s="260" t="str">
        <f t="shared" si="205"/>
        <v>нет</v>
      </c>
      <c r="AM894" s="260" t="str">
        <f t="shared" si="209"/>
        <v>нет</v>
      </c>
      <c r="AN894" s="260">
        <f t="shared" si="206"/>
        <v>0</v>
      </c>
      <c r="AO894" s="260" t="e">
        <f t="shared" si="207"/>
        <v>#VALUE!</v>
      </c>
    </row>
    <row r="895" spans="1:41">
      <c r="A895" s="264" t="e">
        <f t="shared" si="210"/>
        <v>#VALUE!</v>
      </c>
      <c r="B895" s="243">
        <v>983</v>
      </c>
      <c r="C895" s="244"/>
      <c r="D895" s="259" t="str">
        <f t="shared" si="203"/>
        <v/>
      </c>
      <c r="E895" s="236"/>
      <c r="F895" s="236"/>
      <c r="G895" s="244"/>
      <c r="H895" s="259" t="str">
        <f t="shared" si="204"/>
        <v/>
      </c>
      <c r="I895" s="236"/>
      <c r="J895" s="236"/>
      <c r="K895" s="236"/>
      <c r="L895" s="236"/>
      <c r="M895" s="311">
        <f t="shared" si="208"/>
        <v>0</v>
      </c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  <c r="AA895" s="236"/>
      <c r="AB895" s="236"/>
      <c r="AC895" s="236"/>
      <c r="AD895" s="236"/>
      <c r="AE895" s="236"/>
      <c r="AF895" s="236"/>
      <c r="AG895" s="236"/>
      <c r="AH895" s="236"/>
      <c r="AI895" s="236"/>
      <c r="AJ895" s="236"/>
      <c r="AK895" s="236"/>
      <c r="AL895" s="260" t="str">
        <f t="shared" si="205"/>
        <v>нет</v>
      </c>
      <c r="AM895" s="260" t="str">
        <f t="shared" si="209"/>
        <v>нет</v>
      </c>
      <c r="AN895" s="260">
        <f t="shared" si="206"/>
        <v>0</v>
      </c>
      <c r="AO895" s="260" t="e">
        <f t="shared" si="207"/>
        <v>#VALUE!</v>
      </c>
    </row>
    <row r="896" spans="1:41">
      <c r="A896" s="264" t="e">
        <f t="shared" si="210"/>
        <v>#VALUE!</v>
      </c>
      <c r="B896" s="243">
        <v>984</v>
      </c>
      <c r="C896" s="244"/>
      <c r="D896" s="259" t="str">
        <f t="shared" si="203"/>
        <v/>
      </c>
      <c r="E896" s="236"/>
      <c r="F896" s="236"/>
      <c r="G896" s="244"/>
      <c r="H896" s="259" t="str">
        <f t="shared" si="204"/>
        <v/>
      </c>
      <c r="I896" s="236"/>
      <c r="J896" s="236"/>
      <c r="K896" s="236"/>
      <c r="L896" s="236"/>
      <c r="M896" s="311">
        <f t="shared" si="208"/>
        <v>0</v>
      </c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  <c r="AA896" s="236"/>
      <c r="AB896" s="236"/>
      <c r="AC896" s="236"/>
      <c r="AD896" s="236"/>
      <c r="AE896" s="236"/>
      <c r="AF896" s="236"/>
      <c r="AG896" s="236"/>
      <c r="AH896" s="236"/>
      <c r="AI896" s="236"/>
      <c r="AJ896" s="236"/>
      <c r="AK896" s="236"/>
      <c r="AL896" s="260" t="str">
        <f t="shared" si="205"/>
        <v>нет</v>
      </c>
      <c r="AM896" s="260" t="str">
        <f t="shared" si="209"/>
        <v>нет</v>
      </c>
      <c r="AN896" s="260">
        <f t="shared" si="206"/>
        <v>0</v>
      </c>
      <c r="AO896" s="260" t="e">
        <f t="shared" si="207"/>
        <v>#VALUE!</v>
      </c>
    </row>
    <row r="897" spans="1:41">
      <c r="A897" s="264" t="e">
        <f t="shared" si="210"/>
        <v>#VALUE!</v>
      </c>
      <c r="B897" s="243">
        <v>985</v>
      </c>
      <c r="C897" s="244"/>
      <c r="D897" s="259" t="str">
        <f t="shared" si="203"/>
        <v/>
      </c>
      <c r="E897" s="236"/>
      <c r="F897" s="236"/>
      <c r="G897" s="244"/>
      <c r="H897" s="259" t="str">
        <f t="shared" si="204"/>
        <v/>
      </c>
      <c r="I897" s="236"/>
      <c r="J897" s="236"/>
      <c r="K897" s="236"/>
      <c r="L897" s="236"/>
      <c r="M897" s="311">
        <f t="shared" si="208"/>
        <v>0</v>
      </c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  <c r="AA897" s="236"/>
      <c r="AB897" s="236"/>
      <c r="AC897" s="236"/>
      <c r="AD897" s="236"/>
      <c r="AE897" s="236"/>
      <c r="AF897" s="236"/>
      <c r="AG897" s="236"/>
      <c r="AH897" s="236"/>
      <c r="AI897" s="236"/>
      <c r="AJ897" s="236"/>
      <c r="AK897" s="236"/>
      <c r="AL897" s="260" t="str">
        <f t="shared" si="205"/>
        <v>нет</v>
      </c>
      <c r="AM897" s="260" t="str">
        <f t="shared" si="209"/>
        <v>нет</v>
      </c>
      <c r="AN897" s="260">
        <f t="shared" si="206"/>
        <v>0</v>
      </c>
      <c r="AO897" s="260" t="e">
        <f t="shared" si="207"/>
        <v>#VALUE!</v>
      </c>
    </row>
    <row r="898" spans="1:41">
      <c r="A898" s="264" t="e">
        <f t="shared" si="210"/>
        <v>#VALUE!</v>
      </c>
      <c r="B898" s="243">
        <v>986</v>
      </c>
      <c r="C898" s="244"/>
      <c r="D898" s="259" t="str">
        <f t="shared" si="203"/>
        <v/>
      </c>
      <c r="E898" s="236"/>
      <c r="F898" s="236"/>
      <c r="G898" s="244"/>
      <c r="H898" s="259" t="str">
        <f t="shared" si="204"/>
        <v/>
      </c>
      <c r="I898" s="236"/>
      <c r="J898" s="236"/>
      <c r="K898" s="236"/>
      <c r="L898" s="236"/>
      <c r="M898" s="311">
        <f t="shared" si="208"/>
        <v>0</v>
      </c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  <c r="AA898" s="236"/>
      <c r="AB898" s="236"/>
      <c r="AC898" s="236"/>
      <c r="AD898" s="236"/>
      <c r="AE898" s="236"/>
      <c r="AF898" s="236"/>
      <c r="AG898" s="236"/>
      <c r="AH898" s="236"/>
      <c r="AI898" s="236"/>
      <c r="AJ898" s="236"/>
      <c r="AK898" s="236"/>
      <c r="AL898" s="260" t="str">
        <f t="shared" si="205"/>
        <v>нет</v>
      </c>
      <c r="AM898" s="260" t="str">
        <f t="shared" si="209"/>
        <v>нет</v>
      </c>
      <c r="AN898" s="260">
        <f t="shared" si="206"/>
        <v>0</v>
      </c>
      <c r="AO898" s="260" t="e">
        <f t="shared" si="207"/>
        <v>#VALUE!</v>
      </c>
    </row>
    <row r="899" spans="1:41">
      <c r="A899" s="264" t="e">
        <f t="shared" si="210"/>
        <v>#VALUE!</v>
      </c>
      <c r="B899" s="243">
        <v>987</v>
      </c>
      <c r="C899" s="244"/>
      <c r="D899" s="259" t="str">
        <f t="shared" si="203"/>
        <v/>
      </c>
      <c r="E899" s="236"/>
      <c r="F899" s="236"/>
      <c r="G899" s="244"/>
      <c r="H899" s="259" t="str">
        <f t="shared" si="204"/>
        <v/>
      </c>
      <c r="I899" s="236"/>
      <c r="J899" s="236"/>
      <c r="K899" s="236"/>
      <c r="L899" s="236"/>
      <c r="M899" s="311">
        <f t="shared" si="208"/>
        <v>0</v>
      </c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  <c r="AA899" s="236"/>
      <c r="AB899" s="236"/>
      <c r="AC899" s="236"/>
      <c r="AD899" s="236"/>
      <c r="AE899" s="236"/>
      <c r="AF899" s="236"/>
      <c r="AG899" s="236"/>
      <c r="AH899" s="236"/>
      <c r="AI899" s="236"/>
      <c r="AJ899" s="236"/>
      <c r="AK899" s="236"/>
      <c r="AL899" s="260" t="str">
        <f t="shared" si="205"/>
        <v>нет</v>
      </c>
      <c r="AM899" s="260" t="str">
        <f t="shared" si="209"/>
        <v>нет</v>
      </c>
      <c r="AN899" s="260">
        <f t="shared" si="206"/>
        <v>0</v>
      </c>
      <c r="AO899" s="260" t="e">
        <f t="shared" si="207"/>
        <v>#VALUE!</v>
      </c>
    </row>
    <row r="900" spans="1:41">
      <c r="A900" s="264" t="e">
        <f t="shared" si="210"/>
        <v>#VALUE!</v>
      </c>
      <c r="B900" s="243">
        <v>988</v>
      </c>
      <c r="C900" s="244"/>
      <c r="D900" s="259" t="str">
        <f t="shared" si="203"/>
        <v/>
      </c>
      <c r="E900" s="236"/>
      <c r="F900" s="236"/>
      <c r="G900" s="244"/>
      <c r="H900" s="259" t="str">
        <f t="shared" si="204"/>
        <v/>
      </c>
      <c r="I900" s="236"/>
      <c r="J900" s="236"/>
      <c r="K900" s="236"/>
      <c r="L900" s="236"/>
      <c r="M900" s="311">
        <f t="shared" si="208"/>
        <v>0</v>
      </c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  <c r="AA900" s="236"/>
      <c r="AB900" s="236"/>
      <c r="AC900" s="236"/>
      <c r="AD900" s="236"/>
      <c r="AE900" s="236"/>
      <c r="AF900" s="236"/>
      <c r="AG900" s="236"/>
      <c r="AH900" s="236"/>
      <c r="AI900" s="236"/>
      <c r="AJ900" s="236"/>
      <c r="AK900" s="236"/>
      <c r="AL900" s="260" t="str">
        <f t="shared" si="205"/>
        <v>нет</v>
      </c>
      <c r="AM900" s="260" t="str">
        <f t="shared" si="209"/>
        <v>нет</v>
      </c>
      <c r="AN900" s="260">
        <f t="shared" si="206"/>
        <v>0</v>
      </c>
      <c r="AO900" s="260" t="e">
        <f t="shared" si="207"/>
        <v>#VALUE!</v>
      </c>
    </row>
    <row r="901" spans="1:41">
      <c r="A901" s="264" t="e">
        <f t="shared" si="210"/>
        <v>#VALUE!</v>
      </c>
      <c r="B901" s="243">
        <v>989</v>
      </c>
      <c r="C901" s="244"/>
      <c r="D901" s="259" t="str">
        <f t="shared" si="203"/>
        <v/>
      </c>
      <c r="E901" s="236"/>
      <c r="F901" s="236"/>
      <c r="G901" s="244"/>
      <c r="H901" s="259" t="str">
        <f t="shared" si="204"/>
        <v/>
      </c>
      <c r="I901" s="236"/>
      <c r="J901" s="236"/>
      <c r="K901" s="236"/>
      <c r="L901" s="236"/>
      <c r="M901" s="311">
        <f t="shared" si="208"/>
        <v>0</v>
      </c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  <c r="AA901" s="236"/>
      <c r="AB901" s="236"/>
      <c r="AC901" s="236"/>
      <c r="AD901" s="236"/>
      <c r="AE901" s="236"/>
      <c r="AF901" s="236"/>
      <c r="AG901" s="236"/>
      <c r="AH901" s="236"/>
      <c r="AI901" s="236"/>
      <c r="AJ901" s="236"/>
      <c r="AK901" s="236"/>
      <c r="AL901" s="260" t="str">
        <f t="shared" si="205"/>
        <v>нет</v>
      </c>
      <c r="AM901" s="260" t="str">
        <f t="shared" si="209"/>
        <v>нет</v>
      </c>
      <c r="AN901" s="260">
        <f t="shared" si="206"/>
        <v>0</v>
      </c>
      <c r="AO901" s="260" t="e">
        <f t="shared" si="207"/>
        <v>#VALUE!</v>
      </c>
    </row>
    <row r="902" spans="1:41">
      <c r="A902" s="264" t="e">
        <f t="shared" si="210"/>
        <v>#VALUE!</v>
      </c>
      <c r="B902" s="243">
        <v>990</v>
      </c>
      <c r="C902" s="244"/>
      <c r="D902" s="259" t="str">
        <f t="shared" si="203"/>
        <v/>
      </c>
      <c r="E902" s="236"/>
      <c r="F902" s="236"/>
      <c r="G902" s="244"/>
      <c r="H902" s="259" t="str">
        <f t="shared" si="204"/>
        <v/>
      </c>
      <c r="I902" s="236"/>
      <c r="J902" s="236"/>
      <c r="K902" s="236"/>
      <c r="L902" s="236"/>
      <c r="M902" s="311">
        <f t="shared" si="208"/>
        <v>0</v>
      </c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  <c r="AA902" s="236"/>
      <c r="AB902" s="236"/>
      <c r="AC902" s="236"/>
      <c r="AD902" s="236"/>
      <c r="AE902" s="236"/>
      <c r="AF902" s="236"/>
      <c r="AG902" s="236"/>
      <c r="AH902" s="236"/>
      <c r="AI902" s="236"/>
      <c r="AJ902" s="236"/>
      <c r="AK902" s="236"/>
      <c r="AL902" s="260" t="str">
        <f t="shared" si="205"/>
        <v>нет</v>
      </c>
      <c r="AM902" s="260" t="str">
        <f t="shared" si="209"/>
        <v>нет</v>
      </c>
      <c r="AN902" s="260">
        <f t="shared" si="206"/>
        <v>0</v>
      </c>
      <c r="AO902" s="260" t="e">
        <f t="shared" si="207"/>
        <v>#VALUE!</v>
      </c>
    </row>
    <row r="903" spans="1:41">
      <c r="A903" s="264" t="e">
        <f t="shared" si="210"/>
        <v>#VALUE!</v>
      </c>
      <c r="B903" s="243">
        <v>991</v>
      </c>
      <c r="C903" s="244"/>
      <c r="D903" s="259" t="str">
        <f t="shared" si="203"/>
        <v/>
      </c>
      <c r="E903" s="236"/>
      <c r="F903" s="236"/>
      <c r="G903" s="244"/>
      <c r="H903" s="259" t="str">
        <f t="shared" si="204"/>
        <v/>
      </c>
      <c r="I903" s="236"/>
      <c r="J903" s="236"/>
      <c r="K903" s="236"/>
      <c r="L903" s="236"/>
      <c r="M903" s="311">
        <f t="shared" si="208"/>
        <v>0</v>
      </c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  <c r="AA903" s="236"/>
      <c r="AB903" s="236"/>
      <c r="AC903" s="236"/>
      <c r="AD903" s="236"/>
      <c r="AE903" s="236"/>
      <c r="AF903" s="236"/>
      <c r="AG903" s="236"/>
      <c r="AH903" s="236"/>
      <c r="AI903" s="236"/>
      <c r="AJ903" s="236"/>
      <c r="AK903" s="236"/>
      <c r="AL903" s="260" t="str">
        <f t="shared" si="205"/>
        <v>нет</v>
      </c>
      <c r="AM903" s="260" t="str">
        <f t="shared" si="209"/>
        <v>нет</v>
      </c>
      <c r="AN903" s="260">
        <f t="shared" si="206"/>
        <v>0</v>
      </c>
      <c r="AO903" s="260" t="e">
        <f t="shared" si="207"/>
        <v>#VALUE!</v>
      </c>
    </row>
    <row r="904" spans="1:41">
      <c r="A904" s="264" t="e">
        <f t="shared" si="210"/>
        <v>#VALUE!</v>
      </c>
      <c r="B904" s="243">
        <v>992</v>
      </c>
      <c r="C904" s="244"/>
      <c r="D904" s="259" t="str">
        <f t="shared" si="203"/>
        <v/>
      </c>
      <c r="E904" s="236"/>
      <c r="F904" s="236"/>
      <c r="G904" s="244"/>
      <c r="H904" s="259" t="str">
        <f t="shared" si="204"/>
        <v/>
      </c>
      <c r="I904" s="236"/>
      <c r="J904" s="236"/>
      <c r="K904" s="236"/>
      <c r="L904" s="236"/>
      <c r="M904" s="311">
        <f t="shared" si="208"/>
        <v>0</v>
      </c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  <c r="AA904" s="236"/>
      <c r="AB904" s="236"/>
      <c r="AC904" s="236"/>
      <c r="AD904" s="236"/>
      <c r="AE904" s="236"/>
      <c r="AF904" s="236"/>
      <c r="AG904" s="236"/>
      <c r="AH904" s="236"/>
      <c r="AI904" s="236"/>
      <c r="AJ904" s="236"/>
      <c r="AK904" s="236"/>
      <c r="AL904" s="260" t="str">
        <f t="shared" si="205"/>
        <v>нет</v>
      </c>
      <c r="AM904" s="260" t="str">
        <f t="shared" si="209"/>
        <v>нет</v>
      </c>
      <c r="AN904" s="260">
        <f t="shared" si="206"/>
        <v>0</v>
      </c>
      <c r="AO904" s="260" t="e">
        <f t="shared" si="207"/>
        <v>#VALUE!</v>
      </c>
    </row>
    <row r="905" spans="1:41">
      <c r="A905" s="264" t="e">
        <f t="shared" si="210"/>
        <v>#VALUE!</v>
      </c>
      <c r="B905" s="243">
        <v>993</v>
      </c>
      <c r="C905" s="244"/>
      <c r="D905" s="259" t="str">
        <f t="shared" si="203"/>
        <v/>
      </c>
      <c r="E905" s="236"/>
      <c r="F905" s="236"/>
      <c r="G905" s="244"/>
      <c r="H905" s="259" t="str">
        <f t="shared" si="204"/>
        <v/>
      </c>
      <c r="I905" s="236"/>
      <c r="J905" s="236"/>
      <c r="K905" s="236"/>
      <c r="L905" s="236"/>
      <c r="M905" s="311">
        <f t="shared" si="208"/>
        <v>0</v>
      </c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  <c r="AA905" s="236"/>
      <c r="AB905" s="236"/>
      <c r="AC905" s="236"/>
      <c r="AD905" s="236"/>
      <c r="AE905" s="236"/>
      <c r="AF905" s="236"/>
      <c r="AG905" s="236"/>
      <c r="AH905" s="236"/>
      <c r="AI905" s="236"/>
      <c r="AJ905" s="236"/>
      <c r="AK905" s="236"/>
      <c r="AL905" s="260" t="str">
        <f t="shared" si="205"/>
        <v>нет</v>
      </c>
      <c r="AM905" s="260" t="str">
        <f t="shared" si="209"/>
        <v>нет</v>
      </c>
      <c r="AN905" s="260">
        <f t="shared" si="206"/>
        <v>0</v>
      </c>
      <c r="AO905" s="260" t="e">
        <f t="shared" si="207"/>
        <v>#VALUE!</v>
      </c>
    </row>
    <row r="906" spans="1:41">
      <c r="A906" s="264" t="e">
        <f t="shared" si="210"/>
        <v>#VALUE!</v>
      </c>
      <c r="B906" s="243">
        <v>994</v>
      </c>
      <c r="C906" s="244"/>
      <c r="D906" s="259" t="str">
        <f t="shared" si="203"/>
        <v/>
      </c>
      <c r="E906" s="236"/>
      <c r="F906" s="236"/>
      <c r="G906" s="244"/>
      <c r="H906" s="259" t="str">
        <f t="shared" si="204"/>
        <v/>
      </c>
      <c r="I906" s="236"/>
      <c r="J906" s="236"/>
      <c r="K906" s="236"/>
      <c r="L906" s="236"/>
      <c r="M906" s="311">
        <f t="shared" si="208"/>
        <v>0</v>
      </c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  <c r="AA906" s="236"/>
      <c r="AB906" s="236"/>
      <c r="AC906" s="236"/>
      <c r="AD906" s="236"/>
      <c r="AE906" s="236"/>
      <c r="AF906" s="236"/>
      <c r="AG906" s="236"/>
      <c r="AH906" s="236"/>
      <c r="AI906" s="236"/>
      <c r="AJ906" s="236"/>
      <c r="AK906" s="236"/>
      <c r="AL906" s="260" t="str">
        <f t="shared" si="205"/>
        <v>нет</v>
      </c>
      <c r="AM906" s="260" t="str">
        <f t="shared" si="209"/>
        <v>нет</v>
      </c>
      <c r="AN906" s="260">
        <f t="shared" si="206"/>
        <v>0</v>
      </c>
      <c r="AO906" s="260" t="e">
        <f t="shared" si="207"/>
        <v>#VALUE!</v>
      </c>
    </row>
    <row r="907" spans="1:41">
      <c r="A907" s="264" t="e">
        <f t="shared" si="210"/>
        <v>#VALUE!</v>
      </c>
      <c r="B907" s="243">
        <v>995</v>
      </c>
      <c r="C907" s="244"/>
      <c r="D907" s="259" t="str">
        <f t="shared" si="203"/>
        <v/>
      </c>
      <c r="E907" s="236"/>
      <c r="F907" s="236"/>
      <c r="G907" s="244"/>
      <c r="H907" s="259" t="str">
        <f t="shared" si="204"/>
        <v/>
      </c>
      <c r="I907" s="236"/>
      <c r="J907" s="236"/>
      <c r="K907" s="236"/>
      <c r="L907" s="236"/>
      <c r="M907" s="311">
        <f t="shared" si="208"/>
        <v>0</v>
      </c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  <c r="AA907" s="236"/>
      <c r="AB907" s="236"/>
      <c r="AC907" s="236"/>
      <c r="AD907" s="236"/>
      <c r="AE907" s="236"/>
      <c r="AF907" s="236"/>
      <c r="AG907" s="236"/>
      <c r="AH907" s="236"/>
      <c r="AI907" s="236"/>
      <c r="AJ907" s="236"/>
      <c r="AK907" s="236"/>
      <c r="AL907" s="260" t="str">
        <f t="shared" si="205"/>
        <v>нет</v>
      </c>
      <c r="AM907" s="260" t="str">
        <f t="shared" si="209"/>
        <v>нет</v>
      </c>
      <c r="AN907" s="260">
        <f t="shared" si="206"/>
        <v>0</v>
      </c>
      <c r="AO907" s="260" t="e">
        <f t="shared" si="207"/>
        <v>#VALUE!</v>
      </c>
    </row>
    <row r="908" spans="1:41">
      <c r="A908" s="264" t="e">
        <f t="shared" si="210"/>
        <v>#VALUE!</v>
      </c>
      <c r="B908" s="243">
        <v>996</v>
      </c>
      <c r="C908" s="244"/>
      <c r="D908" s="259" t="str">
        <f t="shared" si="203"/>
        <v/>
      </c>
      <c r="E908" s="236"/>
      <c r="F908" s="236"/>
      <c r="G908" s="244"/>
      <c r="H908" s="259" t="str">
        <f t="shared" si="204"/>
        <v/>
      </c>
      <c r="I908" s="236"/>
      <c r="J908" s="236"/>
      <c r="K908" s="236"/>
      <c r="L908" s="236"/>
      <c r="M908" s="311">
        <f t="shared" si="208"/>
        <v>0</v>
      </c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  <c r="AA908" s="236"/>
      <c r="AB908" s="236"/>
      <c r="AC908" s="236"/>
      <c r="AD908" s="236"/>
      <c r="AE908" s="236"/>
      <c r="AF908" s="236"/>
      <c r="AG908" s="236"/>
      <c r="AH908" s="236"/>
      <c r="AI908" s="236"/>
      <c r="AJ908" s="236"/>
      <c r="AK908" s="236"/>
      <c r="AL908" s="260" t="str">
        <f t="shared" si="205"/>
        <v>нет</v>
      </c>
      <c r="AM908" s="260" t="str">
        <f t="shared" si="209"/>
        <v>нет</v>
      </c>
      <c r="AN908" s="260">
        <f t="shared" si="206"/>
        <v>0</v>
      </c>
      <c r="AO908" s="260" t="e">
        <f t="shared" si="207"/>
        <v>#VALUE!</v>
      </c>
    </row>
    <row r="909" spans="1:41">
      <c r="A909" s="264" t="e">
        <f t="shared" si="210"/>
        <v>#VALUE!</v>
      </c>
      <c r="B909" s="243">
        <v>997</v>
      </c>
      <c r="C909" s="244"/>
      <c r="D909" s="259" t="str">
        <f t="shared" si="203"/>
        <v/>
      </c>
      <c r="E909" s="236"/>
      <c r="F909" s="236"/>
      <c r="G909" s="244"/>
      <c r="H909" s="259" t="str">
        <f t="shared" si="204"/>
        <v/>
      </c>
      <c r="I909" s="236"/>
      <c r="J909" s="236"/>
      <c r="K909" s="236"/>
      <c r="L909" s="236"/>
      <c r="M909" s="311">
        <f t="shared" si="208"/>
        <v>0</v>
      </c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  <c r="AA909" s="236"/>
      <c r="AB909" s="236"/>
      <c r="AC909" s="236"/>
      <c r="AD909" s="236"/>
      <c r="AE909" s="236"/>
      <c r="AF909" s="236"/>
      <c r="AG909" s="236"/>
      <c r="AH909" s="236"/>
      <c r="AI909" s="236"/>
      <c r="AJ909" s="236"/>
      <c r="AK909" s="236"/>
      <c r="AL909" s="260" t="str">
        <f t="shared" si="205"/>
        <v>нет</v>
      </c>
      <c r="AM909" s="260" t="str">
        <f t="shared" si="209"/>
        <v>нет</v>
      </c>
      <c r="AN909" s="260">
        <f t="shared" si="206"/>
        <v>0</v>
      </c>
      <c r="AO909" s="260" t="e">
        <f t="shared" si="207"/>
        <v>#VALUE!</v>
      </c>
    </row>
    <row r="910" spans="1:41">
      <c r="A910" s="264" t="e">
        <f t="shared" si="210"/>
        <v>#VALUE!</v>
      </c>
      <c r="B910" s="243">
        <v>998</v>
      </c>
      <c r="C910" s="244"/>
      <c r="D910" s="259" t="str">
        <f t="shared" si="203"/>
        <v/>
      </c>
      <c r="E910" s="236"/>
      <c r="F910" s="236"/>
      <c r="G910" s="244"/>
      <c r="H910" s="259" t="str">
        <f t="shared" si="204"/>
        <v/>
      </c>
      <c r="I910" s="236"/>
      <c r="J910" s="236"/>
      <c r="K910" s="236"/>
      <c r="L910" s="236"/>
      <c r="M910" s="311">
        <f t="shared" si="208"/>
        <v>0</v>
      </c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  <c r="AA910" s="236"/>
      <c r="AB910" s="236"/>
      <c r="AC910" s="236"/>
      <c r="AD910" s="236"/>
      <c r="AE910" s="236"/>
      <c r="AF910" s="236"/>
      <c r="AG910" s="236"/>
      <c r="AH910" s="236"/>
      <c r="AI910" s="236"/>
      <c r="AJ910" s="236"/>
      <c r="AK910" s="236"/>
      <c r="AL910" s="260" t="str">
        <f t="shared" si="205"/>
        <v>нет</v>
      </c>
      <c r="AM910" s="260" t="str">
        <f t="shared" si="209"/>
        <v>нет</v>
      </c>
      <c r="AN910" s="260">
        <f t="shared" si="206"/>
        <v>0</v>
      </c>
      <c r="AO910" s="260" t="e">
        <f t="shared" si="207"/>
        <v>#VALUE!</v>
      </c>
    </row>
    <row r="911" spans="1:41">
      <c r="A911" s="264" t="e">
        <f t="shared" si="210"/>
        <v>#VALUE!</v>
      </c>
      <c r="B911" s="243">
        <v>999</v>
      </c>
      <c r="C911" s="244"/>
      <c r="D911" s="259" t="str">
        <f t="shared" si="203"/>
        <v/>
      </c>
      <c r="E911" s="236"/>
      <c r="F911" s="236"/>
      <c r="G911" s="244"/>
      <c r="H911" s="259" t="str">
        <f t="shared" si="204"/>
        <v/>
      </c>
      <c r="I911" s="236"/>
      <c r="J911" s="236"/>
      <c r="K911" s="236"/>
      <c r="L911" s="236"/>
      <c r="M911" s="311">
        <f t="shared" si="208"/>
        <v>0</v>
      </c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  <c r="AA911" s="236"/>
      <c r="AB911" s="236"/>
      <c r="AC911" s="236"/>
      <c r="AD911" s="236"/>
      <c r="AE911" s="236"/>
      <c r="AF911" s="236"/>
      <c r="AG911" s="236"/>
      <c r="AH911" s="236"/>
      <c r="AI911" s="236"/>
      <c r="AJ911" s="236"/>
      <c r="AK911" s="236"/>
      <c r="AL911" s="260" t="str">
        <f t="shared" si="205"/>
        <v>нет</v>
      </c>
      <c r="AM911" s="260" t="str">
        <f t="shared" si="209"/>
        <v>нет</v>
      </c>
      <c r="AN911" s="260">
        <f t="shared" si="206"/>
        <v>0</v>
      </c>
      <c r="AO911" s="260" t="e">
        <f t="shared" si="207"/>
        <v>#VALUE!</v>
      </c>
    </row>
    <row r="912" spans="1:41">
      <c r="A912" s="264" t="e">
        <f t="shared" si="210"/>
        <v>#VALUE!</v>
      </c>
      <c r="B912" s="243">
        <v>1000</v>
      </c>
      <c r="C912" s="244"/>
      <c r="D912" s="259" t="str">
        <f t="shared" si="203"/>
        <v/>
      </c>
      <c r="E912" s="236"/>
      <c r="F912" s="236"/>
      <c r="G912" s="244"/>
      <c r="H912" s="259" t="str">
        <f t="shared" si="204"/>
        <v/>
      </c>
      <c r="I912" s="236"/>
      <c r="J912" s="236"/>
      <c r="K912" s="236"/>
      <c r="L912" s="236"/>
      <c r="M912" s="311">
        <f t="shared" si="208"/>
        <v>0</v>
      </c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  <c r="AA912" s="236"/>
      <c r="AB912" s="236"/>
      <c r="AC912" s="236"/>
      <c r="AD912" s="236"/>
      <c r="AE912" s="236"/>
      <c r="AF912" s="236"/>
      <c r="AG912" s="236"/>
      <c r="AH912" s="236"/>
      <c r="AI912" s="236"/>
      <c r="AJ912" s="236"/>
      <c r="AK912" s="236"/>
      <c r="AL912" s="260" t="str">
        <f t="shared" si="205"/>
        <v>нет</v>
      </c>
      <c r="AM912" s="260" t="str">
        <f t="shared" si="209"/>
        <v>нет</v>
      </c>
      <c r="AN912" s="260">
        <f t="shared" si="206"/>
        <v>0</v>
      </c>
      <c r="AO912" s="260" t="e">
        <f t="shared" si="207"/>
        <v>#VALUE!</v>
      </c>
    </row>
    <row r="913" spans="1:41">
      <c r="A913" s="264" t="e">
        <f t="shared" si="210"/>
        <v>#VALUE!</v>
      </c>
      <c r="B913" s="243">
        <v>1001</v>
      </c>
      <c r="C913" s="244"/>
      <c r="D913" s="259" t="str">
        <f t="shared" si="203"/>
        <v/>
      </c>
      <c r="E913" s="236"/>
      <c r="F913" s="236"/>
      <c r="G913" s="244"/>
      <c r="H913" s="259" t="str">
        <f t="shared" si="204"/>
        <v/>
      </c>
      <c r="I913" s="236"/>
      <c r="J913" s="236"/>
      <c r="K913" s="236"/>
      <c r="L913" s="236"/>
      <c r="M913" s="311">
        <f t="shared" si="208"/>
        <v>0</v>
      </c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  <c r="AA913" s="236"/>
      <c r="AB913" s="236"/>
      <c r="AC913" s="236"/>
      <c r="AD913" s="236"/>
      <c r="AE913" s="236"/>
      <c r="AF913" s="236"/>
      <c r="AG913" s="236"/>
      <c r="AH913" s="236"/>
      <c r="AI913" s="236"/>
      <c r="AJ913" s="236"/>
      <c r="AK913" s="236"/>
      <c r="AL913" s="260" t="str">
        <f t="shared" si="205"/>
        <v>нет</v>
      </c>
      <c r="AM913" s="260" t="str">
        <f t="shared" si="209"/>
        <v>нет</v>
      </c>
      <c r="AN913" s="260">
        <f t="shared" si="206"/>
        <v>0</v>
      </c>
      <c r="AO913" s="260" t="e">
        <f t="shared" si="207"/>
        <v>#VALUE!</v>
      </c>
    </row>
    <row r="914" spans="1:41">
      <c r="A914" s="264" t="e">
        <f t="shared" si="210"/>
        <v>#VALUE!</v>
      </c>
      <c r="B914" s="243">
        <v>1002</v>
      </c>
      <c r="C914" s="244"/>
      <c r="D914" s="259" t="str">
        <f t="shared" si="203"/>
        <v/>
      </c>
      <c r="E914" s="236"/>
      <c r="F914" s="236"/>
      <c r="G914" s="244"/>
      <c r="H914" s="259" t="str">
        <f t="shared" si="204"/>
        <v/>
      </c>
      <c r="I914" s="236"/>
      <c r="J914" s="236"/>
      <c r="K914" s="236"/>
      <c r="L914" s="236"/>
      <c r="M914" s="311">
        <f t="shared" si="208"/>
        <v>0</v>
      </c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  <c r="AA914" s="236"/>
      <c r="AB914" s="236"/>
      <c r="AC914" s="236"/>
      <c r="AD914" s="236"/>
      <c r="AE914" s="236"/>
      <c r="AF914" s="236"/>
      <c r="AG914" s="236"/>
      <c r="AH914" s="236"/>
      <c r="AI914" s="236"/>
      <c r="AJ914" s="236"/>
      <c r="AK914" s="236"/>
      <c r="AL914" s="260" t="str">
        <f t="shared" si="205"/>
        <v>нет</v>
      </c>
      <c r="AM914" s="260" t="str">
        <f t="shared" si="209"/>
        <v>нет</v>
      </c>
      <c r="AN914" s="260">
        <f t="shared" si="206"/>
        <v>0</v>
      </c>
      <c r="AO914" s="260" t="e">
        <f t="shared" si="207"/>
        <v>#VALUE!</v>
      </c>
    </row>
    <row r="915" spans="1:41">
      <c r="A915" s="264" t="e">
        <f t="shared" si="210"/>
        <v>#VALUE!</v>
      </c>
      <c r="B915" s="243">
        <v>1003</v>
      </c>
      <c r="C915" s="244"/>
      <c r="D915" s="259" t="str">
        <f t="shared" si="203"/>
        <v/>
      </c>
      <c r="E915" s="236"/>
      <c r="F915" s="236"/>
      <c r="G915" s="244"/>
      <c r="H915" s="259" t="str">
        <f t="shared" si="204"/>
        <v/>
      </c>
      <c r="I915" s="236"/>
      <c r="J915" s="236"/>
      <c r="K915" s="236"/>
      <c r="L915" s="236"/>
      <c r="M915" s="311">
        <f t="shared" si="208"/>
        <v>0</v>
      </c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  <c r="AA915" s="236"/>
      <c r="AB915" s="236"/>
      <c r="AC915" s="236"/>
      <c r="AD915" s="236"/>
      <c r="AE915" s="236"/>
      <c r="AF915" s="236"/>
      <c r="AG915" s="236"/>
      <c r="AH915" s="236"/>
      <c r="AI915" s="236"/>
      <c r="AJ915" s="236"/>
      <c r="AK915" s="236"/>
      <c r="AL915" s="260" t="str">
        <f t="shared" si="205"/>
        <v>нет</v>
      </c>
      <c r="AM915" s="260" t="str">
        <f t="shared" si="209"/>
        <v>нет</v>
      </c>
      <c r="AN915" s="260">
        <f t="shared" si="206"/>
        <v>0</v>
      </c>
      <c r="AO915" s="260" t="e">
        <f t="shared" si="207"/>
        <v>#VALUE!</v>
      </c>
    </row>
    <row r="916" spans="1:41">
      <c r="A916" s="264" t="e">
        <f t="shared" si="210"/>
        <v>#VALUE!</v>
      </c>
      <c r="B916" s="243">
        <v>1004</v>
      </c>
      <c r="C916" s="244"/>
      <c r="D916" s="259" t="str">
        <f t="shared" si="203"/>
        <v/>
      </c>
      <c r="E916" s="236"/>
      <c r="F916" s="236"/>
      <c r="G916" s="244"/>
      <c r="H916" s="259" t="str">
        <f t="shared" si="204"/>
        <v/>
      </c>
      <c r="I916" s="236"/>
      <c r="J916" s="236"/>
      <c r="K916" s="236"/>
      <c r="L916" s="236"/>
      <c r="M916" s="311">
        <f t="shared" si="208"/>
        <v>0</v>
      </c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  <c r="AA916" s="236"/>
      <c r="AB916" s="236"/>
      <c r="AC916" s="236"/>
      <c r="AD916" s="236"/>
      <c r="AE916" s="236"/>
      <c r="AF916" s="236"/>
      <c r="AG916" s="236"/>
      <c r="AH916" s="236"/>
      <c r="AI916" s="236"/>
      <c r="AJ916" s="236"/>
      <c r="AK916" s="236"/>
      <c r="AL916" s="260" t="str">
        <f t="shared" si="205"/>
        <v>нет</v>
      </c>
      <c r="AM916" s="260" t="str">
        <f t="shared" si="209"/>
        <v>нет</v>
      </c>
      <c r="AN916" s="260">
        <f t="shared" si="206"/>
        <v>0</v>
      </c>
      <c r="AO916" s="260" t="e">
        <f t="shared" si="207"/>
        <v>#VALUE!</v>
      </c>
    </row>
    <row r="917" spans="1:41">
      <c r="A917" s="264" t="e">
        <f t="shared" si="210"/>
        <v>#VALUE!</v>
      </c>
      <c r="B917" s="243">
        <v>1005</v>
      </c>
      <c r="C917" s="244"/>
      <c r="D917" s="259" t="str">
        <f t="shared" si="203"/>
        <v/>
      </c>
      <c r="E917" s="236"/>
      <c r="F917" s="236"/>
      <c r="G917" s="244"/>
      <c r="H917" s="259" t="str">
        <f t="shared" si="204"/>
        <v/>
      </c>
      <c r="I917" s="236"/>
      <c r="J917" s="236"/>
      <c r="K917" s="236"/>
      <c r="L917" s="236"/>
      <c r="M917" s="311">
        <f t="shared" si="208"/>
        <v>0</v>
      </c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  <c r="AA917" s="236"/>
      <c r="AB917" s="236"/>
      <c r="AC917" s="236"/>
      <c r="AD917" s="236"/>
      <c r="AE917" s="236"/>
      <c r="AF917" s="236"/>
      <c r="AG917" s="236"/>
      <c r="AH917" s="236"/>
      <c r="AI917" s="236"/>
      <c r="AJ917" s="236"/>
      <c r="AK917" s="236"/>
      <c r="AL917" s="260" t="str">
        <f t="shared" si="205"/>
        <v>нет</v>
      </c>
      <c r="AM917" s="260" t="str">
        <f t="shared" si="209"/>
        <v>нет</v>
      </c>
      <c r="AN917" s="260">
        <f t="shared" si="206"/>
        <v>0</v>
      </c>
      <c r="AO917" s="260" t="e">
        <f t="shared" si="207"/>
        <v>#VALUE!</v>
      </c>
    </row>
    <row r="918" spans="1:41">
      <c r="A918" s="264" t="e">
        <f t="shared" si="210"/>
        <v>#VALUE!</v>
      </c>
      <c r="B918" s="243">
        <v>1006</v>
      </c>
      <c r="C918" s="244"/>
      <c r="D918" s="259" t="str">
        <f t="shared" si="203"/>
        <v/>
      </c>
      <c r="E918" s="236"/>
      <c r="F918" s="236"/>
      <c r="G918" s="244"/>
      <c r="H918" s="259" t="str">
        <f t="shared" si="204"/>
        <v/>
      </c>
      <c r="I918" s="236"/>
      <c r="J918" s="236"/>
      <c r="K918" s="236"/>
      <c r="L918" s="236"/>
      <c r="M918" s="311">
        <f t="shared" si="208"/>
        <v>0</v>
      </c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  <c r="AA918" s="236"/>
      <c r="AB918" s="236"/>
      <c r="AC918" s="236"/>
      <c r="AD918" s="236"/>
      <c r="AE918" s="236"/>
      <c r="AF918" s="236"/>
      <c r="AG918" s="236"/>
      <c r="AH918" s="236"/>
      <c r="AI918" s="236"/>
      <c r="AJ918" s="236"/>
      <c r="AK918" s="236"/>
      <c r="AL918" s="260" t="str">
        <f t="shared" si="205"/>
        <v>нет</v>
      </c>
      <c r="AM918" s="260" t="str">
        <f t="shared" si="209"/>
        <v>нет</v>
      </c>
      <c r="AN918" s="260">
        <f t="shared" si="206"/>
        <v>0</v>
      </c>
      <c r="AO918" s="260" t="e">
        <f t="shared" si="207"/>
        <v>#VALUE!</v>
      </c>
    </row>
    <row r="919" spans="1:41">
      <c r="A919" s="264" t="e">
        <f t="shared" si="210"/>
        <v>#VALUE!</v>
      </c>
      <c r="B919" s="243">
        <v>1007</v>
      </c>
      <c r="C919" s="244"/>
      <c r="D919" s="259" t="str">
        <f t="shared" si="203"/>
        <v/>
      </c>
      <c r="E919" s="236"/>
      <c r="F919" s="236"/>
      <c r="G919" s="244"/>
      <c r="H919" s="259" t="str">
        <f t="shared" si="204"/>
        <v/>
      </c>
      <c r="I919" s="236"/>
      <c r="J919" s="236"/>
      <c r="K919" s="236"/>
      <c r="L919" s="236"/>
      <c r="M919" s="311">
        <f t="shared" si="208"/>
        <v>0</v>
      </c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  <c r="AA919" s="236"/>
      <c r="AB919" s="236"/>
      <c r="AC919" s="236"/>
      <c r="AD919" s="236"/>
      <c r="AE919" s="236"/>
      <c r="AF919" s="236"/>
      <c r="AG919" s="236"/>
      <c r="AH919" s="236"/>
      <c r="AI919" s="236"/>
      <c r="AJ919" s="236"/>
      <c r="AK919" s="236"/>
      <c r="AL919" s="260" t="str">
        <f t="shared" si="205"/>
        <v>нет</v>
      </c>
      <c r="AM919" s="260" t="str">
        <f t="shared" si="209"/>
        <v>нет</v>
      </c>
      <c r="AN919" s="260">
        <f t="shared" si="206"/>
        <v>0</v>
      </c>
      <c r="AO919" s="260" t="e">
        <f t="shared" si="207"/>
        <v>#VALUE!</v>
      </c>
    </row>
    <row r="920" spans="1:41">
      <c r="A920" s="264" t="e">
        <f t="shared" si="210"/>
        <v>#VALUE!</v>
      </c>
      <c r="B920" s="243">
        <v>1008</v>
      </c>
      <c r="C920" s="244"/>
      <c r="D920" s="259" t="str">
        <f t="shared" si="203"/>
        <v/>
      </c>
      <c r="E920" s="236"/>
      <c r="F920" s="236"/>
      <c r="G920" s="244"/>
      <c r="H920" s="259" t="str">
        <f t="shared" si="204"/>
        <v/>
      </c>
      <c r="I920" s="236"/>
      <c r="J920" s="236"/>
      <c r="K920" s="236"/>
      <c r="L920" s="236"/>
      <c r="M920" s="311">
        <f t="shared" si="208"/>
        <v>0</v>
      </c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  <c r="AA920" s="236"/>
      <c r="AB920" s="236"/>
      <c r="AC920" s="236"/>
      <c r="AD920" s="236"/>
      <c r="AE920" s="236"/>
      <c r="AF920" s="236"/>
      <c r="AG920" s="236"/>
      <c r="AH920" s="236"/>
      <c r="AI920" s="236"/>
      <c r="AJ920" s="236"/>
      <c r="AK920" s="236"/>
      <c r="AL920" s="260" t="str">
        <f t="shared" si="205"/>
        <v>нет</v>
      </c>
      <c r="AM920" s="260" t="str">
        <f t="shared" si="209"/>
        <v>нет</v>
      </c>
      <c r="AN920" s="260">
        <f t="shared" si="206"/>
        <v>0</v>
      </c>
      <c r="AO920" s="260" t="e">
        <f t="shared" si="207"/>
        <v>#VALUE!</v>
      </c>
    </row>
    <row r="921" spans="1:41">
      <c r="A921" s="264" t="e">
        <f t="shared" si="210"/>
        <v>#VALUE!</v>
      </c>
      <c r="B921" s="243">
        <v>1009</v>
      </c>
      <c r="C921" s="244"/>
      <c r="D921" s="259" t="str">
        <f t="shared" si="203"/>
        <v/>
      </c>
      <c r="E921" s="236"/>
      <c r="F921" s="236"/>
      <c r="G921" s="244"/>
      <c r="H921" s="259" t="str">
        <f t="shared" si="204"/>
        <v/>
      </c>
      <c r="I921" s="236"/>
      <c r="J921" s="236"/>
      <c r="K921" s="236"/>
      <c r="L921" s="236"/>
      <c r="M921" s="311">
        <f t="shared" si="208"/>
        <v>0</v>
      </c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  <c r="AA921" s="236"/>
      <c r="AB921" s="236"/>
      <c r="AC921" s="236"/>
      <c r="AD921" s="236"/>
      <c r="AE921" s="236"/>
      <c r="AF921" s="236"/>
      <c r="AG921" s="236"/>
      <c r="AH921" s="236"/>
      <c r="AI921" s="236"/>
      <c r="AJ921" s="236"/>
      <c r="AK921" s="236"/>
      <c r="AL921" s="260" t="str">
        <f t="shared" si="205"/>
        <v>нет</v>
      </c>
      <c r="AM921" s="260" t="str">
        <f t="shared" si="209"/>
        <v>нет</v>
      </c>
      <c r="AN921" s="260">
        <f t="shared" si="206"/>
        <v>0</v>
      </c>
      <c r="AO921" s="260" t="e">
        <f t="shared" si="207"/>
        <v>#VALUE!</v>
      </c>
    </row>
    <row r="922" spans="1:41">
      <c r="A922" s="264" t="e">
        <f t="shared" si="210"/>
        <v>#VALUE!</v>
      </c>
      <c r="B922" s="243">
        <v>1010</v>
      </c>
      <c r="C922" s="244"/>
      <c r="D922" s="259" t="str">
        <f t="shared" si="203"/>
        <v/>
      </c>
      <c r="E922" s="236"/>
      <c r="F922" s="236"/>
      <c r="G922" s="244"/>
      <c r="H922" s="259" t="str">
        <f t="shared" si="204"/>
        <v/>
      </c>
      <c r="I922" s="236"/>
      <c r="J922" s="236"/>
      <c r="K922" s="236"/>
      <c r="L922" s="236"/>
      <c r="M922" s="311">
        <f t="shared" si="208"/>
        <v>0</v>
      </c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  <c r="AA922" s="236"/>
      <c r="AB922" s="236"/>
      <c r="AC922" s="236"/>
      <c r="AD922" s="236"/>
      <c r="AE922" s="236"/>
      <c r="AF922" s="236"/>
      <c r="AG922" s="236"/>
      <c r="AH922" s="236"/>
      <c r="AI922" s="236"/>
      <c r="AJ922" s="236"/>
      <c r="AK922" s="236"/>
      <c r="AL922" s="260" t="str">
        <f t="shared" si="205"/>
        <v>нет</v>
      </c>
      <c r="AM922" s="260" t="str">
        <f t="shared" si="209"/>
        <v>нет</v>
      </c>
      <c r="AN922" s="260">
        <f t="shared" si="206"/>
        <v>0</v>
      </c>
      <c r="AO922" s="260" t="e">
        <f t="shared" si="207"/>
        <v>#VALUE!</v>
      </c>
    </row>
    <row r="923" spans="1:41">
      <c r="A923" s="264" t="e">
        <f t="shared" si="210"/>
        <v>#VALUE!</v>
      </c>
      <c r="B923" s="243">
        <v>1011</v>
      </c>
      <c r="C923" s="244"/>
      <c r="D923" s="259" t="str">
        <f t="shared" si="203"/>
        <v/>
      </c>
      <c r="E923" s="236"/>
      <c r="F923" s="236"/>
      <c r="G923" s="244"/>
      <c r="H923" s="259" t="str">
        <f t="shared" si="204"/>
        <v/>
      </c>
      <c r="I923" s="236"/>
      <c r="J923" s="236"/>
      <c r="K923" s="236"/>
      <c r="L923" s="236"/>
      <c r="M923" s="311">
        <f t="shared" si="208"/>
        <v>0</v>
      </c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  <c r="AA923" s="236"/>
      <c r="AB923" s="236"/>
      <c r="AC923" s="236"/>
      <c r="AD923" s="236"/>
      <c r="AE923" s="236"/>
      <c r="AF923" s="236"/>
      <c r="AG923" s="236"/>
      <c r="AH923" s="236"/>
      <c r="AI923" s="236"/>
      <c r="AJ923" s="236"/>
      <c r="AK923" s="236"/>
      <c r="AL923" s="260" t="str">
        <f t="shared" si="205"/>
        <v>нет</v>
      </c>
      <c r="AM923" s="260" t="str">
        <f t="shared" si="209"/>
        <v>нет</v>
      </c>
      <c r="AN923" s="260">
        <f t="shared" si="206"/>
        <v>0</v>
      </c>
      <c r="AO923" s="260" t="e">
        <f t="shared" si="207"/>
        <v>#VALUE!</v>
      </c>
    </row>
    <row r="924" spans="1:41">
      <c r="A924" s="264" t="e">
        <f t="shared" si="210"/>
        <v>#VALUE!</v>
      </c>
      <c r="B924" s="243">
        <v>1012</v>
      </c>
      <c r="C924" s="244"/>
      <c r="D924" s="259" t="str">
        <f t="shared" ref="D924:D987" si="211">IFERROR(VLOOKUP(C924,msu,2,0),"")</f>
        <v/>
      </c>
      <c r="E924" s="236"/>
      <c r="F924" s="236"/>
      <c r="G924" s="244"/>
      <c r="H924" s="259" t="str">
        <f t="shared" ref="H924:H987" si="212">IFERROR(VLOOKUP(G924,oo,2,0),"")</f>
        <v/>
      </c>
      <c r="I924" s="236"/>
      <c r="J924" s="236"/>
      <c r="K924" s="236"/>
      <c r="L924" s="236"/>
      <c r="M924" s="311">
        <f t="shared" si="208"/>
        <v>0</v>
      </c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  <c r="AA924" s="236"/>
      <c r="AB924" s="236"/>
      <c r="AC924" s="236"/>
      <c r="AD924" s="236"/>
      <c r="AE924" s="236"/>
      <c r="AF924" s="236"/>
      <c r="AG924" s="236"/>
      <c r="AH924" s="236"/>
      <c r="AI924" s="236"/>
      <c r="AJ924" s="236"/>
      <c r="AK924" s="236"/>
      <c r="AL924" s="260" t="str">
        <f t="shared" si="205"/>
        <v>нет</v>
      </c>
      <c r="AM924" s="260" t="str">
        <f t="shared" si="209"/>
        <v>нет</v>
      </c>
      <c r="AN924" s="260">
        <f t="shared" si="206"/>
        <v>0</v>
      </c>
      <c r="AO924" s="260" t="e">
        <f t="shared" si="207"/>
        <v>#VALUE!</v>
      </c>
    </row>
    <row r="925" spans="1:41">
      <c r="A925" s="264" t="e">
        <f t="shared" si="210"/>
        <v>#VALUE!</v>
      </c>
      <c r="B925" s="243">
        <v>1013</v>
      </c>
      <c r="C925" s="244"/>
      <c r="D925" s="259" t="str">
        <f t="shared" si="211"/>
        <v/>
      </c>
      <c r="E925" s="236"/>
      <c r="F925" s="236"/>
      <c r="G925" s="244"/>
      <c r="H925" s="259" t="str">
        <f t="shared" si="212"/>
        <v/>
      </c>
      <c r="I925" s="236"/>
      <c r="J925" s="236"/>
      <c r="K925" s="236"/>
      <c r="L925" s="236"/>
      <c r="M925" s="311">
        <f t="shared" si="208"/>
        <v>0</v>
      </c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  <c r="AA925" s="236"/>
      <c r="AB925" s="236"/>
      <c r="AC925" s="236"/>
      <c r="AD925" s="236"/>
      <c r="AE925" s="236"/>
      <c r="AF925" s="236"/>
      <c r="AG925" s="236"/>
      <c r="AH925" s="236"/>
      <c r="AI925" s="236"/>
      <c r="AJ925" s="236"/>
      <c r="AK925" s="236"/>
      <c r="AL925" s="260" t="str">
        <f t="shared" si="205"/>
        <v>нет</v>
      </c>
      <c r="AM925" s="260" t="str">
        <f t="shared" si="209"/>
        <v>нет</v>
      </c>
      <c r="AN925" s="260">
        <f t="shared" si="206"/>
        <v>0</v>
      </c>
      <c r="AO925" s="260" t="e">
        <f t="shared" si="207"/>
        <v>#VALUE!</v>
      </c>
    </row>
    <row r="926" spans="1:41">
      <c r="A926" s="264" t="e">
        <f t="shared" si="210"/>
        <v>#VALUE!</v>
      </c>
      <c r="B926" s="243">
        <v>1014</v>
      </c>
      <c r="C926" s="244"/>
      <c r="D926" s="259" t="str">
        <f t="shared" si="211"/>
        <v/>
      </c>
      <c r="E926" s="236"/>
      <c r="F926" s="236"/>
      <c r="G926" s="244"/>
      <c r="H926" s="259" t="str">
        <f t="shared" si="212"/>
        <v/>
      </c>
      <c r="I926" s="236"/>
      <c r="J926" s="236"/>
      <c r="K926" s="236"/>
      <c r="L926" s="236"/>
      <c r="M926" s="311">
        <f t="shared" si="208"/>
        <v>0</v>
      </c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  <c r="AA926" s="236"/>
      <c r="AB926" s="236"/>
      <c r="AC926" s="236"/>
      <c r="AD926" s="236"/>
      <c r="AE926" s="236"/>
      <c r="AF926" s="236"/>
      <c r="AG926" s="236"/>
      <c r="AH926" s="236"/>
      <c r="AI926" s="236"/>
      <c r="AJ926" s="236"/>
      <c r="AK926" s="236"/>
      <c r="AL926" s="260" t="str">
        <f t="shared" si="205"/>
        <v>нет</v>
      </c>
      <c r="AM926" s="260" t="str">
        <f t="shared" si="209"/>
        <v>нет</v>
      </c>
      <c r="AN926" s="260">
        <f t="shared" si="206"/>
        <v>0</v>
      </c>
      <c r="AO926" s="260" t="e">
        <f t="shared" si="207"/>
        <v>#VALUE!</v>
      </c>
    </row>
    <row r="927" spans="1:41">
      <c r="A927" s="264" t="e">
        <f t="shared" si="210"/>
        <v>#VALUE!</v>
      </c>
      <c r="B927" s="243">
        <v>1015</v>
      </c>
      <c r="C927" s="244"/>
      <c r="D927" s="259" t="str">
        <f t="shared" si="211"/>
        <v/>
      </c>
      <c r="E927" s="236"/>
      <c r="F927" s="236"/>
      <c r="G927" s="244"/>
      <c r="H927" s="259" t="str">
        <f t="shared" si="212"/>
        <v/>
      </c>
      <c r="I927" s="236"/>
      <c r="J927" s="236"/>
      <c r="K927" s="236"/>
      <c r="L927" s="236"/>
      <c r="M927" s="311">
        <f t="shared" si="208"/>
        <v>0</v>
      </c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  <c r="AA927" s="236"/>
      <c r="AB927" s="236"/>
      <c r="AC927" s="236"/>
      <c r="AD927" s="236"/>
      <c r="AE927" s="236"/>
      <c r="AF927" s="236"/>
      <c r="AG927" s="236"/>
      <c r="AH927" s="236"/>
      <c r="AI927" s="236"/>
      <c r="AJ927" s="236"/>
      <c r="AK927" s="236"/>
      <c r="AL927" s="260" t="str">
        <f t="shared" si="205"/>
        <v>нет</v>
      </c>
      <c r="AM927" s="260" t="str">
        <f t="shared" si="209"/>
        <v>нет</v>
      </c>
      <c r="AN927" s="260">
        <f t="shared" si="206"/>
        <v>0</v>
      </c>
      <c r="AO927" s="260" t="e">
        <f t="shared" si="207"/>
        <v>#VALUE!</v>
      </c>
    </row>
    <row r="928" spans="1:41">
      <c r="A928" s="264" t="e">
        <f t="shared" si="210"/>
        <v>#VALUE!</v>
      </c>
      <c r="B928" s="243">
        <v>1016</v>
      </c>
      <c r="C928" s="244"/>
      <c r="D928" s="259" t="str">
        <f t="shared" si="211"/>
        <v/>
      </c>
      <c r="E928" s="236"/>
      <c r="F928" s="236"/>
      <c r="G928" s="244"/>
      <c r="H928" s="259" t="str">
        <f t="shared" si="212"/>
        <v/>
      </c>
      <c r="I928" s="236"/>
      <c r="J928" s="236"/>
      <c r="K928" s="236"/>
      <c r="L928" s="236"/>
      <c r="M928" s="311">
        <f t="shared" si="208"/>
        <v>0</v>
      </c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  <c r="AA928" s="236"/>
      <c r="AB928" s="236"/>
      <c r="AC928" s="236"/>
      <c r="AD928" s="236"/>
      <c r="AE928" s="236"/>
      <c r="AF928" s="236"/>
      <c r="AG928" s="236"/>
      <c r="AH928" s="236"/>
      <c r="AI928" s="236"/>
      <c r="AJ928" s="236"/>
      <c r="AK928" s="236"/>
      <c r="AL928" s="260" t="str">
        <f t="shared" si="205"/>
        <v>нет</v>
      </c>
      <c r="AM928" s="260" t="str">
        <f t="shared" si="209"/>
        <v>нет</v>
      </c>
      <c r="AN928" s="260">
        <f t="shared" si="206"/>
        <v>0</v>
      </c>
      <c r="AO928" s="260" t="e">
        <f t="shared" si="207"/>
        <v>#VALUE!</v>
      </c>
    </row>
    <row r="929" spans="1:41">
      <c r="A929" s="264" t="e">
        <f t="shared" si="210"/>
        <v>#VALUE!</v>
      </c>
      <c r="B929" s="243">
        <v>1017</v>
      </c>
      <c r="C929" s="244"/>
      <c r="D929" s="259" t="str">
        <f t="shared" si="211"/>
        <v/>
      </c>
      <c r="E929" s="236"/>
      <c r="F929" s="236"/>
      <c r="G929" s="244"/>
      <c r="H929" s="259" t="str">
        <f t="shared" si="212"/>
        <v/>
      </c>
      <c r="I929" s="236"/>
      <c r="J929" s="236"/>
      <c r="K929" s="236"/>
      <c r="L929" s="236"/>
      <c r="M929" s="311">
        <f t="shared" si="208"/>
        <v>0</v>
      </c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  <c r="AA929" s="236"/>
      <c r="AB929" s="236"/>
      <c r="AC929" s="236"/>
      <c r="AD929" s="236"/>
      <c r="AE929" s="236"/>
      <c r="AF929" s="236"/>
      <c r="AG929" s="236"/>
      <c r="AH929" s="236"/>
      <c r="AI929" s="236"/>
      <c r="AJ929" s="236"/>
      <c r="AK929" s="236"/>
      <c r="AL929" s="260" t="str">
        <f t="shared" si="205"/>
        <v>нет</v>
      </c>
      <c r="AM929" s="260" t="str">
        <f t="shared" si="209"/>
        <v>нет</v>
      </c>
      <c r="AN929" s="260">
        <f t="shared" si="206"/>
        <v>0</v>
      </c>
      <c r="AO929" s="260" t="e">
        <f t="shared" si="207"/>
        <v>#VALUE!</v>
      </c>
    </row>
    <row r="930" spans="1:41">
      <c r="A930" s="264" t="e">
        <f t="shared" si="210"/>
        <v>#VALUE!</v>
      </c>
      <c r="B930" s="243">
        <v>1018</v>
      </c>
      <c r="C930" s="244"/>
      <c r="D930" s="259" t="str">
        <f t="shared" si="211"/>
        <v/>
      </c>
      <c r="E930" s="236"/>
      <c r="F930" s="236"/>
      <c r="G930" s="244"/>
      <c r="H930" s="259" t="str">
        <f t="shared" si="212"/>
        <v/>
      </c>
      <c r="I930" s="236"/>
      <c r="J930" s="236"/>
      <c r="K930" s="236"/>
      <c r="L930" s="236"/>
      <c r="M930" s="311">
        <f t="shared" si="208"/>
        <v>0</v>
      </c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  <c r="AA930" s="236"/>
      <c r="AB930" s="236"/>
      <c r="AC930" s="236"/>
      <c r="AD930" s="236"/>
      <c r="AE930" s="236"/>
      <c r="AF930" s="236"/>
      <c r="AG930" s="236"/>
      <c r="AH930" s="236"/>
      <c r="AI930" s="236"/>
      <c r="AJ930" s="236"/>
      <c r="AK930" s="236"/>
      <c r="AL930" s="260" t="str">
        <f t="shared" ref="AL930:AL993" si="213">IF($I930&lt;5,"нет",IF($I930&gt;9,"нет","да"))</f>
        <v>нет</v>
      </c>
      <c r="AM930" s="260" t="str">
        <f t="shared" si="209"/>
        <v>нет</v>
      </c>
      <c r="AN930" s="260">
        <f t="shared" ref="AN930:AN993" si="214">COUNTIF(N930:AK930,"призер")+COUNTIF(N930:AK930,"победитель")</f>
        <v>0</v>
      </c>
      <c r="AO930" s="260" t="e">
        <f t="shared" ref="AO930:AO993" si="215">IF(LEN(G930)=5,LEFT(G930,1)+100,LEFT(G930,2)+100)</f>
        <v>#VALUE!</v>
      </c>
    </row>
    <row r="931" spans="1:41">
      <c r="A931" s="264" t="e">
        <f t="shared" si="210"/>
        <v>#VALUE!</v>
      </c>
      <c r="B931" s="243">
        <v>1019</v>
      </c>
      <c r="C931" s="244"/>
      <c r="D931" s="259" t="str">
        <f t="shared" si="211"/>
        <v/>
      </c>
      <c r="E931" s="236"/>
      <c r="F931" s="236"/>
      <c r="G931" s="244"/>
      <c r="H931" s="259" t="str">
        <f t="shared" si="212"/>
        <v/>
      </c>
      <c r="I931" s="236"/>
      <c r="J931" s="236"/>
      <c r="K931" s="236"/>
      <c r="L931" s="236"/>
      <c r="M931" s="311">
        <f t="shared" ref="M931:M994" si="216">COUNTA(N931:AK931)</f>
        <v>0</v>
      </c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  <c r="AA931" s="236"/>
      <c r="AB931" s="236"/>
      <c r="AC931" s="236"/>
      <c r="AD931" s="236"/>
      <c r="AE931" s="236"/>
      <c r="AF931" s="236"/>
      <c r="AG931" s="236"/>
      <c r="AH931" s="236"/>
      <c r="AI931" s="236"/>
      <c r="AJ931" s="236"/>
      <c r="AK931" s="236"/>
      <c r="AL931" s="260" t="str">
        <f t="shared" si="213"/>
        <v>нет</v>
      </c>
      <c r="AM931" s="260" t="str">
        <f t="shared" ref="AM931:AM994" si="217">IF($I931&lt;=9,"нет","да")</f>
        <v>нет</v>
      </c>
      <c r="AN931" s="260">
        <f t="shared" si="214"/>
        <v>0</v>
      </c>
      <c r="AO931" s="260" t="e">
        <f t="shared" si="215"/>
        <v>#VALUE!</v>
      </c>
    </row>
    <row r="932" spans="1:41">
      <c r="A932" s="264" t="e">
        <f t="shared" si="210"/>
        <v>#VALUE!</v>
      </c>
      <c r="B932" s="243">
        <v>1020</v>
      </c>
      <c r="C932" s="244"/>
      <c r="D932" s="259" t="str">
        <f t="shared" si="211"/>
        <v/>
      </c>
      <c r="E932" s="236"/>
      <c r="F932" s="236"/>
      <c r="G932" s="244"/>
      <c r="H932" s="259" t="str">
        <f t="shared" si="212"/>
        <v/>
      </c>
      <c r="I932" s="236"/>
      <c r="J932" s="236"/>
      <c r="K932" s="236"/>
      <c r="L932" s="236"/>
      <c r="M932" s="311">
        <f t="shared" si="216"/>
        <v>0</v>
      </c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  <c r="AA932" s="236"/>
      <c r="AB932" s="236"/>
      <c r="AC932" s="236"/>
      <c r="AD932" s="236"/>
      <c r="AE932" s="236"/>
      <c r="AF932" s="236"/>
      <c r="AG932" s="236"/>
      <c r="AH932" s="236"/>
      <c r="AI932" s="236"/>
      <c r="AJ932" s="236"/>
      <c r="AK932" s="236"/>
      <c r="AL932" s="260" t="str">
        <f t="shared" si="213"/>
        <v>нет</v>
      </c>
      <c r="AM932" s="260" t="str">
        <f t="shared" si="217"/>
        <v>нет</v>
      </c>
      <c r="AN932" s="260">
        <f t="shared" si="214"/>
        <v>0</v>
      </c>
      <c r="AO932" s="260" t="e">
        <f t="shared" si="215"/>
        <v>#VALUE!</v>
      </c>
    </row>
    <row r="933" spans="1:41">
      <c r="A933" s="264" t="e">
        <f t="shared" si="210"/>
        <v>#VALUE!</v>
      </c>
      <c r="B933" s="243">
        <v>1021</v>
      </c>
      <c r="C933" s="244"/>
      <c r="D933" s="259" t="str">
        <f t="shared" si="211"/>
        <v/>
      </c>
      <c r="E933" s="236"/>
      <c r="F933" s="236"/>
      <c r="G933" s="244"/>
      <c r="H933" s="259" t="str">
        <f t="shared" si="212"/>
        <v/>
      </c>
      <c r="I933" s="236"/>
      <c r="J933" s="236"/>
      <c r="K933" s="236"/>
      <c r="L933" s="236"/>
      <c r="M933" s="311">
        <f t="shared" si="216"/>
        <v>0</v>
      </c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  <c r="AA933" s="236"/>
      <c r="AB933" s="236"/>
      <c r="AC933" s="236"/>
      <c r="AD933" s="236"/>
      <c r="AE933" s="236"/>
      <c r="AF933" s="236"/>
      <c r="AG933" s="236"/>
      <c r="AH933" s="236"/>
      <c r="AI933" s="236"/>
      <c r="AJ933" s="236"/>
      <c r="AK933" s="236"/>
      <c r="AL933" s="260" t="str">
        <f t="shared" si="213"/>
        <v>нет</v>
      </c>
      <c r="AM933" s="260" t="str">
        <f t="shared" si="217"/>
        <v>нет</v>
      </c>
      <c r="AN933" s="260">
        <f t="shared" si="214"/>
        <v>0</v>
      </c>
      <c r="AO933" s="260" t="e">
        <f t="shared" si="215"/>
        <v>#VALUE!</v>
      </c>
    </row>
    <row r="934" spans="1:41">
      <c r="A934" s="264" t="e">
        <f t="shared" si="210"/>
        <v>#VALUE!</v>
      </c>
      <c r="B934" s="243">
        <v>1022</v>
      </c>
      <c r="C934" s="244"/>
      <c r="D934" s="259" t="str">
        <f t="shared" si="211"/>
        <v/>
      </c>
      <c r="E934" s="236"/>
      <c r="F934" s="236"/>
      <c r="G934" s="244"/>
      <c r="H934" s="259" t="str">
        <f t="shared" si="212"/>
        <v/>
      </c>
      <c r="I934" s="236"/>
      <c r="J934" s="236"/>
      <c r="K934" s="236"/>
      <c r="L934" s="236"/>
      <c r="M934" s="311">
        <f t="shared" si="216"/>
        <v>0</v>
      </c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  <c r="AA934" s="236"/>
      <c r="AB934" s="236"/>
      <c r="AC934" s="236"/>
      <c r="AD934" s="236"/>
      <c r="AE934" s="236"/>
      <c r="AF934" s="236"/>
      <c r="AG934" s="236"/>
      <c r="AH934" s="236"/>
      <c r="AI934" s="236"/>
      <c r="AJ934" s="236"/>
      <c r="AK934" s="236"/>
      <c r="AL934" s="260" t="str">
        <f t="shared" si="213"/>
        <v>нет</v>
      </c>
      <c r="AM934" s="260" t="str">
        <f t="shared" si="217"/>
        <v>нет</v>
      </c>
      <c r="AN934" s="260">
        <f t="shared" si="214"/>
        <v>0</v>
      </c>
      <c r="AO934" s="260" t="e">
        <f t="shared" si="215"/>
        <v>#VALUE!</v>
      </c>
    </row>
    <row r="935" spans="1:41">
      <c r="A935" s="264" t="e">
        <f t="shared" si="210"/>
        <v>#VALUE!</v>
      </c>
      <c r="B935" s="243">
        <v>1023</v>
      </c>
      <c r="C935" s="244"/>
      <c r="D935" s="259" t="str">
        <f t="shared" si="211"/>
        <v/>
      </c>
      <c r="E935" s="236"/>
      <c r="F935" s="236"/>
      <c r="G935" s="244"/>
      <c r="H935" s="259" t="str">
        <f t="shared" si="212"/>
        <v/>
      </c>
      <c r="I935" s="236"/>
      <c r="J935" s="236"/>
      <c r="K935" s="236"/>
      <c r="L935" s="236"/>
      <c r="M935" s="311">
        <f t="shared" si="216"/>
        <v>0</v>
      </c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  <c r="AA935" s="236"/>
      <c r="AB935" s="236"/>
      <c r="AC935" s="236"/>
      <c r="AD935" s="236"/>
      <c r="AE935" s="236"/>
      <c r="AF935" s="236"/>
      <c r="AG935" s="236"/>
      <c r="AH935" s="236"/>
      <c r="AI935" s="236"/>
      <c r="AJ935" s="236"/>
      <c r="AK935" s="236"/>
      <c r="AL935" s="260" t="str">
        <f t="shared" si="213"/>
        <v>нет</v>
      </c>
      <c r="AM935" s="260" t="str">
        <f t="shared" si="217"/>
        <v>нет</v>
      </c>
      <c r="AN935" s="260">
        <f t="shared" si="214"/>
        <v>0</v>
      </c>
      <c r="AO935" s="260" t="e">
        <f t="shared" si="215"/>
        <v>#VALUE!</v>
      </c>
    </row>
    <row r="936" spans="1:41">
      <c r="A936" s="264" t="e">
        <f t="shared" si="210"/>
        <v>#VALUE!</v>
      </c>
      <c r="B936" s="243">
        <v>1024</v>
      </c>
      <c r="C936" s="244"/>
      <c r="D936" s="259" t="str">
        <f t="shared" si="211"/>
        <v/>
      </c>
      <c r="E936" s="236"/>
      <c r="F936" s="236"/>
      <c r="G936" s="244"/>
      <c r="H936" s="259" t="str">
        <f t="shared" si="212"/>
        <v/>
      </c>
      <c r="I936" s="236"/>
      <c r="J936" s="236"/>
      <c r="K936" s="236"/>
      <c r="L936" s="236"/>
      <c r="M936" s="311">
        <f t="shared" si="216"/>
        <v>0</v>
      </c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  <c r="AA936" s="236"/>
      <c r="AB936" s="236"/>
      <c r="AC936" s="236"/>
      <c r="AD936" s="236"/>
      <c r="AE936" s="236"/>
      <c r="AF936" s="236"/>
      <c r="AG936" s="236"/>
      <c r="AH936" s="236"/>
      <c r="AI936" s="236"/>
      <c r="AJ936" s="236"/>
      <c r="AK936" s="236"/>
      <c r="AL936" s="260" t="str">
        <f t="shared" si="213"/>
        <v>нет</v>
      </c>
      <c r="AM936" s="260" t="str">
        <f t="shared" si="217"/>
        <v>нет</v>
      </c>
      <c r="AN936" s="260">
        <f t="shared" si="214"/>
        <v>0</v>
      </c>
      <c r="AO936" s="260" t="e">
        <f t="shared" si="215"/>
        <v>#VALUE!</v>
      </c>
    </row>
    <row r="937" spans="1:41">
      <c r="A937" s="264" t="e">
        <f t="shared" si="210"/>
        <v>#VALUE!</v>
      </c>
      <c r="B937" s="243">
        <v>1025</v>
      </c>
      <c r="C937" s="244"/>
      <c r="D937" s="259" t="str">
        <f t="shared" si="211"/>
        <v/>
      </c>
      <c r="E937" s="236"/>
      <c r="F937" s="236"/>
      <c r="G937" s="244"/>
      <c r="H937" s="259" t="str">
        <f t="shared" si="212"/>
        <v/>
      </c>
      <c r="I937" s="236"/>
      <c r="J937" s="236"/>
      <c r="K937" s="236"/>
      <c r="L937" s="236"/>
      <c r="M937" s="311">
        <f t="shared" si="216"/>
        <v>0</v>
      </c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  <c r="AA937" s="236"/>
      <c r="AB937" s="236"/>
      <c r="AC937" s="236"/>
      <c r="AD937" s="236"/>
      <c r="AE937" s="236"/>
      <c r="AF937" s="236"/>
      <c r="AG937" s="236"/>
      <c r="AH937" s="236"/>
      <c r="AI937" s="236"/>
      <c r="AJ937" s="236"/>
      <c r="AK937" s="236"/>
      <c r="AL937" s="260" t="str">
        <f t="shared" si="213"/>
        <v>нет</v>
      </c>
      <c r="AM937" s="260" t="str">
        <f t="shared" si="217"/>
        <v>нет</v>
      </c>
      <c r="AN937" s="260">
        <f t="shared" si="214"/>
        <v>0</v>
      </c>
      <c r="AO937" s="260" t="e">
        <f t="shared" si="215"/>
        <v>#VALUE!</v>
      </c>
    </row>
    <row r="938" spans="1:41">
      <c r="A938" s="264" t="e">
        <f t="shared" si="210"/>
        <v>#VALUE!</v>
      </c>
      <c r="B938" s="243">
        <v>1026</v>
      </c>
      <c r="C938" s="244"/>
      <c r="D938" s="259" t="str">
        <f t="shared" si="211"/>
        <v/>
      </c>
      <c r="E938" s="236"/>
      <c r="F938" s="236"/>
      <c r="G938" s="244"/>
      <c r="H938" s="259" t="str">
        <f t="shared" si="212"/>
        <v/>
      </c>
      <c r="I938" s="236"/>
      <c r="J938" s="236"/>
      <c r="K938" s="236"/>
      <c r="L938" s="236"/>
      <c r="M938" s="311">
        <f t="shared" si="216"/>
        <v>0</v>
      </c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  <c r="AA938" s="236"/>
      <c r="AB938" s="236"/>
      <c r="AC938" s="236"/>
      <c r="AD938" s="236"/>
      <c r="AE938" s="236"/>
      <c r="AF938" s="236"/>
      <c r="AG938" s="236"/>
      <c r="AH938" s="236"/>
      <c r="AI938" s="236"/>
      <c r="AJ938" s="236"/>
      <c r="AK938" s="236"/>
      <c r="AL938" s="260" t="str">
        <f t="shared" si="213"/>
        <v>нет</v>
      </c>
      <c r="AM938" s="260" t="str">
        <f t="shared" si="217"/>
        <v>нет</v>
      </c>
      <c r="AN938" s="260">
        <f t="shared" si="214"/>
        <v>0</v>
      </c>
      <c r="AO938" s="260" t="e">
        <f t="shared" si="215"/>
        <v>#VALUE!</v>
      </c>
    </row>
    <row r="939" spans="1:41">
      <c r="A939" s="264" t="e">
        <f t="shared" si="210"/>
        <v>#VALUE!</v>
      </c>
      <c r="B939" s="243">
        <v>1027</v>
      </c>
      <c r="C939" s="244"/>
      <c r="D939" s="259" t="str">
        <f t="shared" si="211"/>
        <v/>
      </c>
      <c r="E939" s="236"/>
      <c r="F939" s="236"/>
      <c r="G939" s="244"/>
      <c r="H939" s="259" t="str">
        <f t="shared" si="212"/>
        <v/>
      </c>
      <c r="I939" s="236"/>
      <c r="J939" s="236"/>
      <c r="K939" s="236"/>
      <c r="L939" s="236"/>
      <c r="M939" s="311">
        <f t="shared" si="216"/>
        <v>0</v>
      </c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  <c r="AA939" s="236"/>
      <c r="AB939" s="236"/>
      <c r="AC939" s="236"/>
      <c r="AD939" s="236"/>
      <c r="AE939" s="236"/>
      <c r="AF939" s="236"/>
      <c r="AG939" s="236"/>
      <c r="AH939" s="236"/>
      <c r="AI939" s="236"/>
      <c r="AJ939" s="236"/>
      <c r="AK939" s="236"/>
      <c r="AL939" s="260" t="str">
        <f t="shared" si="213"/>
        <v>нет</v>
      </c>
      <c r="AM939" s="260" t="str">
        <f t="shared" si="217"/>
        <v>нет</v>
      </c>
      <c r="AN939" s="260">
        <f t="shared" si="214"/>
        <v>0</v>
      </c>
      <c r="AO939" s="260" t="e">
        <f t="shared" si="215"/>
        <v>#VALUE!</v>
      </c>
    </row>
    <row r="940" spans="1:41">
      <c r="A940" s="264" t="e">
        <f t="shared" si="210"/>
        <v>#VALUE!</v>
      </c>
      <c r="B940" s="243">
        <v>1028</v>
      </c>
      <c r="C940" s="244"/>
      <c r="D940" s="259" t="str">
        <f t="shared" si="211"/>
        <v/>
      </c>
      <c r="E940" s="236"/>
      <c r="F940" s="236"/>
      <c r="G940" s="244"/>
      <c r="H940" s="259" t="str">
        <f t="shared" si="212"/>
        <v/>
      </c>
      <c r="I940" s="236"/>
      <c r="J940" s="236"/>
      <c r="K940" s="236"/>
      <c r="L940" s="236"/>
      <c r="M940" s="311">
        <f t="shared" si="216"/>
        <v>0</v>
      </c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  <c r="AA940" s="236"/>
      <c r="AB940" s="236"/>
      <c r="AC940" s="236"/>
      <c r="AD940" s="236"/>
      <c r="AE940" s="236"/>
      <c r="AF940" s="236"/>
      <c r="AG940" s="236"/>
      <c r="AH940" s="236"/>
      <c r="AI940" s="236"/>
      <c r="AJ940" s="236"/>
      <c r="AK940" s="236"/>
      <c r="AL940" s="260" t="str">
        <f t="shared" si="213"/>
        <v>нет</v>
      </c>
      <c r="AM940" s="260" t="str">
        <f t="shared" si="217"/>
        <v>нет</v>
      </c>
      <c r="AN940" s="260">
        <f t="shared" si="214"/>
        <v>0</v>
      </c>
      <c r="AO940" s="260" t="e">
        <f t="shared" si="215"/>
        <v>#VALUE!</v>
      </c>
    </row>
    <row r="941" spans="1:41">
      <c r="A941" s="264" t="e">
        <f t="shared" ref="A941:A1004" si="218">IF($AO941=$C941, "Код_ОО+МСУ_верно", "Требуется проверка кода ОО или МСУ, кроме 101, 102,103")</f>
        <v>#VALUE!</v>
      </c>
      <c r="B941" s="243">
        <v>1029</v>
      </c>
      <c r="C941" s="244"/>
      <c r="D941" s="259" t="str">
        <f t="shared" si="211"/>
        <v/>
      </c>
      <c r="E941" s="236"/>
      <c r="F941" s="236"/>
      <c r="G941" s="244"/>
      <c r="H941" s="259" t="str">
        <f t="shared" si="212"/>
        <v/>
      </c>
      <c r="I941" s="236"/>
      <c r="J941" s="236"/>
      <c r="K941" s="236"/>
      <c r="L941" s="236"/>
      <c r="M941" s="311">
        <f t="shared" si="216"/>
        <v>0</v>
      </c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  <c r="AA941" s="236"/>
      <c r="AB941" s="236"/>
      <c r="AC941" s="236"/>
      <c r="AD941" s="236"/>
      <c r="AE941" s="236"/>
      <c r="AF941" s="236"/>
      <c r="AG941" s="236"/>
      <c r="AH941" s="236"/>
      <c r="AI941" s="236"/>
      <c r="AJ941" s="236"/>
      <c r="AK941" s="236"/>
      <c r="AL941" s="260" t="str">
        <f t="shared" si="213"/>
        <v>нет</v>
      </c>
      <c r="AM941" s="260" t="str">
        <f t="shared" si="217"/>
        <v>нет</v>
      </c>
      <c r="AN941" s="260">
        <f t="shared" si="214"/>
        <v>0</v>
      </c>
      <c r="AO941" s="260" t="e">
        <f t="shared" si="215"/>
        <v>#VALUE!</v>
      </c>
    </row>
    <row r="942" spans="1:41">
      <c r="A942" s="264" t="e">
        <f t="shared" si="218"/>
        <v>#VALUE!</v>
      </c>
      <c r="B942" s="243">
        <v>1030</v>
      </c>
      <c r="C942" s="244"/>
      <c r="D942" s="259" t="str">
        <f t="shared" si="211"/>
        <v/>
      </c>
      <c r="E942" s="236"/>
      <c r="F942" s="236"/>
      <c r="G942" s="244"/>
      <c r="H942" s="259" t="str">
        <f t="shared" si="212"/>
        <v/>
      </c>
      <c r="I942" s="236"/>
      <c r="J942" s="236"/>
      <c r="K942" s="236"/>
      <c r="L942" s="236"/>
      <c r="M942" s="311">
        <f t="shared" si="216"/>
        <v>0</v>
      </c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  <c r="AA942" s="236"/>
      <c r="AB942" s="236"/>
      <c r="AC942" s="236"/>
      <c r="AD942" s="236"/>
      <c r="AE942" s="236"/>
      <c r="AF942" s="236"/>
      <c r="AG942" s="236"/>
      <c r="AH942" s="236"/>
      <c r="AI942" s="236"/>
      <c r="AJ942" s="236"/>
      <c r="AK942" s="236"/>
      <c r="AL942" s="260" t="str">
        <f t="shared" si="213"/>
        <v>нет</v>
      </c>
      <c r="AM942" s="260" t="str">
        <f t="shared" si="217"/>
        <v>нет</v>
      </c>
      <c r="AN942" s="260">
        <f t="shared" si="214"/>
        <v>0</v>
      </c>
      <c r="AO942" s="260" t="e">
        <f t="shared" si="215"/>
        <v>#VALUE!</v>
      </c>
    </row>
    <row r="943" spans="1:41">
      <c r="A943" s="264" t="e">
        <f t="shared" si="218"/>
        <v>#VALUE!</v>
      </c>
      <c r="B943" s="243">
        <v>1031</v>
      </c>
      <c r="C943" s="244"/>
      <c r="D943" s="259" t="str">
        <f t="shared" si="211"/>
        <v/>
      </c>
      <c r="E943" s="236"/>
      <c r="F943" s="236"/>
      <c r="G943" s="244"/>
      <c r="H943" s="259" t="str">
        <f t="shared" si="212"/>
        <v/>
      </c>
      <c r="I943" s="236"/>
      <c r="J943" s="236"/>
      <c r="K943" s="236"/>
      <c r="L943" s="236"/>
      <c r="M943" s="311">
        <f t="shared" si="216"/>
        <v>0</v>
      </c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  <c r="AA943" s="236"/>
      <c r="AB943" s="236"/>
      <c r="AC943" s="236"/>
      <c r="AD943" s="236"/>
      <c r="AE943" s="236"/>
      <c r="AF943" s="236"/>
      <c r="AG943" s="236"/>
      <c r="AH943" s="236"/>
      <c r="AI943" s="236"/>
      <c r="AJ943" s="236"/>
      <c r="AK943" s="236"/>
      <c r="AL943" s="260" t="str">
        <f t="shared" si="213"/>
        <v>нет</v>
      </c>
      <c r="AM943" s="260" t="str">
        <f t="shared" si="217"/>
        <v>нет</v>
      </c>
      <c r="AN943" s="260">
        <f t="shared" si="214"/>
        <v>0</v>
      </c>
      <c r="AO943" s="260" t="e">
        <f t="shared" si="215"/>
        <v>#VALUE!</v>
      </c>
    </row>
    <row r="944" spans="1:41">
      <c r="A944" s="264" t="e">
        <f t="shared" si="218"/>
        <v>#VALUE!</v>
      </c>
      <c r="B944" s="243">
        <v>1032</v>
      </c>
      <c r="C944" s="244"/>
      <c r="D944" s="259" t="str">
        <f t="shared" si="211"/>
        <v/>
      </c>
      <c r="E944" s="236"/>
      <c r="F944" s="236"/>
      <c r="G944" s="244"/>
      <c r="H944" s="259" t="str">
        <f t="shared" si="212"/>
        <v/>
      </c>
      <c r="I944" s="236"/>
      <c r="J944" s="236"/>
      <c r="K944" s="236"/>
      <c r="L944" s="236"/>
      <c r="M944" s="311">
        <f t="shared" si="216"/>
        <v>0</v>
      </c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  <c r="AA944" s="236"/>
      <c r="AB944" s="236"/>
      <c r="AC944" s="236"/>
      <c r="AD944" s="236"/>
      <c r="AE944" s="236"/>
      <c r="AF944" s="236"/>
      <c r="AG944" s="236"/>
      <c r="AH944" s="236"/>
      <c r="AI944" s="236"/>
      <c r="AJ944" s="236"/>
      <c r="AK944" s="236"/>
      <c r="AL944" s="260" t="str">
        <f t="shared" si="213"/>
        <v>нет</v>
      </c>
      <c r="AM944" s="260" t="str">
        <f t="shared" si="217"/>
        <v>нет</v>
      </c>
      <c r="AN944" s="260">
        <f t="shared" si="214"/>
        <v>0</v>
      </c>
      <c r="AO944" s="260" t="e">
        <f t="shared" si="215"/>
        <v>#VALUE!</v>
      </c>
    </row>
    <row r="945" spans="1:41">
      <c r="A945" s="264" t="e">
        <f t="shared" si="218"/>
        <v>#VALUE!</v>
      </c>
      <c r="B945" s="243">
        <v>1033</v>
      </c>
      <c r="C945" s="244"/>
      <c r="D945" s="259" t="str">
        <f t="shared" si="211"/>
        <v/>
      </c>
      <c r="E945" s="236"/>
      <c r="F945" s="236"/>
      <c r="G945" s="244"/>
      <c r="H945" s="259" t="str">
        <f t="shared" si="212"/>
        <v/>
      </c>
      <c r="I945" s="236"/>
      <c r="J945" s="236"/>
      <c r="K945" s="236"/>
      <c r="L945" s="236"/>
      <c r="M945" s="311">
        <f t="shared" si="216"/>
        <v>0</v>
      </c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  <c r="AA945" s="236"/>
      <c r="AB945" s="236"/>
      <c r="AC945" s="236"/>
      <c r="AD945" s="236"/>
      <c r="AE945" s="236"/>
      <c r="AF945" s="236"/>
      <c r="AG945" s="236"/>
      <c r="AH945" s="236"/>
      <c r="AI945" s="236"/>
      <c r="AJ945" s="236"/>
      <c r="AK945" s="236"/>
      <c r="AL945" s="260" t="str">
        <f t="shared" si="213"/>
        <v>нет</v>
      </c>
      <c r="AM945" s="260" t="str">
        <f t="shared" si="217"/>
        <v>нет</v>
      </c>
      <c r="AN945" s="260">
        <f t="shared" si="214"/>
        <v>0</v>
      </c>
      <c r="AO945" s="260" t="e">
        <f t="shared" si="215"/>
        <v>#VALUE!</v>
      </c>
    </row>
    <row r="946" spans="1:41">
      <c r="A946" s="264" t="e">
        <f t="shared" si="218"/>
        <v>#VALUE!</v>
      </c>
      <c r="B946" s="243">
        <v>1034</v>
      </c>
      <c r="C946" s="244"/>
      <c r="D946" s="259" t="str">
        <f t="shared" si="211"/>
        <v/>
      </c>
      <c r="E946" s="236"/>
      <c r="F946" s="236"/>
      <c r="G946" s="244"/>
      <c r="H946" s="259" t="str">
        <f t="shared" si="212"/>
        <v/>
      </c>
      <c r="I946" s="236"/>
      <c r="J946" s="236"/>
      <c r="K946" s="236"/>
      <c r="L946" s="236"/>
      <c r="M946" s="311">
        <f t="shared" si="216"/>
        <v>0</v>
      </c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  <c r="AA946" s="236"/>
      <c r="AB946" s="236"/>
      <c r="AC946" s="236"/>
      <c r="AD946" s="236"/>
      <c r="AE946" s="236"/>
      <c r="AF946" s="236"/>
      <c r="AG946" s="236"/>
      <c r="AH946" s="236"/>
      <c r="AI946" s="236"/>
      <c r="AJ946" s="236"/>
      <c r="AK946" s="236"/>
      <c r="AL946" s="260" t="str">
        <f t="shared" si="213"/>
        <v>нет</v>
      </c>
      <c r="AM946" s="260" t="str">
        <f t="shared" si="217"/>
        <v>нет</v>
      </c>
      <c r="AN946" s="260">
        <f t="shared" si="214"/>
        <v>0</v>
      </c>
      <c r="AO946" s="260" t="e">
        <f t="shared" si="215"/>
        <v>#VALUE!</v>
      </c>
    </row>
    <row r="947" spans="1:41">
      <c r="A947" s="264" t="e">
        <f t="shared" si="218"/>
        <v>#VALUE!</v>
      </c>
      <c r="B947" s="243">
        <v>1035</v>
      </c>
      <c r="C947" s="244"/>
      <c r="D947" s="259" t="str">
        <f t="shared" si="211"/>
        <v/>
      </c>
      <c r="E947" s="236"/>
      <c r="F947" s="236"/>
      <c r="G947" s="244"/>
      <c r="H947" s="259" t="str">
        <f t="shared" si="212"/>
        <v/>
      </c>
      <c r="I947" s="236"/>
      <c r="J947" s="236"/>
      <c r="K947" s="236"/>
      <c r="L947" s="236"/>
      <c r="M947" s="311">
        <f t="shared" si="216"/>
        <v>0</v>
      </c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  <c r="AA947" s="236"/>
      <c r="AB947" s="236"/>
      <c r="AC947" s="236"/>
      <c r="AD947" s="236"/>
      <c r="AE947" s="236"/>
      <c r="AF947" s="236"/>
      <c r="AG947" s="236"/>
      <c r="AH947" s="236"/>
      <c r="AI947" s="236"/>
      <c r="AJ947" s="236"/>
      <c r="AK947" s="236"/>
      <c r="AL947" s="260" t="str">
        <f t="shared" si="213"/>
        <v>нет</v>
      </c>
      <c r="AM947" s="260" t="str">
        <f t="shared" si="217"/>
        <v>нет</v>
      </c>
      <c r="AN947" s="260">
        <f t="shared" si="214"/>
        <v>0</v>
      </c>
      <c r="AO947" s="260" t="e">
        <f t="shared" si="215"/>
        <v>#VALUE!</v>
      </c>
    </row>
    <row r="948" spans="1:41">
      <c r="A948" s="264" t="e">
        <f t="shared" si="218"/>
        <v>#VALUE!</v>
      </c>
      <c r="B948" s="243">
        <v>1036</v>
      </c>
      <c r="C948" s="244"/>
      <c r="D948" s="259" t="str">
        <f t="shared" si="211"/>
        <v/>
      </c>
      <c r="E948" s="236"/>
      <c r="F948" s="236"/>
      <c r="G948" s="244"/>
      <c r="H948" s="259" t="str">
        <f t="shared" si="212"/>
        <v/>
      </c>
      <c r="I948" s="236"/>
      <c r="J948" s="236"/>
      <c r="K948" s="236"/>
      <c r="L948" s="236"/>
      <c r="M948" s="311">
        <f t="shared" si="216"/>
        <v>0</v>
      </c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  <c r="AA948" s="236"/>
      <c r="AB948" s="236"/>
      <c r="AC948" s="236"/>
      <c r="AD948" s="236"/>
      <c r="AE948" s="236"/>
      <c r="AF948" s="236"/>
      <c r="AG948" s="236"/>
      <c r="AH948" s="236"/>
      <c r="AI948" s="236"/>
      <c r="AJ948" s="236"/>
      <c r="AK948" s="236"/>
      <c r="AL948" s="260" t="str">
        <f t="shared" si="213"/>
        <v>нет</v>
      </c>
      <c r="AM948" s="260" t="str">
        <f t="shared" si="217"/>
        <v>нет</v>
      </c>
      <c r="AN948" s="260">
        <f t="shared" si="214"/>
        <v>0</v>
      </c>
      <c r="AO948" s="260" t="e">
        <f t="shared" si="215"/>
        <v>#VALUE!</v>
      </c>
    </row>
    <row r="949" spans="1:41">
      <c r="A949" s="264" t="e">
        <f t="shared" si="218"/>
        <v>#VALUE!</v>
      </c>
      <c r="B949" s="243">
        <v>1037</v>
      </c>
      <c r="C949" s="244"/>
      <c r="D949" s="259" t="str">
        <f t="shared" si="211"/>
        <v/>
      </c>
      <c r="E949" s="236"/>
      <c r="F949" s="236"/>
      <c r="G949" s="244"/>
      <c r="H949" s="259" t="str">
        <f t="shared" si="212"/>
        <v/>
      </c>
      <c r="I949" s="236"/>
      <c r="J949" s="236"/>
      <c r="K949" s="236"/>
      <c r="L949" s="236"/>
      <c r="M949" s="311">
        <f t="shared" si="216"/>
        <v>0</v>
      </c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  <c r="AA949" s="236"/>
      <c r="AB949" s="236"/>
      <c r="AC949" s="236"/>
      <c r="AD949" s="236"/>
      <c r="AE949" s="236"/>
      <c r="AF949" s="236"/>
      <c r="AG949" s="236"/>
      <c r="AH949" s="236"/>
      <c r="AI949" s="236"/>
      <c r="AJ949" s="236"/>
      <c r="AK949" s="236"/>
      <c r="AL949" s="260" t="str">
        <f t="shared" si="213"/>
        <v>нет</v>
      </c>
      <c r="AM949" s="260" t="str">
        <f t="shared" si="217"/>
        <v>нет</v>
      </c>
      <c r="AN949" s="260">
        <f t="shared" si="214"/>
        <v>0</v>
      </c>
      <c r="AO949" s="260" t="e">
        <f t="shared" si="215"/>
        <v>#VALUE!</v>
      </c>
    </row>
    <row r="950" spans="1:41">
      <c r="A950" s="264" t="e">
        <f t="shared" si="218"/>
        <v>#VALUE!</v>
      </c>
      <c r="B950" s="243">
        <v>1038</v>
      </c>
      <c r="C950" s="244"/>
      <c r="D950" s="259" t="str">
        <f t="shared" si="211"/>
        <v/>
      </c>
      <c r="E950" s="236"/>
      <c r="F950" s="236"/>
      <c r="G950" s="244"/>
      <c r="H950" s="259" t="str">
        <f t="shared" si="212"/>
        <v/>
      </c>
      <c r="I950" s="236"/>
      <c r="J950" s="236"/>
      <c r="K950" s="236"/>
      <c r="L950" s="236"/>
      <c r="M950" s="311">
        <f t="shared" si="216"/>
        <v>0</v>
      </c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  <c r="AA950" s="236"/>
      <c r="AB950" s="236"/>
      <c r="AC950" s="236"/>
      <c r="AD950" s="236"/>
      <c r="AE950" s="236"/>
      <c r="AF950" s="236"/>
      <c r="AG950" s="236"/>
      <c r="AH950" s="236"/>
      <c r="AI950" s="236"/>
      <c r="AJ950" s="236"/>
      <c r="AK950" s="236"/>
      <c r="AL950" s="260" t="str">
        <f t="shared" si="213"/>
        <v>нет</v>
      </c>
      <c r="AM950" s="260" t="str">
        <f t="shared" si="217"/>
        <v>нет</v>
      </c>
      <c r="AN950" s="260">
        <f t="shared" si="214"/>
        <v>0</v>
      </c>
      <c r="AO950" s="260" t="e">
        <f t="shared" si="215"/>
        <v>#VALUE!</v>
      </c>
    </row>
    <row r="951" spans="1:41">
      <c r="A951" s="264" t="e">
        <f t="shared" si="218"/>
        <v>#VALUE!</v>
      </c>
      <c r="B951" s="243">
        <v>1039</v>
      </c>
      <c r="C951" s="244"/>
      <c r="D951" s="259" t="str">
        <f t="shared" si="211"/>
        <v/>
      </c>
      <c r="E951" s="236"/>
      <c r="F951" s="236"/>
      <c r="G951" s="244"/>
      <c r="H951" s="259" t="str">
        <f t="shared" si="212"/>
        <v/>
      </c>
      <c r="I951" s="236"/>
      <c r="J951" s="236"/>
      <c r="K951" s="236"/>
      <c r="L951" s="236"/>
      <c r="M951" s="311">
        <f t="shared" si="216"/>
        <v>0</v>
      </c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  <c r="AA951" s="236"/>
      <c r="AB951" s="236"/>
      <c r="AC951" s="236"/>
      <c r="AD951" s="236"/>
      <c r="AE951" s="236"/>
      <c r="AF951" s="236"/>
      <c r="AG951" s="236"/>
      <c r="AH951" s="236"/>
      <c r="AI951" s="236"/>
      <c r="AJ951" s="236"/>
      <c r="AK951" s="236"/>
      <c r="AL951" s="260" t="str">
        <f t="shared" si="213"/>
        <v>нет</v>
      </c>
      <c r="AM951" s="260" t="str">
        <f t="shared" si="217"/>
        <v>нет</v>
      </c>
      <c r="AN951" s="260">
        <f t="shared" si="214"/>
        <v>0</v>
      </c>
      <c r="AO951" s="260" t="e">
        <f t="shared" si="215"/>
        <v>#VALUE!</v>
      </c>
    </row>
    <row r="952" spans="1:41">
      <c r="A952" s="264" t="e">
        <f t="shared" si="218"/>
        <v>#VALUE!</v>
      </c>
      <c r="B952" s="243">
        <v>1040</v>
      </c>
      <c r="C952" s="244"/>
      <c r="D952" s="259" t="str">
        <f t="shared" si="211"/>
        <v/>
      </c>
      <c r="E952" s="236"/>
      <c r="F952" s="236"/>
      <c r="G952" s="244"/>
      <c r="H952" s="259" t="str">
        <f t="shared" si="212"/>
        <v/>
      </c>
      <c r="I952" s="236"/>
      <c r="J952" s="236"/>
      <c r="K952" s="236"/>
      <c r="L952" s="236"/>
      <c r="M952" s="311">
        <f t="shared" si="216"/>
        <v>0</v>
      </c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  <c r="AA952" s="236"/>
      <c r="AB952" s="236"/>
      <c r="AC952" s="236"/>
      <c r="AD952" s="236"/>
      <c r="AE952" s="236"/>
      <c r="AF952" s="236"/>
      <c r="AG952" s="236"/>
      <c r="AH952" s="236"/>
      <c r="AI952" s="236"/>
      <c r="AJ952" s="236"/>
      <c r="AK952" s="236"/>
      <c r="AL952" s="260" t="str">
        <f t="shared" si="213"/>
        <v>нет</v>
      </c>
      <c r="AM952" s="260" t="str">
        <f t="shared" si="217"/>
        <v>нет</v>
      </c>
      <c r="AN952" s="260">
        <f t="shared" si="214"/>
        <v>0</v>
      </c>
      <c r="AO952" s="260" t="e">
        <f t="shared" si="215"/>
        <v>#VALUE!</v>
      </c>
    </row>
    <row r="953" spans="1:41">
      <c r="A953" s="264" t="e">
        <f t="shared" si="218"/>
        <v>#VALUE!</v>
      </c>
      <c r="B953" s="243">
        <v>1041</v>
      </c>
      <c r="C953" s="244"/>
      <c r="D953" s="259" t="str">
        <f t="shared" si="211"/>
        <v/>
      </c>
      <c r="E953" s="236"/>
      <c r="F953" s="236"/>
      <c r="G953" s="244"/>
      <c r="H953" s="259" t="str">
        <f t="shared" si="212"/>
        <v/>
      </c>
      <c r="I953" s="236"/>
      <c r="J953" s="236"/>
      <c r="K953" s="236"/>
      <c r="L953" s="236"/>
      <c r="M953" s="311">
        <f t="shared" si="216"/>
        <v>0</v>
      </c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  <c r="AA953" s="236"/>
      <c r="AB953" s="236"/>
      <c r="AC953" s="236"/>
      <c r="AD953" s="236"/>
      <c r="AE953" s="236"/>
      <c r="AF953" s="236"/>
      <c r="AG953" s="236"/>
      <c r="AH953" s="236"/>
      <c r="AI953" s="236"/>
      <c r="AJ953" s="236"/>
      <c r="AK953" s="236"/>
      <c r="AL953" s="260" t="str">
        <f t="shared" si="213"/>
        <v>нет</v>
      </c>
      <c r="AM953" s="260" t="str">
        <f t="shared" si="217"/>
        <v>нет</v>
      </c>
      <c r="AN953" s="260">
        <f t="shared" si="214"/>
        <v>0</v>
      </c>
      <c r="AO953" s="260" t="e">
        <f t="shared" si="215"/>
        <v>#VALUE!</v>
      </c>
    </row>
    <row r="954" spans="1:41">
      <c r="A954" s="264" t="e">
        <f t="shared" si="218"/>
        <v>#VALUE!</v>
      </c>
      <c r="B954" s="243">
        <v>1042</v>
      </c>
      <c r="C954" s="244"/>
      <c r="D954" s="259" t="str">
        <f t="shared" si="211"/>
        <v/>
      </c>
      <c r="E954" s="236"/>
      <c r="F954" s="236"/>
      <c r="G954" s="244"/>
      <c r="H954" s="259" t="str">
        <f t="shared" si="212"/>
        <v/>
      </c>
      <c r="I954" s="236"/>
      <c r="J954" s="236"/>
      <c r="K954" s="236"/>
      <c r="L954" s="236"/>
      <c r="M954" s="311">
        <f t="shared" si="216"/>
        <v>0</v>
      </c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  <c r="AA954" s="236"/>
      <c r="AB954" s="236"/>
      <c r="AC954" s="236"/>
      <c r="AD954" s="236"/>
      <c r="AE954" s="236"/>
      <c r="AF954" s="236"/>
      <c r="AG954" s="236"/>
      <c r="AH954" s="236"/>
      <c r="AI954" s="236"/>
      <c r="AJ954" s="236"/>
      <c r="AK954" s="236"/>
      <c r="AL954" s="260" t="str">
        <f t="shared" si="213"/>
        <v>нет</v>
      </c>
      <c r="AM954" s="260" t="str">
        <f t="shared" si="217"/>
        <v>нет</v>
      </c>
      <c r="AN954" s="260">
        <f t="shared" si="214"/>
        <v>0</v>
      </c>
      <c r="AO954" s="260" t="e">
        <f t="shared" si="215"/>
        <v>#VALUE!</v>
      </c>
    </row>
    <row r="955" spans="1:41">
      <c r="A955" s="264" t="e">
        <f t="shared" si="218"/>
        <v>#VALUE!</v>
      </c>
      <c r="B955" s="243">
        <v>1043</v>
      </c>
      <c r="C955" s="244"/>
      <c r="D955" s="259" t="str">
        <f t="shared" si="211"/>
        <v/>
      </c>
      <c r="E955" s="236"/>
      <c r="F955" s="236"/>
      <c r="G955" s="244"/>
      <c r="H955" s="259" t="str">
        <f t="shared" si="212"/>
        <v/>
      </c>
      <c r="I955" s="236"/>
      <c r="J955" s="236"/>
      <c r="K955" s="236"/>
      <c r="L955" s="236"/>
      <c r="M955" s="311">
        <f t="shared" si="216"/>
        <v>0</v>
      </c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  <c r="AA955" s="236"/>
      <c r="AB955" s="236"/>
      <c r="AC955" s="236"/>
      <c r="AD955" s="236"/>
      <c r="AE955" s="236"/>
      <c r="AF955" s="236"/>
      <c r="AG955" s="236"/>
      <c r="AH955" s="236"/>
      <c r="AI955" s="236"/>
      <c r="AJ955" s="236"/>
      <c r="AK955" s="236"/>
      <c r="AL955" s="260" t="str">
        <f t="shared" si="213"/>
        <v>нет</v>
      </c>
      <c r="AM955" s="260" t="str">
        <f t="shared" si="217"/>
        <v>нет</v>
      </c>
      <c r="AN955" s="260">
        <f t="shared" si="214"/>
        <v>0</v>
      </c>
      <c r="AO955" s="260" t="e">
        <f t="shared" si="215"/>
        <v>#VALUE!</v>
      </c>
    </row>
    <row r="956" spans="1:41">
      <c r="A956" s="264" t="e">
        <f t="shared" si="218"/>
        <v>#VALUE!</v>
      </c>
      <c r="B956" s="243">
        <v>1044</v>
      </c>
      <c r="C956" s="244"/>
      <c r="D956" s="259" t="str">
        <f t="shared" si="211"/>
        <v/>
      </c>
      <c r="E956" s="236"/>
      <c r="F956" s="236"/>
      <c r="G956" s="244"/>
      <c r="H956" s="259" t="str">
        <f t="shared" si="212"/>
        <v/>
      </c>
      <c r="I956" s="236"/>
      <c r="J956" s="236"/>
      <c r="K956" s="236"/>
      <c r="L956" s="236"/>
      <c r="M956" s="311">
        <f t="shared" si="216"/>
        <v>0</v>
      </c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  <c r="AA956" s="236"/>
      <c r="AB956" s="236"/>
      <c r="AC956" s="236"/>
      <c r="AD956" s="236"/>
      <c r="AE956" s="236"/>
      <c r="AF956" s="236"/>
      <c r="AG956" s="236"/>
      <c r="AH956" s="236"/>
      <c r="AI956" s="236"/>
      <c r="AJ956" s="236"/>
      <c r="AK956" s="236"/>
      <c r="AL956" s="260" t="str">
        <f t="shared" si="213"/>
        <v>нет</v>
      </c>
      <c r="AM956" s="260" t="str">
        <f t="shared" si="217"/>
        <v>нет</v>
      </c>
      <c r="AN956" s="260">
        <f t="shared" si="214"/>
        <v>0</v>
      </c>
      <c r="AO956" s="260" t="e">
        <f t="shared" si="215"/>
        <v>#VALUE!</v>
      </c>
    </row>
    <row r="957" spans="1:41">
      <c r="A957" s="264" t="e">
        <f t="shared" si="218"/>
        <v>#VALUE!</v>
      </c>
      <c r="B957" s="243">
        <v>1045</v>
      </c>
      <c r="C957" s="244"/>
      <c r="D957" s="259" t="str">
        <f t="shared" si="211"/>
        <v/>
      </c>
      <c r="E957" s="236"/>
      <c r="F957" s="236"/>
      <c r="G957" s="244"/>
      <c r="H957" s="259" t="str">
        <f t="shared" si="212"/>
        <v/>
      </c>
      <c r="I957" s="236"/>
      <c r="J957" s="236"/>
      <c r="K957" s="236"/>
      <c r="L957" s="236"/>
      <c r="M957" s="311">
        <f t="shared" si="216"/>
        <v>0</v>
      </c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  <c r="AA957" s="236"/>
      <c r="AB957" s="236"/>
      <c r="AC957" s="236"/>
      <c r="AD957" s="236"/>
      <c r="AE957" s="236"/>
      <c r="AF957" s="236"/>
      <c r="AG957" s="236"/>
      <c r="AH957" s="236"/>
      <c r="AI957" s="236"/>
      <c r="AJ957" s="236"/>
      <c r="AK957" s="236"/>
      <c r="AL957" s="260" t="str">
        <f t="shared" si="213"/>
        <v>нет</v>
      </c>
      <c r="AM957" s="260" t="str">
        <f t="shared" si="217"/>
        <v>нет</v>
      </c>
      <c r="AN957" s="260">
        <f t="shared" si="214"/>
        <v>0</v>
      </c>
      <c r="AO957" s="260" t="e">
        <f t="shared" si="215"/>
        <v>#VALUE!</v>
      </c>
    </row>
    <row r="958" spans="1:41">
      <c r="A958" s="264" t="e">
        <f t="shared" si="218"/>
        <v>#VALUE!</v>
      </c>
      <c r="B958" s="243">
        <v>1046</v>
      </c>
      <c r="C958" s="244"/>
      <c r="D958" s="259" t="str">
        <f t="shared" si="211"/>
        <v/>
      </c>
      <c r="E958" s="236"/>
      <c r="F958" s="236"/>
      <c r="G958" s="244"/>
      <c r="H958" s="259" t="str">
        <f t="shared" si="212"/>
        <v/>
      </c>
      <c r="I958" s="236"/>
      <c r="J958" s="236"/>
      <c r="K958" s="236"/>
      <c r="L958" s="236"/>
      <c r="M958" s="311">
        <f t="shared" si="216"/>
        <v>0</v>
      </c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  <c r="AA958" s="236"/>
      <c r="AB958" s="236"/>
      <c r="AC958" s="236"/>
      <c r="AD958" s="236"/>
      <c r="AE958" s="236"/>
      <c r="AF958" s="236"/>
      <c r="AG958" s="236"/>
      <c r="AH958" s="236"/>
      <c r="AI958" s="236"/>
      <c r="AJ958" s="236"/>
      <c r="AK958" s="236"/>
      <c r="AL958" s="260" t="str">
        <f t="shared" si="213"/>
        <v>нет</v>
      </c>
      <c r="AM958" s="260" t="str">
        <f t="shared" si="217"/>
        <v>нет</v>
      </c>
      <c r="AN958" s="260">
        <f t="shared" si="214"/>
        <v>0</v>
      </c>
      <c r="AO958" s="260" t="e">
        <f t="shared" si="215"/>
        <v>#VALUE!</v>
      </c>
    </row>
    <row r="959" spans="1:41">
      <c r="A959" s="264" t="e">
        <f t="shared" si="218"/>
        <v>#VALUE!</v>
      </c>
      <c r="B959" s="243">
        <v>1047</v>
      </c>
      <c r="C959" s="244"/>
      <c r="D959" s="259" t="str">
        <f t="shared" si="211"/>
        <v/>
      </c>
      <c r="E959" s="236"/>
      <c r="F959" s="236"/>
      <c r="G959" s="244"/>
      <c r="H959" s="259" t="str">
        <f t="shared" si="212"/>
        <v/>
      </c>
      <c r="I959" s="236"/>
      <c r="J959" s="236"/>
      <c r="K959" s="236"/>
      <c r="L959" s="236"/>
      <c r="M959" s="311">
        <f t="shared" si="216"/>
        <v>0</v>
      </c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  <c r="AA959" s="236"/>
      <c r="AB959" s="236"/>
      <c r="AC959" s="236"/>
      <c r="AD959" s="236"/>
      <c r="AE959" s="236"/>
      <c r="AF959" s="236"/>
      <c r="AG959" s="236"/>
      <c r="AH959" s="236"/>
      <c r="AI959" s="236"/>
      <c r="AJ959" s="236"/>
      <c r="AK959" s="236"/>
      <c r="AL959" s="260" t="str">
        <f t="shared" si="213"/>
        <v>нет</v>
      </c>
      <c r="AM959" s="260" t="str">
        <f t="shared" si="217"/>
        <v>нет</v>
      </c>
      <c r="AN959" s="260">
        <f t="shared" si="214"/>
        <v>0</v>
      </c>
      <c r="AO959" s="260" t="e">
        <f t="shared" si="215"/>
        <v>#VALUE!</v>
      </c>
    </row>
    <row r="960" spans="1:41">
      <c r="A960" s="264" t="e">
        <f t="shared" si="218"/>
        <v>#VALUE!</v>
      </c>
      <c r="B960" s="243">
        <v>1048</v>
      </c>
      <c r="C960" s="244"/>
      <c r="D960" s="259" t="str">
        <f t="shared" si="211"/>
        <v/>
      </c>
      <c r="E960" s="236"/>
      <c r="F960" s="236"/>
      <c r="G960" s="244"/>
      <c r="H960" s="259" t="str">
        <f t="shared" si="212"/>
        <v/>
      </c>
      <c r="I960" s="236"/>
      <c r="J960" s="236"/>
      <c r="K960" s="236"/>
      <c r="L960" s="236"/>
      <c r="M960" s="311">
        <f t="shared" si="216"/>
        <v>0</v>
      </c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  <c r="AA960" s="236"/>
      <c r="AB960" s="236"/>
      <c r="AC960" s="236"/>
      <c r="AD960" s="236"/>
      <c r="AE960" s="236"/>
      <c r="AF960" s="236"/>
      <c r="AG960" s="236"/>
      <c r="AH960" s="236"/>
      <c r="AI960" s="236"/>
      <c r="AJ960" s="236"/>
      <c r="AK960" s="236"/>
      <c r="AL960" s="260" t="str">
        <f t="shared" si="213"/>
        <v>нет</v>
      </c>
      <c r="AM960" s="260" t="str">
        <f t="shared" si="217"/>
        <v>нет</v>
      </c>
      <c r="AN960" s="260">
        <f t="shared" si="214"/>
        <v>0</v>
      </c>
      <c r="AO960" s="260" t="e">
        <f t="shared" si="215"/>
        <v>#VALUE!</v>
      </c>
    </row>
    <row r="961" spans="1:41">
      <c r="A961" s="264" t="e">
        <f t="shared" si="218"/>
        <v>#VALUE!</v>
      </c>
      <c r="B961" s="243">
        <v>1049</v>
      </c>
      <c r="C961" s="244"/>
      <c r="D961" s="259" t="str">
        <f t="shared" si="211"/>
        <v/>
      </c>
      <c r="E961" s="236"/>
      <c r="F961" s="236"/>
      <c r="G961" s="244"/>
      <c r="H961" s="259" t="str">
        <f t="shared" si="212"/>
        <v/>
      </c>
      <c r="I961" s="236"/>
      <c r="J961" s="236"/>
      <c r="K961" s="236"/>
      <c r="L961" s="236"/>
      <c r="M961" s="311">
        <f t="shared" si="216"/>
        <v>0</v>
      </c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  <c r="AA961" s="236"/>
      <c r="AB961" s="236"/>
      <c r="AC961" s="236"/>
      <c r="AD961" s="236"/>
      <c r="AE961" s="236"/>
      <c r="AF961" s="236"/>
      <c r="AG961" s="236"/>
      <c r="AH961" s="236"/>
      <c r="AI961" s="236"/>
      <c r="AJ961" s="236"/>
      <c r="AK961" s="236"/>
      <c r="AL961" s="260" t="str">
        <f t="shared" si="213"/>
        <v>нет</v>
      </c>
      <c r="AM961" s="260" t="str">
        <f t="shared" si="217"/>
        <v>нет</v>
      </c>
      <c r="AN961" s="260">
        <f t="shared" si="214"/>
        <v>0</v>
      </c>
      <c r="AO961" s="260" t="e">
        <f t="shared" si="215"/>
        <v>#VALUE!</v>
      </c>
    </row>
    <row r="962" spans="1:41">
      <c r="A962" s="264" t="e">
        <f t="shared" si="218"/>
        <v>#VALUE!</v>
      </c>
      <c r="B962" s="243">
        <v>1050</v>
      </c>
      <c r="C962" s="244"/>
      <c r="D962" s="259" t="str">
        <f t="shared" si="211"/>
        <v/>
      </c>
      <c r="E962" s="236"/>
      <c r="F962" s="236"/>
      <c r="G962" s="244"/>
      <c r="H962" s="259" t="str">
        <f t="shared" si="212"/>
        <v/>
      </c>
      <c r="I962" s="236"/>
      <c r="J962" s="236"/>
      <c r="K962" s="236"/>
      <c r="L962" s="236"/>
      <c r="M962" s="311">
        <f t="shared" si="216"/>
        <v>0</v>
      </c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  <c r="AA962" s="236"/>
      <c r="AB962" s="236"/>
      <c r="AC962" s="236"/>
      <c r="AD962" s="236"/>
      <c r="AE962" s="236"/>
      <c r="AF962" s="236"/>
      <c r="AG962" s="236"/>
      <c r="AH962" s="236"/>
      <c r="AI962" s="236"/>
      <c r="AJ962" s="236"/>
      <c r="AK962" s="236"/>
      <c r="AL962" s="260" t="str">
        <f t="shared" si="213"/>
        <v>нет</v>
      </c>
      <c r="AM962" s="260" t="str">
        <f t="shared" si="217"/>
        <v>нет</v>
      </c>
      <c r="AN962" s="260">
        <f t="shared" si="214"/>
        <v>0</v>
      </c>
      <c r="AO962" s="260" t="e">
        <f t="shared" si="215"/>
        <v>#VALUE!</v>
      </c>
    </row>
    <row r="963" spans="1:41">
      <c r="A963" s="264" t="e">
        <f t="shared" si="218"/>
        <v>#VALUE!</v>
      </c>
      <c r="B963" s="243">
        <v>1051</v>
      </c>
      <c r="C963" s="244"/>
      <c r="D963" s="259" t="str">
        <f t="shared" si="211"/>
        <v/>
      </c>
      <c r="E963" s="236"/>
      <c r="F963" s="236"/>
      <c r="G963" s="244"/>
      <c r="H963" s="259" t="str">
        <f t="shared" si="212"/>
        <v/>
      </c>
      <c r="I963" s="236"/>
      <c r="J963" s="236"/>
      <c r="K963" s="236"/>
      <c r="L963" s="236"/>
      <c r="M963" s="311">
        <f t="shared" si="216"/>
        <v>0</v>
      </c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  <c r="AA963" s="236"/>
      <c r="AB963" s="236"/>
      <c r="AC963" s="236"/>
      <c r="AD963" s="236"/>
      <c r="AE963" s="236"/>
      <c r="AF963" s="236"/>
      <c r="AG963" s="236"/>
      <c r="AH963" s="236"/>
      <c r="AI963" s="236"/>
      <c r="AJ963" s="236"/>
      <c r="AK963" s="236"/>
      <c r="AL963" s="260" t="str">
        <f t="shared" si="213"/>
        <v>нет</v>
      </c>
      <c r="AM963" s="260" t="str">
        <f t="shared" si="217"/>
        <v>нет</v>
      </c>
      <c r="AN963" s="260">
        <f t="shared" si="214"/>
        <v>0</v>
      </c>
      <c r="AO963" s="260" t="e">
        <f t="shared" si="215"/>
        <v>#VALUE!</v>
      </c>
    </row>
    <row r="964" spans="1:41">
      <c r="A964" s="264" t="e">
        <f t="shared" si="218"/>
        <v>#VALUE!</v>
      </c>
      <c r="B964" s="243">
        <v>1052</v>
      </c>
      <c r="C964" s="244"/>
      <c r="D964" s="259" t="str">
        <f t="shared" si="211"/>
        <v/>
      </c>
      <c r="E964" s="236"/>
      <c r="F964" s="236"/>
      <c r="G964" s="244"/>
      <c r="H964" s="259" t="str">
        <f t="shared" si="212"/>
        <v/>
      </c>
      <c r="I964" s="236"/>
      <c r="J964" s="236"/>
      <c r="K964" s="236"/>
      <c r="L964" s="236"/>
      <c r="M964" s="311">
        <f t="shared" si="216"/>
        <v>0</v>
      </c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  <c r="AA964" s="236"/>
      <c r="AB964" s="236"/>
      <c r="AC964" s="236"/>
      <c r="AD964" s="236"/>
      <c r="AE964" s="236"/>
      <c r="AF964" s="236"/>
      <c r="AG964" s="236"/>
      <c r="AH964" s="236"/>
      <c r="AI964" s="236"/>
      <c r="AJ964" s="236"/>
      <c r="AK964" s="236"/>
      <c r="AL964" s="260" t="str">
        <f t="shared" si="213"/>
        <v>нет</v>
      </c>
      <c r="AM964" s="260" t="str">
        <f t="shared" si="217"/>
        <v>нет</v>
      </c>
      <c r="AN964" s="260">
        <f t="shared" si="214"/>
        <v>0</v>
      </c>
      <c r="AO964" s="260" t="e">
        <f t="shared" si="215"/>
        <v>#VALUE!</v>
      </c>
    </row>
    <row r="965" spans="1:41">
      <c r="A965" s="264" t="e">
        <f t="shared" si="218"/>
        <v>#VALUE!</v>
      </c>
      <c r="B965" s="243">
        <v>1053</v>
      </c>
      <c r="C965" s="244"/>
      <c r="D965" s="259" t="str">
        <f t="shared" si="211"/>
        <v/>
      </c>
      <c r="E965" s="236"/>
      <c r="F965" s="236"/>
      <c r="G965" s="244"/>
      <c r="H965" s="259" t="str">
        <f t="shared" si="212"/>
        <v/>
      </c>
      <c r="I965" s="236"/>
      <c r="J965" s="236"/>
      <c r="K965" s="236"/>
      <c r="L965" s="236"/>
      <c r="M965" s="311">
        <f t="shared" si="216"/>
        <v>0</v>
      </c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  <c r="AA965" s="236"/>
      <c r="AB965" s="236"/>
      <c r="AC965" s="236"/>
      <c r="AD965" s="236"/>
      <c r="AE965" s="236"/>
      <c r="AF965" s="236"/>
      <c r="AG965" s="236"/>
      <c r="AH965" s="236"/>
      <c r="AI965" s="236"/>
      <c r="AJ965" s="236"/>
      <c r="AK965" s="236"/>
      <c r="AL965" s="260" t="str">
        <f t="shared" si="213"/>
        <v>нет</v>
      </c>
      <c r="AM965" s="260" t="str">
        <f t="shared" si="217"/>
        <v>нет</v>
      </c>
      <c r="AN965" s="260">
        <f t="shared" si="214"/>
        <v>0</v>
      </c>
      <c r="AO965" s="260" t="e">
        <f t="shared" si="215"/>
        <v>#VALUE!</v>
      </c>
    </row>
    <row r="966" spans="1:41">
      <c r="A966" s="264" t="e">
        <f t="shared" si="218"/>
        <v>#VALUE!</v>
      </c>
      <c r="B966" s="243">
        <v>1054</v>
      </c>
      <c r="C966" s="244"/>
      <c r="D966" s="259" t="str">
        <f t="shared" si="211"/>
        <v/>
      </c>
      <c r="E966" s="236"/>
      <c r="F966" s="236"/>
      <c r="G966" s="244"/>
      <c r="H966" s="259" t="str">
        <f t="shared" si="212"/>
        <v/>
      </c>
      <c r="I966" s="236"/>
      <c r="J966" s="236"/>
      <c r="K966" s="236"/>
      <c r="L966" s="236"/>
      <c r="M966" s="311">
        <f t="shared" si="216"/>
        <v>0</v>
      </c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  <c r="AA966" s="236"/>
      <c r="AB966" s="236"/>
      <c r="AC966" s="236"/>
      <c r="AD966" s="236"/>
      <c r="AE966" s="236"/>
      <c r="AF966" s="236"/>
      <c r="AG966" s="236"/>
      <c r="AH966" s="236"/>
      <c r="AI966" s="236"/>
      <c r="AJ966" s="236"/>
      <c r="AK966" s="236"/>
      <c r="AL966" s="260" t="str">
        <f t="shared" si="213"/>
        <v>нет</v>
      </c>
      <c r="AM966" s="260" t="str">
        <f t="shared" si="217"/>
        <v>нет</v>
      </c>
      <c r="AN966" s="260">
        <f t="shared" si="214"/>
        <v>0</v>
      </c>
      <c r="AO966" s="260" t="e">
        <f t="shared" si="215"/>
        <v>#VALUE!</v>
      </c>
    </row>
    <row r="967" spans="1:41">
      <c r="A967" s="264" t="e">
        <f t="shared" si="218"/>
        <v>#VALUE!</v>
      </c>
      <c r="B967" s="243">
        <v>1055</v>
      </c>
      <c r="C967" s="244"/>
      <c r="D967" s="259" t="str">
        <f t="shared" si="211"/>
        <v/>
      </c>
      <c r="E967" s="236"/>
      <c r="F967" s="236"/>
      <c r="G967" s="244"/>
      <c r="H967" s="259" t="str">
        <f t="shared" si="212"/>
        <v/>
      </c>
      <c r="I967" s="236"/>
      <c r="J967" s="236"/>
      <c r="K967" s="236"/>
      <c r="L967" s="236"/>
      <c r="M967" s="311">
        <f t="shared" si="216"/>
        <v>0</v>
      </c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  <c r="AA967" s="236"/>
      <c r="AB967" s="236"/>
      <c r="AC967" s="236"/>
      <c r="AD967" s="236"/>
      <c r="AE967" s="236"/>
      <c r="AF967" s="236"/>
      <c r="AG967" s="236"/>
      <c r="AH967" s="236"/>
      <c r="AI967" s="236"/>
      <c r="AJ967" s="236"/>
      <c r="AK967" s="236"/>
      <c r="AL967" s="260" t="str">
        <f t="shared" si="213"/>
        <v>нет</v>
      </c>
      <c r="AM967" s="260" t="str">
        <f t="shared" si="217"/>
        <v>нет</v>
      </c>
      <c r="AN967" s="260">
        <f t="shared" si="214"/>
        <v>0</v>
      </c>
      <c r="AO967" s="260" t="e">
        <f t="shared" si="215"/>
        <v>#VALUE!</v>
      </c>
    </row>
    <row r="968" spans="1:41">
      <c r="A968" s="264" t="e">
        <f t="shared" si="218"/>
        <v>#VALUE!</v>
      </c>
      <c r="B968" s="243">
        <v>1056</v>
      </c>
      <c r="C968" s="244"/>
      <c r="D968" s="259" t="str">
        <f t="shared" si="211"/>
        <v/>
      </c>
      <c r="E968" s="236"/>
      <c r="F968" s="236"/>
      <c r="G968" s="244"/>
      <c r="H968" s="259" t="str">
        <f t="shared" si="212"/>
        <v/>
      </c>
      <c r="I968" s="236"/>
      <c r="J968" s="236"/>
      <c r="K968" s="236"/>
      <c r="L968" s="236"/>
      <c r="M968" s="311">
        <f t="shared" si="216"/>
        <v>0</v>
      </c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  <c r="AA968" s="236"/>
      <c r="AB968" s="236"/>
      <c r="AC968" s="236"/>
      <c r="AD968" s="236"/>
      <c r="AE968" s="236"/>
      <c r="AF968" s="236"/>
      <c r="AG968" s="236"/>
      <c r="AH968" s="236"/>
      <c r="AI968" s="236"/>
      <c r="AJ968" s="236"/>
      <c r="AK968" s="236"/>
      <c r="AL968" s="260" t="str">
        <f t="shared" si="213"/>
        <v>нет</v>
      </c>
      <c r="AM968" s="260" t="str">
        <f t="shared" si="217"/>
        <v>нет</v>
      </c>
      <c r="AN968" s="260">
        <f t="shared" si="214"/>
        <v>0</v>
      </c>
      <c r="AO968" s="260" t="e">
        <f t="shared" si="215"/>
        <v>#VALUE!</v>
      </c>
    </row>
    <row r="969" spans="1:41">
      <c r="A969" s="264" t="e">
        <f t="shared" si="218"/>
        <v>#VALUE!</v>
      </c>
      <c r="B969" s="243">
        <v>1057</v>
      </c>
      <c r="C969" s="244"/>
      <c r="D969" s="259" t="str">
        <f t="shared" si="211"/>
        <v/>
      </c>
      <c r="E969" s="236"/>
      <c r="F969" s="236"/>
      <c r="G969" s="244"/>
      <c r="H969" s="259" t="str">
        <f t="shared" si="212"/>
        <v/>
      </c>
      <c r="I969" s="236"/>
      <c r="J969" s="236"/>
      <c r="K969" s="236"/>
      <c r="L969" s="236"/>
      <c r="M969" s="311">
        <f t="shared" si="216"/>
        <v>0</v>
      </c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  <c r="AA969" s="236"/>
      <c r="AB969" s="236"/>
      <c r="AC969" s="236"/>
      <c r="AD969" s="236"/>
      <c r="AE969" s="236"/>
      <c r="AF969" s="236"/>
      <c r="AG969" s="236"/>
      <c r="AH969" s="236"/>
      <c r="AI969" s="236"/>
      <c r="AJ969" s="236"/>
      <c r="AK969" s="236"/>
      <c r="AL969" s="260" t="str">
        <f t="shared" si="213"/>
        <v>нет</v>
      </c>
      <c r="AM969" s="260" t="str">
        <f t="shared" si="217"/>
        <v>нет</v>
      </c>
      <c r="AN969" s="260">
        <f t="shared" si="214"/>
        <v>0</v>
      </c>
      <c r="AO969" s="260" t="e">
        <f t="shared" si="215"/>
        <v>#VALUE!</v>
      </c>
    </row>
    <row r="970" spans="1:41">
      <c r="A970" s="264" t="e">
        <f t="shared" si="218"/>
        <v>#VALUE!</v>
      </c>
      <c r="B970" s="243">
        <v>1058</v>
      </c>
      <c r="C970" s="244"/>
      <c r="D970" s="259" t="str">
        <f t="shared" si="211"/>
        <v/>
      </c>
      <c r="E970" s="236"/>
      <c r="F970" s="236"/>
      <c r="G970" s="244"/>
      <c r="H970" s="259" t="str">
        <f t="shared" si="212"/>
        <v/>
      </c>
      <c r="I970" s="236"/>
      <c r="J970" s="236"/>
      <c r="K970" s="236"/>
      <c r="L970" s="236"/>
      <c r="M970" s="311">
        <f t="shared" si="216"/>
        <v>0</v>
      </c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  <c r="AA970" s="236"/>
      <c r="AB970" s="236"/>
      <c r="AC970" s="236"/>
      <c r="AD970" s="236"/>
      <c r="AE970" s="236"/>
      <c r="AF970" s="236"/>
      <c r="AG970" s="236"/>
      <c r="AH970" s="236"/>
      <c r="AI970" s="236"/>
      <c r="AJ970" s="236"/>
      <c r="AK970" s="236"/>
      <c r="AL970" s="260" t="str">
        <f t="shared" si="213"/>
        <v>нет</v>
      </c>
      <c r="AM970" s="260" t="str">
        <f t="shared" si="217"/>
        <v>нет</v>
      </c>
      <c r="AN970" s="260">
        <f t="shared" si="214"/>
        <v>0</v>
      </c>
      <c r="AO970" s="260" t="e">
        <f t="shared" si="215"/>
        <v>#VALUE!</v>
      </c>
    </row>
    <row r="971" spans="1:41">
      <c r="A971" s="264" t="e">
        <f t="shared" si="218"/>
        <v>#VALUE!</v>
      </c>
      <c r="B971" s="243">
        <v>1059</v>
      </c>
      <c r="C971" s="244"/>
      <c r="D971" s="259" t="str">
        <f t="shared" si="211"/>
        <v/>
      </c>
      <c r="E971" s="236"/>
      <c r="F971" s="236"/>
      <c r="G971" s="244"/>
      <c r="H971" s="259" t="str">
        <f t="shared" si="212"/>
        <v/>
      </c>
      <c r="I971" s="236"/>
      <c r="J971" s="236"/>
      <c r="K971" s="236"/>
      <c r="L971" s="236"/>
      <c r="M971" s="311">
        <f t="shared" si="216"/>
        <v>0</v>
      </c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  <c r="AA971" s="236"/>
      <c r="AB971" s="236"/>
      <c r="AC971" s="236"/>
      <c r="AD971" s="236"/>
      <c r="AE971" s="236"/>
      <c r="AF971" s="236"/>
      <c r="AG971" s="236"/>
      <c r="AH971" s="236"/>
      <c r="AI971" s="236"/>
      <c r="AJ971" s="236"/>
      <c r="AK971" s="236"/>
      <c r="AL971" s="260" t="str">
        <f t="shared" si="213"/>
        <v>нет</v>
      </c>
      <c r="AM971" s="260" t="str">
        <f t="shared" si="217"/>
        <v>нет</v>
      </c>
      <c r="AN971" s="260">
        <f t="shared" si="214"/>
        <v>0</v>
      </c>
      <c r="AO971" s="260" t="e">
        <f t="shared" si="215"/>
        <v>#VALUE!</v>
      </c>
    </row>
    <row r="972" spans="1:41">
      <c r="A972" s="264" t="e">
        <f t="shared" si="218"/>
        <v>#VALUE!</v>
      </c>
      <c r="B972" s="243">
        <v>1060</v>
      </c>
      <c r="C972" s="244"/>
      <c r="D972" s="259" t="str">
        <f t="shared" si="211"/>
        <v/>
      </c>
      <c r="E972" s="236"/>
      <c r="F972" s="236"/>
      <c r="G972" s="244"/>
      <c r="H972" s="259" t="str">
        <f t="shared" si="212"/>
        <v/>
      </c>
      <c r="I972" s="236"/>
      <c r="J972" s="236"/>
      <c r="K972" s="236"/>
      <c r="L972" s="236"/>
      <c r="M972" s="311">
        <f t="shared" si="216"/>
        <v>0</v>
      </c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  <c r="AA972" s="236"/>
      <c r="AB972" s="236"/>
      <c r="AC972" s="236"/>
      <c r="AD972" s="236"/>
      <c r="AE972" s="236"/>
      <c r="AF972" s="236"/>
      <c r="AG972" s="236"/>
      <c r="AH972" s="236"/>
      <c r="AI972" s="236"/>
      <c r="AJ972" s="236"/>
      <c r="AK972" s="236"/>
      <c r="AL972" s="260" t="str">
        <f t="shared" si="213"/>
        <v>нет</v>
      </c>
      <c r="AM972" s="260" t="str">
        <f t="shared" si="217"/>
        <v>нет</v>
      </c>
      <c r="AN972" s="260">
        <f t="shared" si="214"/>
        <v>0</v>
      </c>
      <c r="AO972" s="260" t="e">
        <f t="shared" si="215"/>
        <v>#VALUE!</v>
      </c>
    </row>
    <row r="973" spans="1:41">
      <c r="A973" s="264" t="e">
        <f t="shared" si="218"/>
        <v>#VALUE!</v>
      </c>
      <c r="B973" s="243">
        <v>1061</v>
      </c>
      <c r="C973" s="244"/>
      <c r="D973" s="259" t="str">
        <f t="shared" si="211"/>
        <v/>
      </c>
      <c r="E973" s="236"/>
      <c r="F973" s="236"/>
      <c r="G973" s="244"/>
      <c r="H973" s="259" t="str">
        <f t="shared" si="212"/>
        <v/>
      </c>
      <c r="I973" s="236"/>
      <c r="J973" s="236"/>
      <c r="K973" s="236"/>
      <c r="L973" s="236"/>
      <c r="M973" s="311">
        <f t="shared" si="216"/>
        <v>0</v>
      </c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  <c r="AA973" s="236"/>
      <c r="AB973" s="236"/>
      <c r="AC973" s="236"/>
      <c r="AD973" s="236"/>
      <c r="AE973" s="236"/>
      <c r="AF973" s="236"/>
      <c r="AG973" s="236"/>
      <c r="AH973" s="236"/>
      <c r="AI973" s="236"/>
      <c r="AJ973" s="236"/>
      <c r="AK973" s="236"/>
      <c r="AL973" s="260" t="str">
        <f t="shared" si="213"/>
        <v>нет</v>
      </c>
      <c r="AM973" s="260" t="str">
        <f t="shared" si="217"/>
        <v>нет</v>
      </c>
      <c r="AN973" s="260">
        <f t="shared" si="214"/>
        <v>0</v>
      </c>
      <c r="AO973" s="260" t="e">
        <f t="shared" si="215"/>
        <v>#VALUE!</v>
      </c>
    </row>
    <row r="974" spans="1:41">
      <c r="A974" s="264" t="e">
        <f t="shared" si="218"/>
        <v>#VALUE!</v>
      </c>
      <c r="B974" s="243">
        <v>1062</v>
      </c>
      <c r="C974" s="244"/>
      <c r="D974" s="259" t="str">
        <f t="shared" si="211"/>
        <v/>
      </c>
      <c r="E974" s="236"/>
      <c r="F974" s="236"/>
      <c r="G974" s="244"/>
      <c r="H974" s="259" t="str">
        <f t="shared" si="212"/>
        <v/>
      </c>
      <c r="I974" s="236"/>
      <c r="J974" s="236"/>
      <c r="K974" s="236"/>
      <c r="L974" s="236"/>
      <c r="M974" s="311">
        <f t="shared" si="216"/>
        <v>0</v>
      </c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  <c r="AA974" s="236"/>
      <c r="AB974" s="236"/>
      <c r="AC974" s="236"/>
      <c r="AD974" s="236"/>
      <c r="AE974" s="236"/>
      <c r="AF974" s="236"/>
      <c r="AG974" s="236"/>
      <c r="AH974" s="236"/>
      <c r="AI974" s="236"/>
      <c r="AJ974" s="236"/>
      <c r="AK974" s="236"/>
      <c r="AL974" s="260" t="str">
        <f t="shared" si="213"/>
        <v>нет</v>
      </c>
      <c r="AM974" s="260" t="str">
        <f t="shared" si="217"/>
        <v>нет</v>
      </c>
      <c r="AN974" s="260">
        <f t="shared" si="214"/>
        <v>0</v>
      </c>
      <c r="AO974" s="260" t="e">
        <f t="shared" si="215"/>
        <v>#VALUE!</v>
      </c>
    </row>
    <row r="975" spans="1:41">
      <c r="A975" s="264" t="e">
        <f t="shared" si="218"/>
        <v>#VALUE!</v>
      </c>
      <c r="B975" s="243">
        <v>1063</v>
      </c>
      <c r="C975" s="244"/>
      <c r="D975" s="259" t="str">
        <f t="shared" si="211"/>
        <v/>
      </c>
      <c r="E975" s="236"/>
      <c r="F975" s="236"/>
      <c r="G975" s="244"/>
      <c r="H975" s="259" t="str">
        <f t="shared" si="212"/>
        <v/>
      </c>
      <c r="I975" s="236"/>
      <c r="J975" s="236"/>
      <c r="K975" s="236"/>
      <c r="L975" s="236"/>
      <c r="M975" s="311">
        <f t="shared" si="216"/>
        <v>0</v>
      </c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  <c r="AA975" s="236"/>
      <c r="AB975" s="236"/>
      <c r="AC975" s="236"/>
      <c r="AD975" s="236"/>
      <c r="AE975" s="236"/>
      <c r="AF975" s="236"/>
      <c r="AG975" s="236"/>
      <c r="AH975" s="236"/>
      <c r="AI975" s="236"/>
      <c r="AJ975" s="236"/>
      <c r="AK975" s="236"/>
      <c r="AL975" s="260" t="str">
        <f t="shared" si="213"/>
        <v>нет</v>
      </c>
      <c r="AM975" s="260" t="str">
        <f t="shared" si="217"/>
        <v>нет</v>
      </c>
      <c r="AN975" s="260">
        <f t="shared" si="214"/>
        <v>0</v>
      </c>
      <c r="AO975" s="260" t="e">
        <f t="shared" si="215"/>
        <v>#VALUE!</v>
      </c>
    </row>
    <row r="976" spans="1:41">
      <c r="A976" s="264" t="e">
        <f t="shared" si="218"/>
        <v>#VALUE!</v>
      </c>
      <c r="B976" s="243">
        <v>1064</v>
      </c>
      <c r="C976" s="244"/>
      <c r="D976" s="259" t="str">
        <f t="shared" si="211"/>
        <v/>
      </c>
      <c r="E976" s="236"/>
      <c r="F976" s="236"/>
      <c r="G976" s="244"/>
      <c r="H976" s="259" t="str">
        <f t="shared" si="212"/>
        <v/>
      </c>
      <c r="I976" s="236"/>
      <c r="J976" s="236"/>
      <c r="K976" s="236"/>
      <c r="L976" s="236"/>
      <c r="M976" s="311">
        <f t="shared" si="216"/>
        <v>0</v>
      </c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  <c r="AA976" s="236"/>
      <c r="AB976" s="236"/>
      <c r="AC976" s="236"/>
      <c r="AD976" s="236"/>
      <c r="AE976" s="236"/>
      <c r="AF976" s="236"/>
      <c r="AG976" s="236"/>
      <c r="AH976" s="236"/>
      <c r="AI976" s="236"/>
      <c r="AJ976" s="236"/>
      <c r="AK976" s="236"/>
      <c r="AL976" s="260" t="str">
        <f t="shared" si="213"/>
        <v>нет</v>
      </c>
      <c r="AM976" s="260" t="str">
        <f t="shared" si="217"/>
        <v>нет</v>
      </c>
      <c r="AN976" s="260">
        <f t="shared" si="214"/>
        <v>0</v>
      </c>
      <c r="AO976" s="260" t="e">
        <f t="shared" si="215"/>
        <v>#VALUE!</v>
      </c>
    </row>
    <row r="977" spans="1:41">
      <c r="A977" s="264" t="e">
        <f t="shared" si="218"/>
        <v>#VALUE!</v>
      </c>
      <c r="B977" s="243">
        <v>1065</v>
      </c>
      <c r="C977" s="244"/>
      <c r="D977" s="259" t="str">
        <f t="shared" si="211"/>
        <v/>
      </c>
      <c r="E977" s="236"/>
      <c r="F977" s="236"/>
      <c r="G977" s="244"/>
      <c r="H977" s="259" t="str">
        <f t="shared" si="212"/>
        <v/>
      </c>
      <c r="I977" s="236"/>
      <c r="J977" s="236"/>
      <c r="K977" s="236"/>
      <c r="L977" s="236"/>
      <c r="M977" s="311">
        <f t="shared" si="216"/>
        <v>0</v>
      </c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  <c r="AA977" s="236"/>
      <c r="AB977" s="236"/>
      <c r="AC977" s="236"/>
      <c r="AD977" s="236"/>
      <c r="AE977" s="236"/>
      <c r="AF977" s="236"/>
      <c r="AG977" s="236"/>
      <c r="AH977" s="236"/>
      <c r="AI977" s="236"/>
      <c r="AJ977" s="236"/>
      <c r="AK977" s="236"/>
      <c r="AL977" s="260" t="str">
        <f t="shared" si="213"/>
        <v>нет</v>
      </c>
      <c r="AM977" s="260" t="str">
        <f t="shared" si="217"/>
        <v>нет</v>
      </c>
      <c r="AN977" s="260">
        <f t="shared" si="214"/>
        <v>0</v>
      </c>
      <c r="AO977" s="260" t="e">
        <f t="shared" si="215"/>
        <v>#VALUE!</v>
      </c>
    </row>
    <row r="978" spans="1:41">
      <c r="A978" s="264" t="e">
        <f t="shared" si="218"/>
        <v>#VALUE!</v>
      </c>
      <c r="B978" s="243">
        <v>1066</v>
      </c>
      <c r="C978" s="244"/>
      <c r="D978" s="259" t="str">
        <f t="shared" si="211"/>
        <v/>
      </c>
      <c r="E978" s="236"/>
      <c r="F978" s="236"/>
      <c r="G978" s="244"/>
      <c r="H978" s="259" t="str">
        <f t="shared" si="212"/>
        <v/>
      </c>
      <c r="I978" s="236"/>
      <c r="J978" s="236"/>
      <c r="K978" s="236"/>
      <c r="L978" s="236"/>
      <c r="M978" s="311">
        <f t="shared" si="216"/>
        <v>0</v>
      </c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  <c r="AA978" s="236"/>
      <c r="AB978" s="236"/>
      <c r="AC978" s="236"/>
      <c r="AD978" s="236"/>
      <c r="AE978" s="236"/>
      <c r="AF978" s="236"/>
      <c r="AG978" s="236"/>
      <c r="AH978" s="236"/>
      <c r="AI978" s="236"/>
      <c r="AJ978" s="236"/>
      <c r="AK978" s="236"/>
      <c r="AL978" s="260" t="str">
        <f t="shared" si="213"/>
        <v>нет</v>
      </c>
      <c r="AM978" s="260" t="str">
        <f t="shared" si="217"/>
        <v>нет</v>
      </c>
      <c r="AN978" s="260">
        <f t="shared" si="214"/>
        <v>0</v>
      </c>
      <c r="AO978" s="260" t="e">
        <f t="shared" si="215"/>
        <v>#VALUE!</v>
      </c>
    </row>
    <row r="979" spans="1:41">
      <c r="A979" s="264" t="e">
        <f t="shared" si="218"/>
        <v>#VALUE!</v>
      </c>
      <c r="B979" s="243">
        <v>1067</v>
      </c>
      <c r="C979" s="244"/>
      <c r="D979" s="259" t="str">
        <f t="shared" si="211"/>
        <v/>
      </c>
      <c r="E979" s="236"/>
      <c r="F979" s="236"/>
      <c r="G979" s="244"/>
      <c r="H979" s="259" t="str">
        <f t="shared" si="212"/>
        <v/>
      </c>
      <c r="I979" s="236"/>
      <c r="J979" s="236"/>
      <c r="K979" s="236"/>
      <c r="L979" s="236"/>
      <c r="M979" s="311">
        <f t="shared" si="216"/>
        <v>0</v>
      </c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  <c r="AA979" s="236"/>
      <c r="AB979" s="236"/>
      <c r="AC979" s="236"/>
      <c r="AD979" s="236"/>
      <c r="AE979" s="236"/>
      <c r="AF979" s="236"/>
      <c r="AG979" s="236"/>
      <c r="AH979" s="236"/>
      <c r="AI979" s="236"/>
      <c r="AJ979" s="236"/>
      <c r="AK979" s="236"/>
      <c r="AL979" s="260" t="str">
        <f t="shared" si="213"/>
        <v>нет</v>
      </c>
      <c r="AM979" s="260" t="str">
        <f t="shared" si="217"/>
        <v>нет</v>
      </c>
      <c r="AN979" s="260">
        <f t="shared" si="214"/>
        <v>0</v>
      </c>
      <c r="AO979" s="260" t="e">
        <f t="shared" si="215"/>
        <v>#VALUE!</v>
      </c>
    </row>
    <row r="980" spans="1:41">
      <c r="A980" s="264" t="e">
        <f t="shared" si="218"/>
        <v>#VALUE!</v>
      </c>
      <c r="B980" s="243">
        <v>1068</v>
      </c>
      <c r="C980" s="244"/>
      <c r="D980" s="259" t="str">
        <f t="shared" si="211"/>
        <v/>
      </c>
      <c r="E980" s="236"/>
      <c r="F980" s="236"/>
      <c r="G980" s="244"/>
      <c r="H980" s="259" t="str">
        <f t="shared" si="212"/>
        <v/>
      </c>
      <c r="I980" s="236"/>
      <c r="J980" s="236"/>
      <c r="K980" s="236"/>
      <c r="L980" s="236"/>
      <c r="M980" s="311">
        <f t="shared" si="216"/>
        <v>0</v>
      </c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  <c r="AA980" s="236"/>
      <c r="AB980" s="236"/>
      <c r="AC980" s="236"/>
      <c r="AD980" s="236"/>
      <c r="AE980" s="236"/>
      <c r="AF980" s="236"/>
      <c r="AG980" s="236"/>
      <c r="AH980" s="236"/>
      <c r="AI980" s="236"/>
      <c r="AJ980" s="236"/>
      <c r="AK980" s="236"/>
      <c r="AL980" s="260" t="str">
        <f t="shared" si="213"/>
        <v>нет</v>
      </c>
      <c r="AM980" s="260" t="str">
        <f t="shared" si="217"/>
        <v>нет</v>
      </c>
      <c r="AN980" s="260">
        <f t="shared" si="214"/>
        <v>0</v>
      </c>
      <c r="AO980" s="260" t="e">
        <f t="shared" si="215"/>
        <v>#VALUE!</v>
      </c>
    </row>
    <row r="981" spans="1:41">
      <c r="A981" s="264" t="e">
        <f t="shared" si="218"/>
        <v>#VALUE!</v>
      </c>
      <c r="B981" s="243">
        <v>1069</v>
      </c>
      <c r="C981" s="244"/>
      <c r="D981" s="259" t="str">
        <f t="shared" si="211"/>
        <v/>
      </c>
      <c r="E981" s="236"/>
      <c r="F981" s="236"/>
      <c r="G981" s="244"/>
      <c r="H981" s="259" t="str">
        <f t="shared" si="212"/>
        <v/>
      </c>
      <c r="I981" s="236"/>
      <c r="J981" s="236"/>
      <c r="K981" s="236"/>
      <c r="L981" s="236"/>
      <c r="M981" s="311">
        <f t="shared" si="216"/>
        <v>0</v>
      </c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  <c r="AA981" s="236"/>
      <c r="AB981" s="236"/>
      <c r="AC981" s="236"/>
      <c r="AD981" s="236"/>
      <c r="AE981" s="236"/>
      <c r="AF981" s="236"/>
      <c r="AG981" s="236"/>
      <c r="AH981" s="236"/>
      <c r="AI981" s="236"/>
      <c r="AJ981" s="236"/>
      <c r="AK981" s="236"/>
      <c r="AL981" s="260" t="str">
        <f t="shared" si="213"/>
        <v>нет</v>
      </c>
      <c r="AM981" s="260" t="str">
        <f t="shared" si="217"/>
        <v>нет</v>
      </c>
      <c r="AN981" s="260">
        <f t="shared" si="214"/>
        <v>0</v>
      </c>
      <c r="AO981" s="260" t="e">
        <f t="shared" si="215"/>
        <v>#VALUE!</v>
      </c>
    </row>
    <row r="982" spans="1:41">
      <c r="A982" s="264" t="e">
        <f t="shared" si="218"/>
        <v>#VALUE!</v>
      </c>
      <c r="B982" s="243">
        <v>1070</v>
      </c>
      <c r="C982" s="244"/>
      <c r="D982" s="259" t="str">
        <f t="shared" si="211"/>
        <v/>
      </c>
      <c r="E982" s="236"/>
      <c r="F982" s="236"/>
      <c r="G982" s="244"/>
      <c r="H982" s="259" t="str">
        <f t="shared" si="212"/>
        <v/>
      </c>
      <c r="I982" s="236"/>
      <c r="J982" s="236"/>
      <c r="K982" s="236"/>
      <c r="L982" s="236"/>
      <c r="M982" s="311">
        <f t="shared" si="216"/>
        <v>0</v>
      </c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  <c r="AA982" s="236"/>
      <c r="AB982" s="236"/>
      <c r="AC982" s="236"/>
      <c r="AD982" s="236"/>
      <c r="AE982" s="236"/>
      <c r="AF982" s="236"/>
      <c r="AG982" s="236"/>
      <c r="AH982" s="236"/>
      <c r="AI982" s="236"/>
      <c r="AJ982" s="236"/>
      <c r="AK982" s="236"/>
      <c r="AL982" s="260" t="str">
        <f t="shared" si="213"/>
        <v>нет</v>
      </c>
      <c r="AM982" s="260" t="str">
        <f t="shared" si="217"/>
        <v>нет</v>
      </c>
      <c r="AN982" s="260">
        <f t="shared" si="214"/>
        <v>0</v>
      </c>
      <c r="AO982" s="260" t="e">
        <f t="shared" si="215"/>
        <v>#VALUE!</v>
      </c>
    </row>
    <row r="983" spans="1:41">
      <c r="A983" s="264" t="e">
        <f t="shared" si="218"/>
        <v>#VALUE!</v>
      </c>
      <c r="B983" s="243">
        <v>1071</v>
      </c>
      <c r="C983" s="244"/>
      <c r="D983" s="259" t="str">
        <f t="shared" si="211"/>
        <v/>
      </c>
      <c r="E983" s="236"/>
      <c r="F983" s="236"/>
      <c r="G983" s="244"/>
      <c r="H983" s="259" t="str">
        <f t="shared" si="212"/>
        <v/>
      </c>
      <c r="I983" s="236"/>
      <c r="J983" s="236"/>
      <c r="K983" s="236"/>
      <c r="L983" s="236"/>
      <c r="M983" s="311">
        <f t="shared" si="216"/>
        <v>0</v>
      </c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  <c r="AA983" s="236"/>
      <c r="AB983" s="236"/>
      <c r="AC983" s="236"/>
      <c r="AD983" s="236"/>
      <c r="AE983" s="236"/>
      <c r="AF983" s="236"/>
      <c r="AG983" s="236"/>
      <c r="AH983" s="236"/>
      <c r="AI983" s="236"/>
      <c r="AJ983" s="236"/>
      <c r="AK983" s="236"/>
      <c r="AL983" s="260" t="str">
        <f t="shared" si="213"/>
        <v>нет</v>
      </c>
      <c r="AM983" s="260" t="str">
        <f t="shared" si="217"/>
        <v>нет</v>
      </c>
      <c r="AN983" s="260">
        <f t="shared" si="214"/>
        <v>0</v>
      </c>
      <c r="AO983" s="260" t="e">
        <f t="shared" si="215"/>
        <v>#VALUE!</v>
      </c>
    </row>
    <row r="984" spans="1:41">
      <c r="A984" s="264" t="e">
        <f t="shared" si="218"/>
        <v>#VALUE!</v>
      </c>
      <c r="B984" s="243">
        <v>1072</v>
      </c>
      <c r="C984" s="244"/>
      <c r="D984" s="259" t="str">
        <f t="shared" si="211"/>
        <v/>
      </c>
      <c r="E984" s="236"/>
      <c r="F984" s="236"/>
      <c r="G984" s="244"/>
      <c r="H984" s="259" t="str">
        <f t="shared" si="212"/>
        <v/>
      </c>
      <c r="I984" s="236"/>
      <c r="J984" s="236"/>
      <c r="K984" s="236"/>
      <c r="L984" s="236"/>
      <c r="M984" s="311">
        <f t="shared" si="216"/>
        <v>0</v>
      </c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  <c r="AA984" s="236"/>
      <c r="AB984" s="236"/>
      <c r="AC984" s="236"/>
      <c r="AD984" s="236"/>
      <c r="AE984" s="236"/>
      <c r="AF984" s="236"/>
      <c r="AG984" s="236"/>
      <c r="AH984" s="236"/>
      <c r="AI984" s="236"/>
      <c r="AJ984" s="236"/>
      <c r="AK984" s="236"/>
      <c r="AL984" s="260" t="str">
        <f t="shared" si="213"/>
        <v>нет</v>
      </c>
      <c r="AM984" s="260" t="str">
        <f t="shared" si="217"/>
        <v>нет</v>
      </c>
      <c r="AN984" s="260">
        <f t="shared" si="214"/>
        <v>0</v>
      </c>
      <c r="AO984" s="260" t="e">
        <f t="shared" si="215"/>
        <v>#VALUE!</v>
      </c>
    </row>
    <row r="985" spans="1:41">
      <c r="A985" s="264" t="e">
        <f t="shared" si="218"/>
        <v>#VALUE!</v>
      </c>
      <c r="B985" s="243">
        <v>1073</v>
      </c>
      <c r="C985" s="244"/>
      <c r="D985" s="259" t="str">
        <f t="shared" si="211"/>
        <v/>
      </c>
      <c r="E985" s="236"/>
      <c r="F985" s="236"/>
      <c r="G985" s="244"/>
      <c r="H985" s="259" t="str">
        <f t="shared" si="212"/>
        <v/>
      </c>
      <c r="I985" s="236"/>
      <c r="J985" s="236"/>
      <c r="K985" s="236"/>
      <c r="L985" s="236"/>
      <c r="M985" s="311">
        <f t="shared" si="216"/>
        <v>0</v>
      </c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  <c r="AA985" s="236"/>
      <c r="AB985" s="236"/>
      <c r="AC985" s="236"/>
      <c r="AD985" s="236"/>
      <c r="AE985" s="236"/>
      <c r="AF985" s="236"/>
      <c r="AG985" s="236"/>
      <c r="AH985" s="236"/>
      <c r="AI985" s="236"/>
      <c r="AJ985" s="236"/>
      <c r="AK985" s="236"/>
      <c r="AL985" s="260" t="str">
        <f t="shared" si="213"/>
        <v>нет</v>
      </c>
      <c r="AM985" s="260" t="str">
        <f t="shared" si="217"/>
        <v>нет</v>
      </c>
      <c r="AN985" s="260">
        <f t="shared" si="214"/>
        <v>0</v>
      </c>
      <c r="AO985" s="260" t="e">
        <f t="shared" si="215"/>
        <v>#VALUE!</v>
      </c>
    </row>
    <row r="986" spans="1:41">
      <c r="A986" s="264" t="e">
        <f t="shared" si="218"/>
        <v>#VALUE!</v>
      </c>
      <c r="B986" s="243">
        <v>1074</v>
      </c>
      <c r="C986" s="244"/>
      <c r="D986" s="259" t="str">
        <f t="shared" si="211"/>
        <v/>
      </c>
      <c r="E986" s="236"/>
      <c r="F986" s="236"/>
      <c r="G986" s="244"/>
      <c r="H986" s="259" t="str">
        <f t="shared" si="212"/>
        <v/>
      </c>
      <c r="I986" s="236"/>
      <c r="J986" s="236"/>
      <c r="K986" s="236"/>
      <c r="L986" s="236"/>
      <c r="M986" s="311">
        <f t="shared" si="216"/>
        <v>0</v>
      </c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  <c r="AA986" s="236"/>
      <c r="AB986" s="236"/>
      <c r="AC986" s="236"/>
      <c r="AD986" s="236"/>
      <c r="AE986" s="236"/>
      <c r="AF986" s="236"/>
      <c r="AG986" s="236"/>
      <c r="AH986" s="236"/>
      <c r="AI986" s="236"/>
      <c r="AJ986" s="236"/>
      <c r="AK986" s="236"/>
      <c r="AL986" s="260" t="str">
        <f t="shared" si="213"/>
        <v>нет</v>
      </c>
      <c r="AM986" s="260" t="str">
        <f t="shared" si="217"/>
        <v>нет</v>
      </c>
      <c r="AN986" s="260">
        <f t="shared" si="214"/>
        <v>0</v>
      </c>
      <c r="AO986" s="260" t="e">
        <f t="shared" si="215"/>
        <v>#VALUE!</v>
      </c>
    </row>
    <row r="987" spans="1:41">
      <c r="A987" s="264" t="e">
        <f t="shared" si="218"/>
        <v>#VALUE!</v>
      </c>
      <c r="B987" s="243">
        <v>1075</v>
      </c>
      <c r="C987" s="244"/>
      <c r="D987" s="259" t="str">
        <f t="shared" si="211"/>
        <v/>
      </c>
      <c r="E987" s="236"/>
      <c r="F987" s="236"/>
      <c r="G987" s="244"/>
      <c r="H987" s="259" t="str">
        <f t="shared" si="212"/>
        <v/>
      </c>
      <c r="I987" s="236"/>
      <c r="J987" s="236"/>
      <c r="K987" s="236"/>
      <c r="L987" s="236"/>
      <c r="M987" s="311">
        <f t="shared" si="216"/>
        <v>0</v>
      </c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  <c r="AA987" s="236"/>
      <c r="AB987" s="236"/>
      <c r="AC987" s="236"/>
      <c r="AD987" s="236"/>
      <c r="AE987" s="236"/>
      <c r="AF987" s="236"/>
      <c r="AG987" s="236"/>
      <c r="AH987" s="236"/>
      <c r="AI987" s="236"/>
      <c r="AJ987" s="236"/>
      <c r="AK987" s="236"/>
      <c r="AL987" s="260" t="str">
        <f t="shared" si="213"/>
        <v>нет</v>
      </c>
      <c r="AM987" s="260" t="str">
        <f t="shared" si="217"/>
        <v>нет</v>
      </c>
      <c r="AN987" s="260">
        <f t="shared" si="214"/>
        <v>0</v>
      </c>
      <c r="AO987" s="260" t="e">
        <f t="shared" si="215"/>
        <v>#VALUE!</v>
      </c>
    </row>
    <row r="988" spans="1:41">
      <c r="A988" s="264" t="e">
        <f t="shared" si="218"/>
        <v>#VALUE!</v>
      </c>
      <c r="B988" s="243">
        <v>1076</v>
      </c>
      <c r="C988" s="244"/>
      <c r="D988" s="259" t="str">
        <f t="shared" ref="D988:D1051" si="219">IFERROR(VLOOKUP(C988,msu,2,0),"")</f>
        <v/>
      </c>
      <c r="E988" s="236"/>
      <c r="F988" s="236"/>
      <c r="G988" s="244"/>
      <c r="H988" s="259" t="str">
        <f t="shared" ref="H988:H1051" si="220">IFERROR(VLOOKUP(G988,oo,2,0),"")</f>
        <v/>
      </c>
      <c r="I988" s="236"/>
      <c r="J988" s="236"/>
      <c r="K988" s="236"/>
      <c r="L988" s="236"/>
      <c r="M988" s="311">
        <f t="shared" si="216"/>
        <v>0</v>
      </c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  <c r="AA988" s="236"/>
      <c r="AB988" s="236"/>
      <c r="AC988" s="236"/>
      <c r="AD988" s="236"/>
      <c r="AE988" s="236"/>
      <c r="AF988" s="236"/>
      <c r="AG988" s="236"/>
      <c r="AH988" s="236"/>
      <c r="AI988" s="236"/>
      <c r="AJ988" s="236"/>
      <c r="AK988" s="236"/>
      <c r="AL988" s="260" t="str">
        <f t="shared" si="213"/>
        <v>нет</v>
      </c>
      <c r="AM988" s="260" t="str">
        <f t="shared" si="217"/>
        <v>нет</v>
      </c>
      <c r="AN988" s="260">
        <f t="shared" si="214"/>
        <v>0</v>
      </c>
      <c r="AO988" s="260" t="e">
        <f t="shared" si="215"/>
        <v>#VALUE!</v>
      </c>
    </row>
    <row r="989" spans="1:41">
      <c r="A989" s="264" t="e">
        <f t="shared" si="218"/>
        <v>#VALUE!</v>
      </c>
      <c r="B989" s="243">
        <v>1077</v>
      </c>
      <c r="C989" s="244"/>
      <c r="D989" s="259" t="str">
        <f t="shared" si="219"/>
        <v/>
      </c>
      <c r="E989" s="236"/>
      <c r="F989" s="236"/>
      <c r="G989" s="244"/>
      <c r="H989" s="259" t="str">
        <f t="shared" si="220"/>
        <v/>
      </c>
      <c r="I989" s="236"/>
      <c r="J989" s="236"/>
      <c r="K989" s="236"/>
      <c r="L989" s="236"/>
      <c r="M989" s="311">
        <f t="shared" si="216"/>
        <v>0</v>
      </c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  <c r="AA989" s="236"/>
      <c r="AB989" s="236"/>
      <c r="AC989" s="236"/>
      <c r="AD989" s="236"/>
      <c r="AE989" s="236"/>
      <c r="AF989" s="236"/>
      <c r="AG989" s="236"/>
      <c r="AH989" s="236"/>
      <c r="AI989" s="236"/>
      <c r="AJ989" s="236"/>
      <c r="AK989" s="236"/>
      <c r="AL989" s="260" t="str">
        <f t="shared" si="213"/>
        <v>нет</v>
      </c>
      <c r="AM989" s="260" t="str">
        <f t="shared" si="217"/>
        <v>нет</v>
      </c>
      <c r="AN989" s="260">
        <f t="shared" si="214"/>
        <v>0</v>
      </c>
      <c r="AO989" s="260" t="e">
        <f t="shared" si="215"/>
        <v>#VALUE!</v>
      </c>
    </row>
    <row r="990" spans="1:41">
      <c r="A990" s="264" t="e">
        <f t="shared" si="218"/>
        <v>#VALUE!</v>
      </c>
      <c r="B990" s="243">
        <v>1078</v>
      </c>
      <c r="C990" s="244"/>
      <c r="D990" s="259" t="str">
        <f t="shared" si="219"/>
        <v/>
      </c>
      <c r="E990" s="236"/>
      <c r="F990" s="236"/>
      <c r="G990" s="244"/>
      <c r="H990" s="259" t="str">
        <f t="shared" si="220"/>
        <v/>
      </c>
      <c r="I990" s="236"/>
      <c r="J990" s="236"/>
      <c r="K990" s="236"/>
      <c r="L990" s="236"/>
      <c r="M990" s="311">
        <f t="shared" si="216"/>
        <v>0</v>
      </c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  <c r="AA990" s="236"/>
      <c r="AB990" s="236"/>
      <c r="AC990" s="236"/>
      <c r="AD990" s="236"/>
      <c r="AE990" s="236"/>
      <c r="AF990" s="236"/>
      <c r="AG990" s="236"/>
      <c r="AH990" s="236"/>
      <c r="AI990" s="236"/>
      <c r="AJ990" s="236"/>
      <c r="AK990" s="236"/>
      <c r="AL990" s="260" t="str">
        <f t="shared" si="213"/>
        <v>нет</v>
      </c>
      <c r="AM990" s="260" t="str">
        <f t="shared" si="217"/>
        <v>нет</v>
      </c>
      <c r="AN990" s="260">
        <f t="shared" si="214"/>
        <v>0</v>
      </c>
      <c r="AO990" s="260" t="e">
        <f t="shared" si="215"/>
        <v>#VALUE!</v>
      </c>
    </row>
    <row r="991" spans="1:41">
      <c r="A991" s="264" t="e">
        <f t="shared" si="218"/>
        <v>#VALUE!</v>
      </c>
      <c r="B991" s="243">
        <v>1079</v>
      </c>
      <c r="C991" s="244"/>
      <c r="D991" s="259" t="str">
        <f t="shared" si="219"/>
        <v/>
      </c>
      <c r="E991" s="236"/>
      <c r="F991" s="236"/>
      <c r="G991" s="244"/>
      <c r="H991" s="259" t="str">
        <f t="shared" si="220"/>
        <v/>
      </c>
      <c r="I991" s="236"/>
      <c r="J991" s="236"/>
      <c r="K991" s="236"/>
      <c r="L991" s="236"/>
      <c r="M991" s="311">
        <f t="shared" si="216"/>
        <v>0</v>
      </c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  <c r="AA991" s="236"/>
      <c r="AB991" s="236"/>
      <c r="AC991" s="236"/>
      <c r="AD991" s="236"/>
      <c r="AE991" s="236"/>
      <c r="AF991" s="236"/>
      <c r="AG991" s="236"/>
      <c r="AH991" s="236"/>
      <c r="AI991" s="236"/>
      <c r="AJ991" s="236"/>
      <c r="AK991" s="236"/>
      <c r="AL991" s="260" t="str">
        <f t="shared" si="213"/>
        <v>нет</v>
      </c>
      <c r="AM991" s="260" t="str">
        <f t="shared" si="217"/>
        <v>нет</v>
      </c>
      <c r="AN991" s="260">
        <f t="shared" si="214"/>
        <v>0</v>
      </c>
      <c r="AO991" s="260" t="e">
        <f t="shared" si="215"/>
        <v>#VALUE!</v>
      </c>
    </row>
    <row r="992" spans="1:41">
      <c r="A992" s="264" t="e">
        <f t="shared" si="218"/>
        <v>#VALUE!</v>
      </c>
      <c r="B992" s="243">
        <v>1080</v>
      </c>
      <c r="C992" s="244"/>
      <c r="D992" s="259" t="str">
        <f t="shared" si="219"/>
        <v/>
      </c>
      <c r="E992" s="236"/>
      <c r="F992" s="236"/>
      <c r="G992" s="244"/>
      <c r="H992" s="259" t="str">
        <f t="shared" si="220"/>
        <v/>
      </c>
      <c r="I992" s="236"/>
      <c r="J992" s="236"/>
      <c r="K992" s="236"/>
      <c r="L992" s="236"/>
      <c r="M992" s="311">
        <f t="shared" si="216"/>
        <v>0</v>
      </c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  <c r="AA992" s="236"/>
      <c r="AB992" s="236"/>
      <c r="AC992" s="236"/>
      <c r="AD992" s="236"/>
      <c r="AE992" s="236"/>
      <c r="AF992" s="236"/>
      <c r="AG992" s="236"/>
      <c r="AH992" s="236"/>
      <c r="AI992" s="236"/>
      <c r="AJ992" s="236"/>
      <c r="AK992" s="236"/>
      <c r="AL992" s="260" t="str">
        <f t="shared" si="213"/>
        <v>нет</v>
      </c>
      <c r="AM992" s="260" t="str">
        <f t="shared" si="217"/>
        <v>нет</v>
      </c>
      <c r="AN992" s="260">
        <f t="shared" si="214"/>
        <v>0</v>
      </c>
      <c r="AO992" s="260" t="e">
        <f t="shared" si="215"/>
        <v>#VALUE!</v>
      </c>
    </row>
    <row r="993" spans="1:41">
      <c r="A993" s="264" t="e">
        <f t="shared" si="218"/>
        <v>#VALUE!</v>
      </c>
      <c r="B993" s="243">
        <v>1081</v>
      </c>
      <c r="C993" s="244"/>
      <c r="D993" s="259" t="str">
        <f t="shared" si="219"/>
        <v/>
      </c>
      <c r="E993" s="236"/>
      <c r="F993" s="236"/>
      <c r="G993" s="244"/>
      <c r="H993" s="259" t="str">
        <f t="shared" si="220"/>
        <v/>
      </c>
      <c r="I993" s="236"/>
      <c r="J993" s="236"/>
      <c r="K993" s="236"/>
      <c r="L993" s="236"/>
      <c r="M993" s="311">
        <f t="shared" si="216"/>
        <v>0</v>
      </c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  <c r="AA993" s="236"/>
      <c r="AB993" s="236"/>
      <c r="AC993" s="236"/>
      <c r="AD993" s="236"/>
      <c r="AE993" s="236"/>
      <c r="AF993" s="236"/>
      <c r="AG993" s="236"/>
      <c r="AH993" s="236"/>
      <c r="AI993" s="236"/>
      <c r="AJ993" s="236"/>
      <c r="AK993" s="236"/>
      <c r="AL993" s="260" t="str">
        <f t="shared" si="213"/>
        <v>нет</v>
      </c>
      <c r="AM993" s="260" t="str">
        <f t="shared" si="217"/>
        <v>нет</v>
      </c>
      <c r="AN993" s="260">
        <f t="shared" si="214"/>
        <v>0</v>
      </c>
      <c r="AO993" s="260" t="e">
        <f t="shared" si="215"/>
        <v>#VALUE!</v>
      </c>
    </row>
    <row r="994" spans="1:41">
      <c r="A994" s="264" t="e">
        <f t="shared" si="218"/>
        <v>#VALUE!</v>
      </c>
      <c r="B994" s="243">
        <v>1082</v>
      </c>
      <c r="C994" s="244"/>
      <c r="D994" s="259" t="str">
        <f t="shared" si="219"/>
        <v/>
      </c>
      <c r="E994" s="236"/>
      <c r="F994" s="236"/>
      <c r="G994" s="244"/>
      <c r="H994" s="259" t="str">
        <f t="shared" si="220"/>
        <v/>
      </c>
      <c r="I994" s="236"/>
      <c r="J994" s="236"/>
      <c r="K994" s="236"/>
      <c r="L994" s="236"/>
      <c r="M994" s="311">
        <f t="shared" si="216"/>
        <v>0</v>
      </c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  <c r="AA994" s="236"/>
      <c r="AB994" s="236"/>
      <c r="AC994" s="236"/>
      <c r="AD994" s="236"/>
      <c r="AE994" s="236"/>
      <c r="AF994" s="236"/>
      <c r="AG994" s="236"/>
      <c r="AH994" s="236"/>
      <c r="AI994" s="236"/>
      <c r="AJ994" s="236"/>
      <c r="AK994" s="236"/>
      <c r="AL994" s="260" t="str">
        <f t="shared" ref="AL994:AL1057" si="221">IF($I994&lt;5,"нет",IF($I994&gt;9,"нет","да"))</f>
        <v>нет</v>
      </c>
      <c r="AM994" s="260" t="str">
        <f t="shared" si="217"/>
        <v>нет</v>
      </c>
      <c r="AN994" s="260">
        <f t="shared" ref="AN994:AN1057" si="222">COUNTIF(N994:AK994,"призер")+COUNTIF(N994:AK994,"победитель")</f>
        <v>0</v>
      </c>
      <c r="AO994" s="260" t="e">
        <f t="shared" ref="AO994:AO1057" si="223">IF(LEN(G994)=5,LEFT(G994,1)+100,LEFT(G994,2)+100)</f>
        <v>#VALUE!</v>
      </c>
    </row>
    <row r="995" spans="1:41">
      <c r="A995" s="264" t="e">
        <f t="shared" si="218"/>
        <v>#VALUE!</v>
      </c>
      <c r="B995" s="243">
        <v>1083</v>
      </c>
      <c r="C995" s="244"/>
      <c r="D995" s="259" t="str">
        <f t="shared" si="219"/>
        <v/>
      </c>
      <c r="E995" s="236"/>
      <c r="F995" s="236"/>
      <c r="G995" s="244"/>
      <c r="H995" s="259" t="str">
        <f t="shared" si="220"/>
        <v/>
      </c>
      <c r="I995" s="236"/>
      <c r="J995" s="236"/>
      <c r="K995" s="236"/>
      <c r="L995" s="236"/>
      <c r="M995" s="311">
        <f t="shared" ref="M995:M1058" si="224">COUNTA(N995:AK995)</f>
        <v>0</v>
      </c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  <c r="AA995" s="236"/>
      <c r="AB995" s="236"/>
      <c r="AC995" s="236"/>
      <c r="AD995" s="236"/>
      <c r="AE995" s="236"/>
      <c r="AF995" s="236"/>
      <c r="AG995" s="236"/>
      <c r="AH995" s="236"/>
      <c r="AI995" s="236"/>
      <c r="AJ995" s="236"/>
      <c r="AK995" s="236"/>
      <c r="AL995" s="260" t="str">
        <f t="shared" si="221"/>
        <v>нет</v>
      </c>
      <c r="AM995" s="260" t="str">
        <f t="shared" ref="AM995:AM1058" si="225">IF($I995&lt;=9,"нет","да")</f>
        <v>нет</v>
      </c>
      <c r="AN995" s="260">
        <f t="shared" si="222"/>
        <v>0</v>
      </c>
      <c r="AO995" s="260" t="e">
        <f t="shared" si="223"/>
        <v>#VALUE!</v>
      </c>
    </row>
    <row r="996" spans="1:41">
      <c r="A996" s="264" t="e">
        <f t="shared" si="218"/>
        <v>#VALUE!</v>
      </c>
      <c r="B996" s="243">
        <v>1084</v>
      </c>
      <c r="C996" s="244"/>
      <c r="D996" s="259" t="str">
        <f t="shared" si="219"/>
        <v/>
      </c>
      <c r="E996" s="236"/>
      <c r="F996" s="236"/>
      <c r="G996" s="244"/>
      <c r="H996" s="259" t="str">
        <f t="shared" si="220"/>
        <v/>
      </c>
      <c r="I996" s="236"/>
      <c r="J996" s="236"/>
      <c r="K996" s="236"/>
      <c r="L996" s="236"/>
      <c r="M996" s="311">
        <f t="shared" si="224"/>
        <v>0</v>
      </c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  <c r="AA996" s="236"/>
      <c r="AB996" s="236"/>
      <c r="AC996" s="236"/>
      <c r="AD996" s="236"/>
      <c r="AE996" s="236"/>
      <c r="AF996" s="236"/>
      <c r="AG996" s="236"/>
      <c r="AH996" s="236"/>
      <c r="AI996" s="236"/>
      <c r="AJ996" s="236"/>
      <c r="AK996" s="236"/>
      <c r="AL996" s="260" t="str">
        <f t="shared" si="221"/>
        <v>нет</v>
      </c>
      <c r="AM996" s="260" t="str">
        <f t="shared" si="225"/>
        <v>нет</v>
      </c>
      <c r="AN996" s="260">
        <f t="shared" si="222"/>
        <v>0</v>
      </c>
      <c r="AO996" s="260" t="e">
        <f t="shared" si="223"/>
        <v>#VALUE!</v>
      </c>
    </row>
    <row r="997" spans="1:41">
      <c r="A997" s="264" t="e">
        <f t="shared" si="218"/>
        <v>#VALUE!</v>
      </c>
      <c r="B997" s="243">
        <v>1085</v>
      </c>
      <c r="C997" s="244"/>
      <c r="D997" s="259" t="str">
        <f t="shared" si="219"/>
        <v/>
      </c>
      <c r="E997" s="236"/>
      <c r="F997" s="236"/>
      <c r="G997" s="244"/>
      <c r="H997" s="259" t="str">
        <f t="shared" si="220"/>
        <v/>
      </c>
      <c r="I997" s="236"/>
      <c r="J997" s="236"/>
      <c r="K997" s="236"/>
      <c r="L997" s="236"/>
      <c r="M997" s="311">
        <f t="shared" si="224"/>
        <v>0</v>
      </c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  <c r="AA997" s="236"/>
      <c r="AB997" s="236"/>
      <c r="AC997" s="236"/>
      <c r="AD997" s="236"/>
      <c r="AE997" s="236"/>
      <c r="AF997" s="236"/>
      <c r="AG997" s="236"/>
      <c r="AH997" s="236"/>
      <c r="AI997" s="236"/>
      <c r="AJ997" s="236"/>
      <c r="AK997" s="236"/>
      <c r="AL997" s="260" t="str">
        <f t="shared" si="221"/>
        <v>нет</v>
      </c>
      <c r="AM997" s="260" t="str">
        <f t="shared" si="225"/>
        <v>нет</v>
      </c>
      <c r="AN997" s="260">
        <f t="shared" si="222"/>
        <v>0</v>
      </c>
      <c r="AO997" s="260" t="e">
        <f t="shared" si="223"/>
        <v>#VALUE!</v>
      </c>
    </row>
    <row r="998" spans="1:41">
      <c r="A998" s="264" t="e">
        <f t="shared" si="218"/>
        <v>#VALUE!</v>
      </c>
      <c r="B998" s="243">
        <v>1086</v>
      </c>
      <c r="C998" s="244"/>
      <c r="D998" s="259" t="str">
        <f t="shared" si="219"/>
        <v/>
      </c>
      <c r="E998" s="236"/>
      <c r="F998" s="236"/>
      <c r="G998" s="244"/>
      <c r="H998" s="259" t="str">
        <f t="shared" si="220"/>
        <v/>
      </c>
      <c r="I998" s="236"/>
      <c r="J998" s="236"/>
      <c r="K998" s="236"/>
      <c r="L998" s="236"/>
      <c r="M998" s="311">
        <f t="shared" si="224"/>
        <v>0</v>
      </c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  <c r="AA998" s="236"/>
      <c r="AB998" s="236"/>
      <c r="AC998" s="236"/>
      <c r="AD998" s="236"/>
      <c r="AE998" s="236"/>
      <c r="AF998" s="236"/>
      <c r="AG998" s="236"/>
      <c r="AH998" s="236"/>
      <c r="AI998" s="236"/>
      <c r="AJ998" s="236"/>
      <c r="AK998" s="236"/>
      <c r="AL998" s="260" t="str">
        <f t="shared" si="221"/>
        <v>нет</v>
      </c>
      <c r="AM998" s="260" t="str">
        <f t="shared" si="225"/>
        <v>нет</v>
      </c>
      <c r="AN998" s="260">
        <f t="shared" si="222"/>
        <v>0</v>
      </c>
      <c r="AO998" s="260" t="e">
        <f t="shared" si="223"/>
        <v>#VALUE!</v>
      </c>
    </row>
    <row r="999" spans="1:41">
      <c r="A999" s="264" t="e">
        <f t="shared" si="218"/>
        <v>#VALUE!</v>
      </c>
      <c r="B999" s="243">
        <v>1087</v>
      </c>
      <c r="C999" s="244"/>
      <c r="D999" s="259" t="str">
        <f t="shared" si="219"/>
        <v/>
      </c>
      <c r="E999" s="236"/>
      <c r="F999" s="236"/>
      <c r="G999" s="244"/>
      <c r="H999" s="259" t="str">
        <f t="shared" si="220"/>
        <v/>
      </c>
      <c r="I999" s="236"/>
      <c r="J999" s="236"/>
      <c r="K999" s="236"/>
      <c r="L999" s="236"/>
      <c r="M999" s="311">
        <f t="shared" si="224"/>
        <v>0</v>
      </c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  <c r="AA999" s="236"/>
      <c r="AB999" s="236"/>
      <c r="AC999" s="236"/>
      <c r="AD999" s="236"/>
      <c r="AE999" s="236"/>
      <c r="AF999" s="236"/>
      <c r="AG999" s="236"/>
      <c r="AH999" s="236"/>
      <c r="AI999" s="236"/>
      <c r="AJ999" s="236"/>
      <c r="AK999" s="236"/>
      <c r="AL999" s="260" t="str">
        <f t="shared" si="221"/>
        <v>нет</v>
      </c>
      <c r="AM999" s="260" t="str">
        <f t="shared" si="225"/>
        <v>нет</v>
      </c>
      <c r="AN999" s="260">
        <f t="shared" si="222"/>
        <v>0</v>
      </c>
      <c r="AO999" s="260" t="e">
        <f t="shared" si="223"/>
        <v>#VALUE!</v>
      </c>
    </row>
    <row r="1000" spans="1:41">
      <c r="A1000" s="264" t="e">
        <f t="shared" si="218"/>
        <v>#VALUE!</v>
      </c>
      <c r="B1000" s="243">
        <v>1088</v>
      </c>
      <c r="C1000" s="244"/>
      <c r="D1000" s="259" t="str">
        <f t="shared" si="219"/>
        <v/>
      </c>
      <c r="E1000" s="236"/>
      <c r="F1000" s="236"/>
      <c r="G1000" s="244"/>
      <c r="H1000" s="259" t="str">
        <f t="shared" si="220"/>
        <v/>
      </c>
      <c r="I1000" s="236"/>
      <c r="J1000" s="236"/>
      <c r="K1000" s="236"/>
      <c r="L1000" s="236"/>
      <c r="M1000" s="311">
        <f t="shared" si="224"/>
        <v>0</v>
      </c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  <c r="AA1000" s="236"/>
      <c r="AB1000" s="236"/>
      <c r="AC1000" s="236"/>
      <c r="AD1000" s="236"/>
      <c r="AE1000" s="236"/>
      <c r="AF1000" s="236"/>
      <c r="AG1000" s="236"/>
      <c r="AH1000" s="236"/>
      <c r="AI1000" s="236"/>
      <c r="AJ1000" s="236"/>
      <c r="AK1000" s="236"/>
      <c r="AL1000" s="260" t="str">
        <f t="shared" si="221"/>
        <v>нет</v>
      </c>
      <c r="AM1000" s="260" t="str">
        <f t="shared" si="225"/>
        <v>нет</v>
      </c>
      <c r="AN1000" s="260">
        <f t="shared" si="222"/>
        <v>0</v>
      </c>
      <c r="AO1000" s="260" t="e">
        <f t="shared" si="223"/>
        <v>#VALUE!</v>
      </c>
    </row>
    <row r="1001" spans="1:41">
      <c r="A1001" s="264" t="e">
        <f t="shared" si="218"/>
        <v>#VALUE!</v>
      </c>
      <c r="B1001" s="243">
        <v>1089</v>
      </c>
      <c r="C1001" s="244"/>
      <c r="D1001" s="259" t="str">
        <f t="shared" si="219"/>
        <v/>
      </c>
      <c r="E1001" s="236"/>
      <c r="F1001" s="236"/>
      <c r="G1001" s="244"/>
      <c r="H1001" s="259" t="str">
        <f t="shared" si="220"/>
        <v/>
      </c>
      <c r="I1001" s="236"/>
      <c r="J1001" s="236"/>
      <c r="K1001" s="236"/>
      <c r="L1001" s="236"/>
      <c r="M1001" s="311">
        <f t="shared" si="224"/>
        <v>0</v>
      </c>
      <c r="N1001" s="236"/>
      <c r="O1001" s="236"/>
      <c r="P1001" s="236"/>
      <c r="Q1001" s="236"/>
      <c r="R1001" s="236"/>
      <c r="S1001" s="236"/>
      <c r="T1001" s="236"/>
      <c r="U1001" s="236"/>
      <c r="V1001" s="236"/>
      <c r="W1001" s="236"/>
      <c r="X1001" s="236"/>
      <c r="Y1001" s="236"/>
      <c r="Z1001" s="236"/>
      <c r="AA1001" s="236"/>
      <c r="AB1001" s="236"/>
      <c r="AC1001" s="236"/>
      <c r="AD1001" s="236"/>
      <c r="AE1001" s="236"/>
      <c r="AF1001" s="236"/>
      <c r="AG1001" s="236"/>
      <c r="AH1001" s="236"/>
      <c r="AI1001" s="236"/>
      <c r="AJ1001" s="236"/>
      <c r="AK1001" s="236"/>
      <c r="AL1001" s="260" t="str">
        <f t="shared" si="221"/>
        <v>нет</v>
      </c>
      <c r="AM1001" s="260" t="str">
        <f t="shared" si="225"/>
        <v>нет</v>
      </c>
      <c r="AN1001" s="260">
        <f t="shared" si="222"/>
        <v>0</v>
      </c>
      <c r="AO1001" s="260" t="e">
        <f t="shared" si="223"/>
        <v>#VALUE!</v>
      </c>
    </row>
    <row r="1002" spans="1:41">
      <c r="A1002" s="264" t="e">
        <f t="shared" si="218"/>
        <v>#VALUE!</v>
      </c>
      <c r="B1002" s="243">
        <v>1090</v>
      </c>
      <c r="C1002" s="244"/>
      <c r="D1002" s="259" t="str">
        <f t="shared" si="219"/>
        <v/>
      </c>
      <c r="E1002" s="236"/>
      <c r="F1002" s="236"/>
      <c r="G1002" s="244"/>
      <c r="H1002" s="259" t="str">
        <f t="shared" si="220"/>
        <v/>
      </c>
      <c r="I1002" s="236"/>
      <c r="J1002" s="236"/>
      <c r="K1002" s="236"/>
      <c r="L1002" s="236"/>
      <c r="M1002" s="311">
        <f t="shared" si="224"/>
        <v>0</v>
      </c>
      <c r="N1002" s="236"/>
      <c r="O1002" s="236"/>
      <c r="P1002" s="236"/>
      <c r="Q1002" s="236"/>
      <c r="R1002" s="236"/>
      <c r="S1002" s="236"/>
      <c r="T1002" s="236"/>
      <c r="U1002" s="236"/>
      <c r="V1002" s="236"/>
      <c r="W1002" s="236"/>
      <c r="X1002" s="236"/>
      <c r="Y1002" s="236"/>
      <c r="Z1002" s="236"/>
      <c r="AA1002" s="236"/>
      <c r="AB1002" s="236"/>
      <c r="AC1002" s="236"/>
      <c r="AD1002" s="236"/>
      <c r="AE1002" s="236"/>
      <c r="AF1002" s="236"/>
      <c r="AG1002" s="236"/>
      <c r="AH1002" s="236"/>
      <c r="AI1002" s="236"/>
      <c r="AJ1002" s="236"/>
      <c r="AK1002" s="236"/>
      <c r="AL1002" s="260" t="str">
        <f t="shared" si="221"/>
        <v>нет</v>
      </c>
      <c r="AM1002" s="260" t="str">
        <f t="shared" si="225"/>
        <v>нет</v>
      </c>
      <c r="AN1002" s="260">
        <f t="shared" si="222"/>
        <v>0</v>
      </c>
      <c r="AO1002" s="260" t="e">
        <f t="shared" si="223"/>
        <v>#VALUE!</v>
      </c>
    </row>
    <row r="1003" spans="1:41">
      <c r="A1003" s="264" t="e">
        <f t="shared" si="218"/>
        <v>#VALUE!</v>
      </c>
      <c r="B1003" s="243">
        <v>1091</v>
      </c>
      <c r="C1003" s="244"/>
      <c r="D1003" s="259" t="str">
        <f t="shared" si="219"/>
        <v/>
      </c>
      <c r="E1003" s="236"/>
      <c r="F1003" s="236"/>
      <c r="G1003" s="244"/>
      <c r="H1003" s="259" t="str">
        <f t="shared" si="220"/>
        <v/>
      </c>
      <c r="I1003" s="236"/>
      <c r="J1003" s="236"/>
      <c r="K1003" s="236"/>
      <c r="L1003" s="236"/>
      <c r="M1003" s="311">
        <f t="shared" si="224"/>
        <v>0</v>
      </c>
      <c r="N1003" s="236"/>
      <c r="O1003" s="236"/>
      <c r="P1003" s="236"/>
      <c r="Q1003" s="236"/>
      <c r="R1003" s="236"/>
      <c r="S1003" s="236"/>
      <c r="T1003" s="236"/>
      <c r="U1003" s="236"/>
      <c r="V1003" s="236"/>
      <c r="W1003" s="236"/>
      <c r="X1003" s="236"/>
      <c r="Y1003" s="236"/>
      <c r="Z1003" s="236"/>
      <c r="AA1003" s="236"/>
      <c r="AB1003" s="236"/>
      <c r="AC1003" s="236"/>
      <c r="AD1003" s="236"/>
      <c r="AE1003" s="236"/>
      <c r="AF1003" s="236"/>
      <c r="AG1003" s="236"/>
      <c r="AH1003" s="236"/>
      <c r="AI1003" s="236"/>
      <c r="AJ1003" s="236"/>
      <c r="AK1003" s="236"/>
      <c r="AL1003" s="260" t="str">
        <f t="shared" si="221"/>
        <v>нет</v>
      </c>
      <c r="AM1003" s="260" t="str">
        <f t="shared" si="225"/>
        <v>нет</v>
      </c>
      <c r="AN1003" s="260">
        <f t="shared" si="222"/>
        <v>0</v>
      </c>
      <c r="AO1003" s="260" t="e">
        <f t="shared" si="223"/>
        <v>#VALUE!</v>
      </c>
    </row>
    <row r="1004" spans="1:41">
      <c r="A1004" s="264" t="e">
        <f t="shared" si="218"/>
        <v>#VALUE!</v>
      </c>
      <c r="B1004" s="243">
        <v>1092</v>
      </c>
      <c r="C1004" s="244"/>
      <c r="D1004" s="259" t="str">
        <f t="shared" si="219"/>
        <v/>
      </c>
      <c r="E1004" s="236"/>
      <c r="F1004" s="236"/>
      <c r="G1004" s="244"/>
      <c r="H1004" s="259" t="str">
        <f t="shared" si="220"/>
        <v/>
      </c>
      <c r="I1004" s="236"/>
      <c r="J1004" s="236"/>
      <c r="K1004" s="236"/>
      <c r="L1004" s="236"/>
      <c r="M1004" s="311">
        <f t="shared" si="224"/>
        <v>0</v>
      </c>
      <c r="N1004" s="236"/>
      <c r="O1004" s="236"/>
      <c r="P1004" s="236"/>
      <c r="Q1004" s="236"/>
      <c r="R1004" s="236"/>
      <c r="S1004" s="236"/>
      <c r="T1004" s="236"/>
      <c r="U1004" s="236"/>
      <c r="V1004" s="236"/>
      <c r="W1004" s="236"/>
      <c r="X1004" s="236"/>
      <c r="Y1004" s="236"/>
      <c r="Z1004" s="236"/>
      <c r="AA1004" s="236"/>
      <c r="AB1004" s="236"/>
      <c r="AC1004" s="236"/>
      <c r="AD1004" s="236"/>
      <c r="AE1004" s="236"/>
      <c r="AF1004" s="236"/>
      <c r="AG1004" s="236"/>
      <c r="AH1004" s="236"/>
      <c r="AI1004" s="236"/>
      <c r="AJ1004" s="236"/>
      <c r="AK1004" s="236"/>
      <c r="AL1004" s="260" t="str">
        <f t="shared" si="221"/>
        <v>нет</v>
      </c>
      <c r="AM1004" s="260" t="str">
        <f t="shared" si="225"/>
        <v>нет</v>
      </c>
      <c r="AN1004" s="260">
        <f t="shared" si="222"/>
        <v>0</v>
      </c>
      <c r="AO1004" s="260" t="e">
        <f t="shared" si="223"/>
        <v>#VALUE!</v>
      </c>
    </row>
    <row r="1005" spans="1:41">
      <c r="A1005" s="264" t="e">
        <f t="shared" ref="A1005:A1068" si="226">IF($AO1005=$C1005, "Код_ОО+МСУ_верно", "Требуется проверка кода ОО или МСУ, кроме 101, 102,103")</f>
        <v>#VALUE!</v>
      </c>
      <c r="B1005" s="243">
        <v>1093</v>
      </c>
      <c r="C1005" s="244"/>
      <c r="D1005" s="259" t="str">
        <f t="shared" si="219"/>
        <v/>
      </c>
      <c r="E1005" s="236"/>
      <c r="F1005" s="236"/>
      <c r="G1005" s="244"/>
      <c r="H1005" s="259" t="str">
        <f t="shared" si="220"/>
        <v/>
      </c>
      <c r="I1005" s="236"/>
      <c r="J1005" s="236"/>
      <c r="K1005" s="236"/>
      <c r="L1005" s="236"/>
      <c r="M1005" s="311">
        <f t="shared" si="224"/>
        <v>0</v>
      </c>
      <c r="N1005" s="236"/>
      <c r="O1005" s="236"/>
      <c r="P1005" s="236"/>
      <c r="Q1005" s="236"/>
      <c r="R1005" s="236"/>
      <c r="S1005" s="236"/>
      <c r="T1005" s="236"/>
      <c r="U1005" s="236"/>
      <c r="V1005" s="236"/>
      <c r="W1005" s="236"/>
      <c r="X1005" s="236"/>
      <c r="Y1005" s="236"/>
      <c r="Z1005" s="236"/>
      <c r="AA1005" s="236"/>
      <c r="AB1005" s="236"/>
      <c r="AC1005" s="236"/>
      <c r="AD1005" s="236"/>
      <c r="AE1005" s="236"/>
      <c r="AF1005" s="236"/>
      <c r="AG1005" s="236"/>
      <c r="AH1005" s="236"/>
      <c r="AI1005" s="236"/>
      <c r="AJ1005" s="236"/>
      <c r="AK1005" s="236"/>
      <c r="AL1005" s="260" t="str">
        <f t="shared" si="221"/>
        <v>нет</v>
      </c>
      <c r="AM1005" s="260" t="str">
        <f t="shared" si="225"/>
        <v>нет</v>
      </c>
      <c r="AN1005" s="260">
        <f t="shared" si="222"/>
        <v>0</v>
      </c>
      <c r="AO1005" s="260" t="e">
        <f t="shared" si="223"/>
        <v>#VALUE!</v>
      </c>
    </row>
    <row r="1006" spans="1:41">
      <c r="A1006" s="264" t="e">
        <f t="shared" si="226"/>
        <v>#VALUE!</v>
      </c>
      <c r="B1006" s="243">
        <v>1094</v>
      </c>
      <c r="C1006" s="244"/>
      <c r="D1006" s="259" t="str">
        <f t="shared" si="219"/>
        <v/>
      </c>
      <c r="E1006" s="236"/>
      <c r="F1006" s="236"/>
      <c r="G1006" s="244"/>
      <c r="H1006" s="259" t="str">
        <f t="shared" si="220"/>
        <v/>
      </c>
      <c r="I1006" s="236"/>
      <c r="J1006" s="236"/>
      <c r="K1006" s="236"/>
      <c r="L1006" s="236"/>
      <c r="M1006" s="311">
        <f t="shared" si="224"/>
        <v>0</v>
      </c>
      <c r="N1006" s="236"/>
      <c r="O1006" s="236"/>
      <c r="P1006" s="236"/>
      <c r="Q1006" s="236"/>
      <c r="R1006" s="236"/>
      <c r="S1006" s="236"/>
      <c r="T1006" s="236"/>
      <c r="U1006" s="236"/>
      <c r="V1006" s="236"/>
      <c r="W1006" s="236"/>
      <c r="X1006" s="236"/>
      <c r="Y1006" s="236"/>
      <c r="Z1006" s="236"/>
      <c r="AA1006" s="236"/>
      <c r="AB1006" s="236"/>
      <c r="AC1006" s="236"/>
      <c r="AD1006" s="236"/>
      <c r="AE1006" s="236"/>
      <c r="AF1006" s="236"/>
      <c r="AG1006" s="236"/>
      <c r="AH1006" s="236"/>
      <c r="AI1006" s="236"/>
      <c r="AJ1006" s="236"/>
      <c r="AK1006" s="236"/>
      <c r="AL1006" s="260" t="str">
        <f t="shared" si="221"/>
        <v>нет</v>
      </c>
      <c r="AM1006" s="260" t="str">
        <f t="shared" si="225"/>
        <v>нет</v>
      </c>
      <c r="AN1006" s="260">
        <f t="shared" si="222"/>
        <v>0</v>
      </c>
      <c r="AO1006" s="260" t="e">
        <f t="shared" si="223"/>
        <v>#VALUE!</v>
      </c>
    </row>
    <row r="1007" spans="1:41">
      <c r="A1007" s="264" t="e">
        <f t="shared" si="226"/>
        <v>#VALUE!</v>
      </c>
      <c r="B1007" s="243">
        <v>1095</v>
      </c>
      <c r="C1007" s="244"/>
      <c r="D1007" s="259" t="str">
        <f t="shared" si="219"/>
        <v/>
      </c>
      <c r="E1007" s="236"/>
      <c r="F1007" s="236"/>
      <c r="G1007" s="244"/>
      <c r="H1007" s="259" t="str">
        <f t="shared" si="220"/>
        <v/>
      </c>
      <c r="I1007" s="236"/>
      <c r="J1007" s="236"/>
      <c r="K1007" s="236"/>
      <c r="L1007" s="236"/>
      <c r="M1007" s="311">
        <f t="shared" si="224"/>
        <v>0</v>
      </c>
      <c r="N1007" s="236"/>
      <c r="O1007" s="236"/>
      <c r="P1007" s="236"/>
      <c r="Q1007" s="236"/>
      <c r="R1007" s="236"/>
      <c r="S1007" s="236"/>
      <c r="T1007" s="236"/>
      <c r="U1007" s="236"/>
      <c r="V1007" s="236"/>
      <c r="W1007" s="236"/>
      <c r="X1007" s="236"/>
      <c r="Y1007" s="236"/>
      <c r="Z1007" s="236"/>
      <c r="AA1007" s="236"/>
      <c r="AB1007" s="236"/>
      <c r="AC1007" s="236"/>
      <c r="AD1007" s="236"/>
      <c r="AE1007" s="236"/>
      <c r="AF1007" s="236"/>
      <c r="AG1007" s="236"/>
      <c r="AH1007" s="236"/>
      <c r="AI1007" s="236"/>
      <c r="AJ1007" s="236"/>
      <c r="AK1007" s="236"/>
      <c r="AL1007" s="260" t="str">
        <f t="shared" si="221"/>
        <v>нет</v>
      </c>
      <c r="AM1007" s="260" t="str">
        <f t="shared" si="225"/>
        <v>нет</v>
      </c>
      <c r="AN1007" s="260">
        <f t="shared" si="222"/>
        <v>0</v>
      </c>
      <c r="AO1007" s="260" t="e">
        <f t="shared" si="223"/>
        <v>#VALUE!</v>
      </c>
    </row>
    <row r="1008" spans="1:41">
      <c r="A1008" s="264" t="e">
        <f t="shared" si="226"/>
        <v>#VALUE!</v>
      </c>
      <c r="B1008" s="243">
        <v>1096</v>
      </c>
      <c r="C1008" s="244"/>
      <c r="D1008" s="259" t="str">
        <f t="shared" si="219"/>
        <v/>
      </c>
      <c r="E1008" s="236"/>
      <c r="F1008" s="236"/>
      <c r="G1008" s="244"/>
      <c r="H1008" s="259" t="str">
        <f t="shared" si="220"/>
        <v/>
      </c>
      <c r="I1008" s="236"/>
      <c r="J1008" s="236"/>
      <c r="K1008" s="236"/>
      <c r="L1008" s="236"/>
      <c r="M1008" s="311">
        <f t="shared" si="224"/>
        <v>0</v>
      </c>
      <c r="N1008" s="236"/>
      <c r="O1008" s="236"/>
      <c r="P1008" s="236"/>
      <c r="Q1008" s="236"/>
      <c r="R1008" s="236"/>
      <c r="S1008" s="236"/>
      <c r="T1008" s="236"/>
      <c r="U1008" s="236"/>
      <c r="V1008" s="236"/>
      <c r="W1008" s="236"/>
      <c r="X1008" s="236"/>
      <c r="Y1008" s="236"/>
      <c r="Z1008" s="236"/>
      <c r="AA1008" s="236"/>
      <c r="AB1008" s="236"/>
      <c r="AC1008" s="236"/>
      <c r="AD1008" s="236"/>
      <c r="AE1008" s="236"/>
      <c r="AF1008" s="236"/>
      <c r="AG1008" s="236"/>
      <c r="AH1008" s="236"/>
      <c r="AI1008" s="236"/>
      <c r="AJ1008" s="236"/>
      <c r="AK1008" s="236"/>
      <c r="AL1008" s="260" t="str">
        <f t="shared" si="221"/>
        <v>нет</v>
      </c>
      <c r="AM1008" s="260" t="str">
        <f t="shared" si="225"/>
        <v>нет</v>
      </c>
      <c r="AN1008" s="260">
        <f t="shared" si="222"/>
        <v>0</v>
      </c>
      <c r="AO1008" s="260" t="e">
        <f t="shared" si="223"/>
        <v>#VALUE!</v>
      </c>
    </row>
    <row r="1009" spans="1:41">
      <c r="A1009" s="264" t="e">
        <f t="shared" si="226"/>
        <v>#VALUE!</v>
      </c>
      <c r="B1009" s="243">
        <v>1097</v>
      </c>
      <c r="C1009" s="244"/>
      <c r="D1009" s="259" t="str">
        <f t="shared" si="219"/>
        <v/>
      </c>
      <c r="E1009" s="236"/>
      <c r="F1009" s="236"/>
      <c r="G1009" s="244"/>
      <c r="H1009" s="259" t="str">
        <f t="shared" si="220"/>
        <v/>
      </c>
      <c r="I1009" s="236"/>
      <c r="J1009" s="236"/>
      <c r="K1009" s="236"/>
      <c r="L1009" s="236"/>
      <c r="M1009" s="311">
        <f t="shared" si="224"/>
        <v>0</v>
      </c>
      <c r="N1009" s="236"/>
      <c r="O1009" s="236"/>
      <c r="P1009" s="236"/>
      <c r="Q1009" s="236"/>
      <c r="R1009" s="236"/>
      <c r="S1009" s="236"/>
      <c r="T1009" s="236"/>
      <c r="U1009" s="236"/>
      <c r="V1009" s="236"/>
      <c r="W1009" s="236"/>
      <c r="X1009" s="236"/>
      <c r="Y1009" s="236"/>
      <c r="Z1009" s="236"/>
      <c r="AA1009" s="236"/>
      <c r="AB1009" s="236"/>
      <c r="AC1009" s="236"/>
      <c r="AD1009" s="236"/>
      <c r="AE1009" s="236"/>
      <c r="AF1009" s="236"/>
      <c r="AG1009" s="236"/>
      <c r="AH1009" s="236"/>
      <c r="AI1009" s="236"/>
      <c r="AJ1009" s="236"/>
      <c r="AK1009" s="236"/>
      <c r="AL1009" s="260" t="str">
        <f t="shared" si="221"/>
        <v>нет</v>
      </c>
      <c r="AM1009" s="260" t="str">
        <f t="shared" si="225"/>
        <v>нет</v>
      </c>
      <c r="AN1009" s="260">
        <f t="shared" si="222"/>
        <v>0</v>
      </c>
      <c r="AO1009" s="260" t="e">
        <f t="shared" si="223"/>
        <v>#VALUE!</v>
      </c>
    </row>
    <row r="1010" spans="1:41">
      <c r="A1010" s="264" t="e">
        <f t="shared" si="226"/>
        <v>#VALUE!</v>
      </c>
      <c r="B1010" s="243">
        <v>1098</v>
      </c>
      <c r="C1010" s="244"/>
      <c r="D1010" s="259" t="str">
        <f t="shared" si="219"/>
        <v/>
      </c>
      <c r="E1010" s="236"/>
      <c r="F1010" s="236"/>
      <c r="G1010" s="244"/>
      <c r="H1010" s="259" t="str">
        <f t="shared" si="220"/>
        <v/>
      </c>
      <c r="I1010" s="236"/>
      <c r="J1010" s="236"/>
      <c r="K1010" s="236"/>
      <c r="L1010" s="236"/>
      <c r="M1010" s="311">
        <f t="shared" si="224"/>
        <v>0</v>
      </c>
      <c r="N1010" s="236"/>
      <c r="O1010" s="236"/>
      <c r="P1010" s="236"/>
      <c r="Q1010" s="236"/>
      <c r="R1010" s="236"/>
      <c r="S1010" s="236"/>
      <c r="T1010" s="236"/>
      <c r="U1010" s="236"/>
      <c r="V1010" s="236"/>
      <c r="W1010" s="236"/>
      <c r="X1010" s="236"/>
      <c r="Y1010" s="236"/>
      <c r="Z1010" s="236"/>
      <c r="AA1010" s="236"/>
      <c r="AB1010" s="236"/>
      <c r="AC1010" s="236"/>
      <c r="AD1010" s="236"/>
      <c r="AE1010" s="236"/>
      <c r="AF1010" s="236"/>
      <c r="AG1010" s="236"/>
      <c r="AH1010" s="236"/>
      <c r="AI1010" s="236"/>
      <c r="AJ1010" s="236"/>
      <c r="AK1010" s="236"/>
      <c r="AL1010" s="260" t="str">
        <f t="shared" si="221"/>
        <v>нет</v>
      </c>
      <c r="AM1010" s="260" t="str">
        <f t="shared" si="225"/>
        <v>нет</v>
      </c>
      <c r="AN1010" s="260">
        <f t="shared" si="222"/>
        <v>0</v>
      </c>
      <c r="AO1010" s="260" t="e">
        <f t="shared" si="223"/>
        <v>#VALUE!</v>
      </c>
    </row>
    <row r="1011" spans="1:41">
      <c r="A1011" s="264" t="e">
        <f t="shared" si="226"/>
        <v>#VALUE!</v>
      </c>
      <c r="B1011" s="243">
        <v>1099</v>
      </c>
      <c r="C1011" s="244"/>
      <c r="D1011" s="259" t="str">
        <f t="shared" si="219"/>
        <v/>
      </c>
      <c r="E1011" s="236"/>
      <c r="F1011" s="236"/>
      <c r="G1011" s="244"/>
      <c r="H1011" s="259" t="str">
        <f t="shared" si="220"/>
        <v/>
      </c>
      <c r="I1011" s="236"/>
      <c r="J1011" s="236"/>
      <c r="K1011" s="236"/>
      <c r="L1011" s="236"/>
      <c r="M1011" s="311">
        <f t="shared" si="224"/>
        <v>0</v>
      </c>
      <c r="N1011" s="236"/>
      <c r="O1011" s="236"/>
      <c r="P1011" s="236"/>
      <c r="Q1011" s="236"/>
      <c r="R1011" s="236"/>
      <c r="S1011" s="236"/>
      <c r="T1011" s="236"/>
      <c r="U1011" s="236"/>
      <c r="V1011" s="236"/>
      <c r="W1011" s="236"/>
      <c r="X1011" s="236"/>
      <c r="Y1011" s="236"/>
      <c r="Z1011" s="236"/>
      <c r="AA1011" s="236"/>
      <c r="AB1011" s="236"/>
      <c r="AC1011" s="236"/>
      <c r="AD1011" s="236"/>
      <c r="AE1011" s="236"/>
      <c r="AF1011" s="236"/>
      <c r="AG1011" s="236"/>
      <c r="AH1011" s="236"/>
      <c r="AI1011" s="236"/>
      <c r="AJ1011" s="236"/>
      <c r="AK1011" s="236"/>
      <c r="AL1011" s="260" t="str">
        <f t="shared" si="221"/>
        <v>нет</v>
      </c>
      <c r="AM1011" s="260" t="str">
        <f t="shared" si="225"/>
        <v>нет</v>
      </c>
      <c r="AN1011" s="260">
        <f t="shared" si="222"/>
        <v>0</v>
      </c>
      <c r="AO1011" s="260" t="e">
        <f t="shared" si="223"/>
        <v>#VALUE!</v>
      </c>
    </row>
    <row r="1012" spans="1:41">
      <c r="A1012" s="264" t="e">
        <f t="shared" si="226"/>
        <v>#VALUE!</v>
      </c>
      <c r="B1012" s="243">
        <v>1100</v>
      </c>
      <c r="C1012" s="244"/>
      <c r="D1012" s="259" t="str">
        <f t="shared" si="219"/>
        <v/>
      </c>
      <c r="E1012" s="236"/>
      <c r="F1012" s="236"/>
      <c r="G1012" s="244"/>
      <c r="H1012" s="259" t="str">
        <f t="shared" si="220"/>
        <v/>
      </c>
      <c r="I1012" s="236"/>
      <c r="J1012" s="236"/>
      <c r="K1012" s="236"/>
      <c r="L1012" s="236"/>
      <c r="M1012" s="311">
        <f t="shared" si="224"/>
        <v>0</v>
      </c>
      <c r="N1012" s="236"/>
      <c r="O1012" s="236"/>
      <c r="P1012" s="236"/>
      <c r="Q1012" s="236"/>
      <c r="R1012" s="236"/>
      <c r="S1012" s="236"/>
      <c r="T1012" s="236"/>
      <c r="U1012" s="236"/>
      <c r="V1012" s="236"/>
      <c r="W1012" s="236"/>
      <c r="X1012" s="236"/>
      <c r="Y1012" s="236"/>
      <c r="Z1012" s="236"/>
      <c r="AA1012" s="236"/>
      <c r="AB1012" s="236"/>
      <c r="AC1012" s="236"/>
      <c r="AD1012" s="236"/>
      <c r="AE1012" s="236"/>
      <c r="AF1012" s="236"/>
      <c r="AG1012" s="236"/>
      <c r="AH1012" s="236"/>
      <c r="AI1012" s="236"/>
      <c r="AJ1012" s="236"/>
      <c r="AK1012" s="236"/>
      <c r="AL1012" s="260" t="str">
        <f t="shared" si="221"/>
        <v>нет</v>
      </c>
      <c r="AM1012" s="260" t="str">
        <f t="shared" si="225"/>
        <v>нет</v>
      </c>
      <c r="AN1012" s="260">
        <f t="shared" si="222"/>
        <v>0</v>
      </c>
      <c r="AO1012" s="260" t="e">
        <f t="shared" si="223"/>
        <v>#VALUE!</v>
      </c>
    </row>
    <row r="1013" spans="1:41">
      <c r="A1013" s="264" t="e">
        <f t="shared" si="226"/>
        <v>#VALUE!</v>
      </c>
      <c r="B1013" s="243">
        <v>1101</v>
      </c>
      <c r="C1013" s="244"/>
      <c r="D1013" s="259" t="str">
        <f t="shared" si="219"/>
        <v/>
      </c>
      <c r="E1013" s="236"/>
      <c r="F1013" s="236"/>
      <c r="G1013" s="244"/>
      <c r="H1013" s="259" t="str">
        <f t="shared" si="220"/>
        <v/>
      </c>
      <c r="I1013" s="236"/>
      <c r="J1013" s="236"/>
      <c r="K1013" s="236"/>
      <c r="L1013" s="236"/>
      <c r="M1013" s="311">
        <f t="shared" si="224"/>
        <v>0</v>
      </c>
      <c r="N1013" s="236"/>
      <c r="O1013" s="236"/>
      <c r="P1013" s="236"/>
      <c r="Q1013" s="236"/>
      <c r="R1013" s="236"/>
      <c r="S1013" s="236"/>
      <c r="T1013" s="236"/>
      <c r="U1013" s="236"/>
      <c r="V1013" s="236"/>
      <c r="W1013" s="236"/>
      <c r="X1013" s="236"/>
      <c r="Y1013" s="236"/>
      <c r="Z1013" s="236"/>
      <c r="AA1013" s="236"/>
      <c r="AB1013" s="236"/>
      <c r="AC1013" s="236"/>
      <c r="AD1013" s="236"/>
      <c r="AE1013" s="236"/>
      <c r="AF1013" s="236"/>
      <c r="AG1013" s="236"/>
      <c r="AH1013" s="236"/>
      <c r="AI1013" s="236"/>
      <c r="AJ1013" s="236"/>
      <c r="AK1013" s="236"/>
      <c r="AL1013" s="260" t="str">
        <f t="shared" si="221"/>
        <v>нет</v>
      </c>
      <c r="AM1013" s="260" t="str">
        <f t="shared" si="225"/>
        <v>нет</v>
      </c>
      <c r="AN1013" s="260">
        <f t="shared" si="222"/>
        <v>0</v>
      </c>
      <c r="AO1013" s="260" t="e">
        <f t="shared" si="223"/>
        <v>#VALUE!</v>
      </c>
    </row>
    <row r="1014" spans="1:41">
      <c r="A1014" s="264" t="e">
        <f t="shared" si="226"/>
        <v>#VALUE!</v>
      </c>
      <c r="B1014" s="243">
        <v>1102</v>
      </c>
      <c r="C1014" s="244"/>
      <c r="D1014" s="259" t="str">
        <f t="shared" si="219"/>
        <v/>
      </c>
      <c r="E1014" s="236"/>
      <c r="F1014" s="236"/>
      <c r="G1014" s="244"/>
      <c r="H1014" s="259" t="str">
        <f t="shared" si="220"/>
        <v/>
      </c>
      <c r="I1014" s="236"/>
      <c r="J1014" s="236"/>
      <c r="K1014" s="236"/>
      <c r="L1014" s="236"/>
      <c r="M1014" s="311">
        <f t="shared" si="224"/>
        <v>0</v>
      </c>
      <c r="N1014" s="236"/>
      <c r="O1014" s="236"/>
      <c r="P1014" s="236"/>
      <c r="Q1014" s="236"/>
      <c r="R1014" s="236"/>
      <c r="S1014" s="236"/>
      <c r="T1014" s="236"/>
      <c r="U1014" s="236"/>
      <c r="V1014" s="236"/>
      <c r="W1014" s="236"/>
      <c r="X1014" s="236"/>
      <c r="Y1014" s="236"/>
      <c r="Z1014" s="236"/>
      <c r="AA1014" s="236"/>
      <c r="AB1014" s="236"/>
      <c r="AC1014" s="236"/>
      <c r="AD1014" s="236"/>
      <c r="AE1014" s="236"/>
      <c r="AF1014" s="236"/>
      <c r="AG1014" s="236"/>
      <c r="AH1014" s="236"/>
      <c r="AI1014" s="236"/>
      <c r="AJ1014" s="236"/>
      <c r="AK1014" s="236"/>
      <c r="AL1014" s="260" t="str">
        <f t="shared" si="221"/>
        <v>нет</v>
      </c>
      <c r="AM1014" s="260" t="str">
        <f t="shared" si="225"/>
        <v>нет</v>
      </c>
      <c r="AN1014" s="260">
        <f t="shared" si="222"/>
        <v>0</v>
      </c>
      <c r="AO1014" s="260" t="e">
        <f t="shared" si="223"/>
        <v>#VALUE!</v>
      </c>
    </row>
    <row r="1015" spans="1:41">
      <c r="A1015" s="264" t="e">
        <f t="shared" si="226"/>
        <v>#VALUE!</v>
      </c>
      <c r="B1015" s="243">
        <v>1103</v>
      </c>
      <c r="C1015" s="244"/>
      <c r="D1015" s="259" t="str">
        <f t="shared" si="219"/>
        <v/>
      </c>
      <c r="E1015" s="236"/>
      <c r="F1015" s="236"/>
      <c r="G1015" s="244"/>
      <c r="H1015" s="259" t="str">
        <f t="shared" si="220"/>
        <v/>
      </c>
      <c r="I1015" s="236"/>
      <c r="J1015" s="236"/>
      <c r="K1015" s="236"/>
      <c r="L1015" s="236"/>
      <c r="M1015" s="311">
        <f t="shared" si="224"/>
        <v>0</v>
      </c>
      <c r="N1015" s="236"/>
      <c r="O1015" s="236"/>
      <c r="P1015" s="236"/>
      <c r="Q1015" s="236"/>
      <c r="R1015" s="236"/>
      <c r="S1015" s="236"/>
      <c r="T1015" s="236"/>
      <c r="U1015" s="236"/>
      <c r="V1015" s="236"/>
      <c r="W1015" s="236"/>
      <c r="X1015" s="236"/>
      <c r="Y1015" s="236"/>
      <c r="Z1015" s="236"/>
      <c r="AA1015" s="236"/>
      <c r="AB1015" s="236"/>
      <c r="AC1015" s="236"/>
      <c r="AD1015" s="236"/>
      <c r="AE1015" s="236"/>
      <c r="AF1015" s="236"/>
      <c r="AG1015" s="236"/>
      <c r="AH1015" s="236"/>
      <c r="AI1015" s="236"/>
      <c r="AJ1015" s="236"/>
      <c r="AK1015" s="236"/>
      <c r="AL1015" s="260" t="str">
        <f t="shared" si="221"/>
        <v>нет</v>
      </c>
      <c r="AM1015" s="260" t="str">
        <f t="shared" si="225"/>
        <v>нет</v>
      </c>
      <c r="AN1015" s="260">
        <f t="shared" si="222"/>
        <v>0</v>
      </c>
      <c r="AO1015" s="260" t="e">
        <f t="shared" si="223"/>
        <v>#VALUE!</v>
      </c>
    </row>
    <row r="1016" spans="1:41">
      <c r="A1016" s="264" t="e">
        <f t="shared" si="226"/>
        <v>#VALUE!</v>
      </c>
      <c r="B1016" s="243">
        <v>1104</v>
      </c>
      <c r="C1016" s="244"/>
      <c r="D1016" s="259" t="str">
        <f t="shared" si="219"/>
        <v/>
      </c>
      <c r="E1016" s="236"/>
      <c r="F1016" s="236"/>
      <c r="G1016" s="244"/>
      <c r="H1016" s="259" t="str">
        <f t="shared" si="220"/>
        <v/>
      </c>
      <c r="I1016" s="236"/>
      <c r="J1016" s="236"/>
      <c r="K1016" s="236"/>
      <c r="L1016" s="236"/>
      <c r="M1016" s="311">
        <f t="shared" si="224"/>
        <v>0</v>
      </c>
      <c r="N1016" s="236"/>
      <c r="O1016" s="236"/>
      <c r="P1016" s="236"/>
      <c r="Q1016" s="236"/>
      <c r="R1016" s="236"/>
      <c r="S1016" s="236"/>
      <c r="T1016" s="236"/>
      <c r="U1016" s="236"/>
      <c r="V1016" s="236"/>
      <c r="W1016" s="236"/>
      <c r="X1016" s="236"/>
      <c r="Y1016" s="236"/>
      <c r="Z1016" s="236"/>
      <c r="AA1016" s="236"/>
      <c r="AB1016" s="236"/>
      <c r="AC1016" s="236"/>
      <c r="AD1016" s="236"/>
      <c r="AE1016" s="236"/>
      <c r="AF1016" s="236"/>
      <c r="AG1016" s="236"/>
      <c r="AH1016" s="236"/>
      <c r="AI1016" s="236"/>
      <c r="AJ1016" s="236"/>
      <c r="AK1016" s="236"/>
      <c r="AL1016" s="260" t="str">
        <f t="shared" si="221"/>
        <v>нет</v>
      </c>
      <c r="AM1016" s="260" t="str">
        <f t="shared" si="225"/>
        <v>нет</v>
      </c>
      <c r="AN1016" s="260">
        <f t="shared" si="222"/>
        <v>0</v>
      </c>
      <c r="AO1016" s="260" t="e">
        <f t="shared" si="223"/>
        <v>#VALUE!</v>
      </c>
    </row>
    <row r="1017" spans="1:41">
      <c r="A1017" s="264" t="e">
        <f t="shared" si="226"/>
        <v>#VALUE!</v>
      </c>
      <c r="B1017" s="243">
        <v>1105</v>
      </c>
      <c r="C1017" s="244"/>
      <c r="D1017" s="259" t="str">
        <f t="shared" si="219"/>
        <v/>
      </c>
      <c r="E1017" s="236"/>
      <c r="F1017" s="236"/>
      <c r="G1017" s="244"/>
      <c r="H1017" s="259" t="str">
        <f t="shared" si="220"/>
        <v/>
      </c>
      <c r="I1017" s="236"/>
      <c r="J1017" s="236"/>
      <c r="K1017" s="236"/>
      <c r="L1017" s="236"/>
      <c r="M1017" s="311">
        <f t="shared" si="224"/>
        <v>0</v>
      </c>
      <c r="N1017" s="236"/>
      <c r="O1017" s="236"/>
      <c r="P1017" s="236"/>
      <c r="Q1017" s="236"/>
      <c r="R1017" s="236"/>
      <c r="S1017" s="236"/>
      <c r="T1017" s="236"/>
      <c r="U1017" s="236"/>
      <c r="V1017" s="236"/>
      <c r="W1017" s="236"/>
      <c r="X1017" s="236"/>
      <c r="Y1017" s="236"/>
      <c r="Z1017" s="236"/>
      <c r="AA1017" s="236"/>
      <c r="AB1017" s="236"/>
      <c r="AC1017" s="236"/>
      <c r="AD1017" s="236"/>
      <c r="AE1017" s="236"/>
      <c r="AF1017" s="236"/>
      <c r="AG1017" s="236"/>
      <c r="AH1017" s="236"/>
      <c r="AI1017" s="236"/>
      <c r="AJ1017" s="236"/>
      <c r="AK1017" s="236"/>
      <c r="AL1017" s="260" t="str">
        <f t="shared" si="221"/>
        <v>нет</v>
      </c>
      <c r="AM1017" s="260" t="str">
        <f t="shared" si="225"/>
        <v>нет</v>
      </c>
      <c r="AN1017" s="260">
        <f t="shared" si="222"/>
        <v>0</v>
      </c>
      <c r="AO1017" s="260" t="e">
        <f t="shared" si="223"/>
        <v>#VALUE!</v>
      </c>
    </row>
    <row r="1018" spans="1:41">
      <c r="A1018" s="264" t="e">
        <f t="shared" si="226"/>
        <v>#VALUE!</v>
      </c>
      <c r="B1018" s="243">
        <v>1106</v>
      </c>
      <c r="C1018" s="244"/>
      <c r="D1018" s="259" t="str">
        <f t="shared" si="219"/>
        <v/>
      </c>
      <c r="E1018" s="236"/>
      <c r="F1018" s="236"/>
      <c r="G1018" s="244"/>
      <c r="H1018" s="259" t="str">
        <f t="shared" si="220"/>
        <v/>
      </c>
      <c r="I1018" s="236"/>
      <c r="J1018" s="236"/>
      <c r="K1018" s="236"/>
      <c r="L1018" s="236"/>
      <c r="M1018" s="311">
        <f t="shared" si="224"/>
        <v>0</v>
      </c>
      <c r="N1018" s="236"/>
      <c r="O1018" s="236"/>
      <c r="P1018" s="236"/>
      <c r="Q1018" s="236"/>
      <c r="R1018" s="236"/>
      <c r="S1018" s="236"/>
      <c r="T1018" s="236"/>
      <c r="U1018" s="236"/>
      <c r="V1018" s="236"/>
      <c r="W1018" s="236"/>
      <c r="X1018" s="236"/>
      <c r="Y1018" s="236"/>
      <c r="Z1018" s="236"/>
      <c r="AA1018" s="236"/>
      <c r="AB1018" s="236"/>
      <c r="AC1018" s="236"/>
      <c r="AD1018" s="236"/>
      <c r="AE1018" s="236"/>
      <c r="AF1018" s="236"/>
      <c r="AG1018" s="236"/>
      <c r="AH1018" s="236"/>
      <c r="AI1018" s="236"/>
      <c r="AJ1018" s="236"/>
      <c r="AK1018" s="236"/>
      <c r="AL1018" s="260" t="str">
        <f t="shared" si="221"/>
        <v>нет</v>
      </c>
      <c r="AM1018" s="260" t="str">
        <f t="shared" si="225"/>
        <v>нет</v>
      </c>
      <c r="AN1018" s="260">
        <f t="shared" si="222"/>
        <v>0</v>
      </c>
      <c r="AO1018" s="260" t="e">
        <f t="shared" si="223"/>
        <v>#VALUE!</v>
      </c>
    </row>
    <row r="1019" spans="1:41">
      <c r="A1019" s="264" t="e">
        <f t="shared" si="226"/>
        <v>#VALUE!</v>
      </c>
      <c r="B1019" s="243">
        <v>1107</v>
      </c>
      <c r="C1019" s="244"/>
      <c r="D1019" s="259" t="str">
        <f t="shared" si="219"/>
        <v/>
      </c>
      <c r="E1019" s="236"/>
      <c r="F1019" s="236"/>
      <c r="G1019" s="244"/>
      <c r="H1019" s="259" t="str">
        <f t="shared" si="220"/>
        <v/>
      </c>
      <c r="I1019" s="236"/>
      <c r="J1019" s="236"/>
      <c r="K1019" s="236"/>
      <c r="L1019" s="236"/>
      <c r="M1019" s="311">
        <f t="shared" si="224"/>
        <v>0</v>
      </c>
      <c r="N1019" s="236"/>
      <c r="O1019" s="236"/>
      <c r="P1019" s="236"/>
      <c r="Q1019" s="236"/>
      <c r="R1019" s="236"/>
      <c r="S1019" s="236"/>
      <c r="T1019" s="236"/>
      <c r="U1019" s="236"/>
      <c r="V1019" s="236"/>
      <c r="W1019" s="236"/>
      <c r="X1019" s="236"/>
      <c r="Y1019" s="236"/>
      <c r="Z1019" s="236"/>
      <c r="AA1019" s="236"/>
      <c r="AB1019" s="236"/>
      <c r="AC1019" s="236"/>
      <c r="AD1019" s="236"/>
      <c r="AE1019" s="236"/>
      <c r="AF1019" s="236"/>
      <c r="AG1019" s="236"/>
      <c r="AH1019" s="236"/>
      <c r="AI1019" s="236"/>
      <c r="AJ1019" s="236"/>
      <c r="AK1019" s="236"/>
      <c r="AL1019" s="260" t="str">
        <f t="shared" si="221"/>
        <v>нет</v>
      </c>
      <c r="AM1019" s="260" t="str">
        <f t="shared" si="225"/>
        <v>нет</v>
      </c>
      <c r="AN1019" s="260">
        <f t="shared" si="222"/>
        <v>0</v>
      </c>
      <c r="AO1019" s="260" t="e">
        <f t="shared" si="223"/>
        <v>#VALUE!</v>
      </c>
    </row>
    <row r="1020" spans="1:41">
      <c r="A1020" s="264" t="e">
        <f t="shared" si="226"/>
        <v>#VALUE!</v>
      </c>
      <c r="B1020" s="243">
        <v>1108</v>
      </c>
      <c r="C1020" s="244"/>
      <c r="D1020" s="259" t="str">
        <f t="shared" si="219"/>
        <v/>
      </c>
      <c r="E1020" s="236"/>
      <c r="F1020" s="236"/>
      <c r="G1020" s="244"/>
      <c r="H1020" s="259" t="str">
        <f t="shared" si="220"/>
        <v/>
      </c>
      <c r="I1020" s="236"/>
      <c r="J1020" s="236"/>
      <c r="K1020" s="236"/>
      <c r="L1020" s="236"/>
      <c r="M1020" s="311">
        <f t="shared" si="224"/>
        <v>0</v>
      </c>
      <c r="N1020" s="236"/>
      <c r="O1020" s="236"/>
      <c r="P1020" s="236"/>
      <c r="Q1020" s="236"/>
      <c r="R1020" s="236"/>
      <c r="S1020" s="236"/>
      <c r="T1020" s="236"/>
      <c r="U1020" s="236"/>
      <c r="V1020" s="236"/>
      <c r="W1020" s="236"/>
      <c r="X1020" s="236"/>
      <c r="Y1020" s="236"/>
      <c r="Z1020" s="236"/>
      <c r="AA1020" s="236"/>
      <c r="AB1020" s="236"/>
      <c r="AC1020" s="236"/>
      <c r="AD1020" s="236"/>
      <c r="AE1020" s="236"/>
      <c r="AF1020" s="236"/>
      <c r="AG1020" s="236"/>
      <c r="AH1020" s="236"/>
      <c r="AI1020" s="236"/>
      <c r="AJ1020" s="236"/>
      <c r="AK1020" s="236"/>
      <c r="AL1020" s="260" t="str">
        <f t="shared" si="221"/>
        <v>нет</v>
      </c>
      <c r="AM1020" s="260" t="str">
        <f t="shared" si="225"/>
        <v>нет</v>
      </c>
      <c r="AN1020" s="260">
        <f t="shared" si="222"/>
        <v>0</v>
      </c>
      <c r="AO1020" s="260" t="e">
        <f t="shared" si="223"/>
        <v>#VALUE!</v>
      </c>
    </row>
    <row r="1021" spans="1:41">
      <c r="A1021" s="264" t="e">
        <f t="shared" si="226"/>
        <v>#VALUE!</v>
      </c>
      <c r="B1021" s="243">
        <v>1109</v>
      </c>
      <c r="C1021" s="244"/>
      <c r="D1021" s="259" t="str">
        <f t="shared" si="219"/>
        <v/>
      </c>
      <c r="E1021" s="236"/>
      <c r="F1021" s="236"/>
      <c r="G1021" s="244"/>
      <c r="H1021" s="259" t="str">
        <f t="shared" si="220"/>
        <v/>
      </c>
      <c r="I1021" s="236"/>
      <c r="J1021" s="236"/>
      <c r="K1021" s="236"/>
      <c r="L1021" s="236"/>
      <c r="M1021" s="311">
        <f t="shared" si="224"/>
        <v>0</v>
      </c>
      <c r="N1021" s="236"/>
      <c r="O1021" s="236"/>
      <c r="P1021" s="236"/>
      <c r="Q1021" s="236"/>
      <c r="R1021" s="236"/>
      <c r="S1021" s="236"/>
      <c r="T1021" s="236"/>
      <c r="U1021" s="236"/>
      <c r="V1021" s="236"/>
      <c r="W1021" s="236"/>
      <c r="X1021" s="236"/>
      <c r="Y1021" s="236"/>
      <c r="Z1021" s="236"/>
      <c r="AA1021" s="236"/>
      <c r="AB1021" s="236"/>
      <c r="AC1021" s="236"/>
      <c r="AD1021" s="236"/>
      <c r="AE1021" s="236"/>
      <c r="AF1021" s="236"/>
      <c r="AG1021" s="236"/>
      <c r="AH1021" s="236"/>
      <c r="AI1021" s="236"/>
      <c r="AJ1021" s="236"/>
      <c r="AK1021" s="236"/>
      <c r="AL1021" s="260" t="str">
        <f t="shared" si="221"/>
        <v>нет</v>
      </c>
      <c r="AM1021" s="260" t="str">
        <f t="shared" si="225"/>
        <v>нет</v>
      </c>
      <c r="AN1021" s="260">
        <f t="shared" si="222"/>
        <v>0</v>
      </c>
      <c r="AO1021" s="260" t="e">
        <f t="shared" si="223"/>
        <v>#VALUE!</v>
      </c>
    </row>
    <row r="1022" spans="1:41">
      <c r="A1022" s="264" t="e">
        <f t="shared" si="226"/>
        <v>#VALUE!</v>
      </c>
      <c r="B1022" s="243">
        <v>1110</v>
      </c>
      <c r="C1022" s="244"/>
      <c r="D1022" s="259" t="str">
        <f t="shared" si="219"/>
        <v/>
      </c>
      <c r="E1022" s="236"/>
      <c r="F1022" s="236"/>
      <c r="G1022" s="244"/>
      <c r="H1022" s="259" t="str">
        <f t="shared" si="220"/>
        <v/>
      </c>
      <c r="I1022" s="236"/>
      <c r="J1022" s="236"/>
      <c r="K1022" s="236"/>
      <c r="L1022" s="236"/>
      <c r="M1022" s="311">
        <f t="shared" si="224"/>
        <v>0</v>
      </c>
      <c r="N1022" s="236"/>
      <c r="O1022" s="236"/>
      <c r="P1022" s="236"/>
      <c r="Q1022" s="236"/>
      <c r="R1022" s="236"/>
      <c r="S1022" s="236"/>
      <c r="T1022" s="236"/>
      <c r="U1022" s="236"/>
      <c r="V1022" s="236"/>
      <c r="W1022" s="236"/>
      <c r="X1022" s="236"/>
      <c r="Y1022" s="236"/>
      <c r="Z1022" s="236"/>
      <c r="AA1022" s="236"/>
      <c r="AB1022" s="236"/>
      <c r="AC1022" s="236"/>
      <c r="AD1022" s="236"/>
      <c r="AE1022" s="236"/>
      <c r="AF1022" s="236"/>
      <c r="AG1022" s="236"/>
      <c r="AH1022" s="236"/>
      <c r="AI1022" s="236"/>
      <c r="AJ1022" s="236"/>
      <c r="AK1022" s="236"/>
      <c r="AL1022" s="260" t="str">
        <f t="shared" si="221"/>
        <v>нет</v>
      </c>
      <c r="AM1022" s="260" t="str">
        <f t="shared" si="225"/>
        <v>нет</v>
      </c>
      <c r="AN1022" s="260">
        <f t="shared" si="222"/>
        <v>0</v>
      </c>
      <c r="AO1022" s="260" t="e">
        <f t="shared" si="223"/>
        <v>#VALUE!</v>
      </c>
    </row>
    <row r="1023" spans="1:41">
      <c r="A1023" s="264" t="e">
        <f t="shared" si="226"/>
        <v>#VALUE!</v>
      </c>
      <c r="B1023" s="243">
        <v>1111</v>
      </c>
      <c r="C1023" s="244"/>
      <c r="D1023" s="259" t="str">
        <f t="shared" si="219"/>
        <v/>
      </c>
      <c r="E1023" s="236"/>
      <c r="F1023" s="236"/>
      <c r="G1023" s="244"/>
      <c r="H1023" s="259" t="str">
        <f t="shared" si="220"/>
        <v/>
      </c>
      <c r="I1023" s="236"/>
      <c r="J1023" s="236"/>
      <c r="K1023" s="236"/>
      <c r="L1023" s="236"/>
      <c r="M1023" s="311">
        <f t="shared" si="224"/>
        <v>0</v>
      </c>
      <c r="N1023" s="236"/>
      <c r="O1023" s="236"/>
      <c r="P1023" s="236"/>
      <c r="Q1023" s="236"/>
      <c r="R1023" s="236"/>
      <c r="S1023" s="236"/>
      <c r="T1023" s="236"/>
      <c r="U1023" s="236"/>
      <c r="V1023" s="236"/>
      <c r="W1023" s="236"/>
      <c r="X1023" s="236"/>
      <c r="Y1023" s="236"/>
      <c r="Z1023" s="236"/>
      <c r="AA1023" s="236"/>
      <c r="AB1023" s="236"/>
      <c r="AC1023" s="236"/>
      <c r="AD1023" s="236"/>
      <c r="AE1023" s="236"/>
      <c r="AF1023" s="236"/>
      <c r="AG1023" s="236"/>
      <c r="AH1023" s="236"/>
      <c r="AI1023" s="236"/>
      <c r="AJ1023" s="236"/>
      <c r="AK1023" s="236"/>
      <c r="AL1023" s="260" t="str">
        <f t="shared" si="221"/>
        <v>нет</v>
      </c>
      <c r="AM1023" s="260" t="str">
        <f t="shared" si="225"/>
        <v>нет</v>
      </c>
      <c r="AN1023" s="260">
        <f t="shared" si="222"/>
        <v>0</v>
      </c>
      <c r="AO1023" s="260" t="e">
        <f t="shared" si="223"/>
        <v>#VALUE!</v>
      </c>
    </row>
    <row r="1024" spans="1:41">
      <c r="A1024" s="264" t="e">
        <f t="shared" si="226"/>
        <v>#VALUE!</v>
      </c>
      <c r="B1024" s="243">
        <v>1112</v>
      </c>
      <c r="C1024" s="244"/>
      <c r="D1024" s="259" t="str">
        <f t="shared" si="219"/>
        <v/>
      </c>
      <c r="E1024" s="236"/>
      <c r="F1024" s="236"/>
      <c r="G1024" s="244"/>
      <c r="H1024" s="259" t="str">
        <f t="shared" si="220"/>
        <v/>
      </c>
      <c r="I1024" s="236"/>
      <c r="J1024" s="236"/>
      <c r="K1024" s="236"/>
      <c r="L1024" s="236"/>
      <c r="M1024" s="311">
        <f t="shared" si="224"/>
        <v>0</v>
      </c>
      <c r="N1024" s="236"/>
      <c r="O1024" s="236"/>
      <c r="P1024" s="236"/>
      <c r="Q1024" s="236"/>
      <c r="R1024" s="236"/>
      <c r="S1024" s="236"/>
      <c r="T1024" s="236"/>
      <c r="U1024" s="236"/>
      <c r="V1024" s="236"/>
      <c r="W1024" s="236"/>
      <c r="X1024" s="236"/>
      <c r="Y1024" s="236"/>
      <c r="Z1024" s="236"/>
      <c r="AA1024" s="236"/>
      <c r="AB1024" s="236"/>
      <c r="AC1024" s="236"/>
      <c r="AD1024" s="236"/>
      <c r="AE1024" s="236"/>
      <c r="AF1024" s="236"/>
      <c r="AG1024" s="236"/>
      <c r="AH1024" s="236"/>
      <c r="AI1024" s="236"/>
      <c r="AJ1024" s="236"/>
      <c r="AK1024" s="236"/>
      <c r="AL1024" s="260" t="str">
        <f t="shared" si="221"/>
        <v>нет</v>
      </c>
      <c r="AM1024" s="260" t="str">
        <f t="shared" si="225"/>
        <v>нет</v>
      </c>
      <c r="AN1024" s="260">
        <f t="shared" si="222"/>
        <v>0</v>
      </c>
      <c r="AO1024" s="260" t="e">
        <f t="shared" si="223"/>
        <v>#VALUE!</v>
      </c>
    </row>
    <row r="1025" spans="1:41">
      <c r="A1025" s="264" t="e">
        <f t="shared" si="226"/>
        <v>#VALUE!</v>
      </c>
      <c r="B1025" s="243">
        <v>1113</v>
      </c>
      <c r="C1025" s="244"/>
      <c r="D1025" s="259" t="str">
        <f t="shared" si="219"/>
        <v/>
      </c>
      <c r="E1025" s="236"/>
      <c r="F1025" s="236"/>
      <c r="G1025" s="244"/>
      <c r="H1025" s="259" t="str">
        <f t="shared" si="220"/>
        <v/>
      </c>
      <c r="I1025" s="236"/>
      <c r="J1025" s="236"/>
      <c r="K1025" s="236"/>
      <c r="L1025" s="236"/>
      <c r="M1025" s="311">
        <f t="shared" si="224"/>
        <v>0</v>
      </c>
      <c r="N1025" s="236"/>
      <c r="O1025" s="236"/>
      <c r="P1025" s="236"/>
      <c r="Q1025" s="236"/>
      <c r="R1025" s="236"/>
      <c r="S1025" s="236"/>
      <c r="T1025" s="236"/>
      <c r="U1025" s="236"/>
      <c r="V1025" s="236"/>
      <c r="W1025" s="236"/>
      <c r="X1025" s="236"/>
      <c r="Y1025" s="236"/>
      <c r="Z1025" s="236"/>
      <c r="AA1025" s="236"/>
      <c r="AB1025" s="236"/>
      <c r="AC1025" s="236"/>
      <c r="AD1025" s="236"/>
      <c r="AE1025" s="236"/>
      <c r="AF1025" s="236"/>
      <c r="AG1025" s="236"/>
      <c r="AH1025" s="236"/>
      <c r="AI1025" s="236"/>
      <c r="AJ1025" s="236"/>
      <c r="AK1025" s="236"/>
      <c r="AL1025" s="260" t="str">
        <f t="shared" si="221"/>
        <v>нет</v>
      </c>
      <c r="AM1025" s="260" t="str">
        <f t="shared" si="225"/>
        <v>нет</v>
      </c>
      <c r="AN1025" s="260">
        <f t="shared" si="222"/>
        <v>0</v>
      </c>
      <c r="AO1025" s="260" t="e">
        <f t="shared" si="223"/>
        <v>#VALUE!</v>
      </c>
    </row>
    <row r="1026" spans="1:41">
      <c r="A1026" s="264" t="e">
        <f t="shared" si="226"/>
        <v>#VALUE!</v>
      </c>
      <c r="B1026" s="243">
        <v>1114</v>
      </c>
      <c r="C1026" s="244"/>
      <c r="D1026" s="259" t="str">
        <f t="shared" si="219"/>
        <v/>
      </c>
      <c r="E1026" s="236"/>
      <c r="F1026" s="236"/>
      <c r="G1026" s="244"/>
      <c r="H1026" s="259" t="str">
        <f t="shared" si="220"/>
        <v/>
      </c>
      <c r="I1026" s="236"/>
      <c r="J1026" s="236"/>
      <c r="K1026" s="236"/>
      <c r="L1026" s="236"/>
      <c r="M1026" s="311">
        <f t="shared" si="224"/>
        <v>0</v>
      </c>
      <c r="N1026" s="236"/>
      <c r="O1026" s="236"/>
      <c r="P1026" s="236"/>
      <c r="Q1026" s="236"/>
      <c r="R1026" s="236"/>
      <c r="S1026" s="236"/>
      <c r="T1026" s="236"/>
      <c r="U1026" s="236"/>
      <c r="V1026" s="236"/>
      <c r="W1026" s="236"/>
      <c r="X1026" s="236"/>
      <c r="Y1026" s="236"/>
      <c r="Z1026" s="236"/>
      <c r="AA1026" s="236"/>
      <c r="AB1026" s="236"/>
      <c r="AC1026" s="236"/>
      <c r="AD1026" s="236"/>
      <c r="AE1026" s="236"/>
      <c r="AF1026" s="236"/>
      <c r="AG1026" s="236"/>
      <c r="AH1026" s="236"/>
      <c r="AI1026" s="236"/>
      <c r="AJ1026" s="236"/>
      <c r="AK1026" s="236"/>
      <c r="AL1026" s="260" t="str">
        <f t="shared" si="221"/>
        <v>нет</v>
      </c>
      <c r="AM1026" s="260" t="str">
        <f t="shared" si="225"/>
        <v>нет</v>
      </c>
      <c r="AN1026" s="260">
        <f t="shared" si="222"/>
        <v>0</v>
      </c>
      <c r="AO1026" s="260" t="e">
        <f t="shared" si="223"/>
        <v>#VALUE!</v>
      </c>
    </row>
    <row r="1027" spans="1:41">
      <c r="A1027" s="264" t="e">
        <f t="shared" si="226"/>
        <v>#VALUE!</v>
      </c>
      <c r="B1027" s="243">
        <v>1115</v>
      </c>
      <c r="C1027" s="244"/>
      <c r="D1027" s="259" t="str">
        <f t="shared" si="219"/>
        <v/>
      </c>
      <c r="E1027" s="236"/>
      <c r="F1027" s="236"/>
      <c r="G1027" s="244"/>
      <c r="H1027" s="259" t="str">
        <f t="shared" si="220"/>
        <v/>
      </c>
      <c r="I1027" s="236"/>
      <c r="J1027" s="236"/>
      <c r="K1027" s="236"/>
      <c r="L1027" s="236"/>
      <c r="M1027" s="311">
        <f t="shared" si="224"/>
        <v>0</v>
      </c>
      <c r="N1027" s="236"/>
      <c r="O1027" s="236"/>
      <c r="P1027" s="236"/>
      <c r="Q1027" s="236"/>
      <c r="R1027" s="236"/>
      <c r="S1027" s="236"/>
      <c r="T1027" s="236"/>
      <c r="U1027" s="236"/>
      <c r="V1027" s="236"/>
      <c r="W1027" s="236"/>
      <c r="X1027" s="236"/>
      <c r="Y1027" s="236"/>
      <c r="Z1027" s="236"/>
      <c r="AA1027" s="236"/>
      <c r="AB1027" s="236"/>
      <c r="AC1027" s="236"/>
      <c r="AD1027" s="236"/>
      <c r="AE1027" s="236"/>
      <c r="AF1027" s="236"/>
      <c r="AG1027" s="236"/>
      <c r="AH1027" s="236"/>
      <c r="AI1027" s="236"/>
      <c r="AJ1027" s="236"/>
      <c r="AK1027" s="236"/>
      <c r="AL1027" s="260" t="str">
        <f t="shared" si="221"/>
        <v>нет</v>
      </c>
      <c r="AM1027" s="260" t="str">
        <f t="shared" si="225"/>
        <v>нет</v>
      </c>
      <c r="AN1027" s="260">
        <f t="shared" si="222"/>
        <v>0</v>
      </c>
      <c r="AO1027" s="260" t="e">
        <f t="shared" si="223"/>
        <v>#VALUE!</v>
      </c>
    </row>
    <row r="1028" spans="1:41">
      <c r="A1028" s="264" t="e">
        <f t="shared" si="226"/>
        <v>#VALUE!</v>
      </c>
      <c r="B1028" s="243">
        <v>1116</v>
      </c>
      <c r="C1028" s="244"/>
      <c r="D1028" s="259" t="str">
        <f t="shared" si="219"/>
        <v/>
      </c>
      <c r="E1028" s="236"/>
      <c r="F1028" s="236"/>
      <c r="G1028" s="244"/>
      <c r="H1028" s="259" t="str">
        <f t="shared" si="220"/>
        <v/>
      </c>
      <c r="I1028" s="236"/>
      <c r="J1028" s="236"/>
      <c r="K1028" s="236"/>
      <c r="L1028" s="236"/>
      <c r="M1028" s="311">
        <f t="shared" si="224"/>
        <v>0</v>
      </c>
      <c r="N1028" s="236"/>
      <c r="O1028" s="236"/>
      <c r="P1028" s="236"/>
      <c r="Q1028" s="236"/>
      <c r="R1028" s="236"/>
      <c r="S1028" s="236"/>
      <c r="T1028" s="236"/>
      <c r="U1028" s="236"/>
      <c r="V1028" s="236"/>
      <c r="W1028" s="236"/>
      <c r="X1028" s="236"/>
      <c r="Y1028" s="236"/>
      <c r="Z1028" s="236"/>
      <c r="AA1028" s="236"/>
      <c r="AB1028" s="236"/>
      <c r="AC1028" s="236"/>
      <c r="AD1028" s="236"/>
      <c r="AE1028" s="236"/>
      <c r="AF1028" s="236"/>
      <c r="AG1028" s="236"/>
      <c r="AH1028" s="236"/>
      <c r="AI1028" s="236"/>
      <c r="AJ1028" s="236"/>
      <c r="AK1028" s="236"/>
      <c r="AL1028" s="260" t="str">
        <f t="shared" si="221"/>
        <v>нет</v>
      </c>
      <c r="AM1028" s="260" t="str">
        <f t="shared" si="225"/>
        <v>нет</v>
      </c>
      <c r="AN1028" s="260">
        <f t="shared" si="222"/>
        <v>0</v>
      </c>
      <c r="AO1028" s="260" t="e">
        <f t="shared" si="223"/>
        <v>#VALUE!</v>
      </c>
    </row>
    <row r="1029" spans="1:41">
      <c r="A1029" s="264" t="e">
        <f t="shared" si="226"/>
        <v>#VALUE!</v>
      </c>
      <c r="B1029" s="243">
        <v>1117</v>
      </c>
      <c r="C1029" s="244"/>
      <c r="D1029" s="259" t="str">
        <f t="shared" si="219"/>
        <v/>
      </c>
      <c r="E1029" s="236"/>
      <c r="F1029" s="236"/>
      <c r="G1029" s="244"/>
      <c r="H1029" s="259" t="str">
        <f t="shared" si="220"/>
        <v/>
      </c>
      <c r="I1029" s="236"/>
      <c r="J1029" s="236"/>
      <c r="K1029" s="236"/>
      <c r="L1029" s="236"/>
      <c r="M1029" s="311">
        <f t="shared" si="224"/>
        <v>0</v>
      </c>
      <c r="N1029" s="236"/>
      <c r="O1029" s="236"/>
      <c r="P1029" s="236"/>
      <c r="Q1029" s="236"/>
      <c r="R1029" s="236"/>
      <c r="S1029" s="236"/>
      <c r="T1029" s="236"/>
      <c r="U1029" s="236"/>
      <c r="V1029" s="236"/>
      <c r="W1029" s="236"/>
      <c r="X1029" s="236"/>
      <c r="Y1029" s="236"/>
      <c r="Z1029" s="236"/>
      <c r="AA1029" s="236"/>
      <c r="AB1029" s="236"/>
      <c r="AC1029" s="236"/>
      <c r="AD1029" s="236"/>
      <c r="AE1029" s="236"/>
      <c r="AF1029" s="236"/>
      <c r="AG1029" s="236"/>
      <c r="AH1029" s="236"/>
      <c r="AI1029" s="236"/>
      <c r="AJ1029" s="236"/>
      <c r="AK1029" s="236"/>
      <c r="AL1029" s="260" t="str">
        <f t="shared" si="221"/>
        <v>нет</v>
      </c>
      <c r="AM1029" s="260" t="str">
        <f t="shared" si="225"/>
        <v>нет</v>
      </c>
      <c r="AN1029" s="260">
        <f t="shared" si="222"/>
        <v>0</v>
      </c>
      <c r="AO1029" s="260" t="e">
        <f t="shared" si="223"/>
        <v>#VALUE!</v>
      </c>
    </row>
    <row r="1030" spans="1:41">
      <c r="A1030" s="264" t="e">
        <f t="shared" si="226"/>
        <v>#VALUE!</v>
      </c>
      <c r="B1030" s="243">
        <v>1118</v>
      </c>
      <c r="C1030" s="244"/>
      <c r="D1030" s="259" t="str">
        <f t="shared" si="219"/>
        <v/>
      </c>
      <c r="E1030" s="236"/>
      <c r="F1030" s="236"/>
      <c r="G1030" s="244"/>
      <c r="H1030" s="259" t="str">
        <f t="shared" si="220"/>
        <v/>
      </c>
      <c r="I1030" s="236"/>
      <c r="J1030" s="236"/>
      <c r="K1030" s="236"/>
      <c r="L1030" s="236"/>
      <c r="M1030" s="311">
        <f t="shared" si="224"/>
        <v>0</v>
      </c>
      <c r="N1030" s="236"/>
      <c r="O1030" s="236"/>
      <c r="P1030" s="236"/>
      <c r="Q1030" s="236"/>
      <c r="R1030" s="236"/>
      <c r="S1030" s="236"/>
      <c r="T1030" s="236"/>
      <c r="U1030" s="236"/>
      <c r="V1030" s="236"/>
      <c r="W1030" s="236"/>
      <c r="X1030" s="236"/>
      <c r="Y1030" s="236"/>
      <c r="Z1030" s="236"/>
      <c r="AA1030" s="236"/>
      <c r="AB1030" s="236"/>
      <c r="AC1030" s="236"/>
      <c r="AD1030" s="236"/>
      <c r="AE1030" s="236"/>
      <c r="AF1030" s="236"/>
      <c r="AG1030" s="236"/>
      <c r="AH1030" s="236"/>
      <c r="AI1030" s="236"/>
      <c r="AJ1030" s="236"/>
      <c r="AK1030" s="236"/>
      <c r="AL1030" s="260" t="str">
        <f t="shared" si="221"/>
        <v>нет</v>
      </c>
      <c r="AM1030" s="260" t="str">
        <f t="shared" si="225"/>
        <v>нет</v>
      </c>
      <c r="AN1030" s="260">
        <f t="shared" si="222"/>
        <v>0</v>
      </c>
      <c r="AO1030" s="260" t="e">
        <f t="shared" si="223"/>
        <v>#VALUE!</v>
      </c>
    </row>
    <row r="1031" spans="1:41">
      <c r="A1031" s="264" t="e">
        <f t="shared" si="226"/>
        <v>#VALUE!</v>
      </c>
      <c r="B1031" s="243">
        <v>1119</v>
      </c>
      <c r="C1031" s="244"/>
      <c r="D1031" s="259" t="str">
        <f t="shared" si="219"/>
        <v/>
      </c>
      <c r="E1031" s="236"/>
      <c r="F1031" s="236"/>
      <c r="G1031" s="244"/>
      <c r="H1031" s="259" t="str">
        <f t="shared" si="220"/>
        <v/>
      </c>
      <c r="I1031" s="236"/>
      <c r="J1031" s="236"/>
      <c r="K1031" s="236"/>
      <c r="L1031" s="236"/>
      <c r="M1031" s="311">
        <f t="shared" si="224"/>
        <v>0</v>
      </c>
      <c r="N1031" s="236"/>
      <c r="O1031" s="236"/>
      <c r="P1031" s="236"/>
      <c r="Q1031" s="236"/>
      <c r="R1031" s="236"/>
      <c r="S1031" s="236"/>
      <c r="T1031" s="236"/>
      <c r="U1031" s="236"/>
      <c r="V1031" s="236"/>
      <c r="W1031" s="236"/>
      <c r="X1031" s="236"/>
      <c r="Y1031" s="236"/>
      <c r="Z1031" s="236"/>
      <c r="AA1031" s="236"/>
      <c r="AB1031" s="236"/>
      <c r="AC1031" s="236"/>
      <c r="AD1031" s="236"/>
      <c r="AE1031" s="236"/>
      <c r="AF1031" s="236"/>
      <c r="AG1031" s="236"/>
      <c r="AH1031" s="236"/>
      <c r="AI1031" s="236"/>
      <c r="AJ1031" s="236"/>
      <c r="AK1031" s="236"/>
      <c r="AL1031" s="260" t="str">
        <f t="shared" si="221"/>
        <v>нет</v>
      </c>
      <c r="AM1031" s="260" t="str">
        <f t="shared" si="225"/>
        <v>нет</v>
      </c>
      <c r="AN1031" s="260">
        <f t="shared" si="222"/>
        <v>0</v>
      </c>
      <c r="AO1031" s="260" t="e">
        <f t="shared" si="223"/>
        <v>#VALUE!</v>
      </c>
    </row>
    <row r="1032" spans="1:41">
      <c r="A1032" s="264" t="e">
        <f t="shared" si="226"/>
        <v>#VALUE!</v>
      </c>
      <c r="B1032" s="243">
        <v>1120</v>
      </c>
      <c r="C1032" s="244"/>
      <c r="D1032" s="259" t="str">
        <f t="shared" si="219"/>
        <v/>
      </c>
      <c r="E1032" s="236"/>
      <c r="F1032" s="236"/>
      <c r="G1032" s="244"/>
      <c r="H1032" s="259" t="str">
        <f t="shared" si="220"/>
        <v/>
      </c>
      <c r="I1032" s="236"/>
      <c r="J1032" s="236"/>
      <c r="K1032" s="236"/>
      <c r="L1032" s="236"/>
      <c r="M1032" s="311">
        <f t="shared" si="224"/>
        <v>0</v>
      </c>
      <c r="N1032" s="236"/>
      <c r="O1032" s="236"/>
      <c r="P1032" s="236"/>
      <c r="Q1032" s="236"/>
      <c r="R1032" s="236"/>
      <c r="S1032" s="236"/>
      <c r="T1032" s="236"/>
      <c r="U1032" s="236"/>
      <c r="V1032" s="236"/>
      <c r="W1032" s="236"/>
      <c r="X1032" s="236"/>
      <c r="Y1032" s="236"/>
      <c r="Z1032" s="236"/>
      <c r="AA1032" s="236"/>
      <c r="AB1032" s="236"/>
      <c r="AC1032" s="236"/>
      <c r="AD1032" s="236"/>
      <c r="AE1032" s="236"/>
      <c r="AF1032" s="236"/>
      <c r="AG1032" s="236"/>
      <c r="AH1032" s="236"/>
      <c r="AI1032" s="236"/>
      <c r="AJ1032" s="236"/>
      <c r="AK1032" s="236"/>
      <c r="AL1032" s="260" t="str">
        <f t="shared" si="221"/>
        <v>нет</v>
      </c>
      <c r="AM1032" s="260" t="str">
        <f t="shared" si="225"/>
        <v>нет</v>
      </c>
      <c r="AN1032" s="260">
        <f t="shared" si="222"/>
        <v>0</v>
      </c>
      <c r="AO1032" s="260" t="e">
        <f t="shared" si="223"/>
        <v>#VALUE!</v>
      </c>
    </row>
    <row r="1033" spans="1:41">
      <c r="A1033" s="264" t="e">
        <f t="shared" si="226"/>
        <v>#VALUE!</v>
      </c>
      <c r="B1033" s="243">
        <v>1121</v>
      </c>
      <c r="C1033" s="244"/>
      <c r="D1033" s="259" t="str">
        <f t="shared" si="219"/>
        <v/>
      </c>
      <c r="E1033" s="236"/>
      <c r="F1033" s="236"/>
      <c r="G1033" s="244"/>
      <c r="H1033" s="259" t="str">
        <f t="shared" si="220"/>
        <v/>
      </c>
      <c r="I1033" s="236"/>
      <c r="J1033" s="236"/>
      <c r="K1033" s="236"/>
      <c r="L1033" s="236"/>
      <c r="M1033" s="311">
        <f t="shared" si="224"/>
        <v>0</v>
      </c>
      <c r="N1033" s="236"/>
      <c r="O1033" s="236"/>
      <c r="P1033" s="236"/>
      <c r="Q1033" s="236"/>
      <c r="R1033" s="236"/>
      <c r="S1033" s="236"/>
      <c r="T1033" s="236"/>
      <c r="U1033" s="236"/>
      <c r="V1033" s="236"/>
      <c r="W1033" s="236"/>
      <c r="X1033" s="236"/>
      <c r="Y1033" s="236"/>
      <c r="Z1033" s="236"/>
      <c r="AA1033" s="236"/>
      <c r="AB1033" s="236"/>
      <c r="AC1033" s="236"/>
      <c r="AD1033" s="236"/>
      <c r="AE1033" s="236"/>
      <c r="AF1033" s="236"/>
      <c r="AG1033" s="236"/>
      <c r="AH1033" s="236"/>
      <c r="AI1033" s="236"/>
      <c r="AJ1033" s="236"/>
      <c r="AK1033" s="236"/>
      <c r="AL1033" s="260" t="str">
        <f t="shared" si="221"/>
        <v>нет</v>
      </c>
      <c r="AM1033" s="260" t="str">
        <f t="shared" si="225"/>
        <v>нет</v>
      </c>
      <c r="AN1033" s="260">
        <f t="shared" si="222"/>
        <v>0</v>
      </c>
      <c r="AO1033" s="260" t="e">
        <f t="shared" si="223"/>
        <v>#VALUE!</v>
      </c>
    </row>
    <row r="1034" spans="1:41">
      <c r="A1034" s="264" t="e">
        <f t="shared" si="226"/>
        <v>#VALUE!</v>
      </c>
      <c r="B1034" s="243">
        <v>1122</v>
      </c>
      <c r="C1034" s="244"/>
      <c r="D1034" s="259" t="str">
        <f t="shared" si="219"/>
        <v/>
      </c>
      <c r="E1034" s="236"/>
      <c r="F1034" s="236"/>
      <c r="G1034" s="244"/>
      <c r="H1034" s="259" t="str">
        <f t="shared" si="220"/>
        <v/>
      </c>
      <c r="I1034" s="236"/>
      <c r="J1034" s="236"/>
      <c r="K1034" s="236"/>
      <c r="L1034" s="236"/>
      <c r="M1034" s="311">
        <f t="shared" si="224"/>
        <v>0</v>
      </c>
      <c r="N1034" s="236"/>
      <c r="O1034" s="236"/>
      <c r="P1034" s="236"/>
      <c r="Q1034" s="236"/>
      <c r="R1034" s="236"/>
      <c r="S1034" s="236"/>
      <c r="T1034" s="236"/>
      <c r="U1034" s="236"/>
      <c r="V1034" s="236"/>
      <c r="W1034" s="236"/>
      <c r="X1034" s="236"/>
      <c r="Y1034" s="236"/>
      <c r="Z1034" s="236"/>
      <c r="AA1034" s="236"/>
      <c r="AB1034" s="236"/>
      <c r="AC1034" s="236"/>
      <c r="AD1034" s="236"/>
      <c r="AE1034" s="236"/>
      <c r="AF1034" s="236"/>
      <c r="AG1034" s="236"/>
      <c r="AH1034" s="236"/>
      <c r="AI1034" s="236"/>
      <c r="AJ1034" s="236"/>
      <c r="AK1034" s="236"/>
      <c r="AL1034" s="260" t="str">
        <f t="shared" si="221"/>
        <v>нет</v>
      </c>
      <c r="AM1034" s="260" t="str">
        <f t="shared" si="225"/>
        <v>нет</v>
      </c>
      <c r="AN1034" s="260">
        <f t="shared" si="222"/>
        <v>0</v>
      </c>
      <c r="AO1034" s="260" t="e">
        <f t="shared" si="223"/>
        <v>#VALUE!</v>
      </c>
    </row>
    <row r="1035" spans="1:41">
      <c r="A1035" s="264" t="e">
        <f t="shared" si="226"/>
        <v>#VALUE!</v>
      </c>
      <c r="B1035" s="243">
        <v>1123</v>
      </c>
      <c r="C1035" s="244"/>
      <c r="D1035" s="259" t="str">
        <f t="shared" si="219"/>
        <v/>
      </c>
      <c r="E1035" s="236"/>
      <c r="F1035" s="236"/>
      <c r="G1035" s="244"/>
      <c r="H1035" s="259" t="str">
        <f t="shared" si="220"/>
        <v/>
      </c>
      <c r="I1035" s="236"/>
      <c r="J1035" s="236"/>
      <c r="K1035" s="236"/>
      <c r="L1035" s="236"/>
      <c r="M1035" s="311">
        <f t="shared" si="224"/>
        <v>0</v>
      </c>
      <c r="N1035" s="236"/>
      <c r="O1035" s="236"/>
      <c r="P1035" s="236"/>
      <c r="Q1035" s="236"/>
      <c r="R1035" s="236"/>
      <c r="S1035" s="236"/>
      <c r="T1035" s="236"/>
      <c r="U1035" s="236"/>
      <c r="V1035" s="236"/>
      <c r="W1035" s="236"/>
      <c r="X1035" s="236"/>
      <c r="Y1035" s="236"/>
      <c r="Z1035" s="236"/>
      <c r="AA1035" s="236"/>
      <c r="AB1035" s="236"/>
      <c r="AC1035" s="236"/>
      <c r="AD1035" s="236"/>
      <c r="AE1035" s="236"/>
      <c r="AF1035" s="236"/>
      <c r="AG1035" s="236"/>
      <c r="AH1035" s="236"/>
      <c r="AI1035" s="236"/>
      <c r="AJ1035" s="236"/>
      <c r="AK1035" s="236"/>
      <c r="AL1035" s="260" t="str">
        <f t="shared" si="221"/>
        <v>нет</v>
      </c>
      <c r="AM1035" s="260" t="str">
        <f t="shared" si="225"/>
        <v>нет</v>
      </c>
      <c r="AN1035" s="260">
        <f t="shared" si="222"/>
        <v>0</v>
      </c>
      <c r="AO1035" s="260" t="e">
        <f t="shared" si="223"/>
        <v>#VALUE!</v>
      </c>
    </row>
    <row r="1036" spans="1:41">
      <c r="A1036" s="264" t="e">
        <f t="shared" si="226"/>
        <v>#VALUE!</v>
      </c>
      <c r="B1036" s="243">
        <v>1124</v>
      </c>
      <c r="C1036" s="244"/>
      <c r="D1036" s="259" t="str">
        <f t="shared" si="219"/>
        <v/>
      </c>
      <c r="E1036" s="236"/>
      <c r="F1036" s="236"/>
      <c r="G1036" s="244"/>
      <c r="H1036" s="259" t="str">
        <f t="shared" si="220"/>
        <v/>
      </c>
      <c r="I1036" s="236"/>
      <c r="J1036" s="236"/>
      <c r="K1036" s="236"/>
      <c r="L1036" s="236"/>
      <c r="M1036" s="311">
        <f t="shared" si="224"/>
        <v>0</v>
      </c>
      <c r="N1036" s="236"/>
      <c r="O1036" s="236"/>
      <c r="P1036" s="236"/>
      <c r="Q1036" s="236"/>
      <c r="R1036" s="236"/>
      <c r="S1036" s="236"/>
      <c r="T1036" s="236"/>
      <c r="U1036" s="236"/>
      <c r="V1036" s="236"/>
      <c r="W1036" s="236"/>
      <c r="X1036" s="236"/>
      <c r="Y1036" s="236"/>
      <c r="Z1036" s="236"/>
      <c r="AA1036" s="236"/>
      <c r="AB1036" s="236"/>
      <c r="AC1036" s="236"/>
      <c r="AD1036" s="236"/>
      <c r="AE1036" s="236"/>
      <c r="AF1036" s="236"/>
      <c r="AG1036" s="236"/>
      <c r="AH1036" s="236"/>
      <c r="AI1036" s="236"/>
      <c r="AJ1036" s="236"/>
      <c r="AK1036" s="236"/>
      <c r="AL1036" s="260" t="str">
        <f t="shared" si="221"/>
        <v>нет</v>
      </c>
      <c r="AM1036" s="260" t="str">
        <f t="shared" si="225"/>
        <v>нет</v>
      </c>
      <c r="AN1036" s="260">
        <f t="shared" si="222"/>
        <v>0</v>
      </c>
      <c r="AO1036" s="260" t="e">
        <f t="shared" si="223"/>
        <v>#VALUE!</v>
      </c>
    </row>
    <row r="1037" spans="1:41">
      <c r="A1037" s="264" t="e">
        <f t="shared" si="226"/>
        <v>#VALUE!</v>
      </c>
      <c r="B1037" s="243">
        <v>1125</v>
      </c>
      <c r="C1037" s="244"/>
      <c r="D1037" s="259" t="str">
        <f t="shared" si="219"/>
        <v/>
      </c>
      <c r="E1037" s="236"/>
      <c r="F1037" s="236"/>
      <c r="G1037" s="244"/>
      <c r="H1037" s="259" t="str">
        <f t="shared" si="220"/>
        <v/>
      </c>
      <c r="I1037" s="236"/>
      <c r="J1037" s="236"/>
      <c r="K1037" s="236"/>
      <c r="L1037" s="236"/>
      <c r="M1037" s="311">
        <f t="shared" si="224"/>
        <v>0</v>
      </c>
      <c r="N1037" s="236"/>
      <c r="O1037" s="236"/>
      <c r="P1037" s="236"/>
      <c r="Q1037" s="236"/>
      <c r="R1037" s="236"/>
      <c r="S1037" s="236"/>
      <c r="T1037" s="236"/>
      <c r="U1037" s="236"/>
      <c r="V1037" s="236"/>
      <c r="W1037" s="236"/>
      <c r="X1037" s="236"/>
      <c r="Y1037" s="236"/>
      <c r="Z1037" s="236"/>
      <c r="AA1037" s="236"/>
      <c r="AB1037" s="236"/>
      <c r="AC1037" s="236"/>
      <c r="AD1037" s="236"/>
      <c r="AE1037" s="236"/>
      <c r="AF1037" s="236"/>
      <c r="AG1037" s="236"/>
      <c r="AH1037" s="236"/>
      <c r="AI1037" s="236"/>
      <c r="AJ1037" s="236"/>
      <c r="AK1037" s="236"/>
      <c r="AL1037" s="260" t="str">
        <f t="shared" si="221"/>
        <v>нет</v>
      </c>
      <c r="AM1037" s="260" t="str">
        <f t="shared" si="225"/>
        <v>нет</v>
      </c>
      <c r="AN1037" s="260">
        <f t="shared" si="222"/>
        <v>0</v>
      </c>
      <c r="AO1037" s="260" t="e">
        <f t="shared" si="223"/>
        <v>#VALUE!</v>
      </c>
    </row>
    <row r="1038" spans="1:41">
      <c r="A1038" s="264" t="e">
        <f t="shared" si="226"/>
        <v>#VALUE!</v>
      </c>
      <c r="B1038" s="243">
        <v>1126</v>
      </c>
      <c r="C1038" s="244"/>
      <c r="D1038" s="259" t="str">
        <f t="shared" si="219"/>
        <v/>
      </c>
      <c r="E1038" s="236"/>
      <c r="F1038" s="236"/>
      <c r="G1038" s="244"/>
      <c r="H1038" s="259" t="str">
        <f t="shared" si="220"/>
        <v/>
      </c>
      <c r="I1038" s="236"/>
      <c r="J1038" s="236"/>
      <c r="K1038" s="236"/>
      <c r="L1038" s="236"/>
      <c r="M1038" s="311">
        <f t="shared" si="224"/>
        <v>0</v>
      </c>
      <c r="N1038" s="236"/>
      <c r="O1038" s="236"/>
      <c r="P1038" s="236"/>
      <c r="Q1038" s="236"/>
      <c r="R1038" s="236"/>
      <c r="S1038" s="236"/>
      <c r="T1038" s="236"/>
      <c r="U1038" s="236"/>
      <c r="V1038" s="236"/>
      <c r="W1038" s="236"/>
      <c r="X1038" s="236"/>
      <c r="Y1038" s="236"/>
      <c r="Z1038" s="236"/>
      <c r="AA1038" s="236"/>
      <c r="AB1038" s="236"/>
      <c r="AC1038" s="236"/>
      <c r="AD1038" s="236"/>
      <c r="AE1038" s="236"/>
      <c r="AF1038" s="236"/>
      <c r="AG1038" s="236"/>
      <c r="AH1038" s="236"/>
      <c r="AI1038" s="236"/>
      <c r="AJ1038" s="236"/>
      <c r="AK1038" s="236"/>
      <c r="AL1038" s="260" t="str">
        <f t="shared" si="221"/>
        <v>нет</v>
      </c>
      <c r="AM1038" s="260" t="str">
        <f t="shared" si="225"/>
        <v>нет</v>
      </c>
      <c r="AN1038" s="260">
        <f t="shared" si="222"/>
        <v>0</v>
      </c>
      <c r="AO1038" s="260" t="e">
        <f t="shared" si="223"/>
        <v>#VALUE!</v>
      </c>
    </row>
    <row r="1039" spans="1:41">
      <c r="A1039" s="264" t="e">
        <f t="shared" si="226"/>
        <v>#VALUE!</v>
      </c>
      <c r="B1039" s="243">
        <v>1127</v>
      </c>
      <c r="C1039" s="244"/>
      <c r="D1039" s="259" t="str">
        <f t="shared" si="219"/>
        <v/>
      </c>
      <c r="E1039" s="236"/>
      <c r="F1039" s="236"/>
      <c r="G1039" s="244"/>
      <c r="H1039" s="259" t="str">
        <f t="shared" si="220"/>
        <v/>
      </c>
      <c r="I1039" s="236"/>
      <c r="J1039" s="236"/>
      <c r="K1039" s="236"/>
      <c r="L1039" s="236"/>
      <c r="M1039" s="311">
        <f t="shared" si="224"/>
        <v>0</v>
      </c>
      <c r="N1039" s="236"/>
      <c r="O1039" s="236"/>
      <c r="P1039" s="236"/>
      <c r="Q1039" s="236"/>
      <c r="R1039" s="236"/>
      <c r="S1039" s="236"/>
      <c r="T1039" s="236"/>
      <c r="U1039" s="236"/>
      <c r="V1039" s="236"/>
      <c r="W1039" s="236"/>
      <c r="X1039" s="236"/>
      <c r="Y1039" s="236"/>
      <c r="Z1039" s="236"/>
      <c r="AA1039" s="236"/>
      <c r="AB1039" s="236"/>
      <c r="AC1039" s="236"/>
      <c r="AD1039" s="236"/>
      <c r="AE1039" s="236"/>
      <c r="AF1039" s="236"/>
      <c r="AG1039" s="236"/>
      <c r="AH1039" s="236"/>
      <c r="AI1039" s="236"/>
      <c r="AJ1039" s="236"/>
      <c r="AK1039" s="236"/>
      <c r="AL1039" s="260" t="str">
        <f t="shared" si="221"/>
        <v>нет</v>
      </c>
      <c r="AM1039" s="260" t="str">
        <f t="shared" si="225"/>
        <v>нет</v>
      </c>
      <c r="AN1039" s="260">
        <f t="shared" si="222"/>
        <v>0</v>
      </c>
      <c r="AO1039" s="260" t="e">
        <f t="shared" si="223"/>
        <v>#VALUE!</v>
      </c>
    </row>
    <row r="1040" spans="1:41">
      <c r="A1040" s="264" t="e">
        <f t="shared" si="226"/>
        <v>#VALUE!</v>
      </c>
      <c r="B1040" s="243">
        <v>1128</v>
      </c>
      <c r="C1040" s="244"/>
      <c r="D1040" s="259" t="str">
        <f t="shared" si="219"/>
        <v/>
      </c>
      <c r="E1040" s="236"/>
      <c r="F1040" s="236"/>
      <c r="G1040" s="244"/>
      <c r="H1040" s="259" t="str">
        <f t="shared" si="220"/>
        <v/>
      </c>
      <c r="I1040" s="236"/>
      <c r="J1040" s="236"/>
      <c r="K1040" s="236"/>
      <c r="L1040" s="236"/>
      <c r="M1040" s="311">
        <f t="shared" si="224"/>
        <v>0</v>
      </c>
      <c r="N1040" s="236"/>
      <c r="O1040" s="236"/>
      <c r="P1040" s="236"/>
      <c r="Q1040" s="236"/>
      <c r="R1040" s="236"/>
      <c r="S1040" s="236"/>
      <c r="T1040" s="236"/>
      <c r="U1040" s="236"/>
      <c r="V1040" s="236"/>
      <c r="W1040" s="236"/>
      <c r="X1040" s="236"/>
      <c r="Y1040" s="236"/>
      <c r="Z1040" s="236"/>
      <c r="AA1040" s="236"/>
      <c r="AB1040" s="236"/>
      <c r="AC1040" s="236"/>
      <c r="AD1040" s="236"/>
      <c r="AE1040" s="236"/>
      <c r="AF1040" s="236"/>
      <c r="AG1040" s="236"/>
      <c r="AH1040" s="236"/>
      <c r="AI1040" s="236"/>
      <c r="AJ1040" s="236"/>
      <c r="AK1040" s="236"/>
      <c r="AL1040" s="260" t="str">
        <f t="shared" si="221"/>
        <v>нет</v>
      </c>
      <c r="AM1040" s="260" t="str">
        <f t="shared" si="225"/>
        <v>нет</v>
      </c>
      <c r="AN1040" s="260">
        <f t="shared" si="222"/>
        <v>0</v>
      </c>
      <c r="AO1040" s="260" t="e">
        <f t="shared" si="223"/>
        <v>#VALUE!</v>
      </c>
    </row>
    <row r="1041" spans="1:41">
      <c r="A1041" s="264" t="e">
        <f t="shared" si="226"/>
        <v>#VALUE!</v>
      </c>
      <c r="B1041" s="243">
        <v>1129</v>
      </c>
      <c r="C1041" s="244"/>
      <c r="D1041" s="259" t="str">
        <f t="shared" si="219"/>
        <v/>
      </c>
      <c r="E1041" s="236"/>
      <c r="F1041" s="236"/>
      <c r="G1041" s="244"/>
      <c r="H1041" s="259" t="str">
        <f t="shared" si="220"/>
        <v/>
      </c>
      <c r="I1041" s="236"/>
      <c r="J1041" s="236"/>
      <c r="K1041" s="236"/>
      <c r="L1041" s="236"/>
      <c r="M1041" s="311">
        <f t="shared" si="224"/>
        <v>0</v>
      </c>
      <c r="N1041" s="236"/>
      <c r="O1041" s="236"/>
      <c r="P1041" s="236"/>
      <c r="Q1041" s="236"/>
      <c r="R1041" s="236"/>
      <c r="S1041" s="236"/>
      <c r="T1041" s="236"/>
      <c r="U1041" s="236"/>
      <c r="V1041" s="236"/>
      <c r="W1041" s="236"/>
      <c r="X1041" s="236"/>
      <c r="Y1041" s="236"/>
      <c r="Z1041" s="236"/>
      <c r="AA1041" s="236"/>
      <c r="AB1041" s="236"/>
      <c r="AC1041" s="236"/>
      <c r="AD1041" s="236"/>
      <c r="AE1041" s="236"/>
      <c r="AF1041" s="236"/>
      <c r="AG1041" s="236"/>
      <c r="AH1041" s="236"/>
      <c r="AI1041" s="236"/>
      <c r="AJ1041" s="236"/>
      <c r="AK1041" s="236"/>
      <c r="AL1041" s="260" t="str">
        <f t="shared" si="221"/>
        <v>нет</v>
      </c>
      <c r="AM1041" s="260" t="str">
        <f t="shared" si="225"/>
        <v>нет</v>
      </c>
      <c r="AN1041" s="260">
        <f t="shared" si="222"/>
        <v>0</v>
      </c>
      <c r="AO1041" s="260" t="e">
        <f t="shared" si="223"/>
        <v>#VALUE!</v>
      </c>
    </row>
    <row r="1042" spans="1:41">
      <c r="A1042" s="264" t="e">
        <f t="shared" si="226"/>
        <v>#VALUE!</v>
      </c>
      <c r="B1042" s="243">
        <v>1130</v>
      </c>
      <c r="C1042" s="244"/>
      <c r="D1042" s="259" t="str">
        <f t="shared" si="219"/>
        <v/>
      </c>
      <c r="E1042" s="236"/>
      <c r="F1042" s="236"/>
      <c r="G1042" s="244"/>
      <c r="H1042" s="259" t="str">
        <f t="shared" si="220"/>
        <v/>
      </c>
      <c r="I1042" s="236"/>
      <c r="J1042" s="236"/>
      <c r="K1042" s="236"/>
      <c r="L1042" s="236"/>
      <c r="M1042" s="311">
        <f t="shared" si="224"/>
        <v>0</v>
      </c>
      <c r="N1042" s="236"/>
      <c r="O1042" s="236"/>
      <c r="P1042" s="236"/>
      <c r="Q1042" s="236"/>
      <c r="R1042" s="236"/>
      <c r="S1042" s="236"/>
      <c r="T1042" s="236"/>
      <c r="U1042" s="236"/>
      <c r="V1042" s="236"/>
      <c r="W1042" s="236"/>
      <c r="X1042" s="236"/>
      <c r="Y1042" s="236"/>
      <c r="Z1042" s="236"/>
      <c r="AA1042" s="236"/>
      <c r="AB1042" s="236"/>
      <c r="AC1042" s="236"/>
      <c r="AD1042" s="236"/>
      <c r="AE1042" s="236"/>
      <c r="AF1042" s="236"/>
      <c r="AG1042" s="236"/>
      <c r="AH1042" s="236"/>
      <c r="AI1042" s="236"/>
      <c r="AJ1042" s="236"/>
      <c r="AK1042" s="236"/>
      <c r="AL1042" s="260" t="str">
        <f t="shared" si="221"/>
        <v>нет</v>
      </c>
      <c r="AM1042" s="260" t="str">
        <f t="shared" si="225"/>
        <v>нет</v>
      </c>
      <c r="AN1042" s="260">
        <f t="shared" si="222"/>
        <v>0</v>
      </c>
      <c r="AO1042" s="260" t="e">
        <f t="shared" si="223"/>
        <v>#VALUE!</v>
      </c>
    </row>
    <row r="1043" spans="1:41">
      <c r="A1043" s="264" t="e">
        <f t="shared" si="226"/>
        <v>#VALUE!</v>
      </c>
      <c r="B1043" s="243">
        <v>1131</v>
      </c>
      <c r="C1043" s="244"/>
      <c r="D1043" s="259" t="str">
        <f t="shared" si="219"/>
        <v/>
      </c>
      <c r="E1043" s="236"/>
      <c r="F1043" s="236"/>
      <c r="G1043" s="244"/>
      <c r="H1043" s="259" t="str">
        <f t="shared" si="220"/>
        <v/>
      </c>
      <c r="I1043" s="236"/>
      <c r="J1043" s="236"/>
      <c r="K1043" s="236"/>
      <c r="L1043" s="236"/>
      <c r="M1043" s="311">
        <f t="shared" si="224"/>
        <v>0</v>
      </c>
      <c r="N1043" s="236"/>
      <c r="O1043" s="236"/>
      <c r="P1043" s="236"/>
      <c r="Q1043" s="236"/>
      <c r="R1043" s="236"/>
      <c r="S1043" s="236"/>
      <c r="T1043" s="236"/>
      <c r="U1043" s="236"/>
      <c r="V1043" s="236"/>
      <c r="W1043" s="236"/>
      <c r="X1043" s="236"/>
      <c r="Y1043" s="236"/>
      <c r="Z1043" s="236"/>
      <c r="AA1043" s="236"/>
      <c r="AB1043" s="236"/>
      <c r="AC1043" s="236"/>
      <c r="AD1043" s="236"/>
      <c r="AE1043" s="236"/>
      <c r="AF1043" s="236"/>
      <c r="AG1043" s="236"/>
      <c r="AH1043" s="236"/>
      <c r="AI1043" s="236"/>
      <c r="AJ1043" s="236"/>
      <c r="AK1043" s="236"/>
      <c r="AL1043" s="260" t="str">
        <f t="shared" si="221"/>
        <v>нет</v>
      </c>
      <c r="AM1043" s="260" t="str">
        <f t="shared" si="225"/>
        <v>нет</v>
      </c>
      <c r="AN1043" s="260">
        <f t="shared" si="222"/>
        <v>0</v>
      </c>
      <c r="AO1043" s="260" t="e">
        <f t="shared" si="223"/>
        <v>#VALUE!</v>
      </c>
    </row>
    <row r="1044" spans="1:41">
      <c r="A1044" s="264" t="e">
        <f t="shared" si="226"/>
        <v>#VALUE!</v>
      </c>
      <c r="B1044" s="243">
        <v>1132</v>
      </c>
      <c r="C1044" s="244"/>
      <c r="D1044" s="259" t="str">
        <f t="shared" si="219"/>
        <v/>
      </c>
      <c r="E1044" s="236"/>
      <c r="F1044" s="236"/>
      <c r="G1044" s="244"/>
      <c r="H1044" s="259" t="str">
        <f t="shared" si="220"/>
        <v/>
      </c>
      <c r="I1044" s="236"/>
      <c r="J1044" s="236"/>
      <c r="K1044" s="236"/>
      <c r="L1044" s="236"/>
      <c r="M1044" s="311">
        <f t="shared" si="224"/>
        <v>0</v>
      </c>
      <c r="N1044" s="236"/>
      <c r="O1044" s="236"/>
      <c r="P1044" s="236"/>
      <c r="Q1044" s="236"/>
      <c r="R1044" s="236"/>
      <c r="S1044" s="236"/>
      <c r="T1044" s="236"/>
      <c r="U1044" s="236"/>
      <c r="V1044" s="236"/>
      <c r="W1044" s="236"/>
      <c r="X1044" s="236"/>
      <c r="Y1044" s="236"/>
      <c r="Z1044" s="236"/>
      <c r="AA1044" s="236"/>
      <c r="AB1044" s="236"/>
      <c r="AC1044" s="236"/>
      <c r="AD1044" s="236"/>
      <c r="AE1044" s="236"/>
      <c r="AF1044" s="236"/>
      <c r="AG1044" s="236"/>
      <c r="AH1044" s="236"/>
      <c r="AI1044" s="236"/>
      <c r="AJ1044" s="236"/>
      <c r="AK1044" s="236"/>
      <c r="AL1044" s="260" t="str">
        <f t="shared" si="221"/>
        <v>нет</v>
      </c>
      <c r="AM1044" s="260" t="str">
        <f t="shared" si="225"/>
        <v>нет</v>
      </c>
      <c r="AN1044" s="260">
        <f t="shared" si="222"/>
        <v>0</v>
      </c>
      <c r="AO1044" s="260" t="e">
        <f t="shared" si="223"/>
        <v>#VALUE!</v>
      </c>
    </row>
    <row r="1045" spans="1:41">
      <c r="A1045" s="264" t="e">
        <f t="shared" si="226"/>
        <v>#VALUE!</v>
      </c>
      <c r="B1045" s="243">
        <v>1133</v>
      </c>
      <c r="C1045" s="244"/>
      <c r="D1045" s="259" t="str">
        <f t="shared" si="219"/>
        <v/>
      </c>
      <c r="E1045" s="236"/>
      <c r="F1045" s="236"/>
      <c r="G1045" s="244"/>
      <c r="H1045" s="259" t="str">
        <f t="shared" si="220"/>
        <v/>
      </c>
      <c r="I1045" s="236"/>
      <c r="J1045" s="236"/>
      <c r="K1045" s="236"/>
      <c r="L1045" s="236"/>
      <c r="M1045" s="311">
        <f t="shared" si="224"/>
        <v>0</v>
      </c>
      <c r="N1045" s="236"/>
      <c r="O1045" s="236"/>
      <c r="P1045" s="236"/>
      <c r="Q1045" s="236"/>
      <c r="R1045" s="236"/>
      <c r="S1045" s="236"/>
      <c r="T1045" s="236"/>
      <c r="U1045" s="236"/>
      <c r="V1045" s="236"/>
      <c r="W1045" s="236"/>
      <c r="X1045" s="236"/>
      <c r="Y1045" s="236"/>
      <c r="Z1045" s="236"/>
      <c r="AA1045" s="236"/>
      <c r="AB1045" s="236"/>
      <c r="AC1045" s="236"/>
      <c r="AD1045" s="236"/>
      <c r="AE1045" s="236"/>
      <c r="AF1045" s="236"/>
      <c r="AG1045" s="236"/>
      <c r="AH1045" s="236"/>
      <c r="AI1045" s="236"/>
      <c r="AJ1045" s="236"/>
      <c r="AK1045" s="236"/>
      <c r="AL1045" s="260" t="str">
        <f t="shared" si="221"/>
        <v>нет</v>
      </c>
      <c r="AM1045" s="260" t="str">
        <f t="shared" si="225"/>
        <v>нет</v>
      </c>
      <c r="AN1045" s="260">
        <f t="shared" si="222"/>
        <v>0</v>
      </c>
      <c r="AO1045" s="260" t="e">
        <f t="shared" si="223"/>
        <v>#VALUE!</v>
      </c>
    </row>
    <row r="1046" spans="1:41">
      <c r="A1046" s="264" t="e">
        <f t="shared" si="226"/>
        <v>#VALUE!</v>
      </c>
      <c r="B1046" s="243">
        <v>1134</v>
      </c>
      <c r="C1046" s="244"/>
      <c r="D1046" s="259" t="str">
        <f t="shared" si="219"/>
        <v/>
      </c>
      <c r="E1046" s="236"/>
      <c r="F1046" s="236"/>
      <c r="G1046" s="244"/>
      <c r="H1046" s="259" t="str">
        <f t="shared" si="220"/>
        <v/>
      </c>
      <c r="I1046" s="236"/>
      <c r="J1046" s="236"/>
      <c r="K1046" s="236"/>
      <c r="L1046" s="236"/>
      <c r="M1046" s="311">
        <f t="shared" si="224"/>
        <v>0</v>
      </c>
      <c r="N1046" s="236"/>
      <c r="O1046" s="236"/>
      <c r="P1046" s="236"/>
      <c r="Q1046" s="236"/>
      <c r="R1046" s="236"/>
      <c r="S1046" s="236"/>
      <c r="T1046" s="236"/>
      <c r="U1046" s="236"/>
      <c r="V1046" s="236"/>
      <c r="W1046" s="236"/>
      <c r="X1046" s="236"/>
      <c r="Y1046" s="236"/>
      <c r="Z1046" s="236"/>
      <c r="AA1046" s="236"/>
      <c r="AB1046" s="236"/>
      <c r="AC1046" s="236"/>
      <c r="AD1046" s="236"/>
      <c r="AE1046" s="236"/>
      <c r="AF1046" s="236"/>
      <c r="AG1046" s="236"/>
      <c r="AH1046" s="236"/>
      <c r="AI1046" s="236"/>
      <c r="AJ1046" s="236"/>
      <c r="AK1046" s="236"/>
      <c r="AL1046" s="260" t="str">
        <f t="shared" si="221"/>
        <v>нет</v>
      </c>
      <c r="AM1046" s="260" t="str">
        <f t="shared" si="225"/>
        <v>нет</v>
      </c>
      <c r="AN1046" s="260">
        <f t="shared" si="222"/>
        <v>0</v>
      </c>
      <c r="AO1046" s="260" t="e">
        <f t="shared" si="223"/>
        <v>#VALUE!</v>
      </c>
    </row>
    <row r="1047" spans="1:41">
      <c r="A1047" s="264" t="e">
        <f t="shared" si="226"/>
        <v>#VALUE!</v>
      </c>
      <c r="B1047" s="243">
        <v>1135</v>
      </c>
      <c r="C1047" s="244"/>
      <c r="D1047" s="259" t="str">
        <f t="shared" si="219"/>
        <v/>
      </c>
      <c r="E1047" s="236"/>
      <c r="F1047" s="236"/>
      <c r="G1047" s="244"/>
      <c r="H1047" s="259" t="str">
        <f t="shared" si="220"/>
        <v/>
      </c>
      <c r="I1047" s="236"/>
      <c r="J1047" s="236"/>
      <c r="K1047" s="236"/>
      <c r="L1047" s="236"/>
      <c r="M1047" s="311">
        <f t="shared" si="224"/>
        <v>0</v>
      </c>
      <c r="N1047" s="236"/>
      <c r="O1047" s="236"/>
      <c r="P1047" s="236"/>
      <c r="Q1047" s="236"/>
      <c r="R1047" s="236"/>
      <c r="S1047" s="236"/>
      <c r="T1047" s="236"/>
      <c r="U1047" s="236"/>
      <c r="V1047" s="236"/>
      <c r="W1047" s="236"/>
      <c r="X1047" s="236"/>
      <c r="Y1047" s="236"/>
      <c r="Z1047" s="236"/>
      <c r="AA1047" s="236"/>
      <c r="AB1047" s="236"/>
      <c r="AC1047" s="236"/>
      <c r="AD1047" s="236"/>
      <c r="AE1047" s="236"/>
      <c r="AF1047" s="236"/>
      <c r="AG1047" s="236"/>
      <c r="AH1047" s="236"/>
      <c r="AI1047" s="236"/>
      <c r="AJ1047" s="236"/>
      <c r="AK1047" s="236"/>
      <c r="AL1047" s="260" t="str">
        <f t="shared" si="221"/>
        <v>нет</v>
      </c>
      <c r="AM1047" s="260" t="str">
        <f t="shared" si="225"/>
        <v>нет</v>
      </c>
      <c r="AN1047" s="260">
        <f t="shared" si="222"/>
        <v>0</v>
      </c>
      <c r="AO1047" s="260" t="e">
        <f t="shared" si="223"/>
        <v>#VALUE!</v>
      </c>
    </row>
    <row r="1048" spans="1:41">
      <c r="A1048" s="264" t="e">
        <f t="shared" si="226"/>
        <v>#VALUE!</v>
      </c>
      <c r="B1048" s="243">
        <v>1136</v>
      </c>
      <c r="C1048" s="244"/>
      <c r="D1048" s="259" t="str">
        <f t="shared" si="219"/>
        <v/>
      </c>
      <c r="E1048" s="236"/>
      <c r="F1048" s="236"/>
      <c r="G1048" s="244"/>
      <c r="H1048" s="259" t="str">
        <f t="shared" si="220"/>
        <v/>
      </c>
      <c r="I1048" s="236"/>
      <c r="J1048" s="236"/>
      <c r="K1048" s="236"/>
      <c r="L1048" s="236"/>
      <c r="M1048" s="311">
        <f t="shared" si="224"/>
        <v>0</v>
      </c>
      <c r="N1048" s="236"/>
      <c r="O1048" s="236"/>
      <c r="P1048" s="236"/>
      <c r="Q1048" s="236"/>
      <c r="R1048" s="236"/>
      <c r="S1048" s="236"/>
      <c r="T1048" s="236"/>
      <c r="U1048" s="236"/>
      <c r="V1048" s="236"/>
      <c r="W1048" s="236"/>
      <c r="X1048" s="236"/>
      <c r="Y1048" s="236"/>
      <c r="Z1048" s="236"/>
      <c r="AA1048" s="236"/>
      <c r="AB1048" s="236"/>
      <c r="AC1048" s="236"/>
      <c r="AD1048" s="236"/>
      <c r="AE1048" s="236"/>
      <c r="AF1048" s="236"/>
      <c r="AG1048" s="236"/>
      <c r="AH1048" s="236"/>
      <c r="AI1048" s="236"/>
      <c r="AJ1048" s="236"/>
      <c r="AK1048" s="236"/>
      <c r="AL1048" s="260" t="str">
        <f t="shared" si="221"/>
        <v>нет</v>
      </c>
      <c r="AM1048" s="260" t="str">
        <f t="shared" si="225"/>
        <v>нет</v>
      </c>
      <c r="AN1048" s="260">
        <f t="shared" si="222"/>
        <v>0</v>
      </c>
      <c r="AO1048" s="260" t="e">
        <f t="shared" si="223"/>
        <v>#VALUE!</v>
      </c>
    </row>
    <row r="1049" spans="1:41">
      <c r="A1049" s="264" t="e">
        <f t="shared" si="226"/>
        <v>#VALUE!</v>
      </c>
      <c r="B1049" s="243">
        <v>1137</v>
      </c>
      <c r="C1049" s="244"/>
      <c r="D1049" s="259" t="str">
        <f t="shared" si="219"/>
        <v/>
      </c>
      <c r="E1049" s="236"/>
      <c r="F1049" s="236"/>
      <c r="G1049" s="244"/>
      <c r="H1049" s="259" t="str">
        <f t="shared" si="220"/>
        <v/>
      </c>
      <c r="I1049" s="236"/>
      <c r="J1049" s="236"/>
      <c r="K1049" s="236"/>
      <c r="L1049" s="236"/>
      <c r="M1049" s="311">
        <f t="shared" si="224"/>
        <v>0</v>
      </c>
      <c r="N1049" s="236"/>
      <c r="O1049" s="236"/>
      <c r="P1049" s="236"/>
      <c r="Q1049" s="236"/>
      <c r="R1049" s="236"/>
      <c r="S1049" s="236"/>
      <c r="T1049" s="236"/>
      <c r="U1049" s="236"/>
      <c r="V1049" s="236"/>
      <c r="W1049" s="236"/>
      <c r="X1049" s="236"/>
      <c r="Y1049" s="236"/>
      <c r="Z1049" s="236"/>
      <c r="AA1049" s="236"/>
      <c r="AB1049" s="236"/>
      <c r="AC1049" s="236"/>
      <c r="AD1049" s="236"/>
      <c r="AE1049" s="236"/>
      <c r="AF1049" s="236"/>
      <c r="AG1049" s="236"/>
      <c r="AH1049" s="236"/>
      <c r="AI1049" s="236"/>
      <c r="AJ1049" s="236"/>
      <c r="AK1049" s="236"/>
      <c r="AL1049" s="260" t="str">
        <f t="shared" si="221"/>
        <v>нет</v>
      </c>
      <c r="AM1049" s="260" t="str">
        <f t="shared" si="225"/>
        <v>нет</v>
      </c>
      <c r="AN1049" s="260">
        <f t="shared" si="222"/>
        <v>0</v>
      </c>
      <c r="AO1049" s="260" t="e">
        <f t="shared" si="223"/>
        <v>#VALUE!</v>
      </c>
    </row>
    <row r="1050" spans="1:41">
      <c r="A1050" s="264" t="e">
        <f t="shared" si="226"/>
        <v>#VALUE!</v>
      </c>
      <c r="B1050" s="243">
        <v>1138</v>
      </c>
      <c r="C1050" s="244"/>
      <c r="D1050" s="259" t="str">
        <f t="shared" si="219"/>
        <v/>
      </c>
      <c r="E1050" s="236"/>
      <c r="F1050" s="236"/>
      <c r="G1050" s="244"/>
      <c r="H1050" s="259" t="str">
        <f t="shared" si="220"/>
        <v/>
      </c>
      <c r="I1050" s="236"/>
      <c r="J1050" s="236"/>
      <c r="K1050" s="236"/>
      <c r="L1050" s="236"/>
      <c r="M1050" s="311">
        <f t="shared" si="224"/>
        <v>0</v>
      </c>
      <c r="N1050" s="236"/>
      <c r="O1050" s="236"/>
      <c r="P1050" s="236"/>
      <c r="Q1050" s="236"/>
      <c r="R1050" s="236"/>
      <c r="S1050" s="236"/>
      <c r="T1050" s="236"/>
      <c r="U1050" s="236"/>
      <c r="V1050" s="236"/>
      <c r="W1050" s="236"/>
      <c r="X1050" s="236"/>
      <c r="Y1050" s="236"/>
      <c r="Z1050" s="236"/>
      <c r="AA1050" s="236"/>
      <c r="AB1050" s="236"/>
      <c r="AC1050" s="236"/>
      <c r="AD1050" s="236"/>
      <c r="AE1050" s="236"/>
      <c r="AF1050" s="236"/>
      <c r="AG1050" s="236"/>
      <c r="AH1050" s="236"/>
      <c r="AI1050" s="236"/>
      <c r="AJ1050" s="236"/>
      <c r="AK1050" s="236"/>
      <c r="AL1050" s="260" t="str">
        <f t="shared" si="221"/>
        <v>нет</v>
      </c>
      <c r="AM1050" s="260" t="str">
        <f t="shared" si="225"/>
        <v>нет</v>
      </c>
      <c r="AN1050" s="260">
        <f t="shared" si="222"/>
        <v>0</v>
      </c>
      <c r="AO1050" s="260" t="e">
        <f t="shared" si="223"/>
        <v>#VALUE!</v>
      </c>
    </row>
    <row r="1051" spans="1:41">
      <c r="A1051" s="264" t="e">
        <f t="shared" si="226"/>
        <v>#VALUE!</v>
      </c>
      <c r="B1051" s="243">
        <v>1139</v>
      </c>
      <c r="C1051" s="244"/>
      <c r="D1051" s="259" t="str">
        <f t="shared" si="219"/>
        <v/>
      </c>
      <c r="E1051" s="236"/>
      <c r="F1051" s="236"/>
      <c r="G1051" s="244"/>
      <c r="H1051" s="259" t="str">
        <f t="shared" si="220"/>
        <v/>
      </c>
      <c r="I1051" s="236"/>
      <c r="J1051" s="236"/>
      <c r="K1051" s="236"/>
      <c r="L1051" s="236"/>
      <c r="M1051" s="311">
        <f t="shared" si="224"/>
        <v>0</v>
      </c>
      <c r="N1051" s="236"/>
      <c r="O1051" s="236"/>
      <c r="P1051" s="236"/>
      <c r="Q1051" s="236"/>
      <c r="R1051" s="236"/>
      <c r="S1051" s="236"/>
      <c r="T1051" s="236"/>
      <c r="U1051" s="236"/>
      <c r="V1051" s="236"/>
      <c r="W1051" s="236"/>
      <c r="X1051" s="236"/>
      <c r="Y1051" s="236"/>
      <c r="Z1051" s="236"/>
      <c r="AA1051" s="236"/>
      <c r="AB1051" s="236"/>
      <c r="AC1051" s="236"/>
      <c r="AD1051" s="236"/>
      <c r="AE1051" s="236"/>
      <c r="AF1051" s="236"/>
      <c r="AG1051" s="236"/>
      <c r="AH1051" s="236"/>
      <c r="AI1051" s="236"/>
      <c r="AJ1051" s="236"/>
      <c r="AK1051" s="236"/>
      <c r="AL1051" s="260" t="str">
        <f t="shared" si="221"/>
        <v>нет</v>
      </c>
      <c r="AM1051" s="260" t="str">
        <f t="shared" si="225"/>
        <v>нет</v>
      </c>
      <c r="AN1051" s="260">
        <f t="shared" si="222"/>
        <v>0</v>
      </c>
      <c r="AO1051" s="260" t="e">
        <f t="shared" si="223"/>
        <v>#VALUE!</v>
      </c>
    </row>
    <row r="1052" spans="1:41">
      <c r="A1052" s="264" t="e">
        <f t="shared" si="226"/>
        <v>#VALUE!</v>
      </c>
      <c r="B1052" s="243">
        <v>1140</v>
      </c>
      <c r="C1052" s="244"/>
      <c r="D1052" s="259" t="str">
        <f t="shared" ref="D1052:D1115" si="227">IFERROR(VLOOKUP(C1052,msu,2,0),"")</f>
        <v/>
      </c>
      <c r="E1052" s="236"/>
      <c r="F1052" s="236"/>
      <c r="G1052" s="244"/>
      <c r="H1052" s="259" t="str">
        <f t="shared" ref="H1052:H1115" si="228">IFERROR(VLOOKUP(G1052,oo,2,0),"")</f>
        <v/>
      </c>
      <c r="I1052" s="236"/>
      <c r="J1052" s="236"/>
      <c r="K1052" s="236"/>
      <c r="L1052" s="236"/>
      <c r="M1052" s="311">
        <f t="shared" si="224"/>
        <v>0</v>
      </c>
      <c r="N1052" s="236"/>
      <c r="O1052" s="236"/>
      <c r="P1052" s="236"/>
      <c r="Q1052" s="236"/>
      <c r="R1052" s="236"/>
      <c r="S1052" s="236"/>
      <c r="T1052" s="236"/>
      <c r="U1052" s="236"/>
      <c r="V1052" s="236"/>
      <c r="W1052" s="236"/>
      <c r="X1052" s="236"/>
      <c r="Y1052" s="236"/>
      <c r="Z1052" s="236"/>
      <c r="AA1052" s="236"/>
      <c r="AB1052" s="236"/>
      <c r="AC1052" s="236"/>
      <c r="AD1052" s="236"/>
      <c r="AE1052" s="236"/>
      <c r="AF1052" s="236"/>
      <c r="AG1052" s="236"/>
      <c r="AH1052" s="236"/>
      <c r="AI1052" s="236"/>
      <c r="AJ1052" s="236"/>
      <c r="AK1052" s="236"/>
      <c r="AL1052" s="260" t="str">
        <f t="shared" si="221"/>
        <v>нет</v>
      </c>
      <c r="AM1052" s="260" t="str">
        <f t="shared" si="225"/>
        <v>нет</v>
      </c>
      <c r="AN1052" s="260">
        <f t="shared" si="222"/>
        <v>0</v>
      </c>
      <c r="AO1052" s="260" t="e">
        <f t="shared" si="223"/>
        <v>#VALUE!</v>
      </c>
    </row>
    <row r="1053" spans="1:41">
      <c r="A1053" s="264" t="e">
        <f t="shared" si="226"/>
        <v>#VALUE!</v>
      </c>
      <c r="B1053" s="243">
        <v>1141</v>
      </c>
      <c r="C1053" s="244"/>
      <c r="D1053" s="259" t="str">
        <f t="shared" si="227"/>
        <v/>
      </c>
      <c r="E1053" s="236"/>
      <c r="F1053" s="236"/>
      <c r="G1053" s="244"/>
      <c r="H1053" s="259" t="str">
        <f t="shared" si="228"/>
        <v/>
      </c>
      <c r="I1053" s="236"/>
      <c r="J1053" s="236"/>
      <c r="K1053" s="236"/>
      <c r="L1053" s="236"/>
      <c r="M1053" s="311">
        <f t="shared" si="224"/>
        <v>0</v>
      </c>
      <c r="N1053" s="236"/>
      <c r="O1053" s="236"/>
      <c r="P1053" s="236"/>
      <c r="Q1053" s="236"/>
      <c r="R1053" s="236"/>
      <c r="S1053" s="236"/>
      <c r="T1053" s="236"/>
      <c r="U1053" s="236"/>
      <c r="V1053" s="236"/>
      <c r="W1053" s="236"/>
      <c r="X1053" s="236"/>
      <c r="Y1053" s="236"/>
      <c r="Z1053" s="236"/>
      <c r="AA1053" s="236"/>
      <c r="AB1053" s="236"/>
      <c r="AC1053" s="236"/>
      <c r="AD1053" s="236"/>
      <c r="AE1053" s="236"/>
      <c r="AF1053" s="236"/>
      <c r="AG1053" s="236"/>
      <c r="AH1053" s="236"/>
      <c r="AI1053" s="236"/>
      <c r="AJ1053" s="236"/>
      <c r="AK1053" s="236"/>
      <c r="AL1053" s="260" t="str">
        <f t="shared" si="221"/>
        <v>нет</v>
      </c>
      <c r="AM1053" s="260" t="str">
        <f t="shared" si="225"/>
        <v>нет</v>
      </c>
      <c r="AN1053" s="260">
        <f t="shared" si="222"/>
        <v>0</v>
      </c>
      <c r="AO1053" s="260" t="e">
        <f t="shared" si="223"/>
        <v>#VALUE!</v>
      </c>
    </row>
    <row r="1054" spans="1:41">
      <c r="A1054" s="264" t="e">
        <f t="shared" si="226"/>
        <v>#VALUE!</v>
      </c>
      <c r="B1054" s="243">
        <v>1142</v>
      </c>
      <c r="C1054" s="244"/>
      <c r="D1054" s="259" t="str">
        <f t="shared" si="227"/>
        <v/>
      </c>
      <c r="E1054" s="236"/>
      <c r="F1054" s="236"/>
      <c r="G1054" s="244"/>
      <c r="H1054" s="259" t="str">
        <f t="shared" si="228"/>
        <v/>
      </c>
      <c r="I1054" s="236"/>
      <c r="J1054" s="236"/>
      <c r="K1054" s="236"/>
      <c r="L1054" s="236"/>
      <c r="M1054" s="311">
        <f t="shared" si="224"/>
        <v>0</v>
      </c>
      <c r="N1054" s="236"/>
      <c r="O1054" s="236"/>
      <c r="P1054" s="236"/>
      <c r="Q1054" s="236"/>
      <c r="R1054" s="236"/>
      <c r="S1054" s="236"/>
      <c r="T1054" s="236"/>
      <c r="U1054" s="236"/>
      <c r="V1054" s="236"/>
      <c r="W1054" s="236"/>
      <c r="X1054" s="236"/>
      <c r="Y1054" s="236"/>
      <c r="Z1054" s="236"/>
      <c r="AA1054" s="236"/>
      <c r="AB1054" s="236"/>
      <c r="AC1054" s="236"/>
      <c r="AD1054" s="236"/>
      <c r="AE1054" s="236"/>
      <c r="AF1054" s="236"/>
      <c r="AG1054" s="236"/>
      <c r="AH1054" s="236"/>
      <c r="AI1054" s="236"/>
      <c r="AJ1054" s="236"/>
      <c r="AK1054" s="236"/>
      <c r="AL1054" s="260" t="str">
        <f t="shared" si="221"/>
        <v>нет</v>
      </c>
      <c r="AM1054" s="260" t="str">
        <f t="shared" si="225"/>
        <v>нет</v>
      </c>
      <c r="AN1054" s="260">
        <f t="shared" si="222"/>
        <v>0</v>
      </c>
      <c r="AO1054" s="260" t="e">
        <f t="shared" si="223"/>
        <v>#VALUE!</v>
      </c>
    </row>
    <row r="1055" spans="1:41">
      <c r="A1055" s="264" t="e">
        <f t="shared" si="226"/>
        <v>#VALUE!</v>
      </c>
      <c r="B1055" s="243">
        <v>1143</v>
      </c>
      <c r="C1055" s="244"/>
      <c r="D1055" s="259" t="str">
        <f t="shared" si="227"/>
        <v/>
      </c>
      <c r="E1055" s="236"/>
      <c r="F1055" s="236"/>
      <c r="G1055" s="244"/>
      <c r="H1055" s="259" t="str">
        <f t="shared" si="228"/>
        <v/>
      </c>
      <c r="I1055" s="236"/>
      <c r="J1055" s="236"/>
      <c r="K1055" s="236"/>
      <c r="L1055" s="236"/>
      <c r="M1055" s="311">
        <f t="shared" si="224"/>
        <v>0</v>
      </c>
      <c r="N1055" s="236"/>
      <c r="O1055" s="236"/>
      <c r="P1055" s="236"/>
      <c r="Q1055" s="236"/>
      <c r="R1055" s="236"/>
      <c r="S1055" s="236"/>
      <c r="T1055" s="236"/>
      <c r="U1055" s="236"/>
      <c r="V1055" s="236"/>
      <c r="W1055" s="236"/>
      <c r="X1055" s="236"/>
      <c r="Y1055" s="236"/>
      <c r="Z1055" s="236"/>
      <c r="AA1055" s="236"/>
      <c r="AB1055" s="236"/>
      <c r="AC1055" s="236"/>
      <c r="AD1055" s="236"/>
      <c r="AE1055" s="236"/>
      <c r="AF1055" s="236"/>
      <c r="AG1055" s="236"/>
      <c r="AH1055" s="236"/>
      <c r="AI1055" s="236"/>
      <c r="AJ1055" s="236"/>
      <c r="AK1055" s="236"/>
      <c r="AL1055" s="260" t="str">
        <f t="shared" si="221"/>
        <v>нет</v>
      </c>
      <c r="AM1055" s="260" t="str">
        <f t="shared" si="225"/>
        <v>нет</v>
      </c>
      <c r="AN1055" s="260">
        <f t="shared" si="222"/>
        <v>0</v>
      </c>
      <c r="AO1055" s="260" t="e">
        <f t="shared" si="223"/>
        <v>#VALUE!</v>
      </c>
    </row>
    <row r="1056" spans="1:41">
      <c r="A1056" s="264" t="e">
        <f t="shared" si="226"/>
        <v>#VALUE!</v>
      </c>
      <c r="B1056" s="243">
        <v>1144</v>
      </c>
      <c r="C1056" s="244"/>
      <c r="D1056" s="259" t="str">
        <f t="shared" si="227"/>
        <v/>
      </c>
      <c r="E1056" s="236"/>
      <c r="F1056" s="236"/>
      <c r="G1056" s="244"/>
      <c r="H1056" s="259" t="str">
        <f t="shared" si="228"/>
        <v/>
      </c>
      <c r="I1056" s="236"/>
      <c r="J1056" s="236"/>
      <c r="K1056" s="236"/>
      <c r="L1056" s="236"/>
      <c r="M1056" s="311">
        <f t="shared" si="224"/>
        <v>0</v>
      </c>
      <c r="N1056" s="236"/>
      <c r="O1056" s="236"/>
      <c r="P1056" s="236"/>
      <c r="Q1056" s="236"/>
      <c r="R1056" s="236"/>
      <c r="S1056" s="236"/>
      <c r="T1056" s="236"/>
      <c r="U1056" s="236"/>
      <c r="V1056" s="236"/>
      <c r="W1056" s="236"/>
      <c r="X1056" s="236"/>
      <c r="Y1056" s="236"/>
      <c r="Z1056" s="236"/>
      <c r="AA1056" s="236"/>
      <c r="AB1056" s="236"/>
      <c r="AC1056" s="236"/>
      <c r="AD1056" s="236"/>
      <c r="AE1056" s="236"/>
      <c r="AF1056" s="236"/>
      <c r="AG1056" s="236"/>
      <c r="AH1056" s="236"/>
      <c r="AI1056" s="236"/>
      <c r="AJ1056" s="236"/>
      <c r="AK1056" s="236"/>
      <c r="AL1056" s="260" t="str">
        <f t="shared" si="221"/>
        <v>нет</v>
      </c>
      <c r="AM1056" s="260" t="str">
        <f t="shared" si="225"/>
        <v>нет</v>
      </c>
      <c r="AN1056" s="260">
        <f t="shared" si="222"/>
        <v>0</v>
      </c>
      <c r="AO1056" s="260" t="e">
        <f t="shared" si="223"/>
        <v>#VALUE!</v>
      </c>
    </row>
    <row r="1057" spans="1:41">
      <c r="A1057" s="264" t="e">
        <f t="shared" si="226"/>
        <v>#VALUE!</v>
      </c>
      <c r="B1057" s="243">
        <v>1145</v>
      </c>
      <c r="C1057" s="244"/>
      <c r="D1057" s="259" t="str">
        <f t="shared" si="227"/>
        <v/>
      </c>
      <c r="E1057" s="236"/>
      <c r="F1057" s="236"/>
      <c r="G1057" s="244"/>
      <c r="H1057" s="259" t="str">
        <f t="shared" si="228"/>
        <v/>
      </c>
      <c r="I1057" s="236"/>
      <c r="J1057" s="236"/>
      <c r="K1057" s="236"/>
      <c r="L1057" s="236"/>
      <c r="M1057" s="311">
        <f t="shared" si="224"/>
        <v>0</v>
      </c>
      <c r="N1057" s="236"/>
      <c r="O1057" s="236"/>
      <c r="P1057" s="236"/>
      <c r="Q1057" s="236"/>
      <c r="R1057" s="236"/>
      <c r="S1057" s="236"/>
      <c r="T1057" s="236"/>
      <c r="U1057" s="236"/>
      <c r="V1057" s="236"/>
      <c r="W1057" s="236"/>
      <c r="X1057" s="236"/>
      <c r="Y1057" s="236"/>
      <c r="Z1057" s="236"/>
      <c r="AA1057" s="236"/>
      <c r="AB1057" s="236"/>
      <c r="AC1057" s="236"/>
      <c r="AD1057" s="236"/>
      <c r="AE1057" s="236"/>
      <c r="AF1057" s="236"/>
      <c r="AG1057" s="236"/>
      <c r="AH1057" s="236"/>
      <c r="AI1057" s="236"/>
      <c r="AJ1057" s="236"/>
      <c r="AK1057" s="236"/>
      <c r="AL1057" s="260" t="str">
        <f t="shared" si="221"/>
        <v>нет</v>
      </c>
      <c r="AM1057" s="260" t="str">
        <f t="shared" si="225"/>
        <v>нет</v>
      </c>
      <c r="AN1057" s="260">
        <f t="shared" si="222"/>
        <v>0</v>
      </c>
      <c r="AO1057" s="260" t="e">
        <f t="shared" si="223"/>
        <v>#VALUE!</v>
      </c>
    </row>
    <row r="1058" spans="1:41">
      <c r="A1058" s="264" t="e">
        <f t="shared" si="226"/>
        <v>#VALUE!</v>
      </c>
      <c r="B1058" s="243">
        <v>1146</v>
      </c>
      <c r="C1058" s="244"/>
      <c r="D1058" s="259" t="str">
        <f t="shared" si="227"/>
        <v/>
      </c>
      <c r="E1058" s="236"/>
      <c r="F1058" s="236"/>
      <c r="G1058" s="244"/>
      <c r="H1058" s="259" t="str">
        <f t="shared" si="228"/>
        <v/>
      </c>
      <c r="I1058" s="236"/>
      <c r="J1058" s="236"/>
      <c r="K1058" s="236"/>
      <c r="L1058" s="236"/>
      <c r="M1058" s="311">
        <f t="shared" si="224"/>
        <v>0</v>
      </c>
      <c r="N1058" s="236"/>
      <c r="O1058" s="236"/>
      <c r="P1058" s="236"/>
      <c r="Q1058" s="236"/>
      <c r="R1058" s="236"/>
      <c r="S1058" s="236"/>
      <c r="T1058" s="236"/>
      <c r="U1058" s="236"/>
      <c r="V1058" s="236"/>
      <c r="W1058" s="236"/>
      <c r="X1058" s="236"/>
      <c r="Y1058" s="236"/>
      <c r="Z1058" s="236"/>
      <c r="AA1058" s="236"/>
      <c r="AB1058" s="236"/>
      <c r="AC1058" s="236"/>
      <c r="AD1058" s="236"/>
      <c r="AE1058" s="236"/>
      <c r="AF1058" s="236"/>
      <c r="AG1058" s="236"/>
      <c r="AH1058" s="236"/>
      <c r="AI1058" s="236"/>
      <c r="AJ1058" s="236"/>
      <c r="AK1058" s="236"/>
      <c r="AL1058" s="260" t="str">
        <f t="shared" ref="AL1058:AL1121" si="229">IF($I1058&lt;5,"нет",IF($I1058&gt;9,"нет","да"))</f>
        <v>нет</v>
      </c>
      <c r="AM1058" s="260" t="str">
        <f t="shared" si="225"/>
        <v>нет</v>
      </c>
      <c r="AN1058" s="260">
        <f t="shared" ref="AN1058:AN1121" si="230">COUNTIF(N1058:AK1058,"призер")+COUNTIF(N1058:AK1058,"победитель")</f>
        <v>0</v>
      </c>
      <c r="AO1058" s="260" t="e">
        <f t="shared" ref="AO1058:AO1121" si="231">IF(LEN(G1058)=5,LEFT(G1058,1)+100,LEFT(G1058,2)+100)</f>
        <v>#VALUE!</v>
      </c>
    </row>
    <row r="1059" spans="1:41">
      <c r="A1059" s="264" t="e">
        <f t="shared" si="226"/>
        <v>#VALUE!</v>
      </c>
      <c r="B1059" s="243">
        <v>1147</v>
      </c>
      <c r="C1059" s="244"/>
      <c r="D1059" s="259" t="str">
        <f t="shared" si="227"/>
        <v/>
      </c>
      <c r="E1059" s="236"/>
      <c r="F1059" s="236"/>
      <c r="G1059" s="244"/>
      <c r="H1059" s="259" t="str">
        <f t="shared" si="228"/>
        <v/>
      </c>
      <c r="I1059" s="236"/>
      <c r="J1059" s="236"/>
      <c r="K1059" s="236"/>
      <c r="L1059" s="236"/>
      <c r="M1059" s="311">
        <f t="shared" ref="M1059:M1122" si="232">COUNTA(N1059:AK1059)</f>
        <v>0</v>
      </c>
      <c r="N1059" s="236"/>
      <c r="O1059" s="236"/>
      <c r="P1059" s="236"/>
      <c r="Q1059" s="236"/>
      <c r="R1059" s="236"/>
      <c r="S1059" s="236"/>
      <c r="T1059" s="236"/>
      <c r="U1059" s="236"/>
      <c r="V1059" s="236"/>
      <c r="W1059" s="236"/>
      <c r="X1059" s="236"/>
      <c r="Y1059" s="236"/>
      <c r="Z1059" s="236"/>
      <c r="AA1059" s="236"/>
      <c r="AB1059" s="236"/>
      <c r="AC1059" s="236"/>
      <c r="AD1059" s="236"/>
      <c r="AE1059" s="236"/>
      <c r="AF1059" s="236"/>
      <c r="AG1059" s="236"/>
      <c r="AH1059" s="236"/>
      <c r="AI1059" s="236"/>
      <c r="AJ1059" s="236"/>
      <c r="AK1059" s="236"/>
      <c r="AL1059" s="260" t="str">
        <f t="shared" si="229"/>
        <v>нет</v>
      </c>
      <c r="AM1059" s="260" t="str">
        <f t="shared" ref="AM1059:AM1122" si="233">IF($I1059&lt;=9,"нет","да")</f>
        <v>нет</v>
      </c>
      <c r="AN1059" s="260">
        <f t="shared" si="230"/>
        <v>0</v>
      </c>
      <c r="AO1059" s="260" t="e">
        <f t="shared" si="231"/>
        <v>#VALUE!</v>
      </c>
    </row>
    <row r="1060" spans="1:41">
      <c r="A1060" s="264" t="e">
        <f t="shared" si="226"/>
        <v>#VALUE!</v>
      </c>
      <c r="B1060" s="243">
        <v>1148</v>
      </c>
      <c r="C1060" s="244"/>
      <c r="D1060" s="259" t="str">
        <f t="shared" si="227"/>
        <v/>
      </c>
      <c r="E1060" s="236"/>
      <c r="F1060" s="236"/>
      <c r="G1060" s="244"/>
      <c r="H1060" s="259" t="str">
        <f t="shared" si="228"/>
        <v/>
      </c>
      <c r="I1060" s="236"/>
      <c r="J1060" s="236"/>
      <c r="K1060" s="236"/>
      <c r="L1060" s="236"/>
      <c r="M1060" s="311">
        <f t="shared" si="232"/>
        <v>0</v>
      </c>
      <c r="N1060" s="236"/>
      <c r="O1060" s="236"/>
      <c r="P1060" s="236"/>
      <c r="Q1060" s="236"/>
      <c r="R1060" s="236"/>
      <c r="S1060" s="236"/>
      <c r="T1060" s="236"/>
      <c r="U1060" s="236"/>
      <c r="V1060" s="236"/>
      <c r="W1060" s="236"/>
      <c r="X1060" s="236"/>
      <c r="Y1060" s="236"/>
      <c r="Z1060" s="236"/>
      <c r="AA1060" s="236"/>
      <c r="AB1060" s="236"/>
      <c r="AC1060" s="236"/>
      <c r="AD1060" s="236"/>
      <c r="AE1060" s="236"/>
      <c r="AF1060" s="236"/>
      <c r="AG1060" s="236"/>
      <c r="AH1060" s="236"/>
      <c r="AI1060" s="236"/>
      <c r="AJ1060" s="236"/>
      <c r="AK1060" s="236"/>
      <c r="AL1060" s="260" t="str">
        <f t="shared" si="229"/>
        <v>нет</v>
      </c>
      <c r="AM1060" s="260" t="str">
        <f t="shared" si="233"/>
        <v>нет</v>
      </c>
      <c r="AN1060" s="260">
        <f t="shared" si="230"/>
        <v>0</v>
      </c>
      <c r="AO1060" s="260" t="e">
        <f t="shared" si="231"/>
        <v>#VALUE!</v>
      </c>
    </row>
    <row r="1061" spans="1:41">
      <c r="A1061" s="264" t="e">
        <f t="shared" si="226"/>
        <v>#VALUE!</v>
      </c>
      <c r="B1061" s="243">
        <v>1149</v>
      </c>
      <c r="C1061" s="244"/>
      <c r="D1061" s="259" t="str">
        <f t="shared" si="227"/>
        <v/>
      </c>
      <c r="E1061" s="236"/>
      <c r="F1061" s="236"/>
      <c r="G1061" s="244"/>
      <c r="H1061" s="259" t="str">
        <f t="shared" si="228"/>
        <v/>
      </c>
      <c r="I1061" s="236"/>
      <c r="J1061" s="236"/>
      <c r="K1061" s="236"/>
      <c r="L1061" s="236"/>
      <c r="M1061" s="311">
        <f t="shared" si="232"/>
        <v>0</v>
      </c>
      <c r="N1061" s="236"/>
      <c r="O1061" s="236"/>
      <c r="P1061" s="236"/>
      <c r="Q1061" s="236"/>
      <c r="R1061" s="236"/>
      <c r="S1061" s="236"/>
      <c r="T1061" s="236"/>
      <c r="U1061" s="236"/>
      <c r="V1061" s="236"/>
      <c r="W1061" s="236"/>
      <c r="X1061" s="236"/>
      <c r="Y1061" s="236"/>
      <c r="Z1061" s="236"/>
      <c r="AA1061" s="236"/>
      <c r="AB1061" s="236"/>
      <c r="AC1061" s="236"/>
      <c r="AD1061" s="236"/>
      <c r="AE1061" s="236"/>
      <c r="AF1061" s="236"/>
      <c r="AG1061" s="236"/>
      <c r="AH1061" s="236"/>
      <c r="AI1061" s="236"/>
      <c r="AJ1061" s="236"/>
      <c r="AK1061" s="236"/>
      <c r="AL1061" s="260" t="str">
        <f t="shared" si="229"/>
        <v>нет</v>
      </c>
      <c r="AM1061" s="260" t="str">
        <f t="shared" si="233"/>
        <v>нет</v>
      </c>
      <c r="AN1061" s="260">
        <f t="shared" si="230"/>
        <v>0</v>
      </c>
      <c r="AO1061" s="260" t="e">
        <f t="shared" si="231"/>
        <v>#VALUE!</v>
      </c>
    </row>
    <row r="1062" spans="1:41">
      <c r="A1062" s="264" t="e">
        <f t="shared" si="226"/>
        <v>#VALUE!</v>
      </c>
      <c r="B1062" s="243">
        <v>1150</v>
      </c>
      <c r="C1062" s="244"/>
      <c r="D1062" s="259" t="str">
        <f t="shared" si="227"/>
        <v/>
      </c>
      <c r="E1062" s="236"/>
      <c r="F1062" s="236"/>
      <c r="G1062" s="244"/>
      <c r="H1062" s="259" t="str">
        <f t="shared" si="228"/>
        <v/>
      </c>
      <c r="I1062" s="236"/>
      <c r="J1062" s="236"/>
      <c r="K1062" s="236"/>
      <c r="L1062" s="236"/>
      <c r="M1062" s="311">
        <f t="shared" si="232"/>
        <v>0</v>
      </c>
      <c r="N1062" s="236"/>
      <c r="O1062" s="236"/>
      <c r="P1062" s="236"/>
      <c r="Q1062" s="236"/>
      <c r="R1062" s="236"/>
      <c r="S1062" s="236"/>
      <c r="T1062" s="236"/>
      <c r="U1062" s="236"/>
      <c r="V1062" s="236"/>
      <c r="W1062" s="236"/>
      <c r="X1062" s="236"/>
      <c r="Y1062" s="236"/>
      <c r="Z1062" s="236"/>
      <c r="AA1062" s="236"/>
      <c r="AB1062" s="236"/>
      <c r="AC1062" s="236"/>
      <c r="AD1062" s="236"/>
      <c r="AE1062" s="236"/>
      <c r="AF1062" s="236"/>
      <c r="AG1062" s="236"/>
      <c r="AH1062" s="236"/>
      <c r="AI1062" s="236"/>
      <c r="AJ1062" s="236"/>
      <c r="AK1062" s="236"/>
      <c r="AL1062" s="260" t="str">
        <f t="shared" si="229"/>
        <v>нет</v>
      </c>
      <c r="AM1062" s="260" t="str">
        <f t="shared" si="233"/>
        <v>нет</v>
      </c>
      <c r="AN1062" s="260">
        <f t="shared" si="230"/>
        <v>0</v>
      </c>
      <c r="AO1062" s="260" t="e">
        <f t="shared" si="231"/>
        <v>#VALUE!</v>
      </c>
    </row>
    <row r="1063" spans="1:41">
      <c r="A1063" s="264" t="e">
        <f t="shared" si="226"/>
        <v>#VALUE!</v>
      </c>
      <c r="B1063" s="243">
        <v>1151</v>
      </c>
      <c r="C1063" s="244"/>
      <c r="D1063" s="259" t="str">
        <f t="shared" si="227"/>
        <v/>
      </c>
      <c r="E1063" s="236"/>
      <c r="F1063" s="236"/>
      <c r="G1063" s="244"/>
      <c r="H1063" s="259" t="str">
        <f t="shared" si="228"/>
        <v/>
      </c>
      <c r="I1063" s="236"/>
      <c r="J1063" s="236"/>
      <c r="K1063" s="236"/>
      <c r="L1063" s="236"/>
      <c r="M1063" s="311">
        <f t="shared" si="232"/>
        <v>0</v>
      </c>
      <c r="N1063" s="236"/>
      <c r="O1063" s="236"/>
      <c r="P1063" s="236"/>
      <c r="Q1063" s="236"/>
      <c r="R1063" s="236"/>
      <c r="S1063" s="236"/>
      <c r="T1063" s="236"/>
      <c r="U1063" s="236"/>
      <c r="V1063" s="236"/>
      <c r="W1063" s="236"/>
      <c r="X1063" s="236"/>
      <c r="Y1063" s="236"/>
      <c r="Z1063" s="236"/>
      <c r="AA1063" s="236"/>
      <c r="AB1063" s="236"/>
      <c r="AC1063" s="236"/>
      <c r="AD1063" s="236"/>
      <c r="AE1063" s="236"/>
      <c r="AF1063" s="236"/>
      <c r="AG1063" s="236"/>
      <c r="AH1063" s="236"/>
      <c r="AI1063" s="236"/>
      <c r="AJ1063" s="236"/>
      <c r="AK1063" s="236"/>
      <c r="AL1063" s="260" t="str">
        <f t="shared" si="229"/>
        <v>нет</v>
      </c>
      <c r="AM1063" s="260" t="str">
        <f t="shared" si="233"/>
        <v>нет</v>
      </c>
      <c r="AN1063" s="260">
        <f t="shared" si="230"/>
        <v>0</v>
      </c>
      <c r="AO1063" s="260" t="e">
        <f t="shared" si="231"/>
        <v>#VALUE!</v>
      </c>
    </row>
    <row r="1064" spans="1:41">
      <c r="A1064" s="264" t="e">
        <f t="shared" si="226"/>
        <v>#VALUE!</v>
      </c>
      <c r="B1064" s="243">
        <v>1152</v>
      </c>
      <c r="C1064" s="244"/>
      <c r="D1064" s="259" t="str">
        <f t="shared" si="227"/>
        <v/>
      </c>
      <c r="E1064" s="236"/>
      <c r="F1064" s="236"/>
      <c r="G1064" s="244"/>
      <c r="H1064" s="259" t="str">
        <f t="shared" si="228"/>
        <v/>
      </c>
      <c r="I1064" s="236"/>
      <c r="J1064" s="236"/>
      <c r="K1064" s="236"/>
      <c r="L1064" s="236"/>
      <c r="M1064" s="311">
        <f t="shared" si="232"/>
        <v>0</v>
      </c>
      <c r="N1064" s="236"/>
      <c r="O1064" s="236"/>
      <c r="P1064" s="236"/>
      <c r="Q1064" s="236"/>
      <c r="R1064" s="236"/>
      <c r="S1064" s="236"/>
      <c r="T1064" s="236"/>
      <c r="U1064" s="236"/>
      <c r="V1064" s="236"/>
      <c r="W1064" s="236"/>
      <c r="X1064" s="236"/>
      <c r="Y1064" s="236"/>
      <c r="Z1064" s="236"/>
      <c r="AA1064" s="236"/>
      <c r="AB1064" s="236"/>
      <c r="AC1064" s="236"/>
      <c r="AD1064" s="236"/>
      <c r="AE1064" s="236"/>
      <c r="AF1064" s="236"/>
      <c r="AG1064" s="236"/>
      <c r="AH1064" s="236"/>
      <c r="AI1064" s="236"/>
      <c r="AJ1064" s="236"/>
      <c r="AK1064" s="236"/>
      <c r="AL1064" s="260" t="str">
        <f t="shared" si="229"/>
        <v>нет</v>
      </c>
      <c r="AM1064" s="260" t="str">
        <f t="shared" si="233"/>
        <v>нет</v>
      </c>
      <c r="AN1064" s="260">
        <f t="shared" si="230"/>
        <v>0</v>
      </c>
      <c r="AO1064" s="260" t="e">
        <f t="shared" si="231"/>
        <v>#VALUE!</v>
      </c>
    </row>
    <row r="1065" spans="1:41">
      <c r="A1065" s="264" t="e">
        <f t="shared" si="226"/>
        <v>#VALUE!</v>
      </c>
      <c r="B1065" s="243">
        <v>1153</v>
      </c>
      <c r="C1065" s="244"/>
      <c r="D1065" s="259" t="str">
        <f t="shared" si="227"/>
        <v/>
      </c>
      <c r="E1065" s="236"/>
      <c r="F1065" s="236"/>
      <c r="G1065" s="244"/>
      <c r="H1065" s="259" t="str">
        <f t="shared" si="228"/>
        <v/>
      </c>
      <c r="I1065" s="236"/>
      <c r="J1065" s="236"/>
      <c r="K1065" s="236"/>
      <c r="L1065" s="236"/>
      <c r="M1065" s="311">
        <f t="shared" si="232"/>
        <v>0</v>
      </c>
      <c r="N1065" s="236"/>
      <c r="O1065" s="236"/>
      <c r="P1065" s="236"/>
      <c r="Q1065" s="236"/>
      <c r="R1065" s="236"/>
      <c r="S1065" s="236"/>
      <c r="T1065" s="236"/>
      <c r="U1065" s="236"/>
      <c r="V1065" s="236"/>
      <c r="W1065" s="236"/>
      <c r="X1065" s="236"/>
      <c r="Y1065" s="236"/>
      <c r="Z1065" s="236"/>
      <c r="AA1065" s="236"/>
      <c r="AB1065" s="236"/>
      <c r="AC1065" s="236"/>
      <c r="AD1065" s="236"/>
      <c r="AE1065" s="236"/>
      <c r="AF1065" s="236"/>
      <c r="AG1065" s="236"/>
      <c r="AH1065" s="236"/>
      <c r="AI1065" s="236"/>
      <c r="AJ1065" s="236"/>
      <c r="AK1065" s="236"/>
      <c r="AL1065" s="260" t="str">
        <f t="shared" si="229"/>
        <v>нет</v>
      </c>
      <c r="AM1065" s="260" t="str">
        <f t="shared" si="233"/>
        <v>нет</v>
      </c>
      <c r="AN1065" s="260">
        <f t="shared" si="230"/>
        <v>0</v>
      </c>
      <c r="AO1065" s="260" t="e">
        <f t="shared" si="231"/>
        <v>#VALUE!</v>
      </c>
    </row>
    <row r="1066" spans="1:41">
      <c r="A1066" s="264" t="e">
        <f t="shared" si="226"/>
        <v>#VALUE!</v>
      </c>
      <c r="B1066" s="243">
        <v>1154</v>
      </c>
      <c r="C1066" s="244"/>
      <c r="D1066" s="259" t="str">
        <f t="shared" si="227"/>
        <v/>
      </c>
      <c r="E1066" s="236"/>
      <c r="F1066" s="236"/>
      <c r="G1066" s="244"/>
      <c r="H1066" s="259" t="str">
        <f t="shared" si="228"/>
        <v/>
      </c>
      <c r="I1066" s="236"/>
      <c r="J1066" s="236"/>
      <c r="K1066" s="236"/>
      <c r="L1066" s="236"/>
      <c r="M1066" s="311">
        <f t="shared" si="232"/>
        <v>0</v>
      </c>
      <c r="N1066" s="236"/>
      <c r="O1066" s="236"/>
      <c r="P1066" s="236"/>
      <c r="Q1066" s="236"/>
      <c r="R1066" s="236"/>
      <c r="S1066" s="236"/>
      <c r="T1066" s="236"/>
      <c r="U1066" s="236"/>
      <c r="V1066" s="236"/>
      <c r="W1066" s="236"/>
      <c r="X1066" s="236"/>
      <c r="Y1066" s="236"/>
      <c r="Z1066" s="236"/>
      <c r="AA1066" s="236"/>
      <c r="AB1066" s="236"/>
      <c r="AC1066" s="236"/>
      <c r="AD1066" s="236"/>
      <c r="AE1066" s="236"/>
      <c r="AF1066" s="236"/>
      <c r="AG1066" s="236"/>
      <c r="AH1066" s="236"/>
      <c r="AI1066" s="236"/>
      <c r="AJ1066" s="236"/>
      <c r="AK1066" s="236"/>
      <c r="AL1066" s="260" t="str">
        <f t="shared" si="229"/>
        <v>нет</v>
      </c>
      <c r="AM1066" s="260" t="str">
        <f t="shared" si="233"/>
        <v>нет</v>
      </c>
      <c r="AN1066" s="260">
        <f t="shared" si="230"/>
        <v>0</v>
      </c>
      <c r="AO1066" s="260" t="e">
        <f t="shared" si="231"/>
        <v>#VALUE!</v>
      </c>
    </row>
    <row r="1067" spans="1:41">
      <c r="A1067" s="264" t="e">
        <f t="shared" si="226"/>
        <v>#VALUE!</v>
      </c>
      <c r="B1067" s="243">
        <v>1155</v>
      </c>
      <c r="C1067" s="244"/>
      <c r="D1067" s="259" t="str">
        <f t="shared" si="227"/>
        <v/>
      </c>
      <c r="E1067" s="236"/>
      <c r="F1067" s="236"/>
      <c r="G1067" s="244"/>
      <c r="H1067" s="259" t="str">
        <f t="shared" si="228"/>
        <v/>
      </c>
      <c r="I1067" s="236"/>
      <c r="J1067" s="236"/>
      <c r="K1067" s="236"/>
      <c r="L1067" s="236"/>
      <c r="M1067" s="311">
        <f t="shared" si="232"/>
        <v>0</v>
      </c>
      <c r="N1067" s="236"/>
      <c r="O1067" s="236"/>
      <c r="P1067" s="236"/>
      <c r="Q1067" s="236"/>
      <c r="R1067" s="236"/>
      <c r="S1067" s="236"/>
      <c r="T1067" s="236"/>
      <c r="U1067" s="236"/>
      <c r="V1067" s="236"/>
      <c r="W1067" s="236"/>
      <c r="X1067" s="236"/>
      <c r="Y1067" s="236"/>
      <c r="Z1067" s="236"/>
      <c r="AA1067" s="236"/>
      <c r="AB1067" s="236"/>
      <c r="AC1067" s="236"/>
      <c r="AD1067" s="236"/>
      <c r="AE1067" s="236"/>
      <c r="AF1067" s="236"/>
      <c r="AG1067" s="236"/>
      <c r="AH1067" s="236"/>
      <c r="AI1067" s="236"/>
      <c r="AJ1067" s="236"/>
      <c r="AK1067" s="236"/>
      <c r="AL1067" s="260" t="str">
        <f t="shared" si="229"/>
        <v>нет</v>
      </c>
      <c r="AM1067" s="260" t="str">
        <f t="shared" si="233"/>
        <v>нет</v>
      </c>
      <c r="AN1067" s="260">
        <f t="shared" si="230"/>
        <v>0</v>
      </c>
      <c r="AO1067" s="260" t="e">
        <f t="shared" si="231"/>
        <v>#VALUE!</v>
      </c>
    </row>
    <row r="1068" spans="1:41">
      <c r="A1068" s="264" t="e">
        <f t="shared" si="226"/>
        <v>#VALUE!</v>
      </c>
      <c r="B1068" s="243">
        <v>1156</v>
      </c>
      <c r="C1068" s="244"/>
      <c r="D1068" s="259" t="str">
        <f t="shared" si="227"/>
        <v/>
      </c>
      <c r="E1068" s="236"/>
      <c r="F1068" s="236"/>
      <c r="G1068" s="244"/>
      <c r="H1068" s="259" t="str">
        <f t="shared" si="228"/>
        <v/>
      </c>
      <c r="I1068" s="236"/>
      <c r="J1068" s="236"/>
      <c r="K1068" s="236"/>
      <c r="L1068" s="236"/>
      <c r="M1068" s="311">
        <f t="shared" si="232"/>
        <v>0</v>
      </c>
      <c r="N1068" s="236"/>
      <c r="O1068" s="236"/>
      <c r="P1068" s="236"/>
      <c r="Q1068" s="236"/>
      <c r="R1068" s="236"/>
      <c r="S1068" s="236"/>
      <c r="T1068" s="236"/>
      <c r="U1068" s="236"/>
      <c r="V1068" s="236"/>
      <c r="W1068" s="236"/>
      <c r="X1068" s="236"/>
      <c r="Y1068" s="236"/>
      <c r="Z1068" s="236"/>
      <c r="AA1068" s="236"/>
      <c r="AB1068" s="236"/>
      <c r="AC1068" s="236"/>
      <c r="AD1068" s="236"/>
      <c r="AE1068" s="236"/>
      <c r="AF1068" s="236"/>
      <c r="AG1068" s="236"/>
      <c r="AH1068" s="236"/>
      <c r="AI1068" s="236"/>
      <c r="AJ1068" s="236"/>
      <c r="AK1068" s="236"/>
      <c r="AL1068" s="260" t="str">
        <f t="shared" si="229"/>
        <v>нет</v>
      </c>
      <c r="AM1068" s="260" t="str">
        <f t="shared" si="233"/>
        <v>нет</v>
      </c>
      <c r="AN1068" s="260">
        <f t="shared" si="230"/>
        <v>0</v>
      </c>
      <c r="AO1068" s="260" t="e">
        <f t="shared" si="231"/>
        <v>#VALUE!</v>
      </c>
    </row>
    <row r="1069" spans="1:41">
      <c r="A1069" s="264" t="e">
        <f t="shared" ref="A1069:A1132" si="234">IF($AO1069=$C1069, "Код_ОО+МСУ_верно", "Требуется проверка кода ОО или МСУ, кроме 101, 102,103")</f>
        <v>#VALUE!</v>
      </c>
      <c r="B1069" s="243">
        <v>1157</v>
      </c>
      <c r="C1069" s="244"/>
      <c r="D1069" s="259" t="str">
        <f t="shared" si="227"/>
        <v/>
      </c>
      <c r="E1069" s="236"/>
      <c r="F1069" s="236"/>
      <c r="G1069" s="244"/>
      <c r="H1069" s="259" t="str">
        <f t="shared" si="228"/>
        <v/>
      </c>
      <c r="I1069" s="236"/>
      <c r="J1069" s="236"/>
      <c r="K1069" s="236"/>
      <c r="L1069" s="236"/>
      <c r="M1069" s="311">
        <f t="shared" si="232"/>
        <v>0</v>
      </c>
      <c r="N1069" s="236"/>
      <c r="O1069" s="236"/>
      <c r="P1069" s="236"/>
      <c r="Q1069" s="236"/>
      <c r="R1069" s="236"/>
      <c r="S1069" s="236"/>
      <c r="T1069" s="236"/>
      <c r="U1069" s="236"/>
      <c r="V1069" s="236"/>
      <c r="W1069" s="236"/>
      <c r="X1069" s="236"/>
      <c r="Y1069" s="236"/>
      <c r="Z1069" s="236"/>
      <c r="AA1069" s="236"/>
      <c r="AB1069" s="236"/>
      <c r="AC1069" s="236"/>
      <c r="AD1069" s="236"/>
      <c r="AE1069" s="236"/>
      <c r="AF1069" s="236"/>
      <c r="AG1069" s="236"/>
      <c r="AH1069" s="236"/>
      <c r="AI1069" s="236"/>
      <c r="AJ1069" s="236"/>
      <c r="AK1069" s="236"/>
      <c r="AL1069" s="260" t="str">
        <f t="shared" si="229"/>
        <v>нет</v>
      </c>
      <c r="AM1069" s="260" t="str">
        <f t="shared" si="233"/>
        <v>нет</v>
      </c>
      <c r="AN1069" s="260">
        <f t="shared" si="230"/>
        <v>0</v>
      </c>
      <c r="AO1069" s="260" t="e">
        <f t="shared" si="231"/>
        <v>#VALUE!</v>
      </c>
    </row>
    <row r="1070" spans="1:41">
      <c r="A1070" s="264" t="e">
        <f t="shared" si="234"/>
        <v>#VALUE!</v>
      </c>
      <c r="B1070" s="243">
        <v>1158</v>
      </c>
      <c r="C1070" s="244"/>
      <c r="D1070" s="259" t="str">
        <f t="shared" si="227"/>
        <v/>
      </c>
      <c r="E1070" s="236"/>
      <c r="F1070" s="236"/>
      <c r="G1070" s="244"/>
      <c r="H1070" s="259" t="str">
        <f t="shared" si="228"/>
        <v/>
      </c>
      <c r="I1070" s="236"/>
      <c r="J1070" s="236"/>
      <c r="K1070" s="236"/>
      <c r="L1070" s="236"/>
      <c r="M1070" s="311">
        <f t="shared" si="232"/>
        <v>0</v>
      </c>
      <c r="N1070" s="236"/>
      <c r="O1070" s="236"/>
      <c r="P1070" s="236"/>
      <c r="Q1070" s="236"/>
      <c r="R1070" s="236"/>
      <c r="S1070" s="236"/>
      <c r="T1070" s="236"/>
      <c r="U1070" s="236"/>
      <c r="V1070" s="236"/>
      <c r="W1070" s="236"/>
      <c r="X1070" s="236"/>
      <c r="Y1070" s="236"/>
      <c r="Z1070" s="236"/>
      <c r="AA1070" s="236"/>
      <c r="AB1070" s="236"/>
      <c r="AC1070" s="236"/>
      <c r="AD1070" s="236"/>
      <c r="AE1070" s="236"/>
      <c r="AF1070" s="236"/>
      <c r="AG1070" s="236"/>
      <c r="AH1070" s="236"/>
      <c r="AI1070" s="236"/>
      <c r="AJ1070" s="236"/>
      <c r="AK1070" s="236"/>
      <c r="AL1070" s="260" t="str">
        <f t="shared" si="229"/>
        <v>нет</v>
      </c>
      <c r="AM1070" s="260" t="str">
        <f t="shared" si="233"/>
        <v>нет</v>
      </c>
      <c r="AN1070" s="260">
        <f t="shared" si="230"/>
        <v>0</v>
      </c>
      <c r="AO1070" s="260" t="e">
        <f t="shared" si="231"/>
        <v>#VALUE!</v>
      </c>
    </row>
    <row r="1071" spans="1:41">
      <c r="A1071" s="264" t="e">
        <f t="shared" si="234"/>
        <v>#VALUE!</v>
      </c>
      <c r="B1071" s="243">
        <v>1159</v>
      </c>
      <c r="C1071" s="244"/>
      <c r="D1071" s="259" t="str">
        <f t="shared" si="227"/>
        <v/>
      </c>
      <c r="E1071" s="236"/>
      <c r="F1071" s="236"/>
      <c r="G1071" s="244"/>
      <c r="H1071" s="259" t="str">
        <f t="shared" si="228"/>
        <v/>
      </c>
      <c r="I1071" s="236"/>
      <c r="J1071" s="236"/>
      <c r="K1071" s="236"/>
      <c r="L1071" s="236"/>
      <c r="M1071" s="311">
        <f t="shared" si="232"/>
        <v>0</v>
      </c>
      <c r="N1071" s="236"/>
      <c r="O1071" s="236"/>
      <c r="P1071" s="236"/>
      <c r="Q1071" s="236"/>
      <c r="R1071" s="236"/>
      <c r="S1071" s="236"/>
      <c r="T1071" s="236"/>
      <c r="U1071" s="236"/>
      <c r="V1071" s="236"/>
      <c r="W1071" s="236"/>
      <c r="X1071" s="236"/>
      <c r="Y1071" s="236"/>
      <c r="Z1071" s="236"/>
      <c r="AA1071" s="236"/>
      <c r="AB1071" s="236"/>
      <c r="AC1071" s="236"/>
      <c r="AD1071" s="236"/>
      <c r="AE1071" s="236"/>
      <c r="AF1071" s="236"/>
      <c r="AG1071" s="236"/>
      <c r="AH1071" s="236"/>
      <c r="AI1071" s="236"/>
      <c r="AJ1071" s="236"/>
      <c r="AK1071" s="236"/>
      <c r="AL1071" s="260" t="str">
        <f t="shared" si="229"/>
        <v>нет</v>
      </c>
      <c r="AM1071" s="260" t="str">
        <f t="shared" si="233"/>
        <v>нет</v>
      </c>
      <c r="AN1071" s="260">
        <f t="shared" si="230"/>
        <v>0</v>
      </c>
      <c r="AO1071" s="260" t="e">
        <f t="shared" si="231"/>
        <v>#VALUE!</v>
      </c>
    </row>
    <row r="1072" spans="1:41">
      <c r="A1072" s="264" t="e">
        <f t="shared" si="234"/>
        <v>#VALUE!</v>
      </c>
      <c r="B1072" s="243">
        <v>1160</v>
      </c>
      <c r="C1072" s="244"/>
      <c r="D1072" s="259" t="str">
        <f t="shared" si="227"/>
        <v/>
      </c>
      <c r="E1072" s="236"/>
      <c r="F1072" s="236"/>
      <c r="G1072" s="244"/>
      <c r="H1072" s="259" t="str">
        <f t="shared" si="228"/>
        <v/>
      </c>
      <c r="I1072" s="236"/>
      <c r="J1072" s="236"/>
      <c r="K1072" s="236"/>
      <c r="L1072" s="236"/>
      <c r="M1072" s="311">
        <f t="shared" si="232"/>
        <v>0</v>
      </c>
      <c r="N1072" s="236"/>
      <c r="O1072" s="236"/>
      <c r="P1072" s="236"/>
      <c r="Q1072" s="236"/>
      <c r="R1072" s="236"/>
      <c r="S1072" s="236"/>
      <c r="T1072" s="236"/>
      <c r="U1072" s="236"/>
      <c r="V1072" s="236"/>
      <c r="W1072" s="236"/>
      <c r="X1072" s="236"/>
      <c r="Y1072" s="236"/>
      <c r="Z1072" s="236"/>
      <c r="AA1072" s="236"/>
      <c r="AB1072" s="236"/>
      <c r="AC1072" s="236"/>
      <c r="AD1072" s="236"/>
      <c r="AE1072" s="236"/>
      <c r="AF1072" s="236"/>
      <c r="AG1072" s="236"/>
      <c r="AH1072" s="236"/>
      <c r="AI1072" s="236"/>
      <c r="AJ1072" s="236"/>
      <c r="AK1072" s="236"/>
      <c r="AL1072" s="260" t="str">
        <f t="shared" si="229"/>
        <v>нет</v>
      </c>
      <c r="AM1072" s="260" t="str">
        <f t="shared" si="233"/>
        <v>нет</v>
      </c>
      <c r="AN1072" s="260">
        <f t="shared" si="230"/>
        <v>0</v>
      </c>
      <c r="AO1072" s="260" t="e">
        <f t="shared" si="231"/>
        <v>#VALUE!</v>
      </c>
    </row>
    <row r="1073" spans="1:41">
      <c r="A1073" s="264" t="e">
        <f t="shared" si="234"/>
        <v>#VALUE!</v>
      </c>
      <c r="B1073" s="243">
        <v>1161</v>
      </c>
      <c r="C1073" s="244"/>
      <c r="D1073" s="259" t="str">
        <f t="shared" si="227"/>
        <v/>
      </c>
      <c r="E1073" s="236"/>
      <c r="F1073" s="236"/>
      <c r="G1073" s="244"/>
      <c r="H1073" s="259" t="str">
        <f t="shared" si="228"/>
        <v/>
      </c>
      <c r="I1073" s="236"/>
      <c r="J1073" s="236"/>
      <c r="K1073" s="236"/>
      <c r="L1073" s="236"/>
      <c r="M1073" s="311">
        <f t="shared" si="232"/>
        <v>0</v>
      </c>
      <c r="N1073" s="236"/>
      <c r="O1073" s="236"/>
      <c r="P1073" s="236"/>
      <c r="Q1073" s="236"/>
      <c r="R1073" s="236"/>
      <c r="S1073" s="236"/>
      <c r="T1073" s="236"/>
      <c r="U1073" s="236"/>
      <c r="V1073" s="236"/>
      <c r="W1073" s="236"/>
      <c r="X1073" s="236"/>
      <c r="Y1073" s="236"/>
      <c r="Z1073" s="236"/>
      <c r="AA1073" s="236"/>
      <c r="AB1073" s="236"/>
      <c r="AC1073" s="236"/>
      <c r="AD1073" s="236"/>
      <c r="AE1073" s="236"/>
      <c r="AF1073" s="236"/>
      <c r="AG1073" s="236"/>
      <c r="AH1073" s="236"/>
      <c r="AI1073" s="236"/>
      <c r="AJ1073" s="236"/>
      <c r="AK1073" s="236"/>
      <c r="AL1073" s="260" t="str">
        <f t="shared" si="229"/>
        <v>нет</v>
      </c>
      <c r="AM1073" s="260" t="str">
        <f t="shared" si="233"/>
        <v>нет</v>
      </c>
      <c r="AN1073" s="260">
        <f t="shared" si="230"/>
        <v>0</v>
      </c>
      <c r="AO1073" s="260" t="e">
        <f t="shared" si="231"/>
        <v>#VALUE!</v>
      </c>
    </row>
    <row r="1074" spans="1:41">
      <c r="A1074" s="264" t="e">
        <f t="shared" si="234"/>
        <v>#VALUE!</v>
      </c>
      <c r="B1074" s="243">
        <v>1162</v>
      </c>
      <c r="C1074" s="244"/>
      <c r="D1074" s="259" t="str">
        <f t="shared" si="227"/>
        <v/>
      </c>
      <c r="E1074" s="236"/>
      <c r="F1074" s="236"/>
      <c r="G1074" s="244"/>
      <c r="H1074" s="259" t="str">
        <f t="shared" si="228"/>
        <v/>
      </c>
      <c r="I1074" s="236"/>
      <c r="J1074" s="236"/>
      <c r="K1074" s="236"/>
      <c r="L1074" s="236"/>
      <c r="M1074" s="311">
        <f t="shared" si="232"/>
        <v>0</v>
      </c>
      <c r="N1074" s="236"/>
      <c r="O1074" s="236"/>
      <c r="P1074" s="236"/>
      <c r="Q1074" s="236"/>
      <c r="R1074" s="236"/>
      <c r="S1074" s="236"/>
      <c r="T1074" s="236"/>
      <c r="U1074" s="236"/>
      <c r="V1074" s="236"/>
      <c r="W1074" s="236"/>
      <c r="X1074" s="236"/>
      <c r="Y1074" s="236"/>
      <c r="Z1074" s="236"/>
      <c r="AA1074" s="236"/>
      <c r="AB1074" s="236"/>
      <c r="AC1074" s="236"/>
      <c r="AD1074" s="236"/>
      <c r="AE1074" s="236"/>
      <c r="AF1074" s="236"/>
      <c r="AG1074" s="236"/>
      <c r="AH1074" s="236"/>
      <c r="AI1074" s="236"/>
      <c r="AJ1074" s="236"/>
      <c r="AK1074" s="236"/>
      <c r="AL1074" s="260" t="str">
        <f t="shared" si="229"/>
        <v>нет</v>
      </c>
      <c r="AM1074" s="260" t="str">
        <f t="shared" si="233"/>
        <v>нет</v>
      </c>
      <c r="AN1074" s="260">
        <f t="shared" si="230"/>
        <v>0</v>
      </c>
      <c r="AO1074" s="260" t="e">
        <f t="shared" si="231"/>
        <v>#VALUE!</v>
      </c>
    </row>
    <row r="1075" spans="1:41">
      <c r="A1075" s="264" t="e">
        <f t="shared" si="234"/>
        <v>#VALUE!</v>
      </c>
      <c r="B1075" s="243">
        <v>1163</v>
      </c>
      <c r="C1075" s="244"/>
      <c r="D1075" s="259" t="str">
        <f t="shared" si="227"/>
        <v/>
      </c>
      <c r="E1075" s="236"/>
      <c r="F1075" s="236"/>
      <c r="G1075" s="244"/>
      <c r="H1075" s="259" t="str">
        <f t="shared" si="228"/>
        <v/>
      </c>
      <c r="I1075" s="236"/>
      <c r="J1075" s="236"/>
      <c r="K1075" s="236"/>
      <c r="L1075" s="236"/>
      <c r="M1075" s="311">
        <f t="shared" si="232"/>
        <v>0</v>
      </c>
      <c r="N1075" s="236"/>
      <c r="O1075" s="236"/>
      <c r="P1075" s="236"/>
      <c r="Q1075" s="236"/>
      <c r="R1075" s="236"/>
      <c r="S1075" s="236"/>
      <c r="T1075" s="236"/>
      <c r="U1075" s="236"/>
      <c r="V1075" s="236"/>
      <c r="W1075" s="236"/>
      <c r="X1075" s="236"/>
      <c r="Y1075" s="236"/>
      <c r="Z1075" s="236"/>
      <c r="AA1075" s="236"/>
      <c r="AB1075" s="236"/>
      <c r="AC1075" s="236"/>
      <c r="AD1075" s="236"/>
      <c r="AE1075" s="236"/>
      <c r="AF1075" s="236"/>
      <c r="AG1075" s="236"/>
      <c r="AH1075" s="236"/>
      <c r="AI1075" s="236"/>
      <c r="AJ1075" s="236"/>
      <c r="AK1075" s="236"/>
      <c r="AL1075" s="260" t="str">
        <f t="shared" si="229"/>
        <v>нет</v>
      </c>
      <c r="AM1075" s="260" t="str">
        <f t="shared" si="233"/>
        <v>нет</v>
      </c>
      <c r="AN1075" s="260">
        <f t="shared" si="230"/>
        <v>0</v>
      </c>
      <c r="AO1075" s="260" t="e">
        <f t="shared" si="231"/>
        <v>#VALUE!</v>
      </c>
    </row>
    <row r="1076" spans="1:41">
      <c r="A1076" s="264" t="e">
        <f t="shared" si="234"/>
        <v>#VALUE!</v>
      </c>
      <c r="B1076" s="243">
        <v>1164</v>
      </c>
      <c r="C1076" s="244"/>
      <c r="D1076" s="259" t="str">
        <f t="shared" si="227"/>
        <v/>
      </c>
      <c r="E1076" s="236"/>
      <c r="F1076" s="236"/>
      <c r="G1076" s="244"/>
      <c r="H1076" s="259" t="str">
        <f t="shared" si="228"/>
        <v/>
      </c>
      <c r="I1076" s="236"/>
      <c r="J1076" s="236"/>
      <c r="K1076" s="236"/>
      <c r="L1076" s="236"/>
      <c r="M1076" s="311">
        <f t="shared" si="232"/>
        <v>0</v>
      </c>
      <c r="N1076" s="236"/>
      <c r="O1076" s="236"/>
      <c r="P1076" s="236"/>
      <c r="Q1076" s="236"/>
      <c r="R1076" s="236"/>
      <c r="S1076" s="236"/>
      <c r="T1076" s="236"/>
      <c r="U1076" s="236"/>
      <c r="V1076" s="236"/>
      <c r="W1076" s="236"/>
      <c r="X1076" s="236"/>
      <c r="Y1076" s="236"/>
      <c r="Z1076" s="236"/>
      <c r="AA1076" s="236"/>
      <c r="AB1076" s="236"/>
      <c r="AC1076" s="236"/>
      <c r="AD1076" s="236"/>
      <c r="AE1076" s="236"/>
      <c r="AF1076" s="236"/>
      <c r="AG1076" s="236"/>
      <c r="AH1076" s="236"/>
      <c r="AI1076" s="236"/>
      <c r="AJ1076" s="236"/>
      <c r="AK1076" s="236"/>
      <c r="AL1076" s="260" t="str">
        <f t="shared" si="229"/>
        <v>нет</v>
      </c>
      <c r="AM1076" s="260" t="str">
        <f t="shared" si="233"/>
        <v>нет</v>
      </c>
      <c r="AN1076" s="260">
        <f t="shared" si="230"/>
        <v>0</v>
      </c>
      <c r="AO1076" s="260" t="e">
        <f t="shared" si="231"/>
        <v>#VALUE!</v>
      </c>
    </row>
    <row r="1077" spans="1:41">
      <c r="A1077" s="264" t="e">
        <f t="shared" si="234"/>
        <v>#VALUE!</v>
      </c>
      <c r="B1077" s="243">
        <v>1165</v>
      </c>
      <c r="C1077" s="244"/>
      <c r="D1077" s="259" t="str">
        <f t="shared" si="227"/>
        <v/>
      </c>
      <c r="E1077" s="236"/>
      <c r="F1077" s="236"/>
      <c r="G1077" s="244"/>
      <c r="H1077" s="259" t="str">
        <f t="shared" si="228"/>
        <v/>
      </c>
      <c r="I1077" s="236"/>
      <c r="J1077" s="236"/>
      <c r="K1077" s="236"/>
      <c r="L1077" s="236"/>
      <c r="M1077" s="311">
        <f t="shared" si="232"/>
        <v>0</v>
      </c>
      <c r="N1077" s="236"/>
      <c r="O1077" s="236"/>
      <c r="P1077" s="236"/>
      <c r="Q1077" s="236"/>
      <c r="R1077" s="236"/>
      <c r="S1077" s="236"/>
      <c r="T1077" s="236"/>
      <c r="U1077" s="236"/>
      <c r="V1077" s="236"/>
      <c r="W1077" s="236"/>
      <c r="X1077" s="236"/>
      <c r="Y1077" s="236"/>
      <c r="Z1077" s="236"/>
      <c r="AA1077" s="236"/>
      <c r="AB1077" s="236"/>
      <c r="AC1077" s="236"/>
      <c r="AD1077" s="236"/>
      <c r="AE1077" s="236"/>
      <c r="AF1077" s="236"/>
      <c r="AG1077" s="236"/>
      <c r="AH1077" s="236"/>
      <c r="AI1077" s="236"/>
      <c r="AJ1077" s="236"/>
      <c r="AK1077" s="236"/>
      <c r="AL1077" s="260" t="str">
        <f t="shared" si="229"/>
        <v>нет</v>
      </c>
      <c r="AM1077" s="260" t="str">
        <f t="shared" si="233"/>
        <v>нет</v>
      </c>
      <c r="AN1077" s="260">
        <f t="shared" si="230"/>
        <v>0</v>
      </c>
      <c r="AO1077" s="260" t="e">
        <f t="shared" si="231"/>
        <v>#VALUE!</v>
      </c>
    </row>
    <row r="1078" spans="1:41">
      <c r="A1078" s="264" t="e">
        <f t="shared" si="234"/>
        <v>#VALUE!</v>
      </c>
      <c r="B1078" s="243">
        <v>1166</v>
      </c>
      <c r="C1078" s="244"/>
      <c r="D1078" s="259" t="str">
        <f t="shared" si="227"/>
        <v/>
      </c>
      <c r="E1078" s="236"/>
      <c r="F1078" s="236"/>
      <c r="G1078" s="244"/>
      <c r="H1078" s="259" t="str">
        <f t="shared" si="228"/>
        <v/>
      </c>
      <c r="I1078" s="236"/>
      <c r="J1078" s="236"/>
      <c r="K1078" s="236"/>
      <c r="L1078" s="236"/>
      <c r="M1078" s="311">
        <f t="shared" si="232"/>
        <v>0</v>
      </c>
      <c r="N1078" s="236"/>
      <c r="O1078" s="236"/>
      <c r="P1078" s="236"/>
      <c r="Q1078" s="236"/>
      <c r="R1078" s="236"/>
      <c r="S1078" s="236"/>
      <c r="T1078" s="236"/>
      <c r="U1078" s="236"/>
      <c r="V1078" s="236"/>
      <c r="W1078" s="236"/>
      <c r="X1078" s="236"/>
      <c r="Y1078" s="236"/>
      <c r="Z1078" s="236"/>
      <c r="AA1078" s="236"/>
      <c r="AB1078" s="236"/>
      <c r="AC1078" s="236"/>
      <c r="AD1078" s="236"/>
      <c r="AE1078" s="236"/>
      <c r="AF1078" s="236"/>
      <c r="AG1078" s="236"/>
      <c r="AH1078" s="236"/>
      <c r="AI1078" s="236"/>
      <c r="AJ1078" s="236"/>
      <c r="AK1078" s="236"/>
      <c r="AL1078" s="260" t="str">
        <f t="shared" si="229"/>
        <v>нет</v>
      </c>
      <c r="AM1078" s="260" t="str">
        <f t="shared" si="233"/>
        <v>нет</v>
      </c>
      <c r="AN1078" s="260">
        <f t="shared" si="230"/>
        <v>0</v>
      </c>
      <c r="AO1078" s="260" t="e">
        <f t="shared" si="231"/>
        <v>#VALUE!</v>
      </c>
    </row>
    <row r="1079" spans="1:41">
      <c r="A1079" s="264" t="e">
        <f t="shared" si="234"/>
        <v>#VALUE!</v>
      </c>
      <c r="B1079" s="243">
        <v>1167</v>
      </c>
      <c r="C1079" s="244"/>
      <c r="D1079" s="259" t="str">
        <f t="shared" si="227"/>
        <v/>
      </c>
      <c r="E1079" s="236"/>
      <c r="F1079" s="236"/>
      <c r="G1079" s="244"/>
      <c r="H1079" s="259" t="str">
        <f t="shared" si="228"/>
        <v/>
      </c>
      <c r="I1079" s="236"/>
      <c r="J1079" s="236"/>
      <c r="K1079" s="236"/>
      <c r="L1079" s="236"/>
      <c r="M1079" s="311">
        <f t="shared" si="232"/>
        <v>0</v>
      </c>
      <c r="N1079" s="236"/>
      <c r="O1079" s="236"/>
      <c r="P1079" s="236"/>
      <c r="Q1079" s="236"/>
      <c r="R1079" s="236"/>
      <c r="S1079" s="236"/>
      <c r="T1079" s="236"/>
      <c r="U1079" s="236"/>
      <c r="V1079" s="236"/>
      <c r="W1079" s="236"/>
      <c r="X1079" s="236"/>
      <c r="Y1079" s="236"/>
      <c r="Z1079" s="236"/>
      <c r="AA1079" s="236"/>
      <c r="AB1079" s="236"/>
      <c r="AC1079" s="236"/>
      <c r="AD1079" s="236"/>
      <c r="AE1079" s="236"/>
      <c r="AF1079" s="236"/>
      <c r="AG1079" s="236"/>
      <c r="AH1079" s="236"/>
      <c r="AI1079" s="236"/>
      <c r="AJ1079" s="236"/>
      <c r="AK1079" s="236"/>
      <c r="AL1079" s="260" t="str">
        <f t="shared" si="229"/>
        <v>нет</v>
      </c>
      <c r="AM1079" s="260" t="str">
        <f t="shared" si="233"/>
        <v>нет</v>
      </c>
      <c r="AN1079" s="260">
        <f t="shared" si="230"/>
        <v>0</v>
      </c>
      <c r="AO1079" s="260" t="e">
        <f t="shared" si="231"/>
        <v>#VALUE!</v>
      </c>
    </row>
    <row r="1080" spans="1:41">
      <c r="A1080" s="264" t="e">
        <f t="shared" si="234"/>
        <v>#VALUE!</v>
      </c>
      <c r="B1080" s="243">
        <v>1168</v>
      </c>
      <c r="C1080" s="244"/>
      <c r="D1080" s="259" t="str">
        <f t="shared" si="227"/>
        <v/>
      </c>
      <c r="E1080" s="236"/>
      <c r="F1080" s="236"/>
      <c r="G1080" s="244"/>
      <c r="H1080" s="259" t="str">
        <f t="shared" si="228"/>
        <v/>
      </c>
      <c r="I1080" s="236"/>
      <c r="J1080" s="236"/>
      <c r="K1080" s="236"/>
      <c r="L1080" s="236"/>
      <c r="M1080" s="311">
        <f t="shared" si="232"/>
        <v>0</v>
      </c>
      <c r="N1080" s="236"/>
      <c r="O1080" s="236"/>
      <c r="P1080" s="236"/>
      <c r="Q1080" s="236"/>
      <c r="R1080" s="236"/>
      <c r="S1080" s="236"/>
      <c r="T1080" s="236"/>
      <c r="U1080" s="236"/>
      <c r="V1080" s="236"/>
      <c r="W1080" s="236"/>
      <c r="X1080" s="236"/>
      <c r="Y1080" s="236"/>
      <c r="Z1080" s="236"/>
      <c r="AA1080" s="236"/>
      <c r="AB1080" s="236"/>
      <c r="AC1080" s="236"/>
      <c r="AD1080" s="236"/>
      <c r="AE1080" s="236"/>
      <c r="AF1080" s="236"/>
      <c r="AG1080" s="236"/>
      <c r="AH1080" s="236"/>
      <c r="AI1080" s="236"/>
      <c r="AJ1080" s="236"/>
      <c r="AK1080" s="236"/>
      <c r="AL1080" s="260" t="str">
        <f t="shared" si="229"/>
        <v>нет</v>
      </c>
      <c r="AM1080" s="260" t="str">
        <f t="shared" si="233"/>
        <v>нет</v>
      </c>
      <c r="AN1080" s="260">
        <f t="shared" si="230"/>
        <v>0</v>
      </c>
      <c r="AO1080" s="260" t="e">
        <f t="shared" si="231"/>
        <v>#VALUE!</v>
      </c>
    </row>
    <row r="1081" spans="1:41">
      <c r="A1081" s="264" t="e">
        <f t="shared" si="234"/>
        <v>#VALUE!</v>
      </c>
      <c r="B1081" s="243">
        <v>1169</v>
      </c>
      <c r="C1081" s="244"/>
      <c r="D1081" s="259" t="str">
        <f t="shared" si="227"/>
        <v/>
      </c>
      <c r="E1081" s="236"/>
      <c r="F1081" s="236"/>
      <c r="G1081" s="244"/>
      <c r="H1081" s="259" t="str">
        <f t="shared" si="228"/>
        <v/>
      </c>
      <c r="I1081" s="236"/>
      <c r="J1081" s="236"/>
      <c r="K1081" s="236"/>
      <c r="L1081" s="236"/>
      <c r="M1081" s="311">
        <f t="shared" si="232"/>
        <v>0</v>
      </c>
      <c r="N1081" s="236"/>
      <c r="O1081" s="236"/>
      <c r="P1081" s="236"/>
      <c r="Q1081" s="236"/>
      <c r="R1081" s="236"/>
      <c r="S1081" s="236"/>
      <c r="T1081" s="236"/>
      <c r="U1081" s="236"/>
      <c r="V1081" s="236"/>
      <c r="W1081" s="236"/>
      <c r="X1081" s="236"/>
      <c r="Y1081" s="236"/>
      <c r="Z1081" s="236"/>
      <c r="AA1081" s="236"/>
      <c r="AB1081" s="236"/>
      <c r="AC1081" s="236"/>
      <c r="AD1081" s="236"/>
      <c r="AE1081" s="236"/>
      <c r="AF1081" s="236"/>
      <c r="AG1081" s="236"/>
      <c r="AH1081" s="236"/>
      <c r="AI1081" s="236"/>
      <c r="AJ1081" s="236"/>
      <c r="AK1081" s="236"/>
      <c r="AL1081" s="260" t="str">
        <f t="shared" si="229"/>
        <v>нет</v>
      </c>
      <c r="AM1081" s="260" t="str">
        <f t="shared" si="233"/>
        <v>нет</v>
      </c>
      <c r="AN1081" s="260">
        <f t="shared" si="230"/>
        <v>0</v>
      </c>
      <c r="AO1081" s="260" t="e">
        <f t="shared" si="231"/>
        <v>#VALUE!</v>
      </c>
    </row>
    <row r="1082" spans="1:41">
      <c r="A1082" s="264" t="e">
        <f t="shared" si="234"/>
        <v>#VALUE!</v>
      </c>
      <c r="B1082" s="243">
        <v>1170</v>
      </c>
      <c r="C1082" s="244"/>
      <c r="D1082" s="259" t="str">
        <f t="shared" si="227"/>
        <v/>
      </c>
      <c r="E1082" s="236"/>
      <c r="F1082" s="236"/>
      <c r="G1082" s="244"/>
      <c r="H1082" s="259" t="str">
        <f t="shared" si="228"/>
        <v/>
      </c>
      <c r="I1082" s="236"/>
      <c r="J1082" s="236"/>
      <c r="K1082" s="236"/>
      <c r="L1082" s="236"/>
      <c r="M1082" s="311">
        <f t="shared" si="232"/>
        <v>0</v>
      </c>
      <c r="N1082" s="236"/>
      <c r="O1082" s="236"/>
      <c r="P1082" s="236"/>
      <c r="Q1082" s="236"/>
      <c r="R1082" s="236"/>
      <c r="S1082" s="236"/>
      <c r="T1082" s="236"/>
      <c r="U1082" s="236"/>
      <c r="V1082" s="236"/>
      <c r="W1082" s="236"/>
      <c r="X1082" s="236"/>
      <c r="Y1082" s="236"/>
      <c r="Z1082" s="236"/>
      <c r="AA1082" s="236"/>
      <c r="AB1082" s="236"/>
      <c r="AC1082" s="236"/>
      <c r="AD1082" s="236"/>
      <c r="AE1082" s="236"/>
      <c r="AF1082" s="236"/>
      <c r="AG1082" s="236"/>
      <c r="AH1082" s="236"/>
      <c r="AI1082" s="236"/>
      <c r="AJ1082" s="236"/>
      <c r="AK1082" s="236"/>
      <c r="AL1082" s="260" t="str">
        <f t="shared" si="229"/>
        <v>нет</v>
      </c>
      <c r="AM1082" s="260" t="str">
        <f t="shared" si="233"/>
        <v>нет</v>
      </c>
      <c r="AN1082" s="260">
        <f t="shared" si="230"/>
        <v>0</v>
      </c>
      <c r="AO1082" s="260" t="e">
        <f t="shared" si="231"/>
        <v>#VALUE!</v>
      </c>
    </row>
    <row r="1083" spans="1:41">
      <c r="A1083" s="264" t="e">
        <f t="shared" si="234"/>
        <v>#VALUE!</v>
      </c>
      <c r="B1083" s="243">
        <v>1171</v>
      </c>
      <c r="C1083" s="244"/>
      <c r="D1083" s="259" t="str">
        <f t="shared" si="227"/>
        <v/>
      </c>
      <c r="E1083" s="236"/>
      <c r="F1083" s="236"/>
      <c r="G1083" s="244"/>
      <c r="H1083" s="259" t="str">
        <f t="shared" si="228"/>
        <v/>
      </c>
      <c r="I1083" s="236"/>
      <c r="J1083" s="236"/>
      <c r="K1083" s="236"/>
      <c r="L1083" s="236"/>
      <c r="M1083" s="311">
        <f t="shared" si="232"/>
        <v>0</v>
      </c>
      <c r="N1083" s="236"/>
      <c r="O1083" s="236"/>
      <c r="P1083" s="236"/>
      <c r="Q1083" s="236"/>
      <c r="R1083" s="236"/>
      <c r="S1083" s="236"/>
      <c r="T1083" s="236"/>
      <c r="U1083" s="236"/>
      <c r="V1083" s="236"/>
      <c r="W1083" s="236"/>
      <c r="X1083" s="236"/>
      <c r="Y1083" s="236"/>
      <c r="Z1083" s="236"/>
      <c r="AA1083" s="236"/>
      <c r="AB1083" s="236"/>
      <c r="AC1083" s="236"/>
      <c r="AD1083" s="236"/>
      <c r="AE1083" s="236"/>
      <c r="AF1083" s="236"/>
      <c r="AG1083" s="236"/>
      <c r="AH1083" s="236"/>
      <c r="AI1083" s="236"/>
      <c r="AJ1083" s="236"/>
      <c r="AK1083" s="236"/>
      <c r="AL1083" s="260" t="str">
        <f t="shared" si="229"/>
        <v>нет</v>
      </c>
      <c r="AM1083" s="260" t="str">
        <f t="shared" si="233"/>
        <v>нет</v>
      </c>
      <c r="AN1083" s="260">
        <f t="shared" si="230"/>
        <v>0</v>
      </c>
      <c r="AO1083" s="260" t="e">
        <f t="shared" si="231"/>
        <v>#VALUE!</v>
      </c>
    </row>
    <row r="1084" spans="1:41">
      <c r="A1084" s="264" t="e">
        <f t="shared" si="234"/>
        <v>#VALUE!</v>
      </c>
      <c r="B1084" s="243">
        <v>1172</v>
      </c>
      <c r="C1084" s="244"/>
      <c r="D1084" s="259" t="str">
        <f t="shared" si="227"/>
        <v/>
      </c>
      <c r="E1084" s="236"/>
      <c r="F1084" s="236"/>
      <c r="G1084" s="244"/>
      <c r="H1084" s="259" t="str">
        <f t="shared" si="228"/>
        <v/>
      </c>
      <c r="I1084" s="236"/>
      <c r="J1084" s="236"/>
      <c r="K1084" s="236"/>
      <c r="L1084" s="236"/>
      <c r="M1084" s="311">
        <f t="shared" si="232"/>
        <v>0</v>
      </c>
      <c r="N1084" s="236"/>
      <c r="O1084" s="236"/>
      <c r="P1084" s="236"/>
      <c r="Q1084" s="236"/>
      <c r="R1084" s="236"/>
      <c r="S1084" s="236"/>
      <c r="T1084" s="236"/>
      <c r="U1084" s="236"/>
      <c r="V1084" s="236"/>
      <c r="W1084" s="236"/>
      <c r="X1084" s="236"/>
      <c r="Y1084" s="236"/>
      <c r="Z1084" s="236"/>
      <c r="AA1084" s="236"/>
      <c r="AB1084" s="236"/>
      <c r="AC1084" s="236"/>
      <c r="AD1084" s="236"/>
      <c r="AE1084" s="236"/>
      <c r="AF1084" s="236"/>
      <c r="AG1084" s="236"/>
      <c r="AH1084" s="236"/>
      <c r="AI1084" s="236"/>
      <c r="AJ1084" s="236"/>
      <c r="AK1084" s="236"/>
      <c r="AL1084" s="260" t="str">
        <f t="shared" si="229"/>
        <v>нет</v>
      </c>
      <c r="AM1084" s="260" t="str">
        <f t="shared" si="233"/>
        <v>нет</v>
      </c>
      <c r="AN1084" s="260">
        <f t="shared" si="230"/>
        <v>0</v>
      </c>
      <c r="AO1084" s="260" t="e">
        <f t="shared" si="231"/>
        <v>#VALUE!</v>
      </c>
    </row>
    <row r="1085" spans="1:41">
      <c r="A1085" s="264" t="e">
        <f t="shared" si="234"/>
        <v>#VALUE!</v>
      </c>
      <c r="B1085" s="243">
        <v>1173</v>
      </c>
      <c r="C1085" s="244"/>
      <c r="D1085" s="259" t="str">
        <f t="shared" si="227"/>
        <v/>
      </c>
      <c r="E1085" s="236"/>
      <c r="F1085" s="236"/>
      <c r="G1085" s="244"/>
      <c r="H1085" s="259" t="str">
        <f t="shared" si="228"/>
        <v/>
      </c>
      <c r="I1085" s="236"/>
      <c r="J1085" s="236"/>
      <c r="K1085" s="236"/>
      <c r="L1085" s="236"/>
      <c r="M1085" s="311">
        <f t="shared" si="232"/>
        <v>0</v>
      </c>
      <c r="N1085" s="236"/>
      <c r="O1085" s="236"/>
      <c r="P1085" s="236"/>
      <c r="Q1085" s="236"/>
      <c r="R1085" s="236"/>
      <c r="S1085" s="236"/>
      <c r="T1085" s="236"/>
      <c r="U1085" s="236"/>
      <c r="V1085" s="236"/>
      <c r="W1085" s="236"/>
      <c r="X1085" s="236"/>
      <c r="Y1085" s="236"/>
      <c r="Z1085" s="236"/>
      <c r="AA1085" s="236"/>
      <c r="AB1085" s="236"/>
      <c r="AC1085" s="236"/>
      <c r="AD1085" s="236"/>
      <c r="AE1085" s="236"/>
      <c r="AF1085" s="236"/>
      <c r="AG1085" s="236"/>
      <c r="AH1085" s="236"/>
      <c r="AI1085" s="236"/>
      <c r="AJ1085" s="236"/>
      <c r="AK1085" s="236"/>
      <c r="AL1085" s="260" t="str">
        <f t="shared" si="229"/>
        <v>нет</v>
      </c>
      <c r="AM1085" s="260" t="str">
        <f t="shared" si="233"/>
        <v>нет</v>
      </c>
      <c r="AN1085" s="260">
        <f t="shared" si="230"/>
        <v>0</v>
      </c>
      <c r="AO1085" s="260" t="e">
        <f t="shared" si="231"/>
        <v>#VALUE!</v>
      </c>
    </row>
    <row r="1086" spans="1:41">
      <c r="A1086" s="264" t="e">
        <f t="shared" si="234"/>
        <v>#VALUE!</v>
      </c>
      <c r="B1086" s="243">
        <v>1174</v>
      </c>
      <c r="C1086" s="244"/>
      <c r="D1086" s="259" t="str">
        <f t="shared" si="227"/>
        <v/>
      </c>
      <c r="E1086" s="236"/>
      <c r="F1086" s="236"/>
      <c r="G1086" s="244"/>
      <c r="H1086" s="259" t="str">
        <f t="shared" si="228"/>
        <v/>
      </c>
      <c r="I1086" s="236"/>
      <c r="J1086" s="236"/>
      <c r="K1086" s="236"/>
      <c r="L1086" s="236"/>
      <c r="M1086" s="311">
        <f t="shared" si="232"/>
        <v>0</v>
      </c>
      <c r="N1086" s="236"/>
      <c r="O1086" s="236"/>
      <c r="P1086" s="236"/>
      <c r="Q1086" s="236"/>
      <c r="R1086" s="236"/>
      <c r="S1086" s="236"/>
      <c r="T1086" s="236"/>
      <c r="U1086" s="236"/>
      <c r="V1086" s="236"/>
      <c r="W1086" s="236"/>
      <c r="X1086" s="236"/>
      <c r="Y1086" s="236"/>
      <c r="Z1086" s="236"/>
      <c r="AA1086" s="236"/>
      <c r="AB1086" s="236"/>
      <c r="AC1086" s="236"/>
      <c r="AD1086" s="236"/>
      <c r="AE1086" s="236"/>
      <c r="AF1086" s="236"/>
      <c r="AG1086" s="236"/>
      <c r="AH1086" s="236"/>
      <c r="AI1086" s="236"/>
      <c r="AJ1086" s="236"/>
      <c r="AK1086" s="236"/>
      <c r="AL1086" s="260" t="str">
        <f t="shared" si="229"/>
        <v>нет</v>
      </c>
      <c r="AM1086" s="260" t="str">
        <f t="shared" si="233"/>
        <v>нет</v>
      </c>
      <c r="AN1086" s="260">
        <f t="shared" si="230"/>
        <v>0</v>
      </c>
      <c r="AO1086" s="260" t="e">
        <f t="shared" si="231"/>
        <v>#VALUE!</v>
      </c>
    </row>
    <row r="1087" spans="1:41">
      <c r="A1087" s="264" t="e">
        <f t="shared" si="234"/>
        <v>#VALUE!</v>
      </c>
      <c r="B1087" s="243">
        <v>1175</v>
      </c>
      <c r="C1087" s="244"/>
      <c r="D1087" s="259" t="str">
        <f t="shared" si="227"/>
        <v/>
      </c>
      <c r="E1087" s="236"/>
      <c r="F1087" s="236"/>
      <c r="G1087" s="244"/>
      <c r="H1087" s="259" t="str">
        <f t="shared" si="228"/>
        <v/>
      </c>
      <c r="I1087" s="236"/>
      <c r="J1087" s="236"/>
      <c r="K1087" s="236"/>
      <c r="L1087" s="236"/>
      <c r="M1087" s="311">
        <f t="shared" si="232"/>
        <v>0</v>
      </c>
      <c r="N1087" s="236"/>
      <c r="O1087" s="236"/>
      <c r="P1087" s="236"/>
      <c r="Q1087" s="236"/>
      <c r="R1087" s="236"/>
      <c r="S1087" s="236"/>
      <c r="T1087" s="236"/>
      <c r="U1087" s="236"/>
      <c r="V1087" s="236"/>
      <c r="W1087" s="236"/>
      <c r="X1087" s="236"/>
      <c r="Y1087" s="236"/>
      <c r="Z1087" s="236"/>
      <c r="AA1087" s="236"/>
      <c r="AB1087" s="236"/>
      <c r="AC1087" s="236"/>
      <c r="AD1087" s="236"/>
      <c r="AE1087" s="236"/>
      <c r="AF1087" s="236"/>
      <c r="AG1087" s="236"/>
      <c r="AH1087" s="236"/>
      <c r="AI1087" s="236"/>
      <c r="AJ1087" s="236"/>
      <c r="AK1087" s="236"/>
      <c r="AL1087" s="260" t="str">
        <f t="shared" si="229"/>
        <v>нет</v>
      </c>
      <c r="AM1087" s="260" t="str">
        <f t="shared" si="233"/>
        <v>нет</v>
      </c>
      <c r="AN1087" s="260">
        <f t="shared" si="230"/>
        <v>0</v>
      </c>
      <c r="AO1087" s="260" t="e">
        <f t="shared" si="231"/>
        <v>#VALUE!</v>
      </c>
    </row>
    <row r="1088" spans="1:41">
      <c r="A1088" s="264" t="e">
        <f t="shared" si="234"/>
        <v>#VALUE!</v>
      </c>
      <c r="B1088" s="243">
        <v>1176</v>
      </c>
      <c r="C1088" s="244"/>
      <c r="D1088" s="259" t="str">
        <f t="shared" si="227"/>
        <v/>
      </c>
      <c r="E1088" s="236"/>
      <c r="F1088" s="236"/>
      <c r="G1088" s="244"/>
      <c r="H1088" s="259" t="str">
        <f t="shared" si="228"/>
        <v/>
      </c>
      <c r="I1088" s="236"/>
      <c r="J1088" s="236"/>
      <c r="K1088" s="236"/>
      <c r="L1088" s="236"/>
      <c r="M1088" s="311">
        <f t="shared" si="232"/>
        <v>0</v>
      </c>
      <c r="N1088" s="236"/>
      <c r="O1088" s="236"/>
      <c r="P1088" s="236"/>
      <c r="Q1088" s="236"/>
      <c r="R1088" s="236"/>
      <c r="S1088" s="236"/>
      <c r="T1088" s="236"/>
      <c r="U1088" s="236"/>
      <c r="V1088" s="236"/>
      <c r="W1088" s="236"/>
      <c r="X1088" s="236"/>
      <c r="Y1088" s="236"/>
      <c r="Z1088" s="236"/>
      <c r="AA1088" s="236"/>
      <c r="AB1088" s="236"/>
      <c r="AC1088" s="236"/>
      <c r="AD1088" s="236"/>
      <c r="AE1088" s="236"/>
      <c r="AF1088" s="236"/>
      <c r="AG1088" s="236"/>
      <c r="AH1088" s="236"/>
      <c r="AI1088" s="236"/>
      <c r="AJ1088" s="236"/>
      <c r="AK1088" s="236"/>
      <c r="AL1088" s="260" t="str">
        <f t="shared" si="229"/>
        <v>нет</v>
      </c>
      <c r="AM1088" s="260" t="str">
        <f t="shared" si="233"/>
        <v>нет</v>
      </c>
      <c r="AN1088" s="260">
        <f t="shared" si="230"/>
        <v>0</v>
      </c>
      <c r="AO1088" s="260" t="e">
        <f t="shared" si="231"/>
        <v>#VALUE!</v>
      </c>
    </row>
    <row r="1089" spans="1:41">
      <c r="A1089" s="264" t="e">
        <f t="shared" si="234"/>
        <v>#VALUE!</v>
      </c>
      <c r="B1089" s="243">
        <v>1177</v>
      </c>
      <c r="C1089" s="244"/>
      <c r="D1089" s="259" t="str">
        <f t="shared" si="227"/>
        <v/>
      </c>
      <c r="E1089" s="236"/>
      <c r="F1089" s="236"/>
      <c r="G1089" s="244"/>
      <c r="H1089" s="259" t="str">
        <f t="shared" si="228"/>
        <v/>
      </c>
      <c r="I1089" s="236"/>
      <c r="J1089" s="236"/>
      <c r="K1089" s="236"/>
      <c r="L1089" s="236"/>
      <c r="M1089" s="311">
        <f t="shared" si="232"/>
        <v>0</v>
      </c>
      <c r="N1089" s="236"/>
      <c r="O1089" s="236"/>
      <c r="P1089" s="236"/>
      <c r="Q1089" s="236"/>
      <c r="R1089" s="236"/>
      <c r="S1089" s="236"/>
      <c r="T1089" s="236"/>
      <c r="U1089" s="236"/>
      <c r="V1089" s="236"/>
      <c r="W1089" s="236"/>
      <c r="X1089" s="236"/>
      <c r="Y1089" s="236"/>
      <c r="Z1089" s="236"/>
      <c r="AA1089" s="236"/>
      <c r="AB1089" s="236"/>
      <c r="AC1089" s="236"/>
      <c r="AD1089" s="236"/>
      <c r="AE1089" s="236"/>
      <c r="AF1089" s="236"/>
      <c r="AG1089" s="236"/>
      <c r="AH1089" s="236"/>
      <c r="AI1089" s="236"/>
      <c r="AJ1089" s="236"/>
      <c r="AK1089" s="236"/>
      <c r="AL1089" s="260" t="str">
        <f t="shared" si="229"/>
        <v>нет</v>
      </c>
      <c r="AM1089" s="260" t="str">
        <f t="shared" si="233"/>
        <v>нет</v>
      </c>
      <c r="AN1089" s="260">
        <f t="shared" si="230"/>
        <v>0</v>
      </c>
      <c r="AO1089" s="260" t="e">
        <f t="shared" si="231"/>
        <v>#VALUE!</v>
      </c>
    </row>
    <row r="1090" spans="1:41">
      <c r="A1090" s="264" t="e">
        <f t="shared" si="234"/>
        <v>#VALUE!</v>
      </c>
      <c r="B1090" s="243">
        <v>1178</v>
      </c>
      <c r="C1090" s="244"/>
      <c r="D1090" s="259" t="str">
        <f t="shared" si="227"/>
        <v/>
      </c>
      <c r="E1090" s="236"/>
      <c r="F1090" s="236"/>
      <c r="G1090" s="244"/>
      <c r="H1090" s="259" t="str">
        <f t="shared" si="228"/>
        <v/>
      </c>
      <c r="I1090" s="236"/>
      <c r="J1090" s="236"/>
      <c r="K1090" s="236"/>
      <c r="L1090" s="236"/>
      <c r="M1090" s="311">
        <f t="shared" si="232"/>
        <v>0</v>
      </c>
      <c r="N1090" s="236"/>
      <c r="O1090" s="236"/>
      <c r="P1090" s="236"/>
      <c r="Q1090" s="236"/>
      <c r="R1090" s="236"/>
      <c r="S1090" s="236"/>
      <c r="T1090" s="236"/>
      <c r="U1090" s="236"/>
      <c r="V1090" s="236"/>
      <c r="W1090" s="236"/>
      <c r="X1090" s="236"/>
      <c r="Y1090" s="236"/>
      <c r="Z1090" s="236"/>
      <c r="AA1090" s="236"/>
      <c r="AB1090" s="236"/>
      <c r="AC1090" s="236"/>
      <c r="AD1090" s="236"/>
      <c r="AE1090" s="236"/>
      <c r="AF1090" s="236"/>
      <c r="AG1090" s="236"/>
      <c r="AH1090" s="236"/>
      <c r="AI1090" s="236"/>
      <c r="AJ1090" s="236"/>
      <c r="AK1090" s="236"/>
      <c r="AL1090" s="260" t="str">
        <f t="shared" si="229"/>
        <v>нет</v>
      </c>
      <c r="AM1090" s="260" t="str">
        <f t="shared" si="233"/>
        <v>нет</v>
      </c>
      <c r="AN1090" s="260">
        <f t="shared" si="230"/>
        <v>0</v>
      </c>
      <c r="AO1090" s="260" t="e">
        <f t="shared" si="231"/>
        <v>#VALUE!</v>
      </c>
    </row>
    <row r="1091" spans="1:41">
      <c r="A1091" s="264" t="e">
        <f t="shared" si="234"/>
        <v>#VALUE!</v>
      </c>
      <c r="B1091" s="243">
        <v>1179</v>
      </c>
      <c r="C1091" s="244"/>
      <c r="D1091" s="259" t="str">
        <f t="shared" si="227"/>
        <v/>
      </c>
      <c r="E1091" s="236"/>
      <c r="F1091" s="236"/>
      <c r="G1091" s="244"/>
      <c r="H1091" s="259" t="str">
        <f t="shared" si="228"/>
        <v/>
      </c>
      <c r="I1091" s="236"/>
      <c r="J1091" s="236"/>
      <c r="K1091" s="236"/>
      <c r="L1091" s="236"/>
      <c r="M1091" s="311">
        <f t="shared" si="232"/>
        <v>0</v>
      </c>
      <c r="N1091" s="236"/>
      <c r="O1091" s="236"/>
      <c r="P1091" s="236"/>
      <c r="Q1091" s="236"/>
      <c r="R1091" s="236"/>
      <c r="S1091" s="236"/>
      <c r="T1091" s="236"/>
      <c r="U1091" s="236"/>
      <c r="V1091" s="236"/>
      <c r="W1091" s="236"/>
      <c r="X1091" s="236"/>
      <c r="Y1091" s="236"/>
      <c r="Z1091" s="236"/>
      <c r="AA1091" s="236"/>
      <c r="AB1091" s="236"/>
      <c r="AC1091" s="236"/>
      <c r="AD1091" s="236"/>
      <c r="AE1091" s="236"/>
      <c r="AF1091" s="236"/>
      <c r="AG1091" s="236"/>
      <c r="AH1091" s="236"/>
      <c r="AI1091" s="236"/>
      <c r="AJ1091" s="236"/>
      <c r="AK1091" s="236"/>
      <c r="AL1091" s="260" t="str">
        <f t="shared" si="229"/>
        <v>нет</v>
      </c>
      <c r="AM1091" s="260" t="str">
        <f t="shared" si="233"/>
        <v>нет</v>
      </c>
      <c r="AN1091" s="260">
        <f t="shared" si="230"/>
        <v>0</v>
      </c>
      <c r="AO1091" s="260" t="e">
        <f t="shared" si="231"/>
        <v>#VALUE!</v>
      </c>
    </row>
    <row r="1092" spans="1:41">
      <c r="A1092" s="264" t="e">
        <f t="shared" si="234"/>
        <v>#VALUE!</v>
      </c>
      <c r="B1092" s="243">
        <v>1180</v>
      </c>
      <c r="C1092" s="244"/>
      <c r="D1092" s="259" t="str">
        <f t="shared" si="227"/>
        <v/>
      </c>
      <c r="E1092" s="236"/>
      <c r="F1092" s="236"/>
      <c r="G1092" s="244"/>
      <c r="H1092" s="259" t="str">
        <f t="shared" si="228"/>
        <v/>
      </c>
      <c r="I1092" s="236"/>
      <c r="J1092" s="236"/>
      <c r="K1092" s="236"/>
      <c r="L1092" s="236"/>
      <c r="M1092" s="311">
        <f t="shared" si="232"/>
        <v>0</v>
      </c>
      <c r="N1092" s="236"/>
      <c r="O1092" s="236"/>
      <c r="P1092" s="236"/>
      <c r="Q1092" s="236"/>
      <c r="R1092" s="236"/>
      <c r="S1092" s="236"/>
      <c r="T1092" s="236"/>
      <c r="U1092" s="236"/>
      <c r="V1092" s="236"/>
      <c r="W1092" s="236"/>
      <c r="X1092" s="236"/>
      <c r="Y1092" s="236"/>
      <c r="Z1092" s="236"/>
      <c r="AA1092" s="236"/>
      <c r="AB1092" s="236"/>
      <c r="AC1092" s="236"/>
      <c r="AD1092" s="236"/>
      <c r="AE1092" s="236"/>
      <c r="AF1092" s="236"/>
      <c r="AG1092" s="236"/>
      <c r="AH1092" s="236"/>
      <c r="AI1092" s="236"/>
      <c r="AJ1092" s="236"/>
      <c r="AK1092" s="236"/>
      <c r="AL1092" s="260" t="str">
        <f t="shared" si="229"/>
        <v>нет</v>
      </c>
      <c r="AM1092" s="260" t="str">
        <f t="shared" si="233"/>
        <v>нет</v>
      </c>
      <c r="AN1092" s="260">
        <f t="shared" si="230"/>
        <v>0</v>
      </c>
      <c r="AO1092" s="260" t="e">
        <f t="shared" si="231"/>
        <v>#VALUE!</v>
      </c>
    </row>
    <row r="1093" spans="1:41">
      <c r="A1093" s="264" t="e">
        <f t="shared" si="234"/>
        <v>#VALUE!</v>
      </c>
      <c r="B1093" s="243">
        <v>1181</v>
      </c>
      <c r="C1093" s="244"/>
      <c r="D1093" s="259" t="str">
        <f t="shared" si="227"/>
        <v/>
      </c>
      <c r="E1093" s="236"/>
      <c r="F1093" s="236"/>
      <c r="G1093" s="244"/>
      <c r="H1093" s="259" t="str">
        <f t="shared" si="228"/>
        <v/>
      </c>
      <c r="I1093" s="236"/>
      <c r="J1093" s="236"/>
      <c r="K1093" s="236"/>
      <c r="L1093" s="236"/>
      <c r="M1093" s="311">
        <f t="shared" si="232"/>
        <v>0</v>
      </c>
      <c r="N1093" s="236"/>
      <c r="O1093" s="236"/>
      <c r="P1093" s="236"/>
      <c r="Q1093" s="236"/>
      <c r="R1093" s="236"/>
      <c r="S1093" s="236"/>
      <c r="T1093" s="236"/>
      <c r="U1093" s="236"/>
      <c r="V1093" s="236"/>
      <c r="W1093" s="236"/>
      <c r="X1093" s="236"/>
      <c r="Y1093" s="236"/>
      <c r="Z1093" s="236"/>
      <c r="AA1093" s="236"/>
      <c r="AB1093" s="236"/>
      <c r="AC1093" s="236"/>
      <c r="AD1093" s="236"/>
      <c r="AE1093" s="236"/>
      <c r="AF1093" s="236"/>
      <c r="AG1093" s="236"/>
      <c r="AH1093" s="236"/>
      <c r="AI1093" s="236"/>
      <c r="AJ1093" s="236"/>
      <c r="AK1093" s="236"/>
      <c r="AL1093" s="260" t="str">
        <f t="shared" si="229"/>
        <v>нет</v>
      </c>
      <c r="AM1093" s="260" t="str">
        <f t="shared" si="233"/>
        <v>нет</v>
      </c>
      <c r="AN1093" s="260">
        <f t="shared" si="230"/>
        <v>0</v>
      </c>
      <c r="AO1093" s="260" t="e">
        <f t="shared" si="231"/>
        <v>#VALUE!</v>
      </c>
    </row>
    <row r="1094" spans="1:41">
      <c r="A1094" s="264" t="e">
        <f t="shared" si="234"/>
        <v>#VALUE!</v>
      </c>
      <c r="B1094" s="243">
        <v>1182</v>
      </c>
      <c r="C1094" s="244"/>
      <c r="D1094" s="259" t="str">
        <f t="shared" si="227"/>
        <v/>
      </c>
      <c r="E1094" s="236"/>
      <c r="F1094" s="236"/>
      <c r="G1094" s="244"/>
      <c r="H1094" s="259" t="str">
        <f t="shared" si="228"/>
        <v/>
      </c>
      <c r="I1094" s="236"/>
      <c r="J1094" s="236"/>
      <c r="K1094" s="236"/>
      <c r="L1094" s="236"/>
      <c r="M1094" s="311">
        <f t="shared" si="232"/>
        <v>0</v>
      </c>
      <c r="N1094" s="236"/>
      <c r="O1094" s="236"/>
      <c r="P1094" s="236"/>
      <c r="Q1094" s="236"/>
      <c r="R1094" s="236"/>
      <c r="S1094" s="236"/>
      <c r="T1094" s="236"/>
      <c r="U1094" s="236"/>
      <c r="V1094" s="236"/>
      <c r="W1094" s="236"/>
      <c r="X1094" s="236"/>
      <c r="Y1094" s="236"/>
      <c r="Z1094" s="236"/>
      <c r="AA1094" s="236"/>
      <c r="AB1094" s="236"/>
      <c r="AC1094" s="236"/>
      <c r="AD1094" s="236"/>
      <c r="AE1094" s="236"/>
      <c r="AF1094" s="236"/>
      <c r="AG1094" s="236"/>
      <c r="AH1094" s="236"/>
      <c r="AI1094" s="236"/>
      <c r="AJ1094" s="236"/>
      <c r="AK1094" s="236"/>
      <c r="AL1094" s="260" t="str">
        <f t="shared" si="229"/>
        <v>нет</v>
      </c>
      <c r="AM1094" s="260" t="str">
        <f t="shared" si="233"/>
        <v>нет</v>
      </c>
      <c r="AN1094" s="260">
        <f t="shared" si="230"/>
        <v>0</v>
      </c>
      <c r="AO1094" s="260" t="e">
        <f t="shared" si="231"/>
        <v>#VALUE!</v>
      </c>
    </row>
    <row r="1095" spans="1:41">
      <c r="A1095" s="264" t="e">
        <f t="shared" si="234"/>
        <v>#VALUE!</v>
      </c>
      <c r="B1095" s="243">
        <v>1183</v>
      </c>
      <c r="C1095" s="244"/>
      <c r="D1095" s="259" t="str">
        <f t="shared" si="227"/>
        <v/>
      </c>
      <c r="E1095" s="236"/>
      <c r="F1095" s="236"/>
      <c r="G1095" s="244"/>
      <c r="H1095" s="259" t="str">
        <f t="shared" si="228"/>
        <v/>
      </c>
      <c r="I1095" s="236"/>
      <c r="J1095" s="236"/>
      <c r="K1095" s="236"/>
      <c r="L1095" s="236"/>
      <c r="M1095" s="311">
        <f t="shared" si="232"/>
        <v>0</v>
      </c>
      <c r="N1095" s="236"/>
      <c r="O1095" s="236"/>
      <c r="P1095" s="236"/>
      <c r="Q1095" s="236"/>
      <c r="R1095" s="236"/>
      <c r="S1095" s="236"/>
      <c r="T1095" s="236"/>
      <c r="U1095" s="236"/>
      <c r="V1095" s="236"/>
      <c r="W1095" s="236"/>
      <c r="X1095" s="236"/>
      <c r="Y1095" s="236"/>
      <c r="Z1095" s="236"/>
      <c r="AA1095" s="236"/>
      <c r="AB1095" s="236"/>
      <c r="AC1095" s="236"/>
      <c r="AD1095" s="236"/>
      <c r="AE1095" s="236"/>
      <c r="AF1095" s="236"/>
      <c r="AG1095" s="236"/>
      <c r="AH1095" s="236"/>
      <c r="AI1095" s="236"/>
      <c r="AJ1095" s="236"/>
      <c r="AK1095" s="236"/>
      <c r="AL1095" s="260" t="str">
        <f t="shared" si="229"/>
        <v>нет</v>
      </c>
      <c r="AM1095" s="260" t="str">
        <f t="shared" si="233"/>
        <v>нет</v>
      </c>
      <c r="AN1095" s="260">
        <f t="shared" si="230"/>
        <v>0</v>
      </c>
      <c r="AO1095" s="260" t="e">
        <f t="shared" si="231"/>
        <v>#VALUE!</v>
      </c>
    </row>
    <row r="1096" spans="1:41">
      <c r="A1096" s="264" t="e">
        <f t="shared" si="234"/>
        <v>#VALUE!</v>
      </c>
      <c r="B1096" s="243">
        <v>1184</v>
      </c>
      <c r="C1096" s="244"/>
      <c r="D1096" s="259" t="str">
        <f t="shared" si="227"/>
        <v/>
      </c>
      <c r="E1096" s="236"/>
      <c r="F1096" s="236"/>
      <c r="G1096" s="244"/>
      <c r="H1096" s="259" t="str">
        <f t="shared" si="228"/>
        <v/>
      </c>
      <c r="I1096" s="236"/>
      <c r="J1096" s="236"/>
      <c r="K1096" s="236"/>
      <c r="L1096" s="236"/>
      <c r="M1096" s="311">
        <f t="shared" si="232"/>
        <v>0</v>
      </c>
      <c r="N1096" s="236"/>
      <c r="O1096" s="236"/>
      <c r="P1096" s="236"/>
      <c r="Q1096" s="236"/>
      <c r="R1096" s="236"/>
      <c r="S1096" s="236"/>
      <c r="T1096" s="236"/>
      <c r="U1096" s="236"/>
      <c r="V1096" s="236"/>
      <c r="W1096" s="236"/>
      <c r="X1096" s="236"/>
      <c r="Y1096" s="236"/>
      <c r="Z1096" s="236"/>
      <c r="AA1096" s="236"/>
      <c r="AB1096" s="236"/>
      <c r="AC1096" s="236"/>
      <c r="AD1096" s="236"/>
      <c r="AE1096" s="236"/>
      <c r="AF1096" s="236"/>
      <c r="AG1096" s="236"/>
      <c r="AH1096" s="236"/>
      <c r="AI1096" s="236"/>
      <c r="AJ1096" s="236"/>
      <c r="AK1096" s="236"/>
      <c r="AL1096" s="260" t="str">
        <f t="shared" si="229"/>
        <v>нет</v>
      </c>
      <c r="AM1096" s="260" t="str">
        <f t="shared" si="233"/>
        <v>нет</v>
      </c>
      <c r="AN1096" s="260">
        <f t="shared" si="230"/>
        <v>0</v>
      </c>
      <c r="AO1096" s="260" t="e">
        <f t="shared" si="231"/>
        <v>#VALUE!</v>
      </c>
    </row>
    <row r="1097" spans="1:41">
      <c r="A1097" s="264" t="e">
        <f t="shared" si="234"/>
        <v>#VALUE!</v>
      </c>
      <c r="B1097" s="243">
        <v>1185</v>
      </c>
      <c r="C1097" s="244"/>
      <c r="D1097" s="259" t="str">
        <f t="shared" si="227"/>
        <v/>
      </c>
      <c r="E1097" s="236"/>
      <c r="F1097" s="236"/>
      <c r="G1097" s="244"/>
      <c r="H1097" s="259" t="str">
        <f t="shared" si="228"/>
        <v/>
      </c>
      <c r="I1097" s="236"/>
      <c r="J1097" s="236"/>
      <c r="K1097" s="236"/>
      <c r="L1097" s="236"/>
      <c r="M1097" s="311">
        <f t="shared" si="232"/>
        <v>0</v>
      </c>
      <c r="N1097" s="236"/>
      <c r="O1097" s="236"/>
      <c r="P1097" s="236"/>
      <c r="Q1097" s="236"/>
      <c r="R1097" s="236"/>
      <c r="S1097" s="236"/>
      <c r="T1097" s="236"/>
      <c r="U1097" s="236"/>
      <c r="V1097" s="236"/>
      <c r="W1097" s="236"/>
      <c r="X1097" s="236"/>
      <c r="Y1097" s="236"/>
      <c r="Z1097" s="236"/>
      <c r="AA1097" s="236"/>
      <c r="AB1097" s="236"/>
      <c r="AC1097" s="236"/>
      <c r="AD1097" s="236"/>
      <c r="AE1097" s="236"/>
      <c r="AF1097" s="236"/>
      <c r="AG1097" s="236"/>
      <c r="AH1097" s="236"/>
      <c r="AI1097" s="236"/>
      <c r="AJ1097" s="236"/>
      <c r="AK1097" s="236"/>
      <c r="AL1097" s="260" t="str">
        <f t="shared" si="229"/>
        <v>нет</v>
      </c>
      <c r="AM1097" s="260" t="str">
        <f t="shared" si="233"/>
        <v>нет</v>
      </c>
      <c r="AN1097" s="260">
        <f t="shared" si="230"/>
        <v>0</v>
      </c>
      <c r="AO1097" s="260" t="e">
        <f t="shared" si="231"/>
        <v>#VALUE!</v>
      </c>
    </row>
    <row r="1098" spans="1:41">
      <c r="A1098" s="264" t="e">
        <f t="shared" si="234"/>
        <v>#VALUE!</v>
      </c>
      <c r="B1098" s="243">
        <v>1186</v>
      </c>
      <c r="C1098" s="244"/>
      <c r="D1098" s="259" t="str">
        <f t="shared" si="227"/>
        <v/>
      </c>
      <c r="E1098" s="236"/>
      <c r="F1098" s="236"/>
      <c r="G1098" s="244"/>
      <c r="H1098" s="259" t="str">
        <f t="shared" si="228"/>
        <v/>
      </c>
      <c r="I1098" s="236"/>
      <c r="J1098" s="236"/>
      <c r="K1098" s="236"/>
      <c r="L1098" s="236"/>
      <c r="M1098" s="311">
        <f t="shared" si="232"/>
        <v>0</v>
      </c>
      <c r="N1098" s="236"/>
      <c r="O1098" s="236"/>
      <c r="P1098" s="236"/>
      <c r="Q1098" s="236"/>
      <c r="R1098" s="236"/>
      <c r="S1098" s="236"/>
      <c r="T1098" s="236"/>
      <c r="U1098" s="236"/>
      <c r="V1098" s="236"/>
      <c r="W1098" s="236"/>
      <c r="X1098" s="236"/>
      <c r="Y1098" s="236"/>
      <c r="Z1098" s="236"/>
      <c r="AA1098" s="236"/>
      <c r="AB1098" s="236"/>
      <c r="AC1098" s="236"/>
      <c r="AD1098" s="236"/>
      <c r="AE1098" s="236"/>
      <c r="AF1098" s="236"/>
      <c r="AG1098" s="236"/>
      <c r="AH1098" s="236"/>
      <c r="AI1098" s="236"/>
      <c r="AJ1098" s="236"/>
      <c r="AK1098" s="236"/>
      <c r="AL1098" s="260" t="str">
        <f t="shared" si="229"/>
        <v>нет</v>
      </c>
      <c r="AM1098" s="260" t="str">
        <f t="shared" si="233"/>
        <v>нет</v>
      </c>
      <c r="AN1098" s="260">
        <f t="shared" si="230"/>
        <v>0</v>
      </c>
      <c r="AO1098" s="260" t="e">
        <f t="shared" si="231"/>
        <v>#VALUE!</v>
      </c>
    </row>
    <row r="1099" spans="1:41">
      <c r="A1099" s="264" t="e">
        <f t="shared" si="234"/>
        <v>#VALUE!</v>
      </c>
      <c r="B1099" s="243">
        <v>1187</v>
      </c>
      <c r="C1099" s="244"/>
      <c r="D1099" s="259" t="str">
        <f t="shared" si="227"/>
        <v/>
      </c>
      <c r="E1099" s="236"/>
      <c r="F1099" s="236"/>
      <c r="G1099" s="244"/>
      <c r="H1099" s="259" t="str">
        <f t="shared" si="228"/>
        <v/>
      </c>
      <c r="I1099" s="236"/>
      <c r="J1099" s="236"/>
      <c r="K1099" s="236"/>
      <c r="L1099" s="236"/>
      <c r="M1099" s="311">
        <f t="shared" si="232"/>
        <v>0</v>
      </c>
      <c r="N1099" s="236"/>
      <c r="O1099" s="236"/>
      <c r="P1099" s="236"/>
      <c r="Q1099" s="236"/>
      <c r="R1099" s="236"/>
      <c r="S1099" s="236"/>
      <c r="T1099" s="236"/>
      <c r="U1099" s="236"/>
      <c r="V1099" s="236"/>
      <c r="W1099" s="236"/>
      <c r="X1099" s="236"/>
      <c r="Y1099" s="236"/>
      <c r="Z1099" s="236"/>
      <c r="AA1099" s="236"/>
      <c r="AB1099" s="236"/>
      <c r="AC1099" s="236"/>
      <c r="AD1099" s="236"/>
      <c r="AE1099" s="236"/>
      <c r="AF1099" s="236"/>
      <c r="AG1099" s="236"/>
      <c r="AH1099" s="236"/>
      <c r="AI1099" s="236"/>
      <c r="AJ1099" s="236"/>
      <c r="AK1099" s="236"/>
      <c r="AL1099" s="260" t="str">
        <f t="shared" si="229"/>
        <v>нет</v>
      </c>
      <c r="AM1099" s="260" t="str">
        <f t="shared" si="233"/>
        <v>нет</v>
      </c>
      <c r="AN1099" s="260">
        <f t="shared" si="230"/>
        <v>0</v>
      </c>
      <c r="AO1099" s="260" t="e">
        <f t="shared" si="231"/>
        <v>#VALUE!</v>
      </c>
    </row>
    <row r="1100" spans="1:41">
      <c r="A1100" s="264" t="e">
        <f t="shared" si="234"/>
        <v>#VALUE!</v>
      </c>
      <c r="B1100" s="243">
        <v>1188</v>
      </c>
      <c r="C1100" s="244"/>
      <c r="D1100" s="259" t="str">
        <f t="shared" si="227"/>
        <v/>
      </c>
      <c r="E1100" s="236"/>
      <c r="F1100" s="236"/>
      <c r="G1100" s="244"/>
      <c r="H1100" s="259" t="str">
        <f t="shared" si="228"/>
        <v/>
      </c>
      <c r="I1100" s="236"/>
      <c r="J1100" s="236"/>
      <c r="K1100" s="236"/>
      <c r="L1100" s="236"/>
      <c r="M1100" s="311">
        <f t="shared" si="232"/>
        <v>0</v>
      </c>
      <c r="N1100" s="236"/>
      <c r="O1100" s="236"/>
      <c r="P1100" s="236"/>
      <c r="Q1100" s="236"/>
      <c r="R1100" s="236"/>
      <c r="S1100" s="236"/>
      <c r="T1100" s="236"/>
      <c r="U1100" s="236"/>
      <c r="V1100" s="236"/>
      <c r="W1100" s="236"/>
      <c r="X1100" s="236"/>
      <c r="Y1100" s="236"/>
      <c r="Z1100" s="236"/>
      <c r="AA1100" s="236"/>
      <c r="AB1100" s="236"/>
      <c r="AC1100" s="236"/>
      <c r="AD1100" s="236"/>
      <c r="AE1100" s="236"/>
      <c r="AF1100" s="236"/>
      <c r="AG1100" s="236"/>
      <c r="AH1100" s="236"/>
      <c r="AI1100" s="236"/>
      <c r="AJ1100" s="236"/>
      <c r="AK1100" s="236"/>
      <c r="AL1100" s="260" t="str">
        <f t="shared" si="229"/>
        <v>нет</v>
      </c>
      <c r="AM1100" s="260" t="str">
        <f t="shared" si="233"/>
        <v>нет</v>
      </c>
      <c r="AN1100" s="260">
        <f t="shared" si="230"/>
        <v>0</v>
      </c>
      <c r="AO1100" s="260" t="e">
        <f t="shared" si="231"/>
        <v>#VALUE!</v>
      </c>
    </row>
    <row r="1101" spans="1:41">
      <c r="A1101" s="264" t="e">
        <f t="shared" si="234"/>
        <v>#VALUE!</v>
      </c>
      <c r="B1101" s="243">
        <v>1189</v>
      </c>
      <c r="C1101" s="244"/>
      <c r="D1101" s="259" t="str">
        <f t="shared" si="227"/>
        <v/>
      </c>
      <c r="E1101" s="236"/>
      <c r="F1101" s="236"/>
      <c r="G1101" s="244"/>
      <c r="H1101" s="259" t="str">
        <f t="shared" si="228"/>
        <v/>
      </c>
      <c r="I1101" s="236"/>
      <c r="J1101" s="236"/>
      <c r="K1101" s="236"/>
      <c r="L1101" s="236"/>
      <c r="M1101" s="311">
        <f t="shared" si="232"/>
        <v>0</v>
      </c>
      <c r="N1101" s="236"/>
      <c r="O1101" s="236"/>
      <c r="P1101" s="236"/>
      <c r="Q1101" s="236"/>
      <c r="R1101" s="236"/>
      <c r="S1101" s="236"/>
      <c r="T1101" s="236"/>
      <c r="U1101" s="236"/>
      <c r="V1101" s="236"/>
      <c r="W1101" s="236"/>
      <c r="X1101" s="236"/>
      <c r="Y1101" s="236"/>
      <c r="Z1101" s="236"/>
      <c r="AA1101" s="236"/>
      <c r="AB1101" s="236"/>
      <c r="AC1101" s="236"/>
      <c r="AD1101" s="236"/>
      <c r="AE1101" s="236"/>
      <c r="AF1101" s="236"/>
      <c r="AG1101" s="236"/>
      <c r="AH1101" s="236"/>
      <c r="AI1101" s="236"/>
      <c r="AJ1101" s="236"/>
      <c r="AK1101" s="236"/>
      <c r="AL1101" s="260" t="str">
        <f t="shared" si="229"/>
        <v>нет</v>
      </c>
      <c r="AM1101" s="260" t="str">
        <f t="shared" si="233"/>
        <v>нет</v>
      </c>
      <c r="AN1101" s="260">
        <f t="shared" si="230"/>
        <v>0</v>
      </c>
      <c r="AO1101" s="260" t="e">
        <f t="shared" si="231"/>
        <v>#VALUE!</v>
      </c>
    </row>
    <row r="1102" spans="1:41">
      <c r="A1102" s="264" t="e">
        <f t="shared" si="234"/>
        <v>#VALUE!</v>
      </c>
      <c r="B1102" s="243">
        <v>1190</v>
      </c>
      <c r="C1102" s="244"/>
      <c r="D1102" s="259" t="str">
        <f t="shared" si="227"/>
        <v/>
      </c>
      <c r="E1102" s="236"/>
      <c r="F1102" s="236"/>
      <c r="G1102" s="244"/>
      <c r="H1102" s="259" t="str">
        <f t="shared" si="228"/>
        <v/>
      </c>
      <c r="I1102" s="236"/>
      <c r="J1102" s="236"/>
      <c r="K1102" s="236"/>
      <c r="L1102" s="236"/>
      <c r="M1102" s="311">
        <f t="shared" si="232"/>
        <v>0</v>
      </c>
      <c r="N1102" s="236"/>
      <c r="O1102" s="236"/>
      <c r="P1102" s="236"/>
      <c r="Q1102" s="236"/>
      <c r="R1102" s="236"/>
      <c r="S1102" s="236"/>
      <c r="T1102" s="236"/>
      <c r="U1102" s="236"/>
      <c r="V1102" s="236"/>
      <c r="W1102" s="236"/>
      <c r="X1102" s="236"/>
      <c r="Y1102" s="236"/>
      <c r="Z1102" s="236"/>
      <c r="AA1102" s="236"/>
      <c r="AB1102" s="236"/>
      <c r="AC1102" s="236"/>
      <c r="AD1102" s="236"/>
      <c r="AE1102" s="236"/>
      <c r="AF1102" s="236"/>
      <c r="AG1102" s="236"/>
      <c r="AH1102" s="236"/>
      <c r="AI1102" s="236"/>
      <c r="AJ1102" s="236"/>
      <c r="AK1102" s="236"/>
      <c r="AL1102" s="260" t="str">
        <f t="shared" si="229"/>
        <v>нет</v>
      </c>
      <c r="AM1102" s="260" t="str">
        <f t="shared" si="233"/>
        <v>нет</v>
      </c>
      <c r="AN1102" s="260">
        <f t="shared" si="230"/>
        <v>0</v>
      </c>
      <c r="AO1102" s="260" t="e">
        <f t="shared" si="231"/>
        <v>#VALUE!</v>
      </c>
    </row>
    <row r="1103" spans="1:41">
      <c r="A1103" s="264" t="e">
        <f t="shared" si="234"/>
        <v>#VALUE!</v>
      </c>
      <c r="B1103" s="243">
        <v>1191</v>
      </c>
      <c r="C1103" s="244"/>
      <c r="D1103" s="259" t="str">
        <f t="shared" si="227"/>
        <v/>
      </c>
      <c r="E1103" s="236"/>
      <c r="F1103" s="236"/>
      <c r="G1103" s="244"/>
      <c r="H1103" s="259" t="str">
        <f t="shared" si="228"/>
        <v/>
      </c>
      <c r="I1103" s="236"/>
      <c r="J1103" s="236"/>
      <c r="K1103" s="236"/>
      <c r="L1103" s="236"/>
      <c r="M1103" s="311">
        <f t="shared" si="232"/>
        <v>0</v>
      </c>
      <c r="N1103" s="236"/>
      <c r="O1103" s="236"/>
      <c r="P1103" s="236"/>
      <c r="Q1103" s="236"/>
      <c r="R1103" s="236"/>
      <c r="S1103" s="236"/>
      <c r="T1103" s="236"/>
      <c r="U1103" s="236"/>
      <c r="V1103" s="236"/>
      <c r="W1103" s="236"/>
      <c r="X1103" s="236"/>
      <c r="Y1103" s="236"/>
      <c r="Z1103" s="236"/>
      <c r="AA1103" s="236"/>
      <c r="AB1103" s="236"/>
      <c r="AC1103" s="236"/>
      <c r="AD1103" s="236"/>
      <c r="AE1103" s="236"/>
      <c r="AF1103" s="236"/>
      <c r="AG1103" s="236"/>
      <c r="AH1103" s="236"/>
      <c r="AI1103" s="236"/>
      <c r="AJ1103" s="236"/>
      <c r="AK1103" s="236"/>
      <c r="AL1103" s="260" t="str">
        <f t="shared" si="229"/>
        <v>нет</v>
      </c>
      <c r="AM1103" s="260" t="str">
        <f t="shared" si="233"/>
        <v>нет</v>
      </c>
      <c r="AN1103" s="260">
        <f t="shared" si="230"/>
        <v>0</v>
      </c>
      <c r="AO1103" s="260" t="e">
        <f t="shared" si="231"/>
        <v>#VALUE!</v>
      </c>
    </row>
    <row r="1104" spans="1:41">
      <c r="A1104" s="264" t="e">
        <f t="shared" si="234"/>
        <v>#VALUE!</v>
      </c>
      <c r="B1104" s="243">
        <v>1192</v>
      </c>
      <c r="C1104" s="244"/>
      <c r="D1104" s="259" t="str">
        <f t="shared" si="227"/>
        <v/>
      </c>
      <c r="E1104" s="236"/>
      <c r="F1104" s="236"/>
      <c r="G1104" s="244"/>
      <c r="H1104" s="259" t="str">
        <f t="shared" si="228"/>
        <v/>
      </c>
      <c r="I1104" s="236"/>
      <c r="J1104" s="236"/>
      <c r="K1104" s="236"/>
      <c r="L1104" s="236"/>
      <c r="M1104" s="311">
        <f t="shared" si="232"/>
        <v>0</v>
      </c>
      <c r="N1104" s="236"/>
      <c r="O1104" s="236"/>
      <c r="P1104" s="236"/>
      <c r="Q1104" s="236"/>
      <c r="R1104" s="236"/>
      <c r="S1104" s="236"/>
      <c r="T1104" s="236"/>
      <c r="U1104" s="236"/>
      <c r="V1104" s="236"/>
      <c r="W1104" s="236"/>
      <c r="X1104" s="236"/>
      <c r="Y1104" s="236"/>
      <c r="Z1104" s="236"/>
      <c r="AA1104" s="236"/>
      <c r="AB1104" s="236"/>
      <c r="AC1104" s="236"/>
      <c r="AD1104" s="236"/>
      <c r="AE1104" s="236"/>
      <c r="AF1104" s="236"/>
      <c r="AG1104" s="236"/>
      <c r="AH1104" s="236"/>
      <c r="AI1104" s="236"/>
      <c r="AJ1104" s="236"/>
      <c r="AK1104" s="236"/>
      <c r="AL1104" s="260" t="str">
        <f t="shared" si="229"/>
        <v>нет</v>
      </c>
      <c r="AM1104" s="260" t="str">
        <f t="shared" si="233"/>
        <v>нет</v>
      </c>
      <c r="AN1104" s="260">
        <f t="shared" si="230"/>
        <v>0</v>
      </c>
      <c r="AO1104" s="260" t="e">
        <f t="shared" si="231"/>
        <v>#VALUE!</v>
      </c>
    </row>
    <row r="1105" spans="1:41">
      <c r="A1105" s="264" t="e">
        <f t="shared" si="234"/>
        <v>#VALUE!</v>
      </c>
      <c r="B1105" s="243">
        <v>1193</v>
      </c>
      <c r="C1105" s="244"/>
      <c r="D1105" s="259" t="str">
        <f t="shared" si="227"/>
        <v/>
      </c>
      <c r="E1105" s="236"/>
      <c r="F1105" s="236"/>
      <c r="G1105" s="244"/>
      <c r="H1105" s="259" t="str">
        <f t="shared" si="228"/>
        <v/>
      </c>
      <c r="I1105" s="236"/>
      <c r="J1105" s="236"/>
      <c r="K1105" s="236"/>
      <c r="L1105" s="236"/>
      <c r="M1105" s="311">
        <f t="shared" si="232"/>
        <v>0</v>
      </c>
      <c r="N1105" s="236"/>
      <c r="O1105" s="236"/>
      <c r="P1105" s="236"/>
      <c r="Q1105" s="236"/>
      <c r="R1105" s="236"/>
      <c r="S1105" s="236"/>
      <c r="T1105" s="236"/>
      <c r="U1105" s="236"/>
      <c r="V1105" s="236"/>
      <c r="W1105" s="236"/>
      <c r="X1105" s="236"/>
      <c r="Y1105" s="236"/>
      <c r="Z1105" s="236"/>
      <c r="AA1105" s="236"/>
      <c r="AB1105" s="236"/>
      <c r="AC1105" s="236"/>
      <c r="AD1105" s="236"/>
      <c r="AE1105" s="236"/>
      <c r="AF1105" s="236"/>
      <c r="AG1105" s="236"/>
      <c r="AH1105" s="236"/>
      <c r="AI1105" s="236"/>
      <c r="AJ1105" s="236"/>
      <c r="AK1105" s="236"/>
      <c r="AL1105" s="260" t="str">
        <f t="shared" si="229"/>
        <v>нет</v>
      </c>
      <c r="AM1105" s="260" t="str">
        <f t="shared" si="233"/>
        <v>нет</v>
      </c>
      <c r="AN1105" s="260">
        <f t="shared" si="230"/>
        <v>0</v>
      </c>
      <c r="AO1105" s="260" t="e">
        <f t="shared" si="231"/>
        <v>#VALUE!</v>
      </c>
    </row>
    <row r="1106" spans="1:41">
      <c r="A1106" s="264" t="e">
        <f t="shared" si="234"/>
        <v>#VALUE!</v>
      </c>
      <c r="B1106" s="243">
        <v>1194</v>
      </c>
      <c r="C1106" s="244"/>
      <c r="D1106" s="259" t="str">
        <f t="shared" si="227"/>
        <v/>
      </c>
      <c r="E1106" s="236"/>
      <c r="F1106" s="236"/>
      <c r="G1106" s="244"/>
      <c r="H1106" s="259" t="str">
        <f t="shared" si="228"/>
        <v/>
      </c>
      <c r="I1106" s="236"/>
      <c r="J1106" s="236"/>
      <c r="K1106" s="236"/>
      <c r="L1106" s="236"/>
      <c r="M1106" s="311">
        <f t="shared" si="232"/>
        <v>0</v>
      </c>
      <c r="N1106" s="236"/>
      <c r="O1106" s="236"/>
      <c r="P1106" s="236"/>
      <c r="Q1106" s="236"/>
      <c r="R1106" s="236"/>
      <c r="S1106" s="236"/>
      <c r="T1106" s="236"/>
      <c r="U1106" s="236"/>
      <c r="V1106" s="236"/>
      <c r="W1106" s="236"/>
      <c r="X1106" s="236"/>
      <c r="Y1106" s="236"/>
      <c r="Z1106" s="236"/>
      <c r="AA1106" s="236"/>
      <c r="AB1106" s="236"/>
      <c r="AC1106" s="236"/>
      <c r="AD1106" s="236"/>
      <c r="AE1106" s="236"/>
      <c r="AF1106" s="236"/>
      <c r="AG1106" s="236"/>
      <c r="AH1106" s="236"/>
      <c r="AI1106" s="236"/>
      <c r="AJ1106" s="236"/>
      <c r="AK1106" s="236"/>
      <c r="AL1106" s="260" t="str">
        <f t="shared" si="229"/>
        <v>нет</v>
      </c>
      <c r="AM1106" s="260" t="str">
        <f t="shared" si="233"/>
        <v>нет</v>
      </c>
      <c r="AN1106" s="260">
        <f t="shared" si="230"/>
        <v>0</v>
      </c>
      <c r="AO1106" s="260" t="e">
        <f t="shared" si="231"/>
        <v>#VALUE!</v>
      </c>
    </row>
    <row r="1107" spans="1:41">
      <c r="A1107" s="264" t="e">
        <f t="shared" si="234"/>
        <v>#VALUE!</v>
      </c>
      <c r="B1107" s="243">
        <v>1195</v>
      </c>
      <c r="C1107" s="244"/>
      <c r="D1107" s="259" t="str">
        <f t="shared" si="227"/>
        <v/>
      </c>
      <c r="E1107" s="236"/>
      <c r="F1107" s="236"/>
      <c r="G1107" s="244"/>
      <c r="H1107" s="259" t="str">
        <f t="shared" si="228"/>
        <v/>
      </c>
      <c r="I1107" s="236"/>
      <c r="J1107" s="236"/>
      <c r="K1107" s="236"/>
      <c r="L1107" s="236"/>
      <c r="M1107" s="311">
        <f t="shared" si="232"/>
        <v>0</v>
      </c>
      <c r="N1107" s="236"/>
      <c r="O1107" s="236"/>
      <c r="P1107" s="236"/>
      <c r="Q1107" s="236"/>
      <c r="R1107" s="236"/>
      <c r="S1107" s="236"/>
      <c r="T1107" s="236"/>
      <c r="U1107" s="236"/>
      <c r="V1107" s="236"/>
      <c r="W1107" s="236"/>
      <c r="X1107" s="236"/>
      <c r="Y1107" s="236"/>
      <c r="Z1107" s="236"/>
      <c r="AA1107" s="236"/>
      <c r="AB1107" s="236"/>
      <c r="AC1107" s="236"/>
      <c r="AD1107" s="236"/>
      <c r="AE1107" s="236"/>
      <c r="AF1107" s="236"/>
      <c r="AG1107" s="236"/>
      <c r="AH1107" s="236"/>
      <c r="AI1107" s="236"/>
      <c r="AJ1107" s="236"/>
      <c r="AK1107" s="236"/>
      <c r="AL1107" s="260" t="str">
        <f t="shared" si="229"/>
        <v>нет</v>
      </c>
      <c r="AM1107" s="260" t="str">
        <f t="shared" si="233"/>
        <v>нет</v>
      </c>
      <c r="AN1107" s="260">
        <f t="shared" si="230"/>
        <v>0</v>
      </c>
      <c r="AO1107" s="260" t="e">
        <f t="shared" si="231"/>
        <v>#VALUE!</v>
      </c>
    </row>
    <row r="1108" spans="1:41">
      <c r="A1108" s="264" t="e">
        <f t="shared" si="234"/>
        <v>#VALUE!</v>
      </c>
      <c r="B1108" s="243">
        <v>1196</v>
      </c>
      <c r="C1108" s="244"/>
      <c r="D1108" s="259" t="str">
        <f t="shared" si="227"/>
        <v/>
      </c>
      <c r="E1108" s="236"/>
      <c r="F1108" s="236"/>
      <c r="G1108" s="244"/>
      <c r="H1108" s="259" t="str">
        <f t="shared" si="228"/>
        <v/>
      </c>
      <c r="I1108" s="236"/>
      <c r="J1108" s="236"/>
      <c r="K1108" s="236"/>
      <c r="L1108" s="236"/>
      <c r="M1108" s="311">
        <f t="shared" si="232"/>
        <v>0</v>
      </c>
      <c r="N1108" s="236"/>
      <c r="O1108" s="236"/>
      <c r="P1108" s="236"/>
      <c r="Q1108" s="236"/>
      <c r="R1108" s="236"/>
      <c r="S1108" s="236"/>
      <c r="T1108" s="236"/>
      <c r="U1108" s="236"/>
      <c r="V1108" s="236"/>
      <c r="W1108" s="236"/>
      <c r="X1108" s="236"/>
      <c r="Y1108" s="236"/>
      <c r="Z1108" s="236"/>
      <c r="AA1108" s="236"/>
      <c r="AB1108" s="236"/>
      <c r="AC1108" s="236"/>
      <c r="AD1108" s="236"/>
      <c r="AE1108" s="236"/>
      <c r="AF1108" s="236"/>
      <c r="AG1108" s="236"/>
      <c r="AH1108" s="236"/>
      <c r="AI1108" s="236"/>
      <c r="AJ1108" s="236"/>
      <c r="AK1108" s="236"/>
      <c r="AL1108" s="260" t="str">
        <f t="shared" si="229"/>
        <v>нет</v>
      </c>
      <c r="AM1108" s="260" t="str">
        <f t="shared" si="233"/>
        <v>нет</v>
      </c>
      <c r="AN1108" s="260">
        <f t="shared" si="230"/>
        <v>0</v>
      </c>
      <c r="AO1108" s="260" t="e">
        <f t="shared" si="231"/>
        <v>#VALUE!</v>
      </c>
    </row>
    <row r="1109" spans="1:41">
      <c r="A1109" s="264" t="e">
        <f t="shared" si="234"/>
        <v>#VALUE!</v>
      </c>
      <c r="B1109" s="243">
        <v>1197</v>
      </c>
      <c r="C1109" s="244"/>
      <c r="D1109" s="259" t="str">
        <f t="shared" si="227"/>
        <v/>
      </c>
      <c r="E1109" s="236"/>
      <c r="F1109" s="236"/>
      <c r="G1109" s="244"/>
      <c r="H1109" s="259" t="str">
        <f t="shared" si="228"/>
        <v/>
      </c>
      <c r="I1109" s="236"/>
      <c r="J1109" s="236"/>
      <c r="K1109" s="236"/>
      <c r="L1109" s="236"/>
      <c r="M1109" s="311">
        <f t="shared" si="232"/>
        <v>0</v>
      </c>
      <c r="N1109" s="236"/>
      <c r="O1109" s="236"/>
      <c r="P1109" s="236"/>
      <c r="Q1109" s="236"/>
      <c r="R1109" s="236"/>
      <c r="S1109" s="236"/>
      <c r="T1109" s="236"/>
      <c r="U1109" s="236"/>
      <c r="V1109" s="236"/>
      <c r="W1109" s="236"/>
      <c r="X1109" s="236"/>
      <c r="Y1109" s="236"/>
      <c r="Z1109" s="236"/>
      <c r="AA1109" s="236"/>
      <c r="AB1109" s="236"/>
      <c r="AC1109" s="236"/>
      <c r="AD1109" s="236"/>
      <c r="AE1109" s="236"/>
      <c r="AF1109" s="236"/>
      <c r="AG1109" s="236"/>
      <c r="AH1109" s="236"/>
      <c r="AI1109" s="236"/>
      <c r="AJ1109" s="236"/>
      <c r="AK1109" s="236"/>
      <c r="AL1109" s="260" t="str">
        <f t="shared" si="229"/>
        <v>нет</v>
      </c>
      <c r="AM1109" s="260" t="str">
        <f t="shared" si="233"/>
        <v>нет</v>
      </c>
      <c r="AN1109" s="260">
        <f t="shared" si="230"/>
        <v>0</v>
      </c>
      <c r="AO1109" s="260" t="e">
        <f t="shared" si="231"/>
        <v>#VALUE!</v>
      </c>
    </row>
    <row r="1110" spans="1:41">
      <c r="A1110" s="264" t="e">
        <f t="shared" si="234"/>
        <v>#VALUE!</v>
      </c>
      <c r="B1110" s="243">
        <v>1198</v>
      </c>
      <c r="C1110" s="244"/>
      <c r="D1110" s="259" t="str">
        <f t="shared" si="227"/>
        <v/>
      </c>
      <c r="E1110" s="236"/>
      <c r="F1110" s="236"/>
      <c r="G1110" s="244"/>
      <c r="H1110" s="259" t="str">
        <f t="shared" si="228"/>
        <v/>
      </c>
      <c r="I1110" s="236"/>
      <c r="J1110" s="236"/>
      <c r="K1110" s="236"/>
      <c r="L1110" s="236"/>
      <c r="M1110" s="311">
        <f t="shared" si="232"/>
        <v>0</v>
      </c>
      <c r="N1110" s="236"/>
      <c r="O1110" s="236"/>
      <c r="P1110" s="236"/>
      <c r="Q1110" s="236"/>
      <c r="R1110" s="236"/>
      <c r="S1110" s="236"/>
      <c r="T1110" s="236"/>
      <c r="U1110" s="236"/>
      <c r="V1110" s="236"/>
      <c r="W1110" s="236"/>
      <c r="X1110" s="236"/>
      <c r="Y1110" s="236"/>
      <c r="Z1110" s="236"/>
      <c r="AA1110" s="236"/>
      <c r="AB1110" s="236"/>
      <c r="AC1110" s="236"/>
      <c r="AD1110" s="236"/>
      <c r="AE1110" s="236"/>
      <c r="AF1110" s="236"/>
      <c r="AG1110" s="236"/>
      <c r="AH1110" s="236"/>
      <c r="AI1110" s="236"/>
      <c r="AJ1110" s="236"/>
      <c r="AK1110" s="236"/>
      <c r="AL1110" s="260" t="str">
        <f t="shared" si="229"/>
        <v>нет</v>
      </c>
      <c r="AM1110" s="260" t="str">
        <f t="shared" si="233"/>
        <v>нет</v>
      </c>
      <c r="AN1110" s="260">
        <f t="shared" si="230"/>
        <v>0</v>
      </c>
      <c r="AO1110" s="260" t="e">
        <f t="shared" si="231"/>
        <v>#VALUE!</v>
      </c>
    </row>
    <row r="1111" spans="1:41">
      <c r="A1111" s="264" t="e">
        <f t="shared" si="234"/>
        <v>#VALUE!</v>
      </c>
      <c r="B1111" s="243">
        <v>1199</v>
      </c>
      <c r="C1111" s="244"/>
      <c r="D1111" s="259" t="str">
        <f t="shared" si="227"/>
        <v/>
      </c>
      <c r="E1111" s="236"/>
      <c r="F1111" s="236"/>
      <c r="G1111" s="244"/>
      <c r="H1111" s="259" t="str">
        <f t="shared" si="228"/>
        <v/>
      </c>
      <c r="I1111" s="236"/>
      <c r="J1111" s="236"/>
      <c r="K1111" s="236"/>
      <c r="L1111" s="236"/>
      <c r="M1111" s="311">
        <f t="shared" si="232"/>
        <v>0</v>
      </c>
      <c r="N1111" s="236"/>
      <c r="O1111" s="236"/>
      <c r="P1111" s="236"/>
      <c r="Q1111" s="236"/>
      <c r="R1111" s="236"/>
      <c r="S1111" s="236"/>
      <c r="T1111" s="236"/>
      <c r="U1111" s="236"/>
      <c r="V1111" s="236"/>
      <c r="W1111" s="236"/>
      <c r="X1111" s="236"/>
      <c r="Y1111" s="236"/>
      <c r="Z1111" s="236"/>
      <c r="AA1111" s="236"/>
      <c r="AB1111" s="236"/>
      <c r="AC1111" s="236"/>
      <c r="AD1111" s="236"/>
      <c r="AE1111" s="236"/>
      <c r="AF1111" s="236"/>
      <c r="AG1111" s="236"/>
      <c r="AH1111" s="236"/>
      <c r="AI1111" s="236"/>
      <c r="AJ1111" s="236"/>
      <c r="AK1111" s="236"/>
      <c r="AL1111" s="260" t="str">
        <f t="shared" si="229"/>
        <v>нет</v>
      </c>
      <c r="AM1111" s="260" t="str">
        <f t="shared" si="233"/>
        <v>нет</v>
      </c>
      <c r="AN1111" s="260">
        <f t="shared" si="230"/>
        <v>0</v>
      </c>
      <c r="AO1111" s="260" t="e">
        <f t="shared" si="231"/>
        <v>#VALUE!</v>
      </c>
    </row>
    <row r="1112" spans="1:41">
      <c r="A1112" s="264" t="e">
        <f t="shared" si="234"/>
        <v>#VALUE!</v>
      </c>
      <c r="B1112" s="243">
        <v>1200</v>
      </c>
      <c r="C1112" s="244"/>
      <c r="D1112" s="259" t="str">
        <f t="shared" si="227"/>
        <v/>
      </c>
      <c r="E1112" s="236"/>
      <c r="F1112" s="236"/>
      <c r="G1112" s="244"/>
      <c r="H1112" s="259" t="str">
        <f t="shared" si="228"/>
        <v/>
      </c>
      <c r="I1112" s="236"/>
      <c r="J1112" s="236"/>
      <c r="K1112" s="236"/>
      <c r="L1112" s="236"/>
      <c r="M1112" s="311">
        <f t="shared" si="232"/>
        <v>0</v>
      </c>
      <c r="N1112" s="236"/>
      <c r="O1112" s="236"/>
      <c r="P1112" s="236"/>
      <c r="Q1112" s="236"/>
      <c r="R1112" s="236"/>
      <c r="S1112" s="236"/>
      <c r="T1112" s="236"/>
      <c r="U1112" s="236"/>
      <c r="V1112" s="236"/>
      <c r="W1112" s="236"/>
      <c r="X1112" s="236"/>
      <c r="Y1112" s="236"/>
      <c r="Z1112" s="236"/>
      <c r="AA1112" s="236"/>
      <c r="AB1112" s="236"/>
      <c r="AC1112" s="236"/>
      <c r="AD1112" s="236"/>
      <c r="AE1112" s="236"/>
      <c r="AF1112" s="236"/>
      <c r="AG1112" s="236"/>
      <c r="AH1112" s="236"/>
      <c r="AI1112" s="236"/>
      <c r="AJ1112" s="236"/>
      <c r="AK1112" s="236"/>
      <c r="AL1112" s="260" t="str">
        <f t="shared" si="229"/>
        <v>нет</v>
      </c>
      <c r="AM1112" s="260" t="str">
        <f t="shared" si="233"/>
        <v>нет</v>
      </c>
      <c r="AN1112" s="260">
        <f t="shared" si="230"/>
        <v>0</v>
      </c>
      <c r="AO1112" s="260" t="e">
        <f t="shared" si="231"/>
        <v>#VALUE!</v>
      </c>
    </row>
    <row r="1113" spans="1:41">
      <c r="A1113" s="264" t="e">
        <f t="shared" si="234"/>
        <v>#VALUE!</v>
      </c>
      <c r="B1113" s="243">
        <v>1201</v>
      </c>
      <c r="C1113" s="244"/>
      <c r="D1113" s="259" t="str">
        <f t="shared" si="227"/>
        <v/>
      </c>
      <c r="E1113" s="236"/>
      <c r="F1113" s="236"/>
      <c r="G1113" s="244"/>
      <c r="H1113" s="259" t="str">
        <f t="shared" si="228"/>
        <v/>
      </c>
      <c r="I1113" s="236"/>
      <c r="J1113" s="236"/>
      <c r="K1113" s="236"/>
      <c r="L1113" s="236"/>
      <c r="M1113" s="311">
        <f t="shared" si="232"/>
        <v>0</v>
      </c>
      <c r="N1113" s="236"/>
      <c r="O1113" s="236"/>
      <c r="P1113" s="236"/>
      <c r="Q1113" s="236"/>
      <c r="R1113" s="236"/>
      <c r="S1113" s="236"/>
      <c r="T1113" s="236"/>
      <c r="U1113" s="236"/>
      <c r="V1113" s="236"/>
      <c r="W1113" s="236"/>
      <c r="X1113" s="236"/>
      <c r="Y1113" s="236"/>
      <c r="Z1113" s="236"/>
      <c r="AA1113" s="236"/>
      <c r="AB1113" s="236"/>
      <c r="AC1113" s="236"/>
      <c r="AD1113" s="236"/>
      <c r="AE1113" s="236"/>
      <c r="AF1113" s="236"/>
      <c r="AG1113" s="236"/>
      <c r="AH1113" s="236"/>
      <c r="AI1113" s="236"/>
      <c r="AJ1113" s="236"/>
      <c r="AK1113" s="236"/>
      <c r="AL1113" s="260" t="str">
        <f t="shared" si="229"/>
        <v>нет</v>
      </c>
      <c r="AM1113" s="260" t="str">
        <f t="shared" si="233"/>
        <v>нет</v>
      </c>
      <c r="AN1113" s="260">
        <f t="shared" si="230"/>
        <v>0</v>
      </c>
      <c r="AO1113" s="260" t="e">
        <f t="shared" si="231"/>
        <v>#VALUE!</v>
      </c>
    </row>
    <row r="1114" spans="1:41">
      <c r="A1114" s="264" t="e">
        <f t="shared" si="234"/>
        <v>#VALUE!</v>
      </c>
      <c r="B1114" s="243">
        <v>1202</v>
      </c>
      <c r="C1114" s="244"/>
      <c r="D1114" s="259" t="str">
        <f t="shared" si="227"/>
        <v/>
      </c>
      <c r="E1114" s="236"/>
      <c r="F1114" s="236"/>
      <c r="G1114" s="244"/>
      <c r="H1114" s="259" t="str">
        <f t="shared" si="228"/>
        <v/>
      </c>
      <c r="I1114" s="236"/>
      <c r="J1114" s="236"/>
      <c r="K1114" s="236"/>
      <c r="L1114" s="236"/>
      <c r="M1114" s="311">
        <f t="shared" si="232"/>
        <v>0</v>
      </c>
      <c r="N1114" s="236"/>
      <c r="O1114" s="236"/>
      <c r="P1114" s="236"/>
      <c r="Q1114" s="236"/>
      <c r="R1114" s="236"/>
      <c r="S1114" s="236"/>
      <c r="T1114" s="236"/>
      <c r="U1114" s="236"/>
      <c r="V1114" s="236"/>
      <c r="W1114" s="236"/>
      <c r="X1114" s="236"/>
      <c r="Y1114" s="236"/>
      <c r="Z1114" s="236"/>
      <c r="AA1114" s="236"/>
      <c r="AB1114" s="236"/>
      <c r="AC1114" s="236"/>
      <c r="AD1114" s="236"/>
      <c r="AE1114" s="236"/>
      <c r="AF1114" s="236"/>
      <c r="AG1114" s="236"/>
      <c r="AH1114" s="236"/>
      <c r="AI1114" s="236"/>
      <c r="AJ1114" s="236"/>
      <c r="AK1114" s="236"/>
      <c r="AL1114" s="260" t="str">
        <f t="shared" si="229"/>
        <v>нет</v>
      </c>
      <c r="AM1114" s="260" t="str">
        <f t="shared" si="233"/>
        <v>нет</v>
      </c>
      <c r="AN1114" s="260">
        <f t="shared" si="230"/>
        <v>0</v>
      </c>
      <c r="AO1114" s="260" t="e">
        <f t="shared" si="231"/>
        <v>#VALUE!</v>
      </c>
    </row>
    <row r="1115" spans="1:41">
      <c r="A1115" s="264" t="e">
        <f t="shared" si="234"/>
        <v>#VALUE!</v>
      </c>
      <c r="B1115" s="243">
        <v>1203</v>
      </c>
      <c r="C1115" s="244"/>
      <c r="D1115" s="259" t="str">
        <f t="shared" si="227"/>
        <v/>
      </c>
      <c r="E1115" s="236"/>
      <c r="F1115" s="236"/>
      <c r="G1115" s="244"/>
      <c r="H1115" s="259" t="str">
        <f t="shared" si="228"/>
        <v/>
      </c>
      <c r="I1115" s="236"/>
      <c r="J1115" s="236"/>
      <c r="K1115" s="236"/>
      <c r="L1115" s="236"/>
      <c r="M1115" s="311">
        <f t="shared" si="232"/>
        <v>0</v>
      </c>
      <c r="N1115" s="236"/>
      <c r="O1115" s="236"/>
      <c r="P1115" s="236"/>
      <c r="Q1115" s="236"/>
      <c r="R1115" s="236"/>
      <c r="S1115" s="236"/>
      <c r="T1115" s="236"/>
      <c r="U1115" s="236"/>
      <c r="V1115" s="236"/>
      <c r="W1115" s="236"/>
      <c r="X1115" s="236"/>
      <c r="Y1115" s="236"/>
      <c r="Z1115" s="236"/>
      <c r="AA1115" s="236"/>
      <c r="AB1115" s="236"/>
      <c r="AC1115" s="236"/>
      <c r="AD1115" s="236"/>
      <c r="AE1115" s="236"/>
      <c r="AF1115" s="236"/>
      <c r="AG1115" s="236"/>
      <c r="AH1115" s="236"/>
      <c r="AI1115" s="236"/>
      <c r="AJ1115" s="236"/>
      <c r="AK1115" s="236"/>
      <c r="AL1115" s="260" t="str">
        <f t="shared" si="229"/>
        <v>нет</v>
      </c>
      <c r="AM1115" s="260" t="str">
        <f t="shared" si="233"/>
        <v>нет</v>
      </c>
      <c r="AN1115" s="260">
        <f t="shared" si="230"/>
        <v>0</v>
      </c>
      <c r="AO1115" s="260" t="e">
        <f t="shared" si="231"/>
        <v>#VALUE!</v>
      </c>
    </row>
    <row r="1116" spans="1:41">
      <c r="A1116" s="264" t="e">
        <f t="shared" si="234"/>
        <v>#VALUE!</v>
      </c>
      <c r="B1116" s="243">
        <v>1204</v>
      </c>
      <c r="C1116" s="244"/>
      <c r="D1116" s="259" t="str">
        <f t="shared" ref="D1116:D1179" si="235">IFERROR(VLOOKUP(C1116,msu,2,0),"")</f>
        <v/>
      </c>
      <c r="E1116" s="236"/>
      <c r="F1116" s="236"/>
      <c r="G1116" s="244"/>
      <c r="H1116" s="259" t="str">
        <f t="shared" ref="H1116:H1179" si="236">IFERROR(VLOOKUP(G1116,oo,2,0),"")</f>
        <v/>
      </c>
      <c r="I1116" s="236"/>
      <c r="J1116" s="236"/>
      <c r="K1116" s="236"/>
      <c r="L1116" s="236"/>
      <c r="M1116" s="311">
        <f t="shared" si="232"/>
        <v>0</v>
      </c>
      <c r="N1116" s="236"/>
      <c r="O1116" s="236"/>
      <c r="P1116" s="236"/>
      <c r="Q1116" s="236"/>
      <c r="R1116" s="236"/>
      <c r="S1116" s="236"/>
      <c r="T1116" s="236"/>
      <c r="U1116" s="236"/>
      <c r="V1116" s="236"/>
      <c r="W1116" s="236"/>
      <c r="X1116" s="236"/>
      <c r="Y1116" s="236"/>
      <c r="Z1116" s="236"/>
      <c r="AA1116" s="236"/>
      <c r="AB1116" s="236"/>
      <c r="AC1116" s="236"/>
      <c r="AD1116" s="236"/>
      <c r="AE1116" s="236"/>
      <c r="AF1116" s="236"/>
      <c r="AG1116" s="236"/>
      <c r="AH1116" s="236"/>
      <c r="AI1116" s="236"/>
      <c r="AJ1116" s="236"/>
      <c r="AK1116" s="236"/>
      <c r="AL1116" s="260" t="str">
        <f t="shared" si="229"/>
        <v>нет</v>
      </c>
      <c r="AM1116" s="260" t="str">
        <f t="shared" si="233"/>
        <v>нет</v>
      </c>
      <c r="AN1116" s="260">
        <f t="shared" si="230"/>
        <v>0</v>
      </c>
      <c r="AO1116" s="260" t="e">
        <f t="shared" si="231"/>
        <v>#VALUE!</v>
      </c>
    </row>
    <row r="1117" spans="1:41">
      <c r="A1117" s="264" t="e">
        <f t="shared" si="234"/>
        <v>#VALUE!</v>
      </c>
      <c r="B1117" s="243">
        <v>1205</v>
      </c>
      <c r="C1117" s="244"/>
      <c r="D1117" s="259" t="str">
        <f t="shared" si="235"/>
        <v/>
      </c>
      <c r="E1117" s="236"/>
      <c r="F1117" s="236"/>
      <c r="G1117" s="244"/>
      <c r="H1117" s="259" t="str">
        <f t="shared" si="236"/>
        <v/>
      </c>
      <c r="I1117" s="236"/>
      <c r="J1117" s="236"/>
      <c r="K1117" s="236"/>
      <c r="L1117" s="236"/>
      <c r="M1117" s="311">
        <f t="shared" si="232"/>
        <v>0</v>
      </c>
      <c r="N1117" s="236"/>
      <c r="O1117" s="236"/>
      <c r="P1117" s="236"/>
      <c r="Q1117" s="236"/>
      <c r="R1117" s="236"/>
      <c r="S1117" s="236"/>
      <c r="T1117" s="236"/>
      <c r="U1117" s="236"/>
      <c r="V1117" s="236"/>
      <c r="W1117" s="236"/>
      <c r="X1117" s="236"/>
      <c r="Y1117" s="236"/>
      <c r="Z1117" s="236"/>
      <c r="AA1117" s="236"/>
      <c r="AB1117" s="236"/>
      <c r="AC1117" s="236"/>
      <c r="AD1117" s="236"/>
      <c r="AE1117" s="236"/>
      <c r="AF1117" s="236"/>
      <c r="AG1117" s="236"/>
      <c r="AH1117" s="236"/>
      <c r="AI1117" s="236"/>
      <c r="AJ1117" s="236"/>
      <c r="AK1117" s="236"/>
      <c r="AL1117" s="260" t="str">
        <f t="shared" si="229"/>
        <v>нет</v>
      </c>
      <c r="AM1117" s="260" t="str">
        <f t="shared" si="233"/>
        <v>нет</v>
      </c>
      <c r="AN1117" s="260">
        <f t="shared" si="230"/>
        <v>0</v>
      </c>
      <c r="AO1117" s="260" t="e">
        <f t="shared" si="231"/>
        <v>#VALUE!</v>
      </c>
    </row>
    <row r="1118" spans="1:41">
      <c r="A1118" s="264" t="e">
        <f t="shared" si="234"/>
        <v>#VALUE!</v>
      </c>
      <c r="B1118" s="243">
        <v>1206</v>
      </c>
      <c r="C1118" s="244"/>
      <c r="D1118" s="259" t="str">
        <f t="shared" si="235"/>
        <v/>
      </c>
      <c r="E1118" s="236"/>
      <c r="F1118" s="236"/>
      <c r="G1118" s="244"/>
      <c r="H1118" s="259" t="str">
        <f t="shared" si="236"/>
        <v/>
      </c>
      <c r="I1118" s="236"/>
      <c r="J1118" s="236"/>
      <c r="K1118" s="236"/>
      <c r="L1118" s="236"/>
      <c r="M1118" s="311">
        <f t="shared" si="232"/>
        <v>0</v>
      </c>
      <c r="N1118" s="236"/>
      <c r="O1118" s="236"/>
      <c r="P1118" s="236"/>
      <c r="Q1118" s="236"/>
      <c r="R1118" s="236"/>
      <c r="S1118" s="236"/>
      <c r="T1118" s="236"/>
      <c r="U1118" s="236"/>
      <c r="V1118" s="236"/>
      <c r="W1118" s="236"/>
      <c r="X1118" s="236"/>
      <c r="Y1118" s="236"/>
      <c r="Z1118" s="236"/>
      <c r="AA1118" s="236"/>
      <c r="AB1118" s="236"/>
      <c r="AC1118" s="236"/>
      <c r="AD1118" s="236"/>
      <c r="AE1118" s="236"/>
      <c r="AF1118" s="236"/>
      <c r="AG1118" s="236"/>
      <c r="AH1118" s="236"/>
      <c r="AI1118" s="236"/>
      <c r="AJ1118" s="236"/>
      <c r="AK1118" s="236"/>
      <c r="AL1118" s="260" t="str">
        <f t="shared" si="229"/>
        <v>нет</v>
      </c>
      <c r="AM1118" s="260" t="str">
        <f t="shared" si="233"/>
        <v>нет</v>
      </c>
      <c r="AN1118" s="260">
        <f t="shared" si="230"/>
        <v>0</v>
      </c>
      <c r="AO1118" s="260" t="e">
        <f t="shared" si="231"/>
        <v>#VALUE!</v>
      </c>
    </row>
    <row r="1119" spans="1:41">
      <c r="A1119" s="264" t="e">
        <f t="shared" si="234"/>
        <v>#VALUE!</v>
      </c>
      <c r="B1119" s="243">
        <v>1207</v>
      </c>
      <c r="C1119" s="244"/>
      <c r="D1119" s="259" t="str">
        <f t="shared" si="235"/>
        <v/>
      </c>
      <c r="E1119" s="236"/>
      <c r="F1119" s="236"/>
      <c r="G1119" s="244"/>
      <c r="H1119" s="259" t="str">
        <f t="shared" si="236"/>
        <v/>
      </c>
      <c r="I1119" s="236"/>
      <c r="J1119" s="236"/>
      <c r="K1119" s="236"/>
      <c r="L1119" s="236"/>
      <c r="M1119" s="311">
        <f t="shared" si="232"/>
        <v>0</v>
      </c>
      <c r="N1119" s="236"/>
      <c r="O1119" s="236"/>
      <c r="P1119" s="236"/>
      <c r="Q1119" s="236"/>
      <c r="R1119" s="236"/>
      <c r="S1119" s="236"/>
      <c r="T1119" s="236"/>
      <c r="U1119" s="236"/>
      <c r="V1119" s="236"/>
      <c r="W1119" s="236"/>
      <c r="X1119" s="236"/>
      <c r="Y1119" s="236"/>
      <c r="Z1119" s="236"/>
      <c r="AA1119" s="236"/>
      <c r="AB1119" s="236"/>
      <c r="AC1119" s="236"/>
      <c r="AD1119" s="236"/>
      <c r="AE1119" s="236"/>
      <c r="AF1119" s="236"/>
      <c r="AG1119" s="236"/>
      <c r="AH1119" s="236"/>
      <c r="AI1119" s="236"/>
      <c r="AJ1119" s="236"/>
      <c r="AK1119" s="236"/>
      <c r="AL1119" s="260" t="str">
        <f t="shared" si="229"/>
        <v>нет</v>
      </c>
      <c r="AM1119" s="260" t="str">
        <f t="shared" si="233"/>
        <v>нет</v>
      </c>
      <c r="AN1119" s="260">
        <f t="shared" si="230"/>
        <v>0</v>
      </c>
      <c r="AO1119" s="260" t="e">
        <f t="shared" si="231"/>
        <v>#VALUE!</v>
      </c>
    </row>
    <row r="1120" spans="1:41">
      <c r="A1120" s="264" t="e">
        <f t="shared" si="234"/>
        <v>#VALUE!</v>
      </c>
      <c r="B1120" s="243">
        <v>1208</v>
      </c>
      <c r="C1120" s="244"/>
      <c r="D1120" s="259" t="str">
        <f t="shared" si="235"/>
        <v/>
      </c>
      <c r="E1120" s="236"/>
      <c r="F1120" s="236"/>
      <c r="G1120" s="244"/>
      <c r="H1120" s="259" t="str">
        <f t="shared" si="236"/>
        <v/>
      </c>
      <c r="I1120" s="236"/>
      <c r="J1120" s="236"/>
      <c r="K1120" s="236"/>
      <c r="L1120" s="236"/>
      <c r="M1120" s="311">
        <f t="shared" si="232"/>
        <v>0</v>
      </c>
      <c r="N1120" s="236"/>
      <c r="O1120" s="236"/>
      <c r="P1120" s="236"/>
      <c r="Q1120" s="236"/>
      <c r="R1120" s="236"/>
      <c r="S1120" s="236"/>
      <c r="T1120" s="236"/>
      <c r="U1120" s="236"/>
      <c r="V1120" s="236"/>
      <c r="W1120" s="236"/>
      <c r="X1120" s="236"/>
      <c r="Y1120" s="236"/>
      <c r="Z1120" s="236"/>
      <c r="AA1120" s="236"/>
      <c r="AB1120" s="236"/>
      <c r="AC1120" s="236"/>
      <c r="AD1120" s="236"/>
      <c r="AE1120" s="236"/>
      <c r="AF1120" s="236"/>
      <c r="AG1120" s="236"/>
      <c r="AH1120" s="236"/>
      <c r="AI1120" s="236"/>
      <c r="AJ1120" s="236"/>
      <c r="AK1120" s="236"/>
      <c r="AL1120" s="260" t="str">
        <f t="shared" si="229"/>
        <v>нет</v>
      </c>
      <c r="AM1120" s="260" t="str">
        <f t="shared" si="233"/>
        <v>нет</v>
      </c>
      <c r="AN1120" s="260">
        <f t="shared" si="230"/>
        <v>0</v>
      </c>
      <c r="AO1120" s="260" t="e">
        <f t="shared" si="231"/>
        <v>#VALUE!</v>
      </c>
    </row>
    <row r="1121" spans="1:41">
      <c r="A1121" s="264" t="e">
        <f t="shared" si="234"/>
        <v>#VALUE!</v>
      </c>
      <c r="B1121" s="243">
        <v>1209</v>
      </c>
      <c r="C1121" s="244"/>
      <c r="D1121" s="259" t="str">
        <f t="shared" si="235"/>
        <v/>
      </c>
      <c r="E1121" s="236"/>
      <c r="F1121" s="236"/>
      <c r="G1121" s="244"/>
      <c r="H1121" s="259" t="str">
        <f t="shared" si="236"/>
        <v/>
      </c>
      <c r="I1121" s="236"/>
      <c r="J1121" s="236"/>
      <c r="K1121" s="236"/>
      <c r="L1121" s="236"/>
      <c r="M1121" s="311">
        <f t="shared" si="232"/>
        <v>0</v>
      </c>
      <c r="N1121" s="236"/>
      <c r="O1121" s="236"/>
      <c r="P1121" s="236"/>
      <c r="Q1121" s="236"/>
      <c r="R1121" s="236"/>
      <c r="S1121" s="236"/>
      <c r="T1121" s="236"/>
      <c r="U1121" s="236"/>
      <c r="V1121" s="236"/>
      <c r="W1121" s="236"/>
      <c r="X1121" s="236"/>
      <c r="Y1121" s="236"/>
      <c r="Z1121" s="236"/>
      <c r="AA1121" s="236"/>
      <c r="AB1121" s="236"/>
      <c r="AC1121" s="236"/>
      <c r="AD1121" s="236"/>
      <c r="AE1121" s="236"/>
      <c r="AF1121" s="236"/>
      <c r="AG1121" s="236"/>
      <c r="AH1121" s="236"/>
      <c r="AI1121" s="236"/>
      <c r="AJ1121" s="236"/>
      <c r="AK1121" s="236"/>
      <c r="AL1121" s="260" t="str">
        <f t="shared" si="229"/>
        <v>нет</v>
      </c>
      <c r="AM1121" s="260" t="str">
        <f t="shared" si="233"/>
        <v>нет</v>
      </c>
      <c r="AN1121" s="260">
        <f t="shared" si="230"/>
        <v>0</v>
      </c>
      <c r="AO1121" s="260" t="e">
        <f t="shared" si="231"/>
        <v>#VALUE!</v>
      </c>
    </row>
    <row r="1122" spans="1:41">
      <c r="A1122" s="264" t="e">
        <f t="shared" si="234"/>
        <v>#VALUE!</v>
      </c>
      <c r="B1122" s="243">
        <v>1210</v>
      </c>
      <c r="C1122" s="244"/>
      <c r="D1122" s="259" t="str">
        <f t="shared" si="235"/>
        <v/>
      </c>
      <c r="E1122" s="236"/>
      <c r="F1122" s="236"/>
      <c r="G1122" s="244"/>
      <c r="H1122" s="259" t="str">
        <f t="shared" si="236"/>
        <v/>
      </c>
      <c r="I1122" s="236"/>
      <c r="J1122" s="236"/>
      <c r="K1122" s="236"/>
      <c r="L1122" s="236"/>
      <c r="M1122" s="311">
        <f t="shared" si="232"/>
        <v>0</v>
      </c>
      <c r="N1122" s="236"/>
      <c r="O1122" s="236"/>
      <c r="P1122" s="236"/>
      <c r="Q1122" s="236"/>
      <c r="R1122" s="236"/>
      <c r="S1122" s="236"/>
      <c r="T1122" s="236"/>
      <c r="U1122" s="236"/>
      <c r="V1122" s="236"/>
      <c r="W1122" s="236"/>
      <c r="X1122" s="236"/>
      <c r="Y1122" s="236"/>
      <c r="Z1122" s="236"/>
      <c r="AA1122" s="236"/>
      <c r="AB1122" s="236"/>
      <c r="AC1122" s="236"/>
      <c r="AD1122" s="236"/>
      <c r="AE1122" s="236"/>
      <c r="AF1122" s="236"/>
      <c r="AG1122" s="236"/>
      <c r="AH1122" s="236"/>
      <c r="AI1122" s="236"/>
      <c r="AJ1122" s="236"/>
      <c r="AK1122" s="236"/>
      <c r="AL1122" s="260" t="str">
        <f t="shared" ref="AL1122:AL1185" si="237">IF($I1122&lt;5,"нет",IF($I1122&gt;9,"нет","да"))</f>
        <v>нет</v>
      </c>
      <c r="AM1122" s="260" t="str">
        <f t="shared" si="233"/>
        <v>нет</v>
      </c>
      <c r="AN1122" s="260">
        <f t="shared" ref="AN1122:AN1185" si="238">COUNTIF(N1122:AK1122,"призер")+COUNTIF(N1122:AK1122,"победитель")</f>
        <v>0</v>
      </c>
      <c r="AO1122" s="260" t="e">
        <f t="shared" ref="AO1122:AO1185" si="239">IF(LEN(G1122)=5,LEFT(G1122,1)+100,LEFT(G1122,2)+100)</f>
        <v>#VALUE!</v>
      </c>
    </row>
    <row r="1123" spans="1:41">
      <c r="A1123" s="264" t="e">
        <f t="shared" si="234"/>
        <v>#VALUE!</v>
      </c>
      <c r="B1123" s="243">
        <v>1211</v>
      </c>
      <c r="C1123" s="244"/>
      <c r="D1123" s="259" t="str">
        <f t="shared" si="235"/>
        <v/>
      </c>
      <c r="E1123" s="236"/>
      <c r="F1123" s="236"/>
      <c r="G1123" s="244"/>
      <c r="H1123" s="259" t="str">
        <f t="shared" si="236"/>
        <v/>
      </c>
      <c r="I1123" s="236"/>
      <c r="J1123" s="236"/>
      <c r="K1123" s="236"/>
      <c r="L1123" s="236"/>
      <c r="M1123" s="311">
        <f t="shared" ref="M1123:M1186" si="240">COUNTA(N1123:AK1123)</f>
        <v>0</v>
      </c>
      <c r="N1123" s="236"/>
      <c r="O1123" s="236"/>
      <c r="P1123" s="236"/>
      <c r="Q1123" s="236"/>
      <c r="R1123" s="236"/>
      <c r="S1123" s="236"/>
      <c r="T1123" s="236"/>
      <c r="U1123" s="236"/>
      <c r="V1123" s="236"/>
      <c r="W1123" s="236"/>
      <c r="X1123" s="236"/>
      <c r="Y1123" s="236"/>
      <c r="Z1123" s="236"/>
      <c r="AA1123" s="236"/>
      <c r="AB1123" s="236"/>
      <c r="AC1123" s="236"/>
      <c r="AD1123" s="236"/>
      <c r="AE1123" s="236"/>
      <c r="AF1123" s="236"/>
      <c r="AG1123" s="236"/>
      <c r="AH1123" s="236"/>
      <c r="AI1123" s="236"/>
      <c r="AJ1123" s="236"/>
      <c r="AK1123" s="236"/>
      <c r="AL1123" s="260" t="str">
        <f t="shared" si="237"/>
        <v>нет</v>
      </c>
      <c r="AM1123" s="260" t="str">
        <f t="shared" ref="AM1123:AM1186" si="241">IF($I1123&lt;=9,"нет","да")</f>
        <v>нет</v>
      </c>
      <c r="AN1123" s="260">
        <f t="shared" si="238"/>
        <v>0</v>
      </c>
      <c r="AO1123" s="260" t="e">
        <f t="shared" si="239"/>
        <v>#VALUE!</v>
      </c>
    </row>
    <row r="1124" spans="1:41">
      <c r="A1124" s="264" t="e">
        <f t="shared" si="234"/>
        <v>#VALUE!</v>
      </c>
      <c r="B1124" s="243">
        <v>1212</v>
      </c>
      <c r="C1124" s="244"/>
      <c r="D1124" s="259" t="str">
        <f t="shared" si="235"/>
        <v/>
      </c>
      <c r="E1124" s="236"/>
      <c r="F1124" s="236"/>
      <c r="G1124" s="244"/>
      <c r="H1124" s="259" t="str">
        <f t="shared" si="236"/>
        <v/>
      </c>
      <c r="I1124" s="236"/>
      <c r="J1124" s="236"/>
      <c r="K1124" s="236"/>
      <c r="L1124" s="236"/>
      <c r="M1124" s="311">
        <f t="shared" si="240"/>
        <v>0</v>
      </c>
      <c r="N1124" s="236"/>
      <c r="O1124" s="236"/>
      <c r="P1124" s="236"/>
      <c r="Q1124" s="236"/>
      <c r="R1124" s="236"/>
      <c r="S1124" s="236"/>
      <c r="T1124" s="236"/>
      <c r="U1124" s="236"/>
      <c r="V1124" s="236"/>
      <c r="W1124" s="236"/>
      <c r="X1124" s="236"/>
      <c r="Y1124" s="236"/>
      <c r="Z1124" s="236"/>
      <c r="AA1124" s="236"/>
      <c r="AB1124" s="236"/>
      <c r="AC1124" s="236"/>
      <c r="AD1124" s="236"/>
      <c r="AE1124" s="236"/>
      <c r="AF1124" s="236"/>
      <c r="AG1124" s="236"/>
      <c r="AH1124" s="236"/>
      <c r="AI1124" s="236"/>
      <c r="AJ1124" s="236"/>
      <c r="AK1124" s="236"/>
      <c r="AL1124" s="260" t="str">
        <f t="shared" si="237"/>
        <v>нет</v>
      </c>
      <c r="AM1124" s="260" t="str">
        <f t="shared" si="241"/>
        <v>нет</v>
      </c>
      <c r="AN1124" s="260">
        <f t="shared" si="238"/>
        <v>0</v>
      </c>
      <c r="AO1124" s="260" t="e">
        <f t="shared" si="239"/>
        <v>#VALUE!</v>
      </c>
    </row>
    <row r="1125" spans="1:41">
      <c r="A1125" s="264" t="e">
        <f t="shared" si="234"/>
        <v>#VALUE!</v>
      </c>
      <c r="B1125" s="243">
        <v>1213</v>
      </c>
      <c r="C1125" s="244"/>
      <c r="D1125" s="259" t="str">
        <f t="shared" si="235"/>
        <v/>
      </c>
      <c r="E1125" s="236"/>
      <c r="F1125" s="236"/>
      <c r="G1125" s="244"/>
      <c r="H1125" s="259" t="str">
        <f t="shared" si="236"/>
        <v/>
      </c>
      <c r="I1125" s="236"/>
      <c r="J1125" s="236"/>
      <c r="K1125" s="236"/>
      <c r="L1125" s="236"/>
      <c r="M1125" s="311">
        <f t="shared" si="240"/>
        <v>0</v>
      </c>
      <c r="N1125" s="236"/>
      <c r="O1125" s="236"/>
      <c r="P1125" s="236"/>
      <c r="Q1125" s="236"/>
      <c r="R1125" s="236"/>
      <c r="S1125" s="236"/>
      <c r="T1125" s="236"/>
      <c r="U1125" s="236"/>
      <c r="V1125" s="236"/>
      <c r="W1125" s="236"/>
      <c r="X1125" s="236"/>
      <c r="Y1125" s="236"/>
      <c r="Z1125" s="236"/>
      <c r="AA1125" s="236"/>
      <c r="AB1125" s="236"/>
      <c r="AC1125" s="236"/>
      <c r="AD1125" s="236"/>
      <c r="AE1125" s="236"/>
      <c r="AF1125" s="236"/>
      <c r="AG1125" s="236"/>
      <c r="AH1125" s="236"/>
      <c r="AI1125" s="236"/>
      <c r="AJ1125" s="236"/>
      <c r="AK1125" s="236"/>
      <c r="AL1125" s="260" t="str">
        <f t="shared" si="237"/>
        <v>нет</v>
      </c>
      <c r="AM1125" s="260" t="str">
        <f t="shared" si="241"/>
        <v>нет</v>
      </c>
      <c r="AN1125" s="260">
        <f t="shared" si="238"/>
        <v>0</v>
      </c>
      <c r="AO1125" s="260" t="e">
        <f t="shared" si="239"/>
        <v>#VALUE!</v>
      </c>
    </row>
    <row r="1126" spans="1:41">
      <c r="A1126" s="264" t="e">
        <f t="shared" si="234"/>
        <v>#VALUE!</v>
      </c>
      <c r="B1126" s="243">
        <v>1214</v>
      </c>
      <c r="C1126" s="244"/>
      <c r="D1126" s="259" t="str">
        <f t="shared" si="235"/>
        <v/>
      </c>
      <c r="E1126" s="236"/>
      <c r="F1126" s="236"/>
      <c r="G1126" s="244"/>
      <c r="H1126" s="259" t="str">
        <f t="shared" si="236"/>
        <v/>
      </c>
      <c r="I1126" s="236"/>
      <c r="J1126" s="236"/>
      <c r="K1126" s="236"/>
      <c r="L1126" s="236"/>
      <c r="M1126" s="311">
        <f t="shared" si="240"/>
        <v>0</v>
      </c>
      <c r="N1126" s="236"/>
      <c r="O1126" s="236"/>
      <c r="P1126" s="236"/>
      <c r="Q1126" s="236"/>
      <c r="R1126" s="236"/>
      <c r="S1126" s="236"/>
      <c r="T1126" s="236"/>
      <c r="U1126" s="236"/>
      <c r="V1126" s="236"/>
      <c r="W1126" s="236"/>
      <c r="X1126" s="236"/>
      <c r="Y1126" s="236"/>
      <c r="Z1126" s="236"/>
      <c r="AA1126" s="236"/>
      <c r="AB1126" s="236"/>
      <c r="AC1126" s="236"/>
      <c r="AD1126" s="236"/>
      <c r="AE1126" s="236"/>
      <c r="AF1126" s="236"/>
      <c r="AG1126" s="236"/>
      <c r="AH1126" s="236"/>
      <c r="AI1126" s="236"/>
      <c r="AJ1126" s="236"/>
      <c r="AK1126" s="236"/>
      <c r="AL1126" s="260" t="str">
        <f t="shared" si="237"/>
        <v>нет</v>
      </c>
      <c r="AM1126" s="260" t="str">
        <f t="shared" si="241"/>
        <v>нет</v>
      </c>
      <c r="AN1126" s="260">
        <f t="shared" si="238"/>
        <v>0</v>
      </c>
      <c r="AO1126" s="260" t="e">
        <f t="shared" si="239"/>
        <v>#VALUE!</v>
      </c>
    </row>
    <row r="1127" spans="1:41">
      <c r="A1127" s="264" t="e">
        <f t="shared" si="234"/>
        <v>#VALUE!</v>
      </c>
      <c r="B1127" s="243">
        <v>1215</v>
      </c>
      <c r="C1127" s="244"/>
      <c r="D1127" s="259" t="str">
        <f t="shared" si="235"/>
        <v/>
      </c>
      <c r="E1127" s="236"/>
      <c r="F1127" s="236"/>
      <c r="G1127" s="244"/>
      <c r="H1127" s="259" t="str">
        <f t="shared" si="236"/>
        <v/>
      </c>
      <c r="I1127" s="236"/>
      <c r="J1127" s="236"/>
      <c r="K1127" s="236"/>
      <c r="L1127" s="236"/>
      <c r="M1127" s="311">
        <f t="shared" si="240"/>
        <v>0</v>
      </c>
      <c r="N1127" s="236"/>
      <c r="O1127" s="236"/>
      <c r="P1127" s="236"/>
      <c r="Q1127" s="236"/>
      <c r="R1127" s="236"/>
      <c r="S1127" s="236"/>
      <c r="T1127" s="236"/>
      <c r="U1127" s="236"/>
      <c r="V1127" s="236"/>
      <c r="W1127" s="236"/>
      <c r="X1127" s="236"/>
      <c r="Y1127" s="236"/>
      <c r="Z1127" s="236"/>
      <c r="AA1127" s="236"/>
      <c r="AB1127" s="236"/>
      <c r="AC1127" s="236"/>
      <c r="AD1127" s="236"/>
      <c r="AE1127" s="236"/>
      <c r="AF1127" s="236"/>
      <c r="AG1127" s="236"/>
      <c r="AH1127" s="236"/>
      <c r="AI1127" s="236"/>
      <c r="AJ1127" s="236"/>
      <c r="AK1127" s="236"/>
      <c r="AL1127" s="260" t="str">
        <f t="shared" si="237"/>
        <v>нет</v>
      </c>
      <c r="AM1127" s="260" t="str">
        <f t="shared" si="241"/>
        <v>нет</v>
      </c>
      <c r="AN1127" s="260">
        <f t="shared" si="238"/>
        <v>0</v>
      </c>
      <c r="AO1127" s="260" t="e">
        <f t="shared" si="239"/>
        <v>#VALUE!</v>
      </c>
    </row>
    <row r="1128" spans="1:41">
      <c r="A1128" s="264" t="e">
        <f t="shared" si="234"/>
        <v>#VALUE!</v>
      </c>
      <c r="B1128" s="243">
        <v>1216</v>
      </c>
      <c r="C1128" s="244"/>
      <c r="D1128" s="259" t="str">
        <f t="shared" si="235"/>
        <v/>
      </c>
      <c r="E1128" s="236"/>
      <c r="F1128" s="236"/>
      <c r="G1128" s="244"/>
      <c r="H1128" s="259" t="str">
        <f t="shared" si="236"/>
        <v/>
      </c>
      <c r="I1128" s="236"/>
      <c r="J1128" s="236"/>
      <c r="K1128" s="236"/>
      <c r="L1128" s="236"/>
      <c r="M1128" s="311">
        <f t="shared" si="240"/>
        <v>0</v>
      </c>
      <c r="N1128" s="236"/>
      <c r="O1128" s="236"/>
      <c r="P1128" s="236"/>
      <c r="Q1128" s="236"/>
      <c r="R1128" s="236"/>
      <c r="S1128" s="236"/>
      <c r="T1128" s="236"/>
      <c r="U1128" s="236"/>
      <c r="V1128" s="236"/>
      <c r="W1128" s="236"/>
      <c r="X1128" s="236"/>
      <c r="Y1128" s="236"/>
      <c r="Z1128" s="236"/>
      <c r="AA1128" s="236"/>
      <c r="AB1128" s="236"/>
      <c r="AC1128" s="236"/>
      <c r="AD1128" s="236"/>
      <c r="AE1128" s="236"/>
      <c r="AF1128" s="236"/>
      <c r="AG1128" s="236"/>
      <c r="AH1128" s="236"/>
      <c r="AI1128" s="236"/>
      <c r="AJ1128" s="236"/>
      <c r="AK1128" s="236"/>
      <c r="AL1128" s="260" t="str">
        <f t="shared" si="237"/>
        <v>нет</v>
      </c>
      <c r="AM1128" s="260" t="str">
        <f t="shared" si="241"/>
        <v>нет</v>
      </c>
      <c r="AN1128" s="260">
        <f t="shared" si="238"/>
        <v>0</v>
      </c>
      <c r="AO1128" s="260" t="e">
        <f t="shared" si="239"/>
        <v>#VALUE!</v>
      </c>
    </row>
    <row r="1129" spans="1:41">
      <c r="A1129" s="264" t="e">
        <f t="shared" si="234"/>
        <v>#VALUE!</v>
      </c>
      <c r="B1129" s="243">
        <v>1217</v>
      </c>
      <c r="C1129" s="244"/>
      <c r="D1129" s="259" t="str">
        <f t="shared" si="235"/>
        <v/>
      </c>
      <c r="E1129" s="236"/>
      <c r="F1129" s="236"/>
      <c r="G1129" s="244"/>
      <c r="H1129" s="259" t="str">
        <f t="shared" si="236"/>
        <v/>
      </c>
      <c r="I1129" s="236"/>
      <c r="J1129" s="236"/>
      <c r="K1129" s="236"/>
      <c r="L1129" s="236"/>
      <c r="M1129" s="311">
        <f t="shared" si="240"/>
        <v>0</v>
      </c>
      <c r="N1129" s="236"/>
      <c r="O1129" s="236"/>
      <c r="P1129" s="236"/>
      <c r="Q1129" s="236"/>
      <c r="R1129" s="236"/>
      <c r="S1129" s="236"/>
      <c r="T1129" s="236"/>
      <c r="U1129" s="236"/>
      <c r="V1129" s="236"/>
      <c r="W1129" s="236"/>
      <c r="X1129" s="236"/>
      <c r="Y1129" s="236"/>
      <c r="Z1129" s="236"/>
      <c r="AA1129" s="236"/>
      <c r="AB1129" s="236"/>
      <c r="AC1129" s="236"/>
      <c r="AD1129" s="236"/>
      <c r="AE1129" s="236"/>
      <c r="AF1129" s="236"/>
      <c r="AG1129" s="236"/>
      <c r="AH1129" s="236"/>
      <c r="AI1129" s="236"/>
      <c r="AJ1129" s="236"/>
      <c r="AK1129" s="236"/>
      <c r="AL1129" s="260" t="str">
        <f t="shared" si="237"/>
        <v>нет</v>
      </c>
      <c r="AM1129" s="260" t="str">
        <f t="shared" si="241"/>
        <v>нет</v>
      </c>
      <c r="AN1129" s="260">
        <f t="shared" si="238"/>
        <v>0</v>
      </c>
      <c r="AO1129" s="260" t="e">
        <f t="shared" si="239"/>
        <v>#VALUE!</v>
      </c>
    </row>
    <row r="1130" spans="1:41">
      <c r="A1130" s="264" t="e">
        <f t="shared" si="234"/>
        <v>#VALUE!</v>
      </c>
      <c r="B1130" s="243">
        <v>1218</v>
      </c>
      <c r="C1130" s="244"/>
      <c r="D1130" s="259" t="str">
        <f t="shared" si="235"/>
        <v/>
      </c>
      <c r="E1130" s="236"/>
      <c r="F1130" s="236"/>
      <c r="G1130" s="244"/>
      <c r="H1130" s="259" t="str">
        <f t="shared" si="236"/>
        <v/>
      </c>
      <c r="I1130" s="236"/>
      <c r="J1130" s="236"/>
      <c r="K1130" s="236"/>
      <c r="L1130" s="236"/>
      <c r="M1130" s="311">
        <f t="shared" si="240"/>
        <v>0</v>
      </c>
      <c r="N1130" s="236"/>
      <c r="O1130" s="236"/>
      <c r="P1130" s="236"/>
      <c r="Q1130" s="236"/>
      <c r="R1130" s="236"/>
      <c r="S1130" s="236"/>
      <c r="T1130" s="236"/>
      <c r="U1130" s="236"/>
      <c r="V1130" s="236"/>
      <c r="W1130" s="236"/>
      <c r="X1130" s="236"/>
      <c r="Y1130" s="236"/>
      <c r="Z1130" s="236"/>
      <c r="AA1130" s="236"/>
      <c r="AB1130" s="236"/>
      <c r="AC1130" s="236"/>
      <c r="AD1130" s="236"/>
      <c r="AE1130" s="236"/>
      <c r="AF1130" s="236"/>
      <c r="AG1130" s="236"/>
      <c r="AH1130" s="236"/>
      <c r="AI1130" s="236"/>
      <c r="AJ1130" s="236"/>
      <c r="AK1130" s="236"/>
      <c r="AL1130" s="260" t="str">
        <f t="shared" si="237"/>
        <v>нет</v>
      </c>
      <c r="AM1130" s="260" t="str">
        <f t="shared" si="241"/>
        <v>нет</v>
      </c>
      <c r="AN1130" s="260">
        <f t="shared" si="238"/>
        <v>0</v>
      </c>
      <c r="AO1130" s="260" t="e">
        <f t="shared" si="239"/>
        <v>#VALUE!</v>
      </c>
    </row>
    <row r="1131" spans="1:41">
      <c r="A1131" s="264" t="e">
        <f t="shared" si="234"/>
        <v>#VALUE!</v>
      </c>
      <c r="B1131" s="243">
        <v>1219</v>
      </c>
      <c r="C1131" s="244"/>
      <c r="D1131" s="259" t="str">
        <f t="shared" si="235"/>
        <v/>
      </c>
      <c r="E1131" s="236"/>
      <c r="F1131" s="236"/>
      <c r="G1131" s="244"/>
      <c r="H1131" s="259" t="str">
        <f t="shared" si="236"/>
        <v/>
      </c>
      <c r="I1131" s="236"/>
      <c r="J1131" s="236"/>
      <c r="K1131" s="236"/>
      <c r="L1131" s="236"/>
      <c r="M1131" s="311">
        <f t="shared" si="240"/>
        <v>0</v>
      </c>
      <c r="N1131" s="236"/>
      <c r="O1131" s="236"/>
      <c r="P1131" s="236"/>
      <c r="Q1131" s="236"/>
      <c r="R1131" s="236"/>
      <c r="S1131" s="236"/>
      <c r="T1131" s="236"/>
      <c r="U1131" s="236"/>
      <c r="V1131" s="236"/>
      <c r="W1131" s="236"/>
      <c r="X1131" s="236"/>
      <c r="Y1131" s="236"/>
      <c r="Z1131" s="236"/>
      <c r="AA1131" s="236"/>
      <c r="AB1131" s="236"/>
      <c r="AC1131" s="236"/>
      <c r="AD1131" s="236"/>
      <c r="AE1131" s="236"/>
      <c r="AF1131" s="236"/>
      <c r="AG1131" s="236"/>
      <c r="AH1131" s="236"/>
      <c r="AI1131" s="236"/>
      <c r="AJ1131" s="236"/>
      <c r="AK1131" s="236"/>
      <c r="AL1131" s="260" t="str">
        <f t="shared" si="237"/>
        <v>нет</v>
      </c>
      <c r="AM1131" s="260" t="str">
        <f t="shared" si="241"/>
        <v>нет</v>
      </c>
      <c r="AN1131" s="260">
        <f t="shared" si="238"/>
        <v>0</v>
      </c>
      <c r="AO1131" s="260" t="e">
        <f t="shared" si="239"/>
        <v>#VALUE!</v>
      </c>
    </row>
    <row r="1132" spans="1:41">
      <c r="A1132" s="264" t="e">
        <f t="shared" si="234"/>
        <v>#VALUE!</v>
      </c>
      <c r="B1132" s="243">
        <v>1220</v>
      </c>
      <c r="C1132" s="244"/>
      <c r="D1132" s="259" t="str">
        <f t="shared" si="235"/>
        <v/>
      </c>
      <c r="E1132" s="236"/>
      <c r="F1132" s="236"/>
      <c r="G1132" s="244"/>
      <c r="H1132" s="259" t="str">
        <f t="shared" si="236"/>
        <v/>
      </c>
      <c r="I1132" s="236"/>
      <c r="J1132" s="236"/>
      <c r="K1132" s="236"/>
      <c r="L1132" s="236"/>
      <c r="M1132" s="311">
        <f t="shared" si="240"/>
        <v>0</v>
      </c>
      <c r="N1132" s="236"/>
      <c r="O1132" s="236"/>
      <c r="P1132" s="236"/>
      <c r="Q1132" s="236"/>
      <c r="R1132" s="236"/>
      <c r="S1132" s="236"/>
      <c r="T1132" s="236"/>
      <c r="U1132" s="236"/>
      <c r="V1132" s="236"/>
      <c r="W1132" s="236"/>
      <c r="X1132" s="236"/>
      <c r="Y1132" s="236"/>
      <c r="Z1132" s="236"/>
      <c r="AA1132" s="236"/>
      <c r="AB1132" s="236"/>
      <c r="AC1132" s="236"/>
      <c r="AD1132" s="236"/>
      <c r="AE1132" s="236"/>
      <c r="AF1132" s="236"/>
      <c r="AG1132" s="236"/>
      <c r="AH1132" s="236"/>
      <c r="AI1132" s="236"/>
      <c r="AJ1132" s="236"/>
      <c r="AK1132" s="236"/>
      <c r="AL1132" s="260" t="str">
        <f t="shared" si="237"/>
        <v>нет</v>
      </c>
      <c r="AM1132" s="260" t="str">
        <f t="shared" si="241"/>
        <v>нет</v>
      </c>
      <c r="AN1132" s="260">
        <f t="shared" si="238"/>
        <v>0</v>
      </c>
      <c r="AO1132" s="260" t="e">
        <f t="shared" si="239"/>
        <v>#VALUE!</v>
      </c>
    </row>
    <row r="1133" spans="1:41">
      <c r="A1133" s="264" t="e">
        <f t="shared" ref="A1133:A1196" si="242">IF($AO1133=$C1133, "Код_ОО+МСУ_верно", "Требуется проверка кода ОО или МСУ, кроме 101, 102,103")</f>
        <v>#VALUE!</v>
      </c>
      <c r="B1133" s="243">
        <v>1221</v>
      </c>
      <c r="C1133" s="244"/>
      <c r="D1133" s="259" t="str">
        <f t="shared" si="235"/>
        <v/>
      </c>
      <c r="E1133" s="236"/>
      <c r="F1133" s="236"/>
      <c r="G1133" s="244"/>
      <c r="H1133" s="259" t="str">
        <f t="shared" si="236"/>
        <v/>
      </c>
      <c r="I1133" s="236"/>
      <c r="J1133" s="236"/>
      <c r="K1133" s="236"/>
      <c r="L1133" s="236"/>
      <c r="M1133" s="311">
        <f t="shared" si="240"/>
        <v>0</v>
      </c>
      <c r="N1133" s="236"/>
      <c r="O1133" s="236"/>
      <c r="P1133" s="236"/>
      <c r="Q1133" s="236"/>
      <c r="R1133" s="236"/>
      <c r="S1133" s="236"/>
      <c r="T1133" s="236"/>
      <c r="U1133" s="236"/>
      <c r="V1133" s="236"/>
      <c r="W1133" s="236"/>
      <c r="X1133" s="236"/>
      <c r="Y1133" s="236"/>
      <c r="Z1133" s="236"/>
      <c r="AA1133" s="236"/>
      <c r="AB1133" s="236"/>
      <c r="AC1133" s="236"/>
      <c r="AD1133" s="236"/>
      <c r="AE1133" s="236"/>
      <c r="AF1133" s="236"/>
      <c r="AG1133" s="236"/>
      <c r="AH1133" s="236"/>
      <c r="AI1133" s="236"/>
      <c r="AJ1133" s="236"/>
      <c r="AK1133" s="236"/>
      <c r="AL1133" s="260" t="str">
        <f t="shared" si="237"/>
        <v>нет</v>
      </c>
      <c r="AM1133" s="260" t="str">
        <f t="shared" si="241"/>
        <v>нет</v>
      </c>
      <c r="AN1133" s="260">
        <f t="shared" si="238"/>
        <v>0</v>
      </c>
      <c r="AO1133" s="260" t="e">
        <f t="shared" si="239"/>
        <v>#VALUE!</v>
      </c>
    </row>
    <row r="1134" spans="1:41">
      <c r="A1134" s="264" t="e">
        <f t="shared" si="242"/>
        <v>#VALUE!</v>
      </c>
      <c r="B1134" s="243">
        <v>1222</v>
      </c>
      <c r="C1134" s="244"/>
      <c r="D1134" s="259" t="str">
        <f t="shared" si="235"/>
        <v/>
      </c>
      <c r="E1134" s="236"/>
      <c r="F1134" s="236"/>
      <c r="G1134" s="244"/>
      <c r="H1134" s="259" t="str">
        <f t="shared" si="236"/>
        <v/>
      </c>
      <c r="I1134" s="236"/>
      <c r="J1134" s="236"/>
      <c r="K1134" s="236"/>
      <c r="L1134" s="236"/>
      <c r="M1134" s="311">
        <f t="shared" si="240"/>
        <v>0</v>
      </c>
      <c r="N1134" s="236"/>
      <c r="O1134" s="236"/>
      <c r="P1134" s="236"/>
      <c r="Q1134" s="236"/>
      <c r="R1134" s="236"/>
      <c r="S1134" s="236"/>
      <c r="T1134" s="236"/>
      <c r="U1134" s="236"/>
      <c r="V1134" s="236"/>
      <c r="W1134" s="236"/>
      <c r="X1134" s="236"/>
      <c r="Y1134" s="236"/>
      <c r="Z1134" s="236"/>
      <c r="AA1134" s="236"/>
      <c r="AB1134" s="236"/>
      <c r="AC1134" s="236"/>
      <c r="AD1134" s="236"/>
      <c r="AE1134" s="236"/>
      <c r="AF1134" s="236"/>
      <c r="AG1134" s="236"/>
      <c r="AH1134" s="236"/>
      <c r="AI1134" s="236"/>
      <c r="AJ1134" s="236"/>
      <c r="AK1134" s="236"/>
      <c r="AL1134" s="260" t="str">
        <f t="shared" si="237"/>
        <v>нет</v>
      </c>
      <c r="AM1134" s="260" t="str">
        <f t="shared" si="241"/>
        <v>нет</v>
      </c>
      <c r="AN1134" s="260">
        <f t="shared" si="238"/>
        <v>0</v>
      </c>
      <c r="AO1134" s="260" t="e">
        <f t="shared" si="239"/>
        <v>#VALUE!</v>
      </c>
    </row>
    <row r="1135" spans="1:41">
      <c r="A1135" s="264" t="e">
        <f t="shared" si="242"/>
        <v>#VALUE!</v>
      </c>
      <c r="B1135" s="243">
        <v>1223</v>
      </c>
      <c r="C1135" s="244"/>
      <c r="D1135" s="259" t="str">
        <f t="shared" si="235"/>
        <v/>
      </c>
      <c r="E1135" s="236"/>
      <c r="F1135" s="236"/>
      <c r="G1135" s="244"/>
      <c r="H1135" s="259" t="str">
        <f t="shared" si="236"/>
        <v/>
      </c>
      <c r="I1135" s="236"/>
      <c r="J1135" s="236"/>
      <c r="K1135" s="236"/>
      <c r="L1135" s="236"/>
      <c r="M1135" s="311">
        <f t="shared" si="240"/>
        <v>0</v>
      </c>
      <c r="N1135" s="236"/>
      <c r="O1135" s="236"/>
      <c r="P1135" s="236"/>
      <c r="Q1135" s="236"/>
      <c r="R1135" s="236"/>
      <c r="S1135" s="236"/>
      <c r="T1135" s="236"/>
      <c r="U1135" s="236"/>
      <c r="V1135" s="236"/>
      <c r="W1135" s="236"/>
      <c r="X1135" s="236"/>
      <c r="Y1135" s="236"/>
      <c r="Z1135" s="236"/>
      <c r="AA1135" s="236"/>
      <c r="AB1135" s="236"/>
      <c r="AC1135" s="236"/>
      <c r="AD1135" s="236"/>
      <c r="AE1135" s="236"/>
      <c r="AF1135" s="236"/>
      <c r="AG1135" s="236"/>
      <c r="AH1135" s="236"/>
      <c r="AI1135" s="236"/>
      <c r="AJ1135" s="236"/>
      <c r="AK1135" s="236"/>
      <c r="AL1135" s="260" t="str">
        <f t="shared" si="237"/>
        <v>нет</v>
      </c>
      <c r="AM1135" s="260" t="str">
        <f t="shared" si="241"/>
        <v>нет</v>
      </c>
      <c r="AN1135" s="260">
        <f t="shared" si="238"/>
        <v>0</v>
      </c>
      <c r="AO1135" s="260" t="e">
        <f t="shared" si="239"/>
        <v>#VALUE!</v>
      </c>
    </row>
    <row r="1136" spans="1:41">
      <c r="A1136" s="264" t="e">
        <f t="shared" si="242"/>
        <v>#VALUE!</v>
      </c>
      <c r="B1136" s="243">
        <v>1224</v>
      </c>
      <c r="C1136" s="244"/>
      <c r="D1136" s="259" t="str">
        <f t="shared" si="235"/>
        <v/>
      </c>
      <c r="E1136" s="236"/>
      <c r="F1136" s="236"/>
      <c r="G1136" s="244"/>
      <c r="H1136" s="259" t="str">
        <f t="shared" si="236"/>
        <v/>
      </c>
      <c r="I1136" s="236"/>
      <c r="J1136" s="236"/>
      <c r="K1136" s="236"/>
      <c r="L1136" s="236"/>
      <c r="M1136" s="311">
        <f t="shared" si="240"/>
        <v>0</v>
      </c>
      <c r="N1136" s="236"/>
      <c r="O1136" s="236"/>
      <c r="P1136" s="236"/>
      <c r="Q1136" s="236"/>
      <c r="R1136" s="236"/>
      <c r="S1136" s="236"/>
      <c r="T1136" s="236"/>
      <c r="U1136" s="236"/>
      <c r="V1136" s="236"/>
      <c r="W1136" s="236"/>
      <c r="X1136" s="236"/>
      <c r="Y1136" s="236"/>
      <c r="Z1136" s="236"/>
      <c r="AA1136" s="236"/>
      <c r="AB1136" s="236"/>
      <c r="AC1136" s="236"/>
      <c r="AD1136" s="236"/>
      <c r="AE1136" s="236"/>
      <c r="AF1136" s="236"/>
      <c r="AG1136" s="236"/>
      <c r="AH1136" s="236"/>
      <c r="AI1136" s="236"/>
      <c r="AJ1136" s="236"/>
      <c r="AK1136" s="236"/>
      <c r="AL1136" s="260" t="str">
        <f t="shared" si="237"/>
        <v>нет</v>
      </c>
      <c r="AM1136" s="260" t="str">
        <f t="shared" si="241"/>
        <v>нет</v>
      </c>
      <c r="AN1136" s="260">
        <f t="shared" si="238"/>
        <v>0</v>
      </c>
      <c r="AO1136" s="260" t="e">
        <f t="shared" si="239"/>
        <v>#VALUE!</v>
      </c>
    </row>
    <row r="1137" spans="1:41">
      <c r="A1137" s="264" t="e">
        <f t="shared" si="242"/>
        <v>#VALUE!</v>
      </c>
      <c r="B1137" s="243">
        <v>1225</v>
      </c>
      <c r="C1137" s="244"/>
      <c r="D1137" s="259" t="str">
        <f t="shared" si="235"/>
        <v/>
      </c>
      <c r="E1137" s="236"/>
      <c r="F1137" s="236"/>
      <c r="G1137" s="244"/>
      <c r="H1137" s="259" t="str">
        <f t="shared" si="236"/>
        <v/>
      </c>
      <c r="I1137" s="236"/>
      <c r="J1137" s="236"/>
      <c r="K1137" s="236"/>
      <c r="L1137" s="236"/>
      <c r="M1137" s="311">
        <f t="shared" si="240"/>
        <v>0</v>
      </c>
      <c r="N1137" s="236"/>
      <c r="O1137" s="236"/>
      <c r="P1137" s="236"/>
      <c r="Q1137" s="236"/>
      <c r="R1137" s="236"/>
      <c r="S1137" s="236"/>
      <c r="T1137" s="236"/>
      <c r="U1137" s="236"/>
      <c r="V1137" s="236"/>
      <c r="W1137" s="236"/>
      <c r="X1137" s="236"/>
      <c r="Y1137" s="236"/>
      <c r="Z1137" s="236"/>
      <c r="AA1137" s="236"/>
      <c r="AB1137" s="236"/>
      <c r="AC1137" s="236"/>
      <c r="AD1137" s="236"/>
      <c r="AE1137" s="236"/>
      <c r="AF1137" s="236"/>
      <c r="AG1137" s="236"/>
      <c r="AH1137" s="236"/>
      <c r="AI1137" s="236"/>
      <c r="AJ1137" s="236"/>
      <c r="AK1137" s="236"/>
      <c r="AL1137" s="260" t="str">
        <f t="shared" si="237"/>
        <v>нет</v>
      </c>
      <c r="AM1137" s="260" t="str">
        <f t="shared" si="241"/>
        <v>нет</v>
      </c>
      <c r="AN1137" s="260">
        <f t="shared" si="238"/>
        <v>0</v>
      </c>
      <c r="AO1137" s="260" t="e">
        <f t="shared" si="239"/>
        <v>#VALUE!</v>
      </c>
    </row>
    <row r="1138" spans="1:41">
      <c r="A1138" s="264" t="e">
        <f t="shared" si="242"/>
        <v>#VALUE!</v>
      </c>
      <c r="B1138" s="243">
        <v>1226</v>
      </c>
      <c r="C1138" s="244"/>
      <c r="D1138" s="259" t="str">
        <f t="shared" si="235"/>
        <v/>
      </c>
      <c r="E1138" s="236"/>
      <c r="F1138" s="236"/>
      <c r="G1138" s="244"/>
      <c r="H1138" s="259" t="str">
        <f t="shared" si="236"/>
        <v/>
      </c>
      <c r="I1138" s="236"/>
      <c r="J1138" s="236"/>
      <c r="K1138" s="236"/>
      <c r="L1138" s="236"/>
      <c r="M1138" s="311">
        <f t="shared" si="240"/>
        <v>0</v>
      </c>
      <c r="N1138" s="236"/>
      <c r="O1138" s="236"/>
      <c r="P1138" s="236"/>
      <c r="Q1138" s="236"/>
      <c r="R1138" s="236"/>
      <c r="S1138" s="236"/>
      <c r="T1138" s="236"/>
      <c r="U1138" s="236"/>
      <c r="V1138" s="236"/>
      <c r="W1138" s="236"/>
      <c r="X1138" s="236"/>
      <c r="Y1138" s="236"/>
      <c r="Z1138" s="236"/>
      <c r="AA1138" s="236"/>
      <c r="AB1138" s="236"/>
      <c r="AC1138" s="236"/>
      <c r="AD1138" s="236"/>
      <c r="AE1138" s="236"/>
      <c r="AF1138" s="236"/>
      <c r="AG1138" s="236"/>
      <c r="AH1138" s="236"/>
      <c r="AI1138" s="236"/>
      <c r="AJ1138" s="236"/>
      <c r="AK1138" s="236"/>
      <c r="AL1138" s="260" t="str">
        <f t="shared" si="237"/>
        <v>нет</v>
      </c>
      <c r="AM1138" s="260" t="str">
        <f t="shared" si="241"/>
        <v>нет</v>
      </c>
      <c r="AN1138" s="260">
        <f t="shared" si="238"/>
        <v>0</v>
      </c>
      <c r="AO1138" s="260" t="e">
        <f t="shared" si="239"/>
        <v>#VALUE!</v>
      </c>
    </row>
    <row r="1139" spans="1:41">
      <c r="A1139" s="264" t="e">
        <f t="shared" si="242"/>
        <v>#VALUE!</v>
      </c>
      <c r="B1139" s="243">
        <v>1227</v>
      </c>
      <c r="C1139" s="244"/>
      <c r="D1139" s="259" t="str">
        <f t="shared" si="235"/>
        <v/>
      </c>
      <c r="E1139" s="236"/>
      <c r="F1139" s="236"/>
      <c r="G1139" s="244"/>
      <c r="H1139" s="259" t="str">
        <f t="shared" si="236"/>
        <v/>
      </c>
      <c r="I1139" s="236"/>
      <c r="J1139" s="236"/>
      <c r="K1139" s="236"/>
      <c r="L1139" s="236"/>
      <c r="M1139" s="311">
        <f t="shared" si="240"/>
        <v>0</v>
      </c>
      <c r="N1139" s="236"/>
      <c r="O1139" s="236"/>
      <c r="P1139" s="236"/>
      <c r="Q1139" s="236"/>
      <c r="R1139" s="236"/>
      <c r="S1139" s="236"/>
      <c r="T1139" s="236"/>
      <c r="U1139" s="236"/>
      <c r="V1139" s="236"/>
      <c r="W1139" s="236"/>
      <c r="X1139" s="236"/>
      <c r="Y1139" s="236"/>
      <c r="Z1139" s="236"/>
      <c r="AA1139" s="236"/>
      <c r="AB1139" s="236"/>
      <c r="AC1139" s="236"/>
      <c r="AD1139" s="236"/>
      <c r="AE1139" s="236"/>
      <c r="AF1139" s="236"/>
      <c r="AG1139" s="236"/>
      <c r="AH1139" s="236"/>
      <c r="AI1139" s="236"/>
      <c r="AJ1139" s="236"/>
      <c r="AK1139" s="236"/>
      <c r="AL1139" s="260" t="str">
        <f t="shared" si="237"/>
        <v>нет</v>
      </c>
      <c r="AM1139" s="260" t="str">
        <f t="shared" si="241"/>
        <v>нет</v>
      </c>
      <c r="AN1139" s="260">
        <f t="shared" si="238"/>
        <v>0</v>
      </c>
      <c r="AO1139" s="260" t="e">
        <f t="shared" si="239"/>
        <v>#VALUE!</v>
      </c>
    </row>
    <row r="1140" spans="1:41">
      <c r="A1140" s="264" t="e">
        <f t="shared" si="242"/>
        <v>#VALUE!</v>
      </c>
      <c r="B1140" s="243">
        <v>1228</v>
      </c>
      <c r="C1140" s="244"/>
      <c r="D1140" s="259" t="str">
        <f t="shared" si="235"/>
        <v/>
      </c>
      <c r="E1140" s="236"/>
      <c r="F1140" s="236"/>
      <c r="G1140" s="244"/>
      <c r="H1140" s="259" t="str">
        <f t="shared" si="236"/>
        <v/>
      </c>
      <c r="I1140" s="236"/>
      <c r="J1140" s="236"/>
      <c r="K1140" s="236"/>
      <c r="L1140" s="236"/>
      <c r="M1140" s="311">
        <f t="shared" si="240"/>
        <v>0</v>
      </c>
      <c r="N1140" s="236"/>
      <c r="O1140" s="236"/>
      <c r="P1140" s="236"/>
      <c r="Q1140" s="236"/>
      <c r="R1140" s="236"/>
      <c r="S1140" s="236"/>
      <c r="T1140" s="236"/>
      <c r="U1140" s="236"/>
      <c r="V1140" s="236"/>
      <c r="W1140" s="236"/>
      <c r="X1140" s="236"/>
      <c r="Y1140" s="236"/>
      <c r="Z1140" s="236"/>
      <c r="AA1140" s="236"/>
      <c r="AB1140" s="236"/>
      <c r="AC1140" s="236"/>
      <c r="AD1140" s="236"/>
      <c r="AE1140" s="236"/>
      <c r="AF1140" s="236"/>
      <c r="AG1140" s="236"/>
      <c r="AH1140" s="236"/>
      <c r="AI1140" s="236"/>
      <c r="AJ1140" s="236"/>
      <c r="AK1140" s="236"/>
      <c r="AL1140" s="260" t="str">
        <f t="shared" si="237"/>
        <v>нет</v>
      </c>
      <c r="AM1140" s="260" t="str">
        <f t="shared" si="241"/>
        <v>нет</v>
      </c>
      <c r="AN1140" s="260">
        <f t="shared" si="238"/>
        <v>0</v>
      </c>
      <c r="AO1140" s="260" t="e">
        <f t="shared" si="239"/>
        <v>#VALUE!</v>
      </c>
    </row>
    <row r="1141" spans="1:41">
      <c r="A1141" s="264" t="e">
        <f t="shared" si="242"/>
        <v>#VALUE!</v>
      </c>
      <c r="B1141" s="243">
        <v>1229</v>
      </c>
      <c r="C1141" s="244"/>
      <c r="D1141" s="259" t="str">
        <f t="shared" si="235"/>
        <v/>
      </c>
      <c r="E1141" s="236"/>
      <c r="F1141" s="236"/>
      <c r="G1141" s="244"/>
      <c r="H1141" s="259" t="str">
        <f t="shared" si="236"/>
        <v/>
      </c>
      <c r="I1141" s="236"/>
      <c r="J1141" s="236"/>
      <c r="K1141" s="236"/>
      <c r="L1141" s="236"/>
      <c r="M1141" s="311">
        <f t="shared" si="240"/>
        <v>0</v>
      </c>
      <c r="N1141" s="236"/>
      <c r="O1141" s="236"/>
      <c r="P1141" s="236"/>
      <c r="Q1141" s="236"/>
      <c r="R1141" s="236"/>
      <c r="S1141" s="236"/>
      <c r="T1141" s="236"/>
      <c r="U1141" s="236"/>
      <c r="V1141" s="236"/>
      <c r="W1141" s="236"/>
      <c r="X1141" s="236"/>
      <c r="Y1141" s="236"/>
      <c r="Z1141" s="236"/>
      <c r="AA1141" s="236"/>
      <c r="AB1141" s="236"/>
      <c r="AC1141" s="236"/>
      <c r="AD1141" s="236"/>
      <c r="AE1141" s="236"/>
      <c r="AF1141" s="236"/>
      <c r="AG1141" s="236"/>
      <c r="AH1141" s="236"/>
      <c r="AI1141" s="236"/>
      <c r="AJ1141" s="236"/>
      <c r="AK1141" s="236"/>
      <c r="AL1141" s="260" t="str">
        <f t="shared" si="237"/>
        <v>нет</v>
      </c>
      <c r="AM1141" s="260" t="str">
        <f t="shared" si="241"/>
        <v>нет</v>
      </c>
      <c r="AN1141" s="260">
        <f t="shared" si="238"/>
        <v>0</v>
      </c>
      <c r="AO1141" s="260" t="e">
        <f t="shared" si="239"/>
        <v>#VALUE!</v>
      </c>
    </row>
    <row r="1142" spans="1:41">
      <c r="A1142" s="264" t="e">
        <f t="shared" si="242"/>
        <v>#VALUE!</v>
      </c>
      <c r="B1142" s="243">
        <v>1230</v>
      </c>
      <c r="C1142" s="244"/>
      <c r="D1142" s="259" t="str">
        <f t="shared" si="235"/>
        <v/>
      </c>
      <c r="E1142" s="236"/>
      <c r="F1142" s="236"/>
      <c r="G1142" s="244"/>
      <c r="H1142" s="259" t="str">
        <f t="shared" si="236"/>
        <v/>
      </c>
      <c r="I1142" s="236"/>
      <c r="J1142" s="236"/>
      <c r="K1142" s="236"/>
      <c r="L1142" s="236"/>
      <c r="M1142" s="311">
        <f t="shared" si="240"/>
        <v>0</v>
      </c>
      <c r="N1142" s="236"/>
      <c r="O1142" s="236"/>
      <c r="P1142" s="236"/>
      <c r="Q1142" s="236"/>
      <c r="R1142" s="236"/>
      <c r="S1142" s="236"/>
      <c r="T1142" s="236"/>
      <c r="U1142" s="236"/>
      <c r="V1142" s="236"/>
      <c r="W1142" s="236"/>
      <c r="X1142" s="236"/>
      <c r="Y1142" s="236"/>
      <c r="Z1142" s="236"/>
      <c r="AA1142" s="236"/>
      <c r="AB1142" s="236"/>
      <c r="AC1142" s="236"/>
      <c r="AD1142" s="236"/>
      <c r="AE1142" s="236"/>
      <c r="AF1142" s="236"/>
      <c r="AG1142" s="236"/>
      <c r="AH1142" s="236"/>
      <c r="AI1142" s="236"/>
      <c r="AJ1142" s="236"/>
      <c r="AK1142" s="236"/>
      <c r="AL1142" s="260" t="str">
        <f t="shared" si="237"/>
        <v>нет</v>
      </c>
      <c r="AM1142" s="260" t="str">
        <f t="shared" si="241"/>
        <v>нет</v>
      </c>
      <c r="AN1142" s="260">
        <f t="shared" si="238"/>
        <v>0</v>
      </c>
      <c r="AO1142" s="260" t="e">
        <f t="shared" si="239"/>
        <v>#VALUE!</v>
      </c>
    </row>
    <row r="1143" spans="1:41">
      <c r="A1143" s="264" t="e">
        <f t="shared" si="242"/>
        <v>#VALUE!</v>
      </c>
      <c r="B1143" s="243">
        <v>1231</v>
      </c>
      <c r="C1143" s="244"/>
      <c r="D1143" s="259" t="str">
        <f t="shared" si="235"/>
        <v/>
      </c>
      <c r="E1143" s="236"/>
      <c r="F1143" s="236"/>
      <c r="G1143" s="244"/>
      <c r="H1143" s="259" t="str">
        <f t="shared" si="236"/>
        <v/>
      </c>
      <c r="I1143" s="236"/>
      <c r="J1143" s="236"/>
      <c r="K1143" s="236"/>
      <c r="L1143" s="236"/>
      <c r="M1143" s="311">
        <f t="shared" si="240"/>
        <v>0</v>
      </c>
      <c r="N1143" s="236"/>
      <c r="O1143" s="236"/>
      <c r="P1143" s="236"/>
      <c r="Q1143" s="236"/>
      <c r="R1143" s="236"/>
      <c r="S1143" s="236"/>
      <c r="T1143" s="236"/>
      <c r="U1143" s="236"/>
      <c r="V1143" s="236"/>
      <c r="W1143" s="236"/>
      <c r="X1143" s="236"/>
      <c r="Y1143" s="236"/>
      <c r="Z1143" s="236"/>
      <c r="AA1143" s="236"/>
      <c r="AB1143" s="236"/>
      <c r="AC1143" s="236"/>
      <c r="AD1143" s="236"/>
      <c r="AE1143" s="236"/>
      <c r="AF1143" s="236"/>
      <c r="AG1143" s="236"/>
      <c r="AH1143" s="236"/>
      <c r="AI1143" s="236"/>
      <c r="AJ1143" s="236"/>
      <c r="AK1143" s="236"/>
      <c r="AL1143" s="260" t="str">
        <f t="shared" si="237"/>
        <v>нет</v>
      </c>
      <c r="AM1143" s="260" t="str">
        <f t="shared" si="241"/>
        <v>нет</v>
      </c>
      <c r="AN1143" s="260">
        <f t="shared" si="238"/>
        <v>0</v>
      </c>
      <c r="AO1143" s="260" t="e">
        <f t="shared" si="239"/>
        <v>#VALUE!</v>
      </c>
    </row>
    <row r="1144" spans="1:41">
      <c r="A1144" s="264" t="e">
        <f t="shared" si="242"/>
        <v>#VALUE!</v>
      </c>
      <c r="B1144" s="243">
        <v>1232</v>
      </c>
      <c r="C1144" s="244"/>
      <c r="D1144" s="259" t="str">
        <f t="shared" si="235"/>
        <v/>
      </c>
      <c r="E1144" s="236"/>
      <c r="F1144" s="236"/>
      <c r="G1144" s="244"/>
      <c r="H1144" s="259" t="str">
        <f t="shared" si="236"/>
        <v/>
      </c>
      <c r="I1144" s="236"/>
      <c r="J1144" s="236"/>
      <c r="K1144" s="236"/>
      <c r="L1144" s="236"/>
      <c r="M1144" s="311">
        <f t="shared" si="240"/>
        <v>0</v>
      </c>
      <c r="N1144" s="236"/>
      <c r="O1144" s="236"/>
      <c r="P1144" s="236"/>
      <c r="Q1144" s="236"/>
      <c r="R1144" s="236"/>
      <c r="S1144" s="236"/>
      <c r="T1144" s="236"/>
      <c r="U1144" s="236"/>
      <c r="V1144" s="236"/>
      <c r="W1144" s="236"/>
      <c r="X1144" s="236"/>
      <c r="Y1144" s="236"/>
      <c r="Z1144" s="236"/>
      <c r="AA1144" s="236"/>
      <c r="AB1144" s="236"/>
      <c r="AC1144" s="236"/>
      <c r="AD1144" s="236"/>
      <c r="AE1144" s="236"/>
      <c r="AF1144" s="236"/>
      <c r="AG1144" s="236"/>
      <c r="AH1144" s="236"/>
      <c r="AI1144" s="236"/>
      <c r="AJ1144" s="236"/>
      <c r="AK1144" s="236"/>
      <c r="AL1144" s="260" t="str">
        <f t="shared" si="237"/>
        <v>нет</v>
      </c>
      <c r="AM1144" s="260" t="str">
        <f t="shared" si="241"/>
        <v>нет</v>
      </c>
      <c r="AN1144" s="260">
        <f t="shared" si="238"/>
        <v>0</v>
      </c>
      <c r="AO1144" s="260" t="e">
        <f t="shared" si="239"/>
        <v>#VALUE!</v>
      </c>
    </row>
    <row r="1145" spans="1:41">
      <c r="A1145" s="264" t="e">
        <f t="shared" si="242"/>
        <v>#VALUE!</v>
      </c>
      <c r="B1145" s="243">
        <v>1233</v>
      </c>
      <c r="C1145" s="244"/>
      <c r="D1145" s="259" t="str">
        <f t="shared" si="235"/>
        <v/>
      </c>
      <c r="E1145" s="236"/>
      <c r="F1145" s="236"/>
      <c r="G1145" s="244"/>
      <c r="H1145" s="259" t="str">
        <f t="shared" si="236"/>
        <v/>
      </c>
      <c r="I1145" s="236"/>
      <c r="J1145" s="236"/>
      <c r="K1145" s="236"/>
      <c r="L1145" s="236"/>
      <c r="M1145" s="311">
        <f t="shared" si="240"/>
        <v>0</v>
      </c>
      <c r="N1145" s="236"/>
      <c r="O1145" s="236"/>
      <c r="P1145" s="236"/>
      <c r="Q1145" s="236"/>
      <c r="R1145" s="236"/>
      <c r="S1145" s="236"/>
      <c r="T1145" s="236"/>
      <c r="U1145" s="236"/>
      <c r="V1145" s="236"/>
      <c r="W1145" s="236"/>
      <c r="X1145" s="236"/>
      <c r="Y1145" s="236"/>
      <c r="Z1145" s="236"/>
      <c r="AA1145" s="236"/>
      <c r="AB1145" s="236"/>
      <c r="AC1145" s="236"/>
      <c r="AD1145" s="236"/>
      <c r="AE1145" s="236"/>
      <c r="AF1145" s="236"/>
      <c r="AG1145" s="236"/>
      <c r="AH1145" s="236"/>
      <c r="AI1145" s="236"/>
      <c r="AJ1145" s="236"/>
      <c r="AK1145" s="236"/>
      <c r="AL1145" s="260" t="str">
        <f t="shared" si="237"/>
        <v>нет</v>
      </c>
      <c r="AM1145" s="260" t="str">
        <f t="shared" si="241"/>
        <v>нет</v>
      </c>
      <c r="AN1145" s="260">
        <f t="shared" si="238"/>
        <v>0</v>
      </c>
      <c r="AO1145" s="260" t="e">
        <f t="shared" si="239"/>
        <v>#VALUE!</v>
      </c>
    </row>
    <row r="1146" spans="1:41">
      <c r="A1146" s="264" t="e">
        <f t="shared" si="242"/>
        <v>#VALUE!</v>
      </c>
      <c r="B1146" s="243">
        <v>1234</v>
      </c>
      <c r="C1146" s="244"/>
      <c r="D1146" s="259" t="str">
        <f t="shared" si="235"/>
        <v/>
      </c>
      <c r="E1146" s="236"/>
      <c r="F1146" s="236"/>
      <c r="G1146" s="244"/>
      <c r="H1146" s="259" t="str">
        <f t="shared" si="236"/>
        <v/>
      </c>
      <c r="I1146" s="236"/>
      <c r="J1146" s="236"/>
      <c r="K1146" s="236"/>
      <c r="L1146" s="236"/>
      <c r="M1146" s="311">
        <f t="shared" si="240"/>
        <v>0</v>
      </c>
      <c r="N1146" s="236"/>
      <c r="O1146" s="236"/>
      <c r="P1146" s="236"/>
      <c r="Q1146" s="236"/>
      <c r="R1146" s="236"/>
      <c r="S1146" s="236"/>
      <c r="T1146" s="236"/>
      <c r="U1146" s="236"/>
      <c r="V1146" s="236"/>
      <c r="W1146" s="236"/>
      <c r="X1146" s="236"/>
      <c r="Y1146" s="236"/>
      <c r="Z1146" s="236"/>
      <c r="AA1146" s="236"/>
      <c r="AB1146" s="236"/>
      <c r="AC1146" s="236"/>
      <c r="AD1146" s="236"/>
      <c r="AE1146" s="236"/>
      <c r="AF1146" s="236"/>
      <c r="AG1146" s="236"/>
      <c r="AH1146" s="236"/>
      <c r="AI1146" s="236"/>
      <c r="AJ1146" s="236"/>
      <c r="AK1146" s="236"/>
      <c r="AL1146" s="260" t="str">
        <f t="shared" si="237"/>
        <v>нет</v>
      </c>
      <c r="AM1146" s="260" t="str">
        <f t="shared" si="241"/>
        <v>нет</v>
      </c>
      <c r="AN1146" s="260">
        <f t="shared" si="238"/>
        <v>0</v>
      </c>
      <c r="AO1146" s="260" t="e">
        <f t="shared" si="239"/>
        <v>#VALUE!</v>
      </c>
    </row>
    <row r="1147" spans="1:41">
      <c r="A1147" s="264" t="e">
        <f t="shared" si="242"/>
        <v>#VALUE!</v>
      </c>
      <c r="B1147" s="243">
        <v>1235</v>
      </c>
      <c r="C1147" s="244"/>
      <c r="D1147" s="259" t="str">
        <f t="shared" si="235"/>
        <v/>
      </c>
      <c r="E1147" s="236"/>
      <c r="F1147" s="236"/>
      <c r="G1147" s="244"/>
      <c r="H1147" s="259" t="str">
        <f t="shared" si="236"/>
        <v/>
      </c>
      <c r="I1147" s="236"/>
      <c r="J1147" s="236"/>
      <c r="K1147" s="236"/>
      <c r="L1147" s="236"/>
      <c r="M1147" s="311">
        <f t="shared" si="240"/>
        <v>0</v>
      </c>
      <c r="N1147" s="236"/>
      <c r="O1147" s="236"/>
      <c r="P1147" s="236"/>
      <c r="Q1147" s="236"/>
      <c r="R1147" s="236"/>
      <c r="S1147" s="236"/>
      <c r="T1147" s="236"/>
      <c r="U1147" s="236"/>
      <c r="V1147" s="236"/>
      <c r="W1147" s="236"/>
      <c r="X1147" s="236"/>
      <c r="Y1147" s="236"/>
      <c r="Z1147" s="236"/>
      <c r="AA1147" s="236"/>
      <c r="AB1147" s="236"/>
      <c r="AC1147" s="236"/>
      <c r="AD1147" s="236"/>
      <c r="AE1147" s="236"/>
      <c r="AF1147" s="236"/>
      <c r="AG1147" s="236"/>
      <c r="AH1147" s="236"/>
      <c r="AI1147" s="236"/>
      <c r="AJ1147" s="236"/>
      <c r="AK1147" s="236"/>
      <c r="AL1147" s="260" t="str">
        <f t="shared" si="237"/>
        <v>нет</v>
      </c>
      <c r="AM1147" s="260" t="str">
        <f t="shared" si="241"/>
        <v>нет</v>
      </c>
      <c r="AN1147" s="260">
        <f t="shared" si="238"/>
        <v>0</v>
      </c>
      <c r="AO1147" s="260" t="e">
        <f t="shared" si="239"/>
        <v>#VALUE!</v>
      </c>
    </row>
    <row r="1148" spans="1:41">
      <c r="A1148" s="264" t="e">
        <f t="shared" si="242"/>
        <v>#VALUE!</v>
      </c>
      <c r="B1148" s="243">
        <v>1236</v>
      </c>
      <c r="C1148" s="244"/>
      <c r="D1148" s="259" t="str">
        <f t="shared" si="235"/>
        <v/>
      </c>
      <c r="E1148" s="236"/>
      <c r="F1148" s="236"/>
      <c r="G1148" s="244"/>
      <c r="H1148" s="259" t="str">
        <f t="shared" si="236"/>
        <v/>
      </c>
      <c r="I1148" s="236"/>
      <c r="J1148" s="236"/>
      <c r="K1148" s="236"/>
      <c r="L1148" s="236"/>
      <c r="M1148" s="311">
        <f t="shared" si="240"/>
        <v>0</v>
      </c>
      <c r="N1148" s="236"/>
      <c r="O1148" s="236"/>
      <c r="P1148" s="236"/>
      <c r="Q1148" s="236"/>
      <c r="R1148" s="236"/>
      <c r="S1148" s="236"/>
      <c r="T1148" s="236"/>
      <c r="U1148" s="236"/>
      <c r="V1148" s="236"/>
      <c r="W1148" s="236"/>
      <c r="X1148" s="236"/>
      <c r="Y1148" s="236"/>
      <c r="Z1148" s="236"/>
      <c r="AA1148" s="236"/>
      <c r="AB1148" s="236"/>
      <c r="AC1148" s="236"/>
      <c r="AD1148" s="236"/>
      <c r="AE1148" s="236"/>
      <c r="AF1148" s="236"/>
      <c r="AG1148" s="236"/>
      <c r="AH1148" s="236"/>
      <c r="AI1148" s="236"/>
      <c r="AJ1148" s="236"/>
      <c r="AK1148" s="236"/>
      <c r="AL1148" s="260" t="str">
        <f t="shared" si="237"/>
        <v>нет</v>
      </c>
      <c r="AM1148" s="260" t="str">
        <f t="shared" si="241"/>
        <v>нет</v>
      </c>
      <c r="AN1148" s="260">
        <f t="shared" si="238"/>
        <v>0</v>
      </c>
      <c r="AO1148" s="260" t="e">
        <f t="shared" si="239"/>
        <v>#VALUE!</v>
      </c>
    </row>
    <row r="1149" spans="1:41">
      <c r="A1149" s="264" t="e">
        <f t="shared" si="242"/>
        <v>#VALUE!</v>
      </c>
      <c r="B1149" s="243">
        <v>1237</v>
      </c>
      <c r="C1149" s="244"/>
      <c r="D1149" s="259" t="str">
        <f t="shared" si="235"/>
        <v/>
      </c>
      <c r="E1149" s="236"/>
      <c r="F1149" s="236"/>
      <c r="G1149" s="244"/>
      <c r="H1149" s="259" t="str">
        <f t="shared" si="236"/>
        <v/>
      </c>
      <c r="I1149" s="236"/>
      <c r="J1149" s="236"/>
      <c r="K1149" s="236"/>
      <c r="L1149" s="236"/>
      <c r="M1149" s="311">
        <f t="shared" si="240"/>
        <v>0</v>
      </c>
      <c r="N1149" s="236"/>
      <c r="O1149" s="236"/>
      <c r="P1149" s="236"/>
      <c r="Q1149" s="236"/>
      <c r="R1149" s="236"/>
      <c r="S1149" s="236"/>
      <c r="T1149" s="236"/>
      <c r="U1149" s="236"/>
      <c r="V1149" s="236"/>
      <c r="W1149" s="236"/>
      <c r="X1149" s="236"/>
      <c r="Y1149" s="236"/>
      <c r="Z1149" s="236"/>
      <c r="AA1149" s="236"/>
      <c r="AB1149" s="236"/>
      <c r="AC1149" s="236"/>
      <c r="AD1149" s="236"/>
      <c r="AE1149" s="236"/>
      <c r="AF1149" s="236"/>
      <c r="AG1149" s="236"/>
      <c r="AH1149" s="236"/>
      <c r="AI1149" s="236"/>
      <c r="AJ1149" s="236"/>
      <c r="AK1149" s="236"/>
      <c r="AL1149" s="260" t="str">
        <f t="shared" si="237"/>
        <v>нет</v>
      </c>
      <c r="AM1149" s="260" t="str">
        <f t="shared" si="241"/>
        <v>нет</v>
      </c>
      <c r="AN1149" s="260">
        <f t="shared" si="238"/>
        <v>0</v>
      </c>
      <c r="AO1149" s="260" t="e">
        <f t="shared" si="239"/>
        <v>#VALUE!</v>
      </c>
    </row>
    <row r="1150" spans="1:41">
      <c r="A1150" s="264" t="e">
        <f t="shared" si="242"/>
        <v>#VALUE!</v>
      </c>
      <c r="B1150" s="243">
        <v>1238</v>
      </c>
      <c r="C1150" s="244"/>
      <c r="D1150" s="259" t="str">
        <f t="shared" si="235"/>
        <v/>
      </c>
      <c r="E1150" s="236"/>
      <c r="F1150" s="236"/>
      <c r="G1150" s="244"/>
      <c r="H1150" s="259" t="str">
        <f t="shared" si="236"/>
        <v/>
      </c>
      <c r="I1150" s="236"/>
      <c r="J1150" s="236"/>
      <c r="K1150" s="236"/>
      <c r="L1150" s="236"/>
      <c r="M1150" s="311">
        <f t="shared" si="240"/>
        <v>0</v>
      </c>
      <c r="N1150" s="236"/>
      <c r="O1150" s="236"/>
      <c r="P1150" s="236"/>
      <c r="Q1150" s="236"/>
      <c r="R1150" s="236"/>
      <c r="S1150" s="236"/>
      <c r="T1150" s="236"/>
      <c r="U1150" s="236"/>
      <c r="V1150" s="236"/>
      <c r="W1150" s="236"/>
      <c r="X1150" s="236"/>
      <c r="Y1150" s="236"/>
      <c r="Z1150" s="236"/>
      <c r="AA1150" s="236"/>
      <c r="AB1150" s="236"/>
      <c r="AC1150" s="236"/>
      <c r="AD1150" s="236"/>
      <c r="AE1150" s="236"/>
      <c r="AF1150" s="236"/>
      <c r="AG1150" s="236"/>
      <c r="AH1150" s="236"/>
      <c r="AI1150" s="236"/>
      <c r="AJ1150" s="236"/>
      <c r="AK1150" s="236"/>
      <c r="AL1150" s="260" t="str">
        <f t="shared" si="237"/>
        <v>нет</v>
      </c>
      <c r="AM1150" s="260" t="str">
        <f t="shared" si="241"/>
        <v>нет</v>
      </c>
      <c r="AN1150" s="260">
        <f t="shared" si="238"/>
        <v>0</v>
      </c>
      <c r="AO1150" s="260" t="e">
        <f t="shared" si="239"/>
        <v>#VALUE!</v>
      </c>
    </row>
    <row r="1151" spans="1:41">
      <c r="A1151" s="264" t="e">
        <f t="shared" si="242"/>
        <v>#VALUE!</v>
      </c>
      <c r="B1151" s="243">
        <v>1239</v>
      </c>
      <c r="C1151" s="244"/>
      <c r="D1151" s="259" t="str">
        <f t="shared" si="235"/>
        <v/>
      </c>
      <c r="E1151" s="236"/>
      <c r="F1151" s="236"/>
      <c r="G1151" s="244"/>
      <c r="H1151" s="259" t="str">
        <f t="shared" si="236"/>
        <v/>
      </c>
      <c r="I1151" s="236"/>
      <c r="J1151" s="236"/>
      <c r="K1151" s="236"/>
      <c r="L1151" s="236"/>
      <c r="M1151" s="311">
        <f t="shared" si="240"/>
        <v>0</v>
      </c>
      <c r="N1151" s="236"/>
      <c r="O1151" s="236"/>
      <c r="P1151" s="236"/>
      <c r="Q1151" s="236"/>
      <c r="R1151" s="236"/>
      <c r="S1151" s="236"/>
      <c r="T1151" s="236"/>
      <c r="U1151" s="236"/>
      <c r="V1151" s="236"/>
      <c r="W1151" s="236"/>
      <c r="X1151" s="236"/>
      <c r="Y1151" s="236"/>
      <c r="Z1151" s="236"/>
      <c r="AA1151" s="236"/>
      <c r="AB1151" s="236"/>
      <c r="AC1151" s="236"/>
      <c r="AD1151" s="236"/>
      <c r="AE1151" s="236"/>
      <c r="AF1151" s="236"/>
      <c r="AG1151" s="236"/>
      <c r="AH1151" s="236"/>
      <c r="AI1151" s="236"/>
      <c r="AJ1151" s="236"/>
      <c r="AK1151" s="236"/>
      <c r="AL1151" s="260" t="str">
        <f t="shared" si="237"/>
        <v>нет</v>
      </c>
      <c r="AM1151" s="260" t="str">
        <f t="shared" si="241"/>
        <v>нет</v>
      </c>
      <c r="AN1151" s="260">
        <f t="shared" si="238"/>
        <v>0</v>
      </c>
      <c r="AO1151" s="260" t="e">
        <f t="shared" si="239"/>
        <v>#VALUE!</v>
      </c>
    </row>
    <row r="1152" spans="1:41">
      <c r="A1152" s="264" t="e">
        <f t="shared" si="242"/>
        <v>#VALUE!</v>
      </c>
      <c r="B1152" s="243">
        <v>1240</v>
      </c>
      <c r="C1152" s="244"/>
      <c r="D1152" s="259" t="str">
        <f t="shared" si="235"/>
        <v/>
      </c>
      <c r="E1152" s="236"/>
      <c r="F1152" s="236"/>
      <c r="G1152" s="244"/>
      <c r="H1152" s="259" t="str">
        <f t="shared" si="236"/>
        <v/>
      </c>
      <c r="I1152" s="236"/>
      <c r="J1152" s="236"/>
      <c r="K1152" s="236"/>
      <c r="L1152" s="236"/>
      <c r="M1152" s="311">
        <f t="shared" si="240"/>
        <v>0</v>
      </c>
      <c r="N1152" s="236"/>
      <c r="O1152" s="236"/>
      <c r="P1152" s="236"/>
      <c r="Q1152" s="236"/>
      <c r="R1152" s="236"/>
      <c r="S1152" s="236"/>
      <c r="T1152" s="236"/>
      <c r="U1152" s="236"/>
      <c r="V1152" s="236"/>
      <c r="W1152" s="236"/>
      <c r="X1152" s="236"/>
      <c r="Y1152" s="236"/>
      <c r="Z1152" s="236"/>
      <c r="AA1152" s="236"/>
      <c r="AB1152" s="236"/>
      <c r="AC1152" s="236"/>
      <c r="AD1152" s="236"/>
      <c r="AE1152" s="236"/>
      <c r="AF1152" s="236"/>
      <c r="AG1152" s="236"/>
      <c r="AH1152" s="236"/>
      <c r="AI1152" s="236"/>
      <c r="AJ1152" s="236"/>
      <c r="AK1152" s="236"/>
      <c r="AL1152" s="260" t="str">
        <f t="shared" si="237"/>
        <v>нет</v>
      </c>
      <c r="AM1152" s="260" t="str">
        <f t="shared" si="241"/>
        <v>нет</v>
      </c>
      <c r="AN1152" s="260">
        <f t="shared" si="238"/>
        <v>0</v>
      </c>
      <c r="AO1152" s="260" t="e">
        <f t="shared" si="239"/>
        <v>#VALUE!</v>
      </c>
    </row>
    <row r="1153" spans="1:41">
      <c r="A1153" s="264" t="e">
        <f t="shared" si="242"/>
        <v>#VALUE!</v>
      </c>
      <c r="B1153" s="243">
        <v>1241</v>
      </c>
      <c r="C1153" s="244"/>
      <c r="D1153" s="259" t="str">
        <f t="shared" si="235"/>
        <v/>
      </c>
      <c r="E1153" s="236"/>
      <c r="F1153" s="236"/>
      <c r="G1153" s="244"/>
      <c r="H1153" s="259" t="str">
        <f t="shared" si="236"/>
        <v/>
      </c>
      <c r="I1153" s="236"/>
      <c r="J1153" s="236"/>
      <c r="K1153" s="236"/>
      <c r="L1153" s="236"/>
      <c r="M1153" s="311">
        <f t="shared" si="240"/>
        <v>0</v>
      </c>
      <c r="N1153" s="236"/>
      <c r="O1153" s="236"/>
      <c r="P1153" s="236"/>
      <c r="Q1153" s="236"/>
      <c r="R1153" s="236"/>
      <c r="S1153" s="236"/>
      <c r="T1153" s="236"/>
      <c r="U1153" s="236"/>
      <c r="V1153" s="236"/>
      <c r="W1153" s="236"/>
      <c r="X1153" s="236"/>
      <c r="Y1153" s="236"/>
      <c r="Z1153" s="236"/>
      <c r="AA1153" s="236"/>
      <c r="AB1153" s="236"/>
      <c r="AC1153" s="236"/>
      <c r="AD1153" s="236"/>
      <c r="AE1153" s="236"/>
      <c r="AF1153" s="236"/>
      <c r="AG1153" s="236"/>
      <c r="AH1153" s="236"/>
      <c r="AI1153" s="236"/>
      <c r="AJ1153" s="236"/>
      <c r="AK1153" s="236"/>
      <c r="AL1153" s="260" t="str">
        <f t="shared" si="237"/>
        <v>нет</v>
      </c>
      <c r="AM1153" s="260" t="str">
        <f t="shared" si="241"/>
        <v>нет</v>
      </c>
      <c r="AN1153" s="260">
        <f t="shared" si="238"/>
        <v>0</v>
      </c>
      <c r="AO1153" s="260" t="e">
        <f t="shared" si="239"/>
        <v>#VALUE!</v>
      </c>
    </row>
    <row r="1154" spans="1:41">
      <c r="A1154" s="264" t="e">
        <f t="shared" si="242"/>
        <v>#VALUE!</v>
      </c>
      <c r="B1154" s="243">
        <v>1242</v>
      </c>
      <c r="C1154" s="244"/>
      <c r="D1154" s="259" t="str">
        <f t="shared" si="235"/>
        <v/>
      </c>
      <c r="E1154" s="236"/>
      <c r="F1154" s="236"/>
      <c r="G1154" s="244"/>
      <c r="H1154" s="259" t="str">
        <f t="shared" si="236"/>
        <v/>
      </c>
      <c r="I1154" s="236"/>
      <c r="J1154" s="236"/>
      <c r="K1154" s="236"/>
      <c r="L1154" s="236"/>
      <c r="M1154" s="311">
        <f t="shared" si="240"/>
        <v>0</v>
      </c>
      <c r="N1154" s="236"/>
      <c r="O1154" s="236"/>
      <c r="P1154" s="236"/>
      <c r="Q1154" s="236"/>
      <c r="R1154" s="236"/>
      <c r="S1154" s="236"/>
      <c r="T1154" s="236"/>
      <c r="U1154" s="236"/>
      <c r="V1154" s="236"/>
      <c r="W1154" s="236"/>
      <c r="X1154" s="236"/>
      <c r="Y1154" s="236"/>
      <c r="Z1154" s="236"/>
      <c r="AA1154" s="236"/>
      <c r="AB1154" s="236"/>
      <c r="AC1154" s="236"/>
      <c r="AD1154" s="236"/>
      <c r="AE1154" s="236"/>
      <c r="AF1154" s="236"/>
      <c r="AG1154" s="236"/>
      <c r="AH1154" s="236"/>
      <c r="AI1154" s="236"/>
      <c r="AJ1154" s="236"/>
      <c r="AK1154" s="236"/>
      <c r="AL1154" s="260" t="str">
        <f t="shared" si="237"/>
        <v>нет</v>
      </c>
      <c r="AM1154" s="260" t="str">
        <f t="shared" si="241"/>
        <v>нет</v>
      </c>
      <c r="AN1154" s="260">
        <f t="shared" si="238"/>
        <v>0</v>
      </c>
      <c r="AO1154" s="260" t="e">
        <f t="shared" si="239"/>
        <v>#VALUE!</v>
      </c>
    </row>
    <row r="1155" spans="1:41">
      <c r="A1155" s="264" t="e">
        <f t="shared" si="242"/>
        <v>#VALUE!</v>
      </c>
      <c r="B1155" s="243">
        <v>1243</v>
      </c>
      <c r="C1155" s="244"/>
      <c r="D1155" s="259" t="str">
        <f t="shared" si="235"/>
        <v/>
      </c>
      <c r="E1155" s="236"/>
      <c r="F1155" s="236"/>
      <c r="G1155" s="244"/>
      <c r="H1155" s="259" t="str">
        <f t="shared" si="236"/>
        <v/>
      </c>
      <c r="I1155" s="236"/>
      <c r="J1155" s="236"/>
      <c r="K1155" s="236"/>
      <c r="L1155" s="236"/>
      <c r="M1155" s="311">
        <f t="shared" si="240"/>
        <v>0</v>
      </c>
      <c r="N1155" s="236"/>
      <c r="O1155" s="236"/>
      <c r="P1155" s="236"/>
      <c r="Q1155" s="236"/>
      <c r="R1155" s="236"/>
      <c r="S1155" s="236"/>
      <c r="T1155" s="236"/>
      <c r="U1155" s="236"/>
      <c r="V1155" s="236"/>
      <c r="W1155" s="236"/>
      <c r="X1155" s="236"/>
      <c r="Y1155" s="236"/>
      <c r="Z1155" s="236"/>
      <c r="AA1155" s="236"/>
      <c r="AB1155" s="236"/>
      <c r="AC1155" s="236"/>
      <c r="AD1155" s="236"/>
      <c r="AE1155" s="236"/>
      <c r="AF1155" s="236"/>
      <c r="AG1155" s="236"/>
      <c r="AH1155" s="236"/>
      <c r="AI1155" s="236"/>
      <c r="AJ1155" s="236"/>
      <c r="AK1155" s="236"/>
      <c r="AL1155" s="260" t="str">
        <f t="shared" si="237"/>
        <v>нет</v>
      </c>
      <c r="AM1155" s="260" t="str">
        <f t="shared" si="241"/>
        <v>нет</v>
      </c>
      <c r="AN1155" s="260">
        <f t="shared" si="238"/>
        <v>0</v>
      </c>
      <c r="AO1155" s="260" t="e">
        <f t="shared" si="239"/>
        <v>#VALUE!</v>
      </c>
    </row>
    <row r="1156" spans="1:41">
      <c r="A1156" s="264" t="e">
        <f t="shared" si="242"/>
        <v>#VALUE!</v>
      </c>
      <c r="B1156" s="243">
        <v>1244</v>
      </c>
      <c r="C1156" s="244"/>
      <c r="D1156" s="259" t="str">
        <f t="shared" si="235"/>
        <v/>
      </c>
      <c r="E1156" s="236"/>
      <c r="F1156" s="236"/>
      <c r="G1156" s="244"/>
      <c r="H1156" s="259" t="str">
        <f t="shared" si="236"/>
        <v/>
      </c>
      <c r="I1156" s="236"/>
      <c r="J1156" s="236"/>
      <c r="K1156" s="236"/>
      <c r="L1156" s="236"/>
      <c r="M1156" s="311">
        <f t="shared" si="240"/>
        <v>0</v>
      </c>
      <c r="N1156" s="236"/>
      <c r="O1156" s="236"/>
      <c r="P1156" s="236"/>
      <c r="Q1156" s="236"/>
      <c r="R1156" s="236"/>
      <c r="S1156" s="236"/>
      <c r="T1156" s="236"/>
      <c r="U1156" s="236"/>
      <c r="V1156" s="236"/>
      <c r="W1156" s="236"/>
      <c r="X1156" s="236"/>
      <c r="Y1156" s="236"/>
      <c r="Z1156" s="236"/>
      <c r="AA1156" s="236"/>
      <c r="AB1156" s="236"/>
      <c r="AC1156" s="236"/>
      <c r="AD1156" s="236"/>
      <c r="AE1156" s="236"/>
      <c r="AF1156" s="236"/>
      <c r="AG1156" s="236"/>
      <c r="AH1156" s="236"/>
      <c r="AI1156" s="236"/>
      <c r="AJ1156" s="236"/>
      <c r="AK1156" s="236"/>
      <c r="AL1156" s="260" t="str">
        <f t="shared" si="237"/>
        <v>нет</v>
      </c>
      <c r="AM1156" s="260" t="str">
        <f t="shared" si="241"/>
        <v>нет</v>
      </c>
      <c r="AN1156" s="260">
        <f t="shared" si="238"/>
        <v>0</v>
      </c>
      <c r="AO1156" s="260" t="e">
        <f t="shared" si="239"/>
        <v>#VALUE!</v>
      </c>
    </row>
    <row r="1157" spans="1:41">
      <c r="A1157" s="264" t="e">
        <f t="shared" si="242"/>
        <v>#VALUE!</v>
      </c>
      <c r="B1157" s="243">
        <v>1245</v>
      </c>
      <c r="C1157" s="244"/>
      <c r="D1157" s="259" t="str">
        <f t="shared" si="235"/>
        <v/>
      </c>
      <c r="E1157" s="236"/>
      <c r="F1157" s="236"/>
      <c r="G1157" s="244"/>
      <c r="H1157" s="259" t="str">
        <f t="shared" si="236"/>
        <v/>
      </c>
      <c r="I1157" s="236"/>
      <c r="J1157" s="236"/>
      <c r="K1157" s="236"/>
      <c r="L1157" s="236"/>
      <c r="M1157" s="311">
        <f t="shared" si="240"/>
        <v>0</v>
      </c>
      <c r="N1157" s="236"/>
      <c r="O1157" s="236"/>
      <c r="P1157" s="236"/>
      <c r="Q1157" s="236"/>
      <c r="R1157" s="236"/>
      <c r="S1157" s="236"/>
      <c r="T1157" s="236"/>
      <c r="U1157" s="236"/>
      <c r="V1157" s="236"/>
      <c r="W1157" s="236"/>
      <c r="X1157" s="236"/>
      <c r="Y1157" s="236"/>
      <c r="Z1157" s="236"/>
      <c r="AA1157" s="236"/>
      <c r="AB1157" s="236"/>
      <c r="AC1157" s="236"/>
      <c r="AD1157" s="236"/>
      <c r="AE1157" s="236"/>
      <c r="AF1157" s="236"/>
      <c r="AG1157" s="236"/>
      <c r="AH1157" s="236"/>
      <c r="AI1157" s="236"/>
      <c r="AJ1157" s="236"/>
      <c r="AK1157" s="236"/>
      <c r="AL1157" s="260" t="str">
        <f t="shared" si="237"/>
        <v>нет</v>
      </c>
      <c r="AM1157" s="260" t="str">
        <f t="shared" si="241"/>
        <v>нет</v>
      </c>
      <c r="AN1157" s="260">
        <f t="shared" si="238"/>
        <v>0</v>
      </c>
      <c r="AO1157" s="260" t="e">
        <f t="shared" si="239"/>
        <v>#VALUE!</v>
      </c>
    </row>
    <row r="1158" spans="1:41">
      <c r="A1158" s="264" t="e">
        <f t="shared" si="242"/>
        <v>#VALUE!</v>
      </c>
      <c r="B1158" s="243">
        <v>1246</v>
      </c>
      <c r="C1158" s="244"/>
      <c r="D1158" s="259" t="str">
        <f t="shared" si="235"/>
        <v/>
      </c>
      <c r="E1158" s="236"/>
      <c r="F1158" s="236"/>
      <c r="G1158" s="244"/>
      <c r="H1158" s="259" t="str">
        <f t="shared" si="236"/>
        <v/>
      </c>
      <c r="I1158" s="236"/>
      <c r="J1158" s="236"/>
      <c r="K1158" s="236"/>
      <c r="L1158" s="236"/>
      <c r="M1158" s="311">
        <f t="shared" si="240"/>
        <v>0</v>
      </c>
      <c r="N1158" s="236"/>
      <c r="O1158" s="236"/>
      <c r="P1158" s="236"/>
      <c r="Q1158" s="236"/>
      <c r="R1158" s="236"/>
      <c r="S1158" s="236"/>
      <c r="T1158" s="236"/>
      <c r="U1158" s="236"/>
      <c r="V1158" s="236"/>
      <c r="W1158" s="236"/>
      <c r="X1158" s="236"/>
      <c r="Y1158" s="236"/>
      <c r="Z1158" s="236"/>
      <c r="AA1158" s="236"/>
      <c r="AB1158" s="236"/>
      <c r="AC1158" s="236"/>
      <c r="AD1158" s="236"/>
      <c r="AE1158" s="236"/>
      <c r="AF1158" s="236"/>
      <c r="AG1158" s="236"/>
      <c r="AH1158" s="236"/>
      <c r="AI1158" s="236"/>
      <c r="AJ1158" s="236"/>
      <c r="AK1158" s="236"/>
      <c r="AL1158" s="260" t="str">
        <f t="shared" si="237"/>
        <v>нет</v>
      </c>
      <c r="AM1158" s="260" t="str">
        <f t="shared" si="241"/>
        <v>нет</v>
      </c>
      <c r="AN1158" s="260">
        <f t="shared" si="238"/>
        <v>0</v>
      </c>
      <c r="AO1158" s="260" t="e">
        <f t="shared" si="239"/>
        <v>#VALUE!</v>
      </c>
    </row>
    <row r="1159" spans="1:41">
      <c r="A1159" s="264" t="e">
        <f t="shared" si="242"/>
        <v>#VALUE!</v>
      </c>
      <c r="B1159" s="243">
        <v>1247</v>
      </c>
      <c r="C1159" s="244"/>
      <c r="D1159" s="259" t="str">
        <f t="shared" si="235"/>
        <v/>
      </c>
      <c r="E1159" s="236"/>
      <c r="F1159" s="236"/>
      <c r="G1159" s="244"/>
      <c r="H1159" s="259" t="str">
        <f t="shared" si="236"/>
        <v/>
      </c>
      <c r="I1159" s="236"/>
      <c r="J1159" s="236"/>
      <c r="K1159" s="236"/>
      <c r="L1159" s="236"/>
      <c r="M1159" s="311">
        <f t="shared" si="240"/>
        <v>0</v>
      </c>
      <c r="N1159" s="236"/>
      <c r="O1159" s="236"/>
      <c r="P1159" s="236"/>
      <c r="Q1159" s="236"/>
      <c r="R1159" s="236"/>
      <c r="S1159" s="236"/>
      <c r="T1159" s="236"/>
      <c r="U1159" s="236"/>
      <c r="V1159" s="236"/>
      <c r="W1159" s="236"/>
      <c r="X1159" s="236"/>
      <c r="Y1159" s="236"/>
      <c r="Z1159" s="236"/>
      <c r="AA1159" s="236"/>
      <c r="AB1159" s="236"/>
      <c r="AC1159" s="236"/>
      <c r="AD1159" s="236"/>
      <c r="AE1159" s="236"/>
      <c r="AF1159" s="236"/>
      <c r="AG1159" s="236"/>
      <c r="AH1159" s="236"/>
      <c r="AI1159" s="236"/>
      <c r="AJ1159" s="236"/>
      <c r="AK1159" s="236"/>
      <c r="AL1159" s="260" t="str">
        <f t="shared" si="237"/>
        <v>нет</v>
      </c>
      <c r="AM1159" s="260" t="str">
        <f t="shared" si="241"/>
        <v>нет</v>
      </c>
      <c r="AN1159" s="260">
        <f t="shared" si="238"/>
        <v>0</v>
      </c>
      <c r="AO1159" s="260" t="e">
        <f t="shared" si="239"/>
        <v>#VALUE!</v>
      </c>
    </row>
    <row r="1160" spans="1:41">
      <c r="A1160" s="264" t="e">
        <f t="shared" si="242"/>
        <v>#VALUE!</v>
      </c>
      <c r="B1160" s="243">
        <v>1248</v>
      </c>
      <c r="C1160" s="244"/>
      <c r="D1160" s="259" t="str">
        <f t="shared" si="235"/>
        <v/>
      </c>
      <c r="E1160" s="236"/>
      <c r="F1160" s="236"/>
      <c r="G1160" s="244"/>
      <c r="H1160" s="259" t="str">
        <f t="shared" si="236"/>
        <v/>
      </c>
      <c r="I1160" s="236"/>
      <c r="J1160" s="236"/>
      <c r="K1160" s="236"/>
      <c r="L1160" s="236"/>
      <c r="M1160" s="311">
        <f t="shared" si="240"/>
        <v>0</v>
      </c>
      <c r="N1160" s="236"/>
      <c r="O1160" s="236"/>
      <c r="P1160" s="236"/>
      <c r="Q1160" s="236"/>
      <c r="R1160" s="236"/>
      <c r="S1160" s="236"/>
      <c r="T1160" s="236"/>
      <c r="U1160" s="236"/>
      <c r="V1160" s="236"/>
      <c r="W1160" s="236"/>
      <c r="X1160" s="236"/>
      <c r="Y1160" s="236"/>
      <c r="Z1160" s="236"/>
      <c r="AA1160" s="236"/>
      <c r="AB1160" s="236"/>
      <c r="AC1160" s="236"/>
      <c r="AD1160" s="236"/>
      <c r="AE1160" s="236"/>
      <c r="AF1160" s="236"/>
      <c r="AG1160" s="236"/>
      <c r="AH1160" s="236"/>
      <c r="AI1160" s="236"/>
      <c r="AJ1160" s="236"/>
      <c r="AK1160" s="236"/>
      <c r="AL1160" s="260" t="str">
        <f t="shared" si="237"/>
        <v>нет</v>
      </c>
      <c r="AM1160" s="260" t="str">
        <f t="shared" si="241"/>
        <v>нет</v>
      </c>
      <c r="AN1160" s="260">
        <f t="shared" si="238"/>
        <v>0</v>
      </c>
      <c r="AO1160" s="260" t="e">
        <f t="shared" si="239"/>
        <v>#VALUE!</v>
      </c>
    </row>
    <row r="1161" spans="1:41">
      <c r="A1161" s="264" t="e">
        <f t="shared" si="242"/>
        <v>#VALUE!</v>
      </c>
      <c r="B1161" s="243">
        <v>1249</v>
      </c>
      <c r="C1161" s="244"/>
      <c r="D1161" s="259" t="str">
        <f t="shared" si="235"/>
        <v/>
      </c>
      <c r="E1161" s="236"/>
      <c r="F1161" s="236"/>
      <c r="G1161" s="244"/>
      <c r="H1161" s="259" t="str">
        <f t="shared" si="236"/>
        <v/>
      </c>
      <c r="I1161" s="236"/>
      <c r="J1161" s="236"/>
      <c r="K1161" s="236"/>
      <c r="L1161" s="236"/>
      <c r="M1161" s="311">
        <f t="shared" si="240"/>
        <v>0</v>
      </c>
      <c r="N1161" s="236"/>
      <c r="O1161" s="236"/>
      <c r="P1161" s="236"/>
      <c r="Q1161" s="236"/>
      <c r="R1161" s="236"/>
      <c r="S1161" s="236"/>
      <c r="T1161" s="236"/>
      <c r="U1161" s="236"/>
      <c r="V1161" s="236"/>
      <c r="W1161" s="236"/>
      <c r="X1161" s="236"/>
      <c r="Y1161" s="236"/>
      <c r="Z1161" s="236"/>
      <c r="AA1161" s="236"/>
      <c r="AB1161" s="236"/>
      <c r="AC1161" s="236"/>
      <c r="AD1161" s="236"/>
      <c r="AE1161" s="236"/>
      <c r="AF1161" s="236"/>
      <c r="AG1161" s="236"/>
      <c r="AH1161" s="236"/>
      <c r="AI1161" s="236"/>
      <c r="AJ1161" s="236"/>
      <c r="AK1161" s="236"/>
      <c r="AL1161" s="260" t="str">
        <f t="shared" si="237"/>
        <v>нет</v>
      </c>
      <c r="AM1161" s="260" t="str">
        <f t="shared" si="241"/>
        <v>нет</v>
      </c>
      <c r="AN1161" s="260">
        <f t="shared" si="238"/>
        <v>0</v>
      </c>
      <c r="AO1161" s="260" t="e">
        <f t="shared" si="239"/>
        <v>#VALUE!</v>
      </c>
    </row>
    <row r="1162" spans="1:41">
      <c r="A1162" s="264" t="e">
        <f t="shared" si="242"/>
        <v>#VALUE!</v>
      </c>
      <c r="B1162" s="243">
        <v>1250</v>
      </c>
      <c r="C1162" s="244"/>
      <c r="D1162" s="259" t="str">
        <f t="shared" si="235"/>
        <v/>
      </c>
      <c r="E1162" s="236"/>
      <c r="F1162" s="236"/>
      <c r="G1162" s="244"/>
      <c r="H1162" s="259" t="str">
        <f t="shared" si="236"/>
        <v/>
      </c>
      <c r="I1162" s="236"/>
      <c r="J1162" s="236"/>
      <c r="K1162" s="236"/>
      <c r="L1162" s="236"/>
      <c r="M1162" s="311">
        <f t="shared" si="240"/>
        <v>0</v>
      </c>
      <c r="N1162" s="236"/>
      <c r="O1162" s="236"/>
      <c r="P1162" s="236"/>
      <c r="Q1162" s="236"/>
      <c r="R1162" s="236"/>
      <c r="S1162" s="236"/>
      <c r="T1162" s="236"/>
      <c r="U1162" s="236"/>
      <c r="V1162" s="236"/>
      <c r="W1162" s="236"/>
      <c r="X1162" s="236"/>
      <c r="Y1162" s="236"/>
      <c r="Z1162" s="236"/>
      <c r="AA1162" s="236"/>
      <c r="AB1162" s="236"/>
      <c r="AC1162" s="236"/>
      <c r="AD1162" s="236"/>
      <c r="AE1162" s="236"/>
      <c r="AF1162" s="236"/>
      <c r="AG1162" s="236"/>
      <c r="AH1162" s="236"/>
      <c r="AI1162" s="236"/>
      <c r="AJ1162" s="236"/>
      <c r="AK1162" s="236"/>
      <c r="AL1162" s="260" t="str">
        <f t="shared" si="237"/>
        <v>нет</v>
      </c>
      <c r="AM1162" s="260" t="str">
        <f t="shared" si="241"/>
        <v>нет</v>
      </c>
      <c r="AN1162" s="260">
        <f t="shared" si="238"/>
        <v>0</v>
      </c>
      <c r="AO1162" s="260" t="e">
        <f t="shared" si="239"/>
        <v>#VALUE!</v>
      </c>
    </row>
    <row r="1163" spans="1:41">
      <c r="A1163" s="264" t="e">
        <f t="shared" si="242"/>
        <v>#VALUE!</v>
      </c>
      <c r="B1163" s="243">
        <v>1251</v>
      </c>
      <c r="C1163" s="244"/>
      <c r="D1163" s="259" t="str">
        <f t="shared" si="235"/>
        <v/>
      </c>
      <c r="E1163" s="236"/>
      <c r="F1163" s="236"/>
      <c r="G1163" s="244"/>
      <c r="H1163" s="259" t="str">
        <f t="shared" si="236"/>
        <v/>
      </c>
      <c r="I1163" s="236"/>
      <c r="J1163" s="236"/>
      <c r="K1163" s="236"/>
      <c r="L1163" s="236"/>
      <c r="M1163" s="311">
        <f t="shared" si="240"/>
        <v>0</v>
      </c>
      <c r="N1163" s="236"/>
      <c r="O1163" s="236"/>
      <c r="P1163" s="236"/>
      <c r="Q1163" s="236"/>
      <c r="R1163" s="236"/>
      <c r="S1163" s="236"/>
      <c r="T1163" s="236"/>
      <c r="U1163" s="236"/>
      <c r="V1163" s="236"/>
      <c r="W1163" s="236"/>
      <c r="X1163" s="236"/>
      <c r="Y1163" s="236"/>
      <c r="Z1163" s="236"/>
      <c r="AA1163" s="236"/>
      <c r="AB1163" s="236"/>
      <c r="AC1163" s="236"/>
      <c r="AD1163" s="236"/>
      <c r="AE1163" s="236"/>
      <c r="AF1163" s="236"/>
      <c r="AG1163" s="236"/>
      <c r="AH1163" s="236"/>
      <c r="AI1163" s="236"/>
      <c r="AJ1163" s="236"/>
      <c r="AK1163" s="236"/>
      <c r="AL1163" s="260" t="str">
        <f t="shared" si="237"/>
        <v>нет</v>
      </c>
      <c r="AM1163" s="260" t="str">
        <f t="shared" si="241"/>
        <v>нет</v>
      </c>
      <c r="AN1163" s="260">
        <f t="shared" si="238"/>
        <v>0</v>
      </c>
      <c r="AO1163" s="260" t="e">
        <f t="shared" si="239"/>
        <v>#VALUE!</v>
      </c>
    </row>
    <row r="1164" spans="1:41">
      <c r="A1164" s="264" t="e">
        <f t="shared" si="242"/>
        <v>#VALUE!</v>
      </c>
      <c r="B1164" s="243">
        <v>1252</v>
      </c>
      <c r="C1164" s="244"/>
      <c r="D1164" s="259" t="str">
        <f t="shared" si="235"/>
        <v/>
      </c>
      <c r="E1164" s="236"/>
      <c r="F1164" s="236"/>
      <c r="G1164" s="244"/>
      <c r="H1164" s="259" t="str">
        <f t="shared" si="236"/>
        <v/>
      </c>
      <c r="I1164" s="236"/>
      <c r="J1164" s="236"/>
      <c r="K1164" s="236"/>
      <c r="L1164" s="236"/>
      <c r="M1164" s="311">
        <f t="shared" si="240"/>
        <v>0</v>
      </c>
      <c r="N1164" s="236"/>
      <c r="O1164" s="236"/>
      <c r="P1164" s="236"/>
      <c r="Q1164" s="236"/>
      <c r="R1164" s="236"/>
      <c r="S1164" s="236"/>
      <c r="T1164" s="236"/>
      <c r="U1164" s="236"/>
      <c r="V1164" s="236"/>
      <c r="W1164" s="236"/>
      <c r="X1164" s="236"/>
      <c r="Y1164" s="236"/>
      <c r="Z1164" s="236"/>
      <c r="AA1164" s="236"/>
      <c r="AB1164" s="236"/>
      <c r="AC1164" s="236"/>
      <c r="AD1164" s="236"/>
      <c r="AE1164" s="236"/>
      <c r="AF1164" s="236"/>
      <c r="AG1164" s="236"/>
      <c r="AH1164" s="236"/>
      <c r="AI1164" s="236"/>
      <c r="AJ1164" s="236"/>
      <c r="AK1164" s="236"/>
      <c r="AL1164" s="260" t="str">
        <f t="shared" si="237"/>
        <v>нет</v>
      </c>
      <c r="AM1164" s="260" t="str">
        <f t="shared" si="241"/>
        <v>нет</v>
      </c>
      <c r="AN1164" s="260">
        <f t="shared" si="238"/>
        <v>0</v>
      </c>
      <c r="AO1164" s="260" t="e">
        <f t="shared" si="239"/>
        <v>#VALUE!</v>
      </c>
    </row>
    <row r="1165" spans="1:41">
      <c r="A1165" s="264" t="e">
        <f t="shared" si="242"/>
        <v>#VALUE!</v>
      </c>
      <c r="B1165" s="243">
        <v>1253</v>
      </c>
      <c r="C1165" s="244"/>
      <c r="D1165" s="259" t="str">
        <f t="shared" si="235"/>
        <v/>
      </c>
      <c r="E1165" s="236"/>
      <c r="F1165" s="236"/>
      <c r="G1165" s="244"/>
      <c r="H1165" s="259" t="str">
        <f t="shared" si="236"/>
        <v/>
      </c>
      <c r="I1165" s="236"/>
      <c r="J1165" s="236"/>
      <c r="K1165" s="236"/>
      <c r="L1165" s="236"/>
      <c r="M1165" s="311">
        <f t="shared" si="240"/>
        <v>0</v>
      </c>
      <c r="N1165" s="236"/>
      <c r="O1165" s="236"/>
      <c r="P1165" s="236"/>
      <c r="Q1165" s="236"/>
      <c r="R1165" s="236"/>
      <c r="S1165" s="236"/>
      <c r="T1165" s="236"/>
      <c r="U1165" s="236"/>
      <c r="V1165" s="236"/>
      <c r="W1165" s="236"/>
      <c r="X1165" s="236"/>
      <c r="Y1165" s="236"/>
      <c r="Z1165" s="236"/>
      <c r="AA1165" s="236"/>
      <c r="AB1165" s="236"/>
      <c r="AC1165" s="236"/>
      <c r="AD1165" s="236"/>
      <c r="AE1165" s="236"/>
      <c r="AF1165" s="236"/>
      <c r="AG1165" s="236"/>
      <c r="AH1165" s="236"/>
      <c r="AI1165" s="236"/>
      <c r="AJ1165" s="236"/>
      <c r="AK1165" s="236"/>
      <c r="AL1165" s="260" t="str">
        <f t="shared" si="237"/>
        <v>нет</v>
      </c>
      <c r="AM1165" s="260" t="str">
        <f t="shared" si="241"/>
        <v>нет</v>
      </c>
      <c r="AN1165" s="260">
        <f t="shared" si="238"/>
        <v>0</v>
      </c>
      <c r="AO1165" s="260" t="e">
        <f t="shared" si="239"/>
        <v>#VALUE!</v>
      </c>
    </row>
    <row r="1166" spans="1:41">
      <c r="A1166" s="264" t="e">
        <f t="shared" si="242"/>
        <v>#VALUE!</v>
      </c>
      <c r="B1166" s="243">
        <v>1254</v>
      </c>
      <c r="C1166" s="244"/>
      <c r="D1166" s="259" t="str">
        <f t="shared" si="235"/>
        <v/>
      </c>
      <c r="E1166" s="236"/>
      <c r="F1166" s="236"/>
      <c r="G1166" s="244"/>
      <c r="H1166" s="259" t="str">
        <f t="shared" si="236"/>
        <v/>
      </c>
      <c r="I1166" s="236"/>
      <c r="J1166" s="236"/>
      <c r="K1166" s="236"/>
      <c r="L1166" s="236"/>
      <c r="M1166" s="311">
        <f t="shared" si="240"/>
        <v>0</v>
      </c>
      <c r="N1166" s="236"/>
      <c r="O1166" s="236"/>
      <c r="P1166" s="236"/>
      <c r="Q1166" s="236"/>
      <c r="R1166" s="236"/>
      <c r="S1166" s="236"/>
      <c r="T1166" s="236"/>
      <c r="U1166" s="236"/>
      <c r="V1166" s="236"/>
      <c r="W1166" s="236"/>
      <c r="X1166" s="236"/>
      <c r="Y1166" s="236"/>
      <c r="Z1166" s="236"/>
      <c r="AA1166" s="236"/>
      <c r="AB1166" s="236"/>
      <c r="AC1166" s="236"/>
      <c r="AD1166" s="236"/>
      <c r="AE1166" s="236"/>
      <c r="AF1166" s="236"/>
      <c r="AG1166" s="236"/>
      <c r="AH1166" s="236"/>
      <c r="AI1166" s="236"/>
      <c r="AJ1166" s="236"/>
      <c r="AK1166" s="236"/>
      <c r="AL1166" s="260" t="str">
        <f t="shared" si="237"/>
        <v>нет</v>
      </c>
      <c r="AM1166" s="260" t="str">
        <f t="shared" si="241"/>
        <v>нет</v>
      </c>
      <c r="AN1166" s="260">
        <f t="shared" si="238"/>
        <v>0</v>
      </c>
      <c r="AO1166" s="260" t="e">
        <f t="shared" si="239"/>
        <v>#VALUE!</v>
      </c>
    </row>
    <row r="1167" spans="1:41">
      <c r="A1167" s="264" t="e">
        <f t="shared" si="242"/>
        <v>#VALUE!</v>
      </c>
      <c r="B1167" s="243">
        <v>1255</v>
      </c>
      <c r="C1167" s="244"/>
      <c r="D1167" s="259" t="str">
        <f t="shared" si="235"/>
        <v/>
      </c>
      <c r="E1167" s="236"/>
      <c r="F1167" s="236"/>
      <c r="G1167" s="244"/>
      <c r="H1167" s="259" t="str">
        <f t="shared" si="236"/>
        <v/>
      </c>
      <c r="I1167" s="236"/>
      <c r="J1167" s="236"/>
      <c r="K1167" s="236"/>
      <c r="L1167" s="236"/>
      <c r="M1167" s="311">
        <f t="shared" si="240"/>
        <v>0</v>
      </c>
      <c r="N1167" s="236"/>
      <c r="O1167" s="236"/>
      <c r="P1167" s="236"/>
      <c r="Q1167" s="236"/>
      <c r="R1167" s="236"/>
      <c r="S1167" s="236"/>
      <c r="T1167" s="236"/>
      <c r="U1167" s="236"/>
      <c r="V1167" s="236"/>
      <c r="W1167" s="236"/>
      <c r="X1167" s="236"/>
      <c r="Y1167" s="236"/>
      <c r="Z1167" s="236"/>
      <c r="AA1167" s="236"/>
      <c r="AB1167" s="236"/>
      <c r="AC1167" s="236"/>
      <c r="AD1167" s="236"/>
      <c r="AE1167" s="236"/>
      <c r="AF1167" s="236"/>
      <c r="AG1167" s="236"/>
      <c r="AH1167" s="236"/>
      <c r="AI1167" s="236"/>
      <c r="AJ1167" s="236"/>
      <c r="AK1167" s="236"/>
      <c r="AL1167" s="260" t="str">
        <f t="shared" si="237"/>
        <v>нет</v>
      </c>
      <c r="AM1167" s="260" t="str">
        <f t="shared" si="241"/>
        <v>нет</v>
      </c>
      <c r="AN1167" s="260">
        <f t="shared" si="238"/>
        <v>0</v>
      </c>
      <c r="AO1167" s="260" t="e">
        <f t="shared" si="239"/>
        <v>#VALUE!</v>
      </c>
    </row>
    <row r="1168" spans="1:41">
      <c r="A1168" s="264" t="e">
        <f t="shared" si="242"/>
        <v>#VALUE!</v>
      </c>
      <c r="B1168" s="243">
        <v>1256</v>
      </c>
      <c r="C1168" s="244"/>
      <c r="D1168" s="259" t="str">
        <f t="shared" si="235"/>
        <v/>
      </c>
      <c r="E1168" s="236"/>
      <c r="F1168" s="236"/>
      <c r="G1168" s="244"/>
      <c r="H1168" s="259" t="str">
        <f t="shared" si="236"/>
        <v/>
      </c>
      <c r="I1168" s="236"/>
      <c r="J1168" s="236"/>
      <c r="K1168" s="236"/>
      <c r="L1168" s="236"/>
      <c r="M1168" s="311">
        <f t="shared" si="240"/>
        <v>0</v>
      </c>
      <c r="N1168" s="236"/>
      <c r="O1168" s="236"/>
      <c r="P1168" s="236"/>
      <c r="Q1168" s="236"/>
      <c r="R1168" s="236"/>
      <c r="S1168" s="236"/>
      <c r="T1168" s="236"/>
      <c r="U1168" s="236"/>
      <c r="V1168" s="236"/>
      <c r="W1168" s="236"/>
      <c r="X1168" s="236"/>
      <c r="Y1168" s="236"/>
      <c r="Z1168" s="236"/>
      <c r="AA1168" s="236"/>
      <c r="AB1168" s="236"/>
      <c r="AC1168" s="236"/>
      <c r="AD1168" s="236"/>
      <c r="AE1168" s="236"/>
      <c r="AF1168" s="236"/>
      <c r="AG1168" s="236"/>
      <c r="AH1168" s="236"/>
      <c r="AI1168" s="236"/>
      <c r="AJ1168" s="236"/>
      <c r="AK1168" s="236"/>
      <c r="AL1168" s="260" t="str">
        <f t="shared" si="237"/>
        <v>нет</v>
      </c>
      <c r="AM1168" s="260" t="str">
        <f t="shared" si="241"/>
        <v>нет</v>
      </c>
      <c r="AN1168" s="260">
        <f t="shared" si="238"/>
        <v>0</v>
      </c>
      <c r="AO1168" s="260" t="e">
        <f t="shared" si="239"/>
        <v>#VALUE!</v>
      </c>
    </row>
    <row r="1169" spans="1:41">
      <c r="A1169" s="264" t="e">
        <f t="shared" si="242"/>
        <v>#VALUE!</v>
      </c>
      <c r="B1169" s="243">
        <v>1257</v>
      </c>
      <c r="C1169" s="244"/>
      <c r="D1169" s="259" t="str">
        <f t="shared" si="235"/>
        <v/>
      </c>
      <c r="E1169" s="236"/>
      <c r="F1169" s="236"/>
      <c r="G1169" s="244"/>
      <c r="H1169" s="259" t="str">
        <f t="shared" si="236"/>
        <v/>
      </c>
      <c r="I1169" s="236"/>
      <c r="J1169" s="236"/>
      <c r="K1169" s="236"/>
      <c r="L1169" s="236"/>
      <c r="M1169" s="311">
        <f t="shared" si="240"/>
        <v>0</v>
      </c>
      <c r="N1169" s="236"/>
      <c r="O1169" s="236"/>
      <c r="P1169" s="236"/>
      <c r="Q1169" s="236"/>
      <c r="R1169" s="236"/>
      <c r="S1169" s="236"/>
      <c r="T1169" s="236"/>
      <c r="U1169" s="236"/>
      <c r="V1169" s="236"/>
      <c r="W1169" s="236"/>
      <c r="X1169" s="236"/>
      <c r="Y1169" s="236"/>
      <c r="Z1169" s="236"/>
      <c r="AA1169" s="236"/>
      <c r="AB1169" s="236"/>
      <c r="AC1169" s="236"/>
      <c r="AD1169" s="236"/>
      <c r="AE1169" s="236"/>
      <c r="AF1169" s="236"/>
      <c r="AG1169" s="236"/>
      <c r="AH1169" s="236"/>
      <c r="AI1169" s="236"/>
      <c r="AJ1169" s="236"/>
      <c r="AK1169" s="236"/>
      <c r="AL1169" s="260" t="str">
        <f t="shared" si="237"/>
        <v>нет</v>
      </c>
      <c r="AM1169" s="260" t="str">
        <f t="shared" si="241"/>
        <v>нет</v>
      </c>
      <c r="AN1169" s="260">
        <f t="shared" si="238"/>
        <v>0</v>
      </c>
      <c r="AO1169" s="260" t="e">
        <f t="shared" si="239"/>
        <v>#VALUE!</v>
      </c>
    </row>
    <row r="1170" spans="1:41">
      <c r="A1170" s="264" t="e">
        <f t="shared" si="242"/>
        <v>#VALUE!</v>
      </c>
      <c r="B1170" s="243">
        <v>1258</v>
      </c>
      <c r="C1170" s="244"/>
      <c r="D1170" s="259" t="str">
        <f t="shared" si="235"/>
        <v/>
      </c>
      <c r="E1170" s="236"/>
      <c r="F1170" s="236"/>
      <c r="G1170" s="244"/>
      <c r="H1170" s="259" t="str">
        <f t="shared" si="236"/>
        <v/>
      </c>
      <c r="I1170" s="236"/>
      <c r="J1170" s="236"/>
      <c r="K1170" s="236"/>
      <c r="L1170" s="236"/>
      <c r="M1170" s="311">
        <f t="shared" si="240"/>
        <v>0</v>
      </c>
      <c r="N1170" s="236"/>
      <c r="O1170" s="236"/>
      <c r="P1170" s="236"/>
      <c r="Q1170" s="236"/>
      <c r="R1170" s="236"/>
      <c r="S1170" s="236"/>
      <c r="T1170" s="236"/>
      <c r="U1170" s="236"/>
      <c r="V1170" s="236"/>
      <c r="W1170" s="236"/>
      <c r="X1170" s="236"/>
      <c r="Y1170" s="236"/>
      <c r="Z1170" s="236"/>
      <c r="AA1170" s="236"/>
      <c r="AB1170" s="236"/>
      <c r="AC1170" s="236"/>
      <c r="AD1170" s="236"/>
      <c r="AE1170" s="236"/>
      <c r="AF1170" s="236"/>
      <c r="AG1170" s="236"/>
      <c r="AH1170" s="236"/>
      <c r="AI1170" s="236"/>
      <c r="AJ1170" s="236"/>
      <c r="AK1170" s="236"/>
      <c r="AL1170" s="260" t="str">
        <f t="shared" si="237"/>
        <v>нет</v>
      </c>
      <c r="AM1170" s="260" t="str">
        <f t="shared" si="241"/>
        <v>нет</v>
      </c>
      <c r="AN1170" s="260">
        <f t="shared" si="238"/>
        <v>0</v>
      </c>
      <c r="AO1170" s="260" t="e">
        <f t="shared" si="239"/>
        <v>#VALUE!</v>
      </c>
    </row>
    <row r="1171" spans="1:41">
      <c r="A1171" s="264" t="e">
        <f t="shared" si="242"/>
        <v>#VALUE!</v>
      </c>
      <c r="B1171" s="243">
        <v>1259</v>
      </c>
      <c r="C1171" s="244"/>
      <c r="D1171" s="259" t="str">
        <f t="shared" si="235"/>
        <v/>
      </c>
      <c r="E1171" s="236"/>
      <c r="F1171" s="236"/>
      <c r="G1171" s="244"/>
      <c r="H1171" s="259" t="str">
        <f t="shared" si="236"/>
        <v/>
      </c>
      <c r="I1171" s="236"/>
      <c r="J1171" s="236"/>
      <c r="K1171" s="236"/>
      <c r="L1171" s="236"/>
      <c r="M1171" s="311">
        <f t="shared" si="240"/>
        <v>0</v>
      </c>
      <c r="N1171" s="236"/>
      <c r="O1171" s="236"/>
      <c r="P1171" s="236"/>
      <c r="Q1171" s="236"/>
      <c r="R1171" s="236"/>
      <c r="S1171" s="236"/>
      <c r="T1171" s="236"/>
      <c r="U1171" s="236"/>
      <c r="V1171" s="236"/>
      <c r="W1171" s="236"/>
      <c r="X1171" s="236"/>
      <c r="Y1171" s="236"/>
      <c r="Z1171" s="236"/>
      <c r="AA1171" s="236"/>
      <c r="AB1171" s="236"/>
      <c r="AC1171" s="236"/>
      <c r="AD1171" s="236"/>
      <c r="AE1171" s="236"/>
      <c r="AF1171" s="236"/>
      <c r="AG1171" s="236"/>
      <c r="AH1171" s="236"/>
      <c r="AI1171" s="236"/>
      <c r="AJ1171" s="236"/>
      <c r="AK1171" s="236"/>
      <c r="AL1171" s="260" t="str">
        <f t="shared" si="237"/>
        <v>нет</v>
      </c>
      <c r="AM1171" s="260" t="str">
        <f t="shared" si="241"/>
        <v>нет</v>
      </c>
      <c r="AN1171" s="260">
        <f t="shared" si="238"/>
        <v>0</v>
      </c>
      <c r="AO1171" s="260" t="e">
        <f t="shared" si="239"/>
        <v>#VALUE!</v>
      </c>
    </row>
    <row r="1172" spans="1:41">
      <c r="A1172" s="264" t="e">
        <f t="shared" si="242"/>
        <v>#VALUE!</v>
      </c>
      <c r="B1172" s="243">
        <v>1260</v>
      </c>
      <c r="C1172" s="244"/>
      <c r="D1172" s="259" t="str">
        <f t="shared" si="235"/>
        <v/>
      </c>
      <c r="E1172" s="236"/>
      <c r="F1172" s="236"/>
      <c r="G1172" s="244"/>
      <c r="H1172" s="259" t="str">
        <f t="shared" si="236"/>
        <v/>
      </c>
      <c r="I1172" s="236"/>
      <c r="J1172" s="236"/>
      <c r="K1172" s="236"/>
      <c r="L1172" s="236"/>
      <c r="M1172" s="311">
        <f t="shared" si="240"/>
        <v>0</v>
      </c>
      <c r="N1172" s="236"/>
      <c r="O1172" s="236"/>
      <c r="P1172" s="236"/>
      <c r="Q1172" s="236"/>
      <c r="R1172" s="236"/>
      <c r="S1172" s="236"/>
      <c r="T1172" s="236"/>
      <c r="U1172" s="236"/>
      <c r="V1172" s="236"/>
      <c r="W1172" s="236"/>
      <c r="X1172" s="236"/>
      <c r="Y1172" s="236"/>
      <c r="Z1172" s="236"/>
      <c r="AA1172" s="236"/>
      <c r="AB1172" s="236"/>
      <c r="AC1172" s="236"/>
      <c r="AD1172" s="236"/>
      <c r="AE1172" s="236"/>
      <c r="AF1172" s="236"/>
      <c r="AG1172" s="236"/>
      <c r="AH1172" s="236"/>
      <c r="AI1172" s="236"/>
      <c r="AJ1172" s="236"/>
      <c r="AK1172" s="236"/>
      <c r="AL1172" s="260" t="str">
        <f t="shared" si="237"/>
        <v>нет</v>
      </c>
      <c r="AM1172" s="260" t="str">
        <f t="shared" si="241"/>
        <v>нет</v>
      </c>
      <c r="AN1172" s="260">
        <f t="shared" si="238"/>
        <v>0</v>
      </c>
      <c r="AO1172" s="260" t="e">
        <f t="shared" si="239"/>
        <v>#VALUE!</v>
      </c>
    </row>
    <row r="1173" spans="1:41">
      <c r="A1173" s="264" t="e">
        <f t="shared" si="242"/>
        <v>#VALUE!</v>
      </c>
      <c r="B1173" s="243">
        <v>1261</v>
      </c>
      <c r="C1173" s="244"/>
      <c r="D1173" s="259" t="str">
        <f t="shared" si="235"/>
        <v/>
      </c>
      <c r="E1173" s="236"/>
      <c r="F1173" s="236"/>
      <c r="G1173" s="244"/>
      <c r="H1173" s="259" t="str">
        <f t="shared" si="236"/>
        <v/>
      </c>
      <c r="I1173" s="236"/>
      <c r="J1173" s="236"/>
      <c r="K1173" s="236"/>
      <c r="L1173" s="236"/>
      <c r="M1173" s="311">
        <f t="shared" si="240"/>
        <v>0</v>
      </c>
      <c r="N1173" s="236"/>
      <c r="O1173" s="236"/>
      <c r="P1173" s="236"/>
      <c r="Q1173" s="236"/>
      <c r="R1173" s="236"/>
      <c r="S1173" s="236"/>
      <c r="T1173" s="236"/>
      <c r="U1173" s="236"/>
      <c r="V1173" s="236"/>
      <c r="W1173" s="236"/>
      <c r="X1173" s="236"/>
      <c r="Y1173" s="236"/>
      <c r="Z1173" s="236"/>
      <c r="AA1173" s="236"/>
      <c r="AB1173" s="236"/>
      <c r="AC1173" s="236"/>
      <c r="AD1173" s="236"/>
      <c r="AE1173" s="236"/>
      <c r="AF1173" s="236"/>
      <c r="AG1173" s="236"/>
      <c r="AH1173" s="236"/>
      <c r="AI1173" s="236"/>
      <c r="AJ1173" s="236"/>
      <c r="AK1173" s="236"/>
      <c r="AL1173" s="260" t="str">
        <f t="shared" si="237"/>
        <v>нет</v>
      </c>
      <c r="AM1173" s="260" t="str">
        <f t="shared" si="241"/>
        <v>нет</v>
      </c>
      <c r="AN1173" s="260">
        <f t="shared" si="238"/>
        <v>0</v>
      </c>
      <c r="AO1173" s="260" t="e">
        <f t="shared" si="239"/>
        <v>#VALUE!</v>
      </c>
    </row>
    <row r="1174" spans="1:41">
      <c r="A1174" s="264" t="e">
        <f t="shared" si="242"/>
        <v>#VALUE!</v>
      </c>
      <c r="B1174" s="243">
        <v>1262</v>
      </c>
      <c r="C1174" s="244"/>
      <c r="D1174" s="259" t="str">
        <f t="shared" si="235"/>
        <v/>
      </c>
      <c r="E1174" s="236"/>
      <c r="F1174" s="236"/>
      <c r="G1174" s="244"/>
      <c r="H1174" s="259" t="str">
        <f t="shared" si="236"/>
        <v/>
      </c>
      <c r="I1174" s="236"/>
      <c r="J1174" s="236"/>
      <c r="K1174" s="236"/>
      <c r="L1174" s="236"/>
      <c r="M1174" s="311">
        <f t="shared" si="240"/>
        <v>0</v>
      </c>
      <c r="N1174" s="236"/>
      <c r="O1174" s="236"/>
      <c r="P1174" s="236"/>
      <c r="Q1174" s="236"/>
      <c r="R1174" s="236"/>
      <c r="S1174" s="236"/>
      <c r="T1174" s="236"/>
      <c r="U1174" s="236"/>
      <c r="V1174" s="236"/>
      <c r="W1174" s="236"/>
      <c r="X1174" s="236"/>
      <c r="Y1174" s="236"/>
      <c r="Z1174" s="236"/>
      <c r="AA1174" s="236"/>
      <c r="AB1174" s="236"/>
      <c r="AC1174" s="236"/>
      <c r="AD1174" s="236"/>
      <c r="AE1174" s="236"/>
      <c r="AF1174" s="236"/>
      <c r="AG1174" s="236"/>
      <c r="AH1174" s="236"/>
      <c r="AI1174" s="236"/>
      <c r="AJ1174" s="236"/>
      <c r="AK1174" s="236"/>
      <c r="AL1174" s="260" t="str">
        <f t="shared" si="237"/>
        <v>нет</v>
      </c>
      <c r="AM1174" s="260" t="str">
        <f t="shared" si="241"/>
        <v>нет</v>
      </c>
      <c r="AN1174" s="260">
        <f t="shared" si="238"/>
        <v>0</v>
      </c>
      <c r="AO1174" s="260" t="e">
        <f t="shared" si="239"/>
        <v>#VALUE!</v>
      </c>
    </row>
    <row r="1175" spans="1:41">
      <c r="A1175" s="264" t="e">
        <f t="shared" si="242"/>
        <v>#VALUE!</v>
      </c>
      <c r="B1175" s="243">
        <v>1263</v>
      </c>
      <c r="C1175" s="244"/>
      <c r="D1175" s="259" t="str">
        <f t="shared" si="235"/>
        <v/>
      </c>
      <c r="E1175" s="236"/>
      <c r="F1175" s="236"/>
      <c r="G1175" s="244"/>
      <c r="H1175" s="259" t="str">
        <f t="shared" si="236"/>
        <v/>
      </c>
      <c r="I1175" s="236"/>
      <c r="J1175" s="236"/>
      <c r="K1175" s="236"/>
      <c r="L1175" s="236"/>
      <c r="M1175" s="311">
        <f t="shared" si="240"/>
        <v>0</v>
      </c>
      <c r="N1175" s="236"/>
      <c r="O1175" s="236"/>
      <c r="P1175" s="236"/>
      <c r="Q1175" s="236"/>
      <c r="R1175" s="236"/>
      <c r="S1175" s="236"/>
      <c r="T1175" s="236"/>
      <c r="U1175" s="236"/>
      <c r="V1175" s="236"/>
      <c r="W1175" s="236"/>
      <c r="X1175" s="236"/>
      <c r="Y1175" s="236"/>
      <c r="Z1175" s="236"/>
      <c r="AA1175" s="236"/>
      <c r="AB1175" s="236"/>
      <c r="AC1175" s="236"/>
      <c r="AD1175" s="236"/>
      <c r="AE1175" s="236"/>
      <c r="AF1175" s="236"/>
      <c r="AG1175" s="236"/>
      <c r="AH1175" s="236"/>
      <c r="AI1175" s="236"/>
      <c r="AJ1175" s="236"/>
      <c r="AK1175" s="236"/>
      <c r="AL1175" s="260" t="str">
        <f t="shared" si="237"/>
        <v>нет</v>
      </c>
      <c r="AM1175" s="260" t="str">
        <f t="shared" si="241"/>
        <v>нет</v>
      </c>
      <c r="AN1175" s="260">
        <f t="shared" si="238"/>
        <v>0</v>
      </c>
      <c r="AO1175" s="260" t="e">
        <f t="shared" si="239"/>
        <v>#VALUE!</v>
      </c>
    </row>
    <row r="1176" spans="1:41">
      <c r="A1176" s="264" t="e">
        <f t="shared" si="242"/>
        <v>#VALUE!</v>
      </c>
      <c r="B1176" s="243">
        <v>1264</v>
      </c>
      <c r="C1176" s="244"/>
      <c r="D1176" s="259" t="str">
        <f t="shared" si="235"/>
        <v/>
      </c>
      <c r="E1176" s="236"/>
      <c r="F1176" s="236"/>
      <c r="G1176" s="244"/>
      <c r="H1176" s="259" t="str">
        <f t="shared" si="236"/>
        <v/>
      </c>
      <c r="I1176" s="236"/>
      <c r="J1176" s="236"/>
      <c r="K1176" s="236"/>
      <c r="L1176" s="236"/>
      <c r="M1176" s="311">
        <f t="shared" si="240"/>
        <v>0</v>
      </c>
      <c r="N1176" s="236"/>
      <c r="O1176" s="236"/>
      <c r="P1176" s="236"/>
      <c r="Q1176" s="236"/>
      <c r="R1176" s="236"/>
      <c r="S1176" s="236"/>
      <c r="T1176" s="236"/>
      <c r="U1176" s="236"/>
      <c r="V1176" s="236"/>
      <c r="W1176" s="236"/>
      <c r="X1176" s="236"/>
      <c r="Y1176" s="236"/>
      <c r="Z1176" s="236"/>
      <c r="AA1176" s="236"/>
      <c r="AB1176" s="236"/>
      <c r="AC1176" s="236"/>
      <c r="AD1176" s="236"/>
      <c r="AE1176" s="236"/>
      <c r="AF1176" s="236"/>
      <c r="AG1176" s="236"/>
      <c r="AH1176" s="236"/>
      <c r="AI1176" s="236"/>
      <c r="AJ1176" s="236"/>
      <c r="AK1176" s="236"/>
      <c r="AL1176" s="260" t="str">
        <f t="shared" si="237"/>
        <v>нет</v>
      </c>
      <c r="AM1176" s="260" t="str">
        <f t="shared" si="241"/>
        <v>нет</v>
      </c>
      <c r="AN1176" s="260">
        <f t="shared" si="238"/>
        <v>0</v>
      </c>
      <c r="AO1176" s="260" t="e">
        <f t="shared" si="239"/>
        <v>#VALUE!</v>
      </c>
    </row>
    <row r="1177" spans="1:41">
      <c r="A1177" s="264" t="e">
        <f t="shared" si="242"/>
        <v>#VALUE!</v>
      </c>
      <c r="B1177" s="243">
        <v>1265</v>
      </c>
      <c r="C1177" s="244"/>
      <c r="D1177" s="259" t="str">
        <f t="shared" si="235"/>
        <v/>
      </c>
      <c r="E1177" s="236"/>
      <c r="F1177" s="236"/>
      <c r="G1177" s="244"/>
      <c r="H1177" s="259" t="str">
        <f t="shared" si="236"/>
        <v/>
      </c>
      <c r="I1177" s="236"/>
      <c r="J1177" s="236"/>
      <c r="K1177" s="236"/>
      <c r="L1177" s="236"/>
      <c r="M1177" s="311">
        <f t="shared" si="240"/>
        <v>0</v>
      </c>
      <c r="N1177" s="236"/>
      <c r="O1177" s="236"/>
      <c r="P1177" s="236"/>
      <c r="Q1177" s="236"/>
      <c r="R1177" s="236"/>
      <c r="S1177" s="236"/>
      <c r="T1177" s="236"/>
      <c r="U1177" s="236"/>
      <c r="V1177" s="236"/>
      <c r="W1177" s="236"/>
      <c r="X1177" s="236"/>
      <c r="Y1177" s="236"/>
      <c r="Z1177" s="236"/>
      <c r="AA1177" s="236"/>
      <c r="AB1177" s="236"/>
      <c r="AC1177" s="236"/>
      <c r="AD1177" s="236"/>
      <c r="AE1177" s="236"/>
      <c r="AF1177" s="236"/>
      <c r="AG1177" s="236"/>
      <c r="AH1177" s="236"/>
      <c r="AI1177" s="236"/>
      <c r="AJ1177" s="236"/>
      <c r="AK1177" s="236"/>
      <c r="AL1177" s="260" t="str">
        <f t="shared" si="237"/>
        <v>нет</v>
      </c>
      <c r="AM1177" s="260" t="str">
        <f t="shared" si="241"/>
        <v>нет</v>
      </c>
      <c r="AN1177" s="260">
        <f t="shared" si="238"/>
        <v>0</v>
      </c>
      <c r="AO1177" s="260" t="e">
        <f t="shared" si="239"/>
        <v>#VALUE!</v>
      </c>
    </row>
    <row r="1178" spans="1:41">
      <c r="A1178" s="264" t="e">
        <f t="shared" si="242"/>
        <v>#VALUE!</v>
      </c>
      <c r="B1178" s="243">
        <v>1266</v>
      </c>
      <c r="C1178" s="244"/>
      <c r="D1178" s="259" t="str">
        <f t="shared" si="235"/>
        <v/>
      </c>
      <c r="E1178" s="236"/>
      <c r="F1178" s="236"/>
      <c r="G1178" s="244"/>
      <c r="H1178" s="259" t="str">
        <f t="shared" si="236"/>
        <v/>
      </c>
      <c r="I1178" s="236"/>
      <c r="J1178" s="236"/>
      <c r="K1178" s="236"/>
      <c r="L1178" s="236"/>
      <c r="M1178" s="311">
        <f t="shared" si="240"/>
        <v>0</v>
      </c>
      <c r="N1178" s="236"/>
      <c r="O1178" s="236"/>
      <c r="P1178" s="236"/>
      <c r="Q1178" s="236"/>
      <c r="R1178" s="236"/>
      <c r="S1178" s="236"/>
      <c r="T1178" s="236"/>
      <c r="U1178" s="236"/>
      <c r="V1178" s="236"/>
      <c r="W1178" s="236"/>
      <c r="X1178" s="236"/>
      <c r="Y1178" s="236"/>
      <c r="Z1178" s="236"/>
      <c r="AA1178" s="236"/>
      <c r="AB1178" s="236"/>
      <c r="AC1178" s="236"/>
      <c r="AD1178" s="236"/>
      <c r="AE1178" s="236"/>
      <c r="AF1178" s="236"/>
      <c r="AG1178" s="236"/>
      <c r="AH1178" s="236"/>
      <c r="AI1178" s="236"/>
      <c r="AJ1178" s="236"/>
      <c r="AK1178" s="236"/>
      <c r="AL1178" s="260" t="str">
        <f t="shared" si="237"/>
        <v>нет</v>
      </c>
      <c r="AM1178" s="260" t="str">
        <f t="shared" si="241"/>
        <v>нет</v>
      </c>
      <c r="AN1178" s="260">
        <f t="shared" si="238"/>
        <v>0</v>
      </c>
      <c r="AO1178" s="260" t="e">
        <f t="shared" si="239"/>
        <v>#VALUE!</v>
      </c>
    </row>
    <row r="1179" spans="1:41">
      <c r="A1179" s="264" t="e">
        <f t="shared" si="242"/>
        <v>#VALUE!</v>
      </c>
      <c r="B1179" s="243">
        <v>1267</v>
      </c>
      <c r="C1179" s="244"/>
      <c r="D1179" s="259" t="str">
        <f t="shared" si="235"/>
        <v/>
      </c>
      <c r="E1179" s="236"/>
      <c r="F1179" s="236"/>
      <c r="G1179" s="244"/>
      <c r="H1179" s="259" t="str">
        <f t="shared" si="236"/>
        <v/>
      </c>
      <c r="I1179" s="236"/>
      <c r="J1179" s="236"/>
      <c r="K1179" s="236"/>
      <c r="L1179" s="236"/>
      <c r="M1179" s="311">
        <f t="shared" si="240"/>
        <v>0</v>
      </c>
      <c r="N1179" s="236"/>
      <c r="O1179" s="236"/>
      <c r="P1179" s="236"/>
      <c r="Q1179" s="236"/>
      <c r="R1179" s="236"/>
      <c r="S1179" s="236"/>
      <c r="T1179" s="236"/>
      <c r="U1179" s="236"/>
      <c r="V1179" s="236"/>
      <c r="W1179" s="236"/>
      <c r="X1179" s="236"/>
      <c r="Y1179" s="236"/>
      <c r="Z1179" s="236"/>
      <c r="AA1179" s="236"/>
      <c r="AB1179" s="236"/>
      <c r="AC1179" s="236"/>
      <c r="AD1179" s="236"/>
      <c r="AE1179" s="236"/>
      <c r="AF1179" s="236"/>
      <c r="AG1179" s="236"/>
      <c r="AH1179" s="236"/>
      <c r="AI1179" s="236"/>
      <c r="AJ1179" s="236"/>
      <c r="AK1179" s="236"/>
      <c r="AL1179" s="260" t="str">
        <f t="shared" si="237"/>
        <v>нет</v>
      </c>
      <c r="AM1179" s="260" t="str">
        <f t="shared" si="241"/>
        <v>нет</v>
      </c>
      <c r="AN1179" s="260">
        <f t="shared" si="238"/>
        <v>0</v>
      </c>
      <c r="AO1179" s="260" t="e">
        <f t="shared" si="239"/>
        <v>#VALUE!</v>
      </c>
    </row>
    <row r="1180" spans="1:41">
      <c r="A1180" s="264" t="e">
        <f t="shared" si="242"/>
        <v>#VALUE!</v>
      </c>
      <c r="B1180" s="243">
        <v>1268</v>
      </c>
      <c r="C1180" s="244"/>
      <c r="D1180" s="259" t="str">
        <f t="shared" ref="D1180:D1243" si="243">IFERROR(VLOOKUP(C1180,msu,2,0),"")</f>
        <v/>
      </c>
      <c r="E1180" s="236"/>
      <c r="F1180" s="236"/>
      <c r="G1180" s="244"/>
      <c r="H1180" s="259" t="str">
        <f t="shared" ref="H1180:H1243" si="244">IFERROR(VLOOKUP(G1180,oo,2,0),"")</f>
        <v/>
      </c>
      <c r="I1180" s="236"/>
      <c r="J1180" s="236"/>
      <c r="K1180" s="236"/>
      <c r="L1180" s="236"/>
      <c r="M1180" s="311">
        <f t="shared" si="240"/>
        <v>0</v>
      </c>
      <c r="N1180" s="236"/>
      <c r="O1180" s="236"/>
      <c r="P1180" s="236"/>
      <c r="Q1180" s="236"/>
      <c r="R1180" s="236"/>
      <c r="S1180" s="236"/>
      <c r="T1180" s="236"/>
      <c r="U1180" s="236"/>
      <c r="V1180" s="236"/>
      <c r="W1180" s="236"/>
      <c r="X1180" s="236"/>
      <c r="Y1180" s="236"/>
      <c r="Z1180" s="236"/>
      <c r="AA1180" s="236"/>
      <c r="AB1180" s="236"/>
      <c r="AC1180" s="236"/>
      <c r="AD1180" s="236"/>
      <c r="AE1180" s="236"/>
      <c r="AF1180" s="236"/>
      <c r="AG1180" s="236"/>
      <c r="AH1180" s="236"/>
      <c r="AI1180" s="236"/>
      <c r="AJ1180" s="236"/>
      <c r="AK1180" s="236"/>
      <c r="AL1180" s="260" t="str">
        <f t="shared" si="237"/>
        <v>нет</v>
      </c>
      <c r="AM1180" s="260" t="str">
        <f t="shared" si="241"/>
        <v>нет</v>
      </c>
      <c r="AN1180" s="260">
        <f t="shared" si="238"/>
        <v>0</v>
      </c>
      <c r="AO1180" s="260" t="e">
        <f t="shared" si="239"/>
        <v>#VALUE!</v>
      </c>
    </row>
    <row r="1181" spans="1:41">
      <c r="A1181" s="264" t="e">
        <f t="shared" si="242"/>
        <v>#VALUE!</v>
      </c>
      <c r="B1181" s="243">
        <v>1269</v>
      </c>
      <c r="C1181" s="244"/>
      <c r="D1181" s="259" t="str">
        <f t="shared" si="243"/>
        <v/>
      </c>
      <c r="E1181" s="236"/>
      <c r="F1181" s="236"/>
      <c r="G1181" s="244"/>
      <c r="H1181" s="259" t="str">
        <f t="shared" si="244"/>
        <v/>
      </c>
      <c r="I1181" s="236"/>
      <c r="J1181" s="236"/>
      <c r="K1181" s="236"/>
      <c r="L1181" s="236"/>
      <c r="M1181" s="311">
        <f t="shared" si="240"/>
        <v>0</v>
      </c>
      <c r="N1181" s="236"/>
      <c r="O1181" s="236"/>
      <c r="P1181" s="236"/>
      <c r="Q1181" s="236"/>
      <c r="R1181" s="236"/>
      <c r="S1181" s="236"/>
      <c r="T1181" s="236"/>
      <c r="U1181" s="236"/>
      <c r="V1181" s="236"/>
      <c r="W1181" s="236"/>
      <c r="X1181" s="236"/>
      <c r="Y1181" s="236"/>
      <c r="Z1181" s="236"/>
      <c r="AA1181" s="236"/>
      <c r="AB1181" s="236"/>
      <c r="AC1181" s="236"/>
      <c r="AD1181" s="236"/>
      <c r="AE1181" s="236"/>
      <c r="AF1181" s="236"/>
      <c r="AG1181" s="236"/>
      <c r="AH1181" s="236"/>
      <c r="AI1181" s="236"/>
      <c r="AJ1181" s="236"/>
      <c r="AK1181" s="236"/>
      <c r="AL1181" s="260" t="str">
        <f t="shared" si="237"/>
        <v>нет</v>
      </c>
      <c r="AM1181" s="260" t="str">
        <f t="shared" si="241"/>
        <v>нет</v>
      </c>
      <c r="AN1181" s="260">
        <f t="shared" si="238"/>
        <v>0</v>
      </c>
      <c r="AO1181" s="260" t="e">
        <f t="shared" si="239"/>
        <v>#VALUE!</v>
      </c>
    </row>
    <row r="1182" spans="1:41">
      <c r="A1182" s="264" t="e">
        <f t="shared" si="242"/>
        <v>#VALUE!</v>
      </c>
      <c r="B1182" s="243">
        <v>1270</v>
      </c>
      <c r="C1182" s="244"/>
      <c r="D1182" s="259" t="str">
        <f t="shared" si="243"/>
        <v/>
      </c>
      <c r="E1182" s="236"/>
      <c r="F1182" s="236"/>
      <c r="G1182" s="244"/>
      <c r="H1182" s="259" t="str">
        <f t="shared" si="244"/>
        <v/>
      </c>
      <c r="I1182" s="236"/>
      <c r="J1182" s="236"/>
      <c r="K1182" s="236"/>
      <c r="L1182" s="236"/>
      <c r="M1182" s="311">
        <f t="shared" si="240"/>
        <v>0</v>
      </c>
      <c r="N1182" s="236"/>
      <c r="O1182" s="236"/>
      <c r="P1182" s="236"/>
      <c r="Q1182" s="236"/>
      <c r="R1182" s="236"/>
      <c r="S1182" s="236"/>
      <c r="T1182" s="236"/>
      <c r="U1182" s="236"/>
      <c r="V1182" s="236"/>
      <c r="W1182" s="236"/>
      <c r="X1182" s="236"/>
      <c r="Y1182" s="236"/>
      <c r="Z1182" s="236"/>
      <c r="AA1182" s="236"/>
      <c r="AB1182" s="236"/>
      <c r="AC1182" s="236"/>
      <c r="AD1182" s="236"/>
      <c r="AE1182" s="236"/>
      <c r="AF1182" s="236"/>
      <c r="AG1182" s="236"/>
      <c r="AH1182" s="236"/>
      <c r="AI1182" s="236"/>
      <c r="AJ1182" s="236"/>
      <c r="AK1182" s="236"/>
      <c r="AL1182" s="260" t="str">
        <f t="shared" si="237"/>
        <v>нет</v>
      </c>
      <c r="AM1182" s="260" t="str">
        <f t="shared" si="241"/>
        <v>нет</v>
      </c>
      <c r="AN1182" s="260">
        <f t="shared" si="238"/>
        <v>0</v>
      </c>
      <c r="AO1182" s="260" t="e">
        <f t="shared" si="239"/>
        <v>#VALUE!</v>
      </c>
    </row>
    <row r="1183" spans="1:41">
      <c r="A1183" s="264" t="e">
        <f t="shared" si="242"/>
        <v>#VALUE!</v>
      </c>
      <c r="B1183" s="243">
        <v>1271</v>
      </c>
      <c r="C1183" s="244"/>
      <c r="D1183" s="259" t="str">
        <f t="shared" si="243"/>
        <v/>
      </c>
      <c r="E1183" s="236"/>
      <c r="F1183" s="236"/>
      <c r="G1183" s="244"/>
      <c r="H1183" s="259" t="str">
        <f t="shared" si="244"/>
        <v/>
      </c>
      <c r="I1183" s="236"/>
      <c r="J1183" s="236"/>
      <c r="K1183" s="236"/>
      <c r="L1183" s="236"/>
      <c r="M1183" s="311">
        <f t="shared" si="240"/>
        <v>0</v>
      </c>
      <c r="N1183" s="236"/>
      <c r="O1183" s="236"/>
      <c r="P1183" s="236"/>
      <c r="Q1183" s="236"/>
      <c r="R1183" s="236"/>
      <c r="S1183" s="236"/>
      <c r="T1183" s="236"/>
      <c r="U1183" s="236"/>
      <c r="V1183" s="236"/>
      <c r="W1183" s="236"/>
      <c r="X1183" s="236"/>
      <c r="Y1183" s="236"/>
      <c r="Z1183" s="236"/>
      <c r="AA1183" s="236"/>
      <c r="AB1183" s="236"/>
      <c r="AC1183" s="236"/>
      <c r="AD1183" s="236"/>
      <c r="AE1183" s="236"/>
      <c r="AF1183" s="236"/>
      <c r="AG1183" s="236"/>
      <c r="AH1183" s="236"/>
      <c r="AI1183" s="236"/>
      <c r="AJ1183" s="236"/>
      <c r="AK1183" s="236"/>
      <c r="AL1183" s="260" t="str">
        <f t="shared" si="237"/>
        <v>нет</v>
      </c>
      <c r="AM1183" s="260" t="str">
        <f t="shared" si="241"/>
        <v>нет</v>
      </c>
      <c r="AN1183" s="260">
        <f t="shared" si="238"/>
        <v>0</v>
      </c>
      <c r="AO1183" s="260" t="e">
        <f t="shared" si="239"/>
        <v>#VALUE!</v>
      </c>
    </row>
    <row r="1184" spans="1:41">
      <c r="A1184" s="264" t="e">
        <f t="shared" si="242"/>
        <v>#VALUE!</v>
      </c>
      <c r="B1184" s="243">
        <v>1272</v>
      </c>
      <c r="C1184" s="244"/>
      <c r="D1184" s="259" t="str">
        <f t="shared" si="243"/>
        <v/>
      </c>
      <c r="E1184" s="236"/>
      <c r="F1184" s="236"/>
      <c r="G1184" s="244"/>
      <c r="H1184" s="259" t="str">
        <f t="shared" si="244"/>
        <v/>
      </c>
      <c r="I1184" s="236"/>
      <c r="J1184" s="236"/>
      <c r="K1184" s="236"/>
      <c r="L1184" s="236"/>
      <c r="M1184" s="311">
        <f t="shared" si="240"/>
        <v>0</v>
      </c>
      <c r="N1184" s="236"/>
      <c r="O1184" s="236"/>
      <c r="P1184" s="236"/>
      <c r="Q1184" s="236"/>
      <c r="R1184" s="236"/>
      <c r="S1184" s="236"/>
      <c r="T1184" s="236"/>
      <c r="U1184" s="236"/>
      <c r="V1184" s="236"/>
      <c r="W1184" s="236"/>
      <c r="X1184" s="236"/>
      <c r="Y1184" s="236"/>
      <c r="Z1184" s="236"/>
      <c r="AA1184" s="236"/>
      <c r="AB1184" s="236"/>
      <c r="AC1184" s="236"/>
      <c r="AD1184" s="236"/>
      <c r="AE1184" s="236"/>
      <c r="AF1184" s="236"/>
      <c r="AG1184" s="236"/>
      <c r="AH1184" s="236"/>
      <c r="AI1184" s="236"/>
      <c r="AJ1184" s="236"/>
      <c r="AK1184" s="236"/>
      <c r="AL1184" s="260" t="str">
        <f t="shared" si="237"/>
        <v>нет</v>
      </c>
      <c r="AM1184" s="260" t="str">
        <f t="shared" si="241"/>
        <v>нет</v>
      </c>
      <c r="AN1184" s="260">
        <f t="shared" si="238"/>
        <v>0</v>
      </c>
      <c r="AO1184" s="260" t="e">
        <f t="shared" si="239"/>
        <v>#VALUE!</v>
      </c>
    </row>
    <row r="1185" spans="1:41">
      <c r="A1185" s="264" t="e">
        <f t="shared" si="242"/>
        <v>#VALUE!</v>
      </c>
      <c r="B1185" s="243">
        <v>1273</v>
      </c>
      <c r="C1185" s="244"/>
      <c r="D1185" s="259" t="str">
        <f t="shared" si="243"/>
        <v/>
      </c>
      <c r="E1185" s="236"/>
      <c r="F1185" s="236"/>
      <c r="G1185" s="244"/>
      <c r="H1185" s="259" t="str">
        <f t="shared" si="244"/>
        <v/>
      </c>
      <c r="I1185" s="236"/>
      <c r="J1185" s="236"/>
      <c r="K1185" s="236"/>
      <c r="L1185" s="236"/>
      <c r="M1185" s="311">
        <f t="shared" si="240"/>
        <v>0</v>
      </c>
      <c r="N1185" s="236"/>
      <c r="O1185" s="236"/>
      <c r="P1185" s="236"/>
      <c r="Q1185" s="236"/>
      <c r="R1185" s="236"/>
      <c r="S1185" s="236"/>
      <c r="T1185" s="236"/>
      <c r="U1185" s="236"/>
      <c r="V1185" s="236"/>
      <c r="W1185" s="236"/>
      <c r="X1185" s="236"/>
      <c r="Y1185" s="236"/>
      <c r="Z1185" s="236"/>
      <c r="AA1185" s="236"/>
      <c r="AB1185" s="236"/>
      <c r="AC1185" s="236"/>
      <c r="AD1185" s="236"/>
      <c r="AE1185" s="236"/>
      <c r="AF1185" s="236"/>
      <c r="AG1185" s="236"/>
      <c r="AH1185" s="236"/>
      <c r="AI1185" s="236"/>
      <c r="AJ1185" s="236"/>
      <c r="AK1185" s="236"/>
      <c r="AL1185" s="260" t="str">
        <f t="shared" si="237"/>
        <v>нет</v>
      </c>
      <c r="AM1185" s="260" t="str">
        <f t="shared" si="241"/>
        <v>нет</v>
      </c>
      <c r="AN1185" s="260">
        <f t="shared" si="238"/>
        <v>0</v>
      </c>
      <c r="AO1185" s="260" t="e">
        <f t="shared" si="239"/>
        <v>#VALUE!</v>
      </c>
    </row>
    <row r="1186" spans="1:41">
      <c r="A1186" s="264" t="e">
        <f t="shared" si="242"/>
        <v>#VALUE!</v>
      </c>
      <c r="B1186" s="243">
        <v>1274</v>
      </c>
      <c r="C1186" s="244"/>
      <c r="D1186" s="259" t="str">
        <f t="shared" si="243"/>
        <v/>
      </c>
      <c r="E1186" s="236"/>
      <c r="F1186" s="236"/>
      <c r="G1186" s="244"/>
      <c r="H1186" s="259" t="str">
        <f t="shared" si="244"/>
        <v/>
      </c>
      <c r="I1186" s="236"/>
      <c r="J1186" s="236"/>
      <c r="K1186" s="236"/>
      <c r="L1186" s="236"/>
      <c r="M1186" s="311">
        <f t="shared" si="240"/>
        <v>0</v>
      </c>
      <c r="N1186" s="236"/>
      <c r="O1186" s="236"/>
      <c r="P1186" s="236"/>
      <c r="Q1186" s="236"/>
      <c r="R1186" s="236"/>
      <c r="S1186" s="236"/>
      <c r="T1186" s="236"/>
      <c r="U1186" s="236"/>
      <c r="V1186" s="236"/>
      <c r="W1186" s="236"/>
      <c r="X1186" s="236"/>
      <c r="Y1186" s="236"/>
      <c r="Z1186" s="236"/>
      <c r="AA1186" s="236"/>
      <c r="AB1186" s="236"/>
      <c r="AC1186" s="236"/>
      <c r="AD1186" s="236"/>
      <c r="AE1186" s="236"/>
      <c r="AF1186" s="236"/>
      <c r="AG1186" s="236"/>
      <c r="AH1186" s="236"/>
      <c r="AI1186" s="236"/>
      <c r="AJ1186" s="236"/>
      <c r="AK1186" s="236"/>
      <c r="AL1186" s="260" t="str">
        <f t="shared" ref="AL1186:AL1249" si="245">IF($I1186&lt;5,"нет",IF($I1186&gt;9,"нет","да"))</f>
        <v>нет</v>
      </c>
      <c r="AM1186" s="260" t="str">
        <f t="shared" si="241"/>
        <v>нет</v>
      </c>
      <c r="AN1186" s="260">
        <f t="shared" ref="AN1186:AN1249" si="246">COUNTIF(N1186:AK1186,"призер")+COUNTIF(N1186:AK1186,"победитель")</f>
        <v>0</v>
      </c>
      <c r="AO1186" s="260" t="e">
        <f t="shared" ref="AO1186:AO1249" si="247">IF(LEN(G1186)=5,LEFT(G1186,1)+100,LEFT(G1186,2)+100)</f>
        <v>#VALUE!</v>
      </c>
    </row>
    <row r="1187" spans="1:41">
      <c r="A1187" s="264" t="e">
        <f t="shared" si="242"/>
        <v>#VALUE!</v>
      </c>
      <c r="B1187" s="243">
        <v>1275</v>
      </c>
      <c r="C1187" s="244"/>
      <c r="D1187" s="259" t="str">
        <f t="shared" si="243"/>
        <v/>
      </c>
      <c r="E1187" s="236"/>
      <c r="F1187" s="236"/>
      <c r="G1187" s="244"/>
      <c r="H1187" s="259" t="str">
        <f t="shared" si="244"/>
        <v/>
      </c>
      <c r="I1187" s="236"/>
      <c r="J1187" s="236"/>
      <c r="K1187" s="236"/>
      <c r="L1187" s="236"/>
      <c r="M1187" s="311">
        <f t="shared" ref="M1187:M1250" si="248">COUNTA(N1187:AK1187)</f>
        <v>0</v>
      </c>
      <c r="N1187" s="236"/>
      <c r="O1187" s="236"/>
      <c r="P1187" s="236"/>
      <c r="Q1187" s="236"/>
      <c r="R1187" s="236"/>
      <c r="S1187" s="236"/>
      <c r="T1187" s="236"/>
      <c r="U1187" s="236"/>
      <c r="V1187" s="236"/>
      <c r="W1187" s="236"/>
      <c r="X1187" s="236"/>
      <c r="Y1187" s="236"/>
      <c r="Z1187" s="236"/>
      <c r="AA1187" s="236"/>
      <c r="AB1187" s="236"/>
      <c r="AC1187" s="236"/>
      <c r="AD1187" s="236"/>
      <c r="AE1187" s="236"/>
      <c r="AF1187" s="236"/>
      <c r="AG1187" s="236"/>
      <c r="AH1187" s="236"/>
      <c r="AI1187" s="236"/>
      <c r="AJ1187" s="236"/>
      <c r="AK1187" s="236"/>
      <c r="AL1187" s="260" t="str">
        <f t="shared" si="245"/>
        <v>нет</v>
      </c>
      <c r="AM1187" s="260" t="str">
        <f t="shared" ref="AM1187:AM1250" si="249">IF($I1187&lt;=9,"нет","да")</f>
        <v>нет</v>
      </c>
      <c r="AN1187" s="260">
        <f t="shared" si="246"/>
        <v>0</v>
      </c>
      <c r="AO1187" s="260" t="e">
        <f t="shared" si="247"/>
        <v>#VALUE!</v>
      </c>
    </row>
    <row r="1188" spans="1:41">
      <c r="A1188" s="264" t="e">
        <f t="shared" si="242"/>
        <v>#VALUE!</v>
      </c>
      <c r="B1188" s="243">
        <v>1276</v>
      </c>
      <c r="C1188" s="244"/>
      <c r="D1188" s="259" t="str">
        <f t="shared" si="243"/>
        <v/>
      </c>
      <c r="E1188" s="236"/>
      <c r="F1188" s="236"/>
      <c r="G1188" s="244"/>
      <c r="H1188" s="259" t="str">
        <f t="shared" si="244"/>
        <v/>
      </c>
      <c r="I1188" s="236"/>
      <c r="J1188" s="236"/>
      <c r="K1188" s="236"/>
      <c r="L1188" s="236"/>
      <c r="M1188" s="311">
        <f t="shared" si="248"/>
        <v>0</v>
      </c>
      <c r="N1188" s="236"/>
      <c r="O1188" s="236"/>
      <c r="P1188" s="236"/>
      <c r="Q1188" s="236"/>
      <c r="R1188" s="236"/>
      <c r="S1188" s="236"/>
      <c r="T1188" s="236"/>
      <c r="U1188" s="236"/>
      <c r="V1188" s="236"/>
      <c r="W1188" s="236"/>
      <c r="X1188" s="236"/>
      <c r="Y1188" s="236"/>
      <c r="Z1188" s="236"/>
      <c r="AA1188" s="236"/>
      <c r="AB1188" s="236"/>
      <c r="AC1188" s="236"/>
      <c r="AD1188" s="236"/>
      <c r="AE1188" s="236"/>
      <c r="AF1188" s="236"/>
      <c r="AG1188" s="236"/>
      <c r="AH1188" s="236"/>
      <c r="AI1188" s="236"/>
      <c r="AJ1188" s="236"/>
      <c r="AK1188" s="236"/>
      <c r="AL1188" s="260" t="str">
        <f t="shared" si="245"/>
        <v>нет</v>
      </c>
      <c r="AM1188" s="260" t="str">
        <f t="shared" si="249"/>
        <v>нет</v>
      </c>
      <c r="AN1188" s="260">
        <f t="shared" si="246"/>
        <v>0</v>
      </c>
      <c r="AO1188" s="260" t="e">
        <f t="shared" si="247"/>
        <v>#VALUE!</v>
      </c>
    </row>
    <row r="1189" spans="1:41">
      <c r="A1189" s="264" t="e">
        <f t="shared" si="242"/>
        <v>#VALUE!</v>
      </c>
      <c r="B1189" s="243">
        <v>1277</v>
      </c>
      <c r="C1189" s="244"/>
      <c r="D1189" s="259" t="str">
        <f t="shared" si="243"/>
        <v/>
      </c>
      <c r="E1189" s="236"/>
      <c r="F1189" s="236"/>
      <c r="G1189" s="244"/>
      <c r="H1189" s="259" t="str">
        <f t="shared" si="244"/>
        <v/>
      </c>
      <c r="I1189" s="236"/>
      <c r="J1189" s="236"/>
      <c r="K1189" s="236"/>
      <c r="L1189" s="236"/>
      <c r="M1189" s="311">
        <f t="shared" si="248"/>
        <v>0</v>
      </c>
      <c r="N1189" s="236"/>
      <c r="O1189" s="236"/>
      <c r="P1189" s="236"/>
      <c r="Q1189" s="236"/>
      <c r="R1189" s="236"/>
      <c r="S1189" s="236"/>
      <c r="T1189" s="236"/>
      <c r="U1189" s="236"/>
      <c r="V1189" s="236"/>
      <c r="W1189" s="236"/>
      <c r="X1189" s="236"/>
      <c r="Y1189" s="236"/>
      <c r="Z1189" s="236"/>
      <c r="AA1189" s="236"/>
      <c r="AB1189" s="236"/>
      <c r="AC1189" s="236"/>
      <c r="AD1189" s="236"/>
      <c r="AE1189" s="236"/>
      <c r="AF1189" s="236"/>
      <c r="AG1189" s="236"/>
      <c r="AH1189" s="236"/>
      <c r="AI1189" s="236"/>
      <c r="AJ1189" s="236"/>
      <c r="AK1189" s="236"/>
      <c r="AL1189" s="260" t="str">
        <f t="shared" si="245"/>
        <v>нет</v>
      </c>
      <c r="AM1189" s="260" t="str">
        <f t="shared" si="249"/>
        <v>нет</v>
      </c>
      <c r="AN1189" s="260">
        <f t="shared" si="246"/>
        <v>0</v>
      </c>
      <c r="AO1189" s="260" t="e">
        <f t="shared" si="247"/>
        <v>#VALUE!</v>
      </c>
    </row>
    <row r="1190" spans="1:41">
      <c r="A1190" s="264" t="e">
        <f t="shared" si="242"/>
        <v>#VALUE!</v>
      </c>
      <c r="B1190" s="243">
        <v>1278</v>
      </c>
      <c r="C1190" s="244"/>
      <c r="D1190" s="259" t="str">
        <f t="shared" si="243"/>
        <v/>
      </c>
      <c r="E1190" s="236"/>
      <c r="F1190" s="236"/>
      <c r="G1190" s="244"/>
      <c r="H1190" s="259" t="str">
        <f t="shared" si="244"/>
        <v/>
      </c>
      <c r="I1190" s="236"/>
      <c r="J1190" s="236"/>
      <c r="K1190" s="236"/>
      <c r="L1190" s="236"/>
      <c r="M1190" s="311">
        <f t="shared" si="248"/>
        <v>0</v>
      </c>
      <c r="N1190" s="236"/>
      <c r="O1190" s="236"/>
      <c r="P1190" s="236"/>
      <c r="Q1190" s="236"/>
      <c r="R1190" s="236"/>
      <c r="S1190" s="236"/>
      <c r="T1190" s="236"/>
      <c r="U1190" s="236"/>
      <c r="V1190" s="236"/>
      <c r="W1190" s="236"/>
      <c r="X1190" s="236"/>
      <c r="Y1190" s="236"/>
      <c r="Z1190" s="236"/>
      <c r="AA1190" s="236"/>
      <c r="AB1190" s="236"/>
      <c r="AC1190" s="236"/>
      <c r="AD1190" s="236"/>
      <c r="AE1190" s="236"/>
      <c r="AF1190" s="236"/>
      <c r="AG1190" s="236"/>
      <c r="AH1190" s="236"/>
      <c r="AI1190" s="236"/>
      <c r="AJ1190" s="236"/>
      <c r="AK1190" s="236"/>
      <c r="AL1190" s="260" t="str">
        <f t="shared" si="245"/>
        <v>нет</v>
      </c>
      <c r="AM1190" s="260" t="str">
        <f t="shared" si="249"/>
        <v>нет</v>
      </c>
      <c r="AN1190" s="260">
        <f t="shared" si="246"/>
        <v>0</v>
      </c>
      <c r="AO1190" s="260" t="e">
        <f t="shared" si="247"/>
        <v>#VALUE!</v>
      </c>
    </row>
    <row r="1191" spans="1:41">
      <c r="A1191" s="264" t="e">
        <f t="shared" si="242"/>
        <v>#VALUE!</v>
      </c>
      <c r="B1191" s="243">
        <v>1279</v>
      </c>
      <c r="C1191" s="244"/>
      <c r="D1191" s="259" t="str">
        <f t="shared" si="243"/>
        <v/>
      </c>
      <c r="E1191" s="236"/>
      <c r="F1191" s="236"/>
      <c r="G1191" s="244"/>
      <c r="H1191" s="259" t="str">
        <f t="shared" si="244"/>
        <v/>
      </c>
      <c r="I1191" s="236"/>
      <c r="J1191" s="236"/>
      <c r="K1191" s="236"/>
      <c r="L1191" s="236"/>
      <c r="M1191" s="311">
        <f t="shared" si="248"/>
        <v>0</v>
      </c>
      <c r="N1191" s="236"/>
      <c r="O1191" s="236"/>
      <c r="P1191" s="236"/>
      <c r="Q1191" s="236"/>
      <c r="R1191" s="236"/>
      <c r="S1191" s="236"/>
      <c r="T1191" s="236"/>
      <c r="U1191" s="236"/>
      <c r="V1191" s="236"/>
      <c r="W1191" s="236"/>
      <c r="X1191" s="236"/>
      <c r="Y1191" s="236"/>
      <c r="Z1191" s="236"/>
      <c r="AA1191" s="236"/>
      <c r="AB1191" s="236"/>
      <c r="AC1191" s="236"/>
      <c r="AD1191" s="236"/>
      <c r="AE1191" s="236"/>
      <c r="AF1191" s="236"/>
      <c r="AG1191" s="236"/>
      <c r="AH1191" s="236"/>
      <c r="AI1191" s="236"/>
      <c r="AJ1191" s="236"/>
      <c r="AK1191" s="236"/>
      <c r="AL1191" s="260" t="str">
        <f t="shared" si="245"/>
        <v>нет</v>
      </c>
      <c r="AM1191" s="260" t="str">
        <f t="shared" si="249"/>
        <v>нет</v>
      </c>
      <c r="AN1191" s="260">
        <f t="shared" si="246"/>
        <v>0</v>
      </c>
      <c r="AO1191" s="260" t="e">
        <f t="shared" si="247"/>
        <v>#VALUE!</v>
      </c>
    </row>
    <row r="1192" spans="1:41">
      <c r="A1192" s="264" t="e">
        <f t="shared" si="242"/>
        <v>#VALUE!</v>
      </c>
      <c r="B1192" s="243">
        <v>1280</v>
      </c>
      <c r="C1192" s="244"/>
      <c r="D1192" s="259" t="str">
        <f t="shared" si="243"/>
        <v/>
      </c>
      <c r="E1192" s="236"/>
      <c r="F1192" s="236"/>
      <c r="G1192" s="244"/>
      <c r="H1192" s="259" t="str">
        <f t="shared" si="244"/>
        <v/>
      </c>
      <c r="I1192" s="236"/>
      <c r="J1192" s="236"/>
      <c r="K1192" s="236"/>
      <c r="L1192" s="236"/>
      <c r="M1192" s="311">
        <f t="shared" si="248"/>
        <v>0</v>
      </c>
      <c r="N1192" s="236"/>
      <c r="O1192" s="236"/>
      <c r="P1192" s="236"/>
      <c r="Q1192" s="236"/>
      <c r="R1192" s="236"/>
      <c r="S1192" s="236"/>
      <c r="T1192" s="236"/>
      <c r="U1192" s="236"/>
      <c r="V1192" s="236"/>
      <c r="W1192" s="236"/>
      <c r="X1192" s="236"/>
      <c r="Y1192" s="236"/>
      <c r="Z1192" s="236"/>
      <c r="AA1192" s="236"/>
      <c r="AB1192" s="236"/>
      <c r="AC1192" s="236"/>
      <c r="AD1192" s="236"/>
      <c r="AE1192" s="236"/>
      <c r="AF1192" s="236"/>
      <c r="AG1192" s="236"/>
      <c r="AH1192" s="236"/>
      <c r="AI1192" s="236"/>
      <c r="AJ1192" s="236"/>
      <c r="AK1192" s="236"/>
      <c r="AL1192" s="260" t="str">
        <f t="shared" si="245"/>
        <v>нет</v>
      </c>
      <c r="AM1192" s="260" t="str">
        <f t="shared" si="249"/>
        <v>нет</v>
      </c>
      <c r="AN1192" s="260">
        <f t="shared" si="246"/>
        <v>0</v>
      </c>
      <c r="AO1192" s="260" t="e">
        <f t="shared" si="247"/>
        <v>#VALUE!</v>
      </c>
    </row>
    <row r="1193" spans="1:41">
      <c r="A1193" s="264" t="e">
        <f t="shared" si="242"/>
        <v>#VALUE!</v>
      </c>
      <c r="B1193" s="243">
        <v>1281</v>
      </c>
      <c r="C1193" s="244"/>
      <c r="D1193" s="259" t="str">
        <f t="shared" si="243"/>
        <v/>
      </c>
      <c r="E1193" s="236"/>
      <c r="F1193" s="236"/>
      <c r="G1193" s="244"/>
      <c r="H1193" s="259" t="str">
        <f t="shared" si="244"/>
        <v/>
      </c>
      <c r="I1193" s="236"/>
      <c r="J1193" s="236"/>
      <c r="K1193" s="236"/>
      <c r="L1193" s="236"/>
      <c r="M1193" s="311">
        <f t="shared" si="248"/>
        <v>0</v>
      </c>
      <c r="N1193" s="236"/>
      <c r="O1193" s="236"/>
      <c r="P1193" s="236"/>
      <c r="Q1193" s="236"/>
      <c r="R1193" s="236"/>
      <c r="S1193" s="236"/>
      <c r="T1193" s="236"/>
      <c r="U1193" s="236"/>
      <c r="V1193" s="236"/>
      <c r="W1193" s="236"/>
      <c r="X1193" s="236"/>
      <c r="Y1193" s="236"/>
      <c r="Z1193" s="236"/>
      <c r="AA1193" s="236"/>
      <c r="AB1193" s="236"/>
      <c r="AC1193" s="236"/>
      <c r="AD1193" s="236"/>
      <c r="AE1193" s="236"/>
      <c r="AF1193" s="236"/>
      <c r="AG1193" s="236"/>
      <c r="AH1193" s="236"/>
      <c r="AI1193" s="236"/>
      <c r="AJ1193" s="236"/>
      <c r="AK1193" s="236"/>
      <c r="AL1193" s="260" t="str">
        <f t="shared" si="245"/>
        <v>нет</v>
      </c>
      <c r="AM1193" s="260" t="str">
        <f t="shared" si="249"/>
        <v>нет</v>
      </c>
      <c r="AN1193" s="260">
        <f t="shared" si="246"/>
        <v>0</v>
      </c>
      <c r="AO1193" s="260" t="e">
        <f t="shared" si="247"/>
        <v>#VALUE!</v>
      </c>
    </row>
    <row r="1194" spans="1:41">
      <c r="A1194" s="264" t="e">
        <f t="shared" si="242"/>
        <v>#VALUE!</v>
      </c>
      <c r="B1194" s="243">
        <v>1282</v>
      </c>
      <c r="C1194" s="244"/>
      <c r="D1194" s="259" t="str">
        <f t="shared" si="243"/>
        <v/>
      </c>
      <c r="E1194" s="236"/>
      <c r="F1194" s="236"/>
      <c r="G1194" s="244"/>
      <c r="H1194" s="259" t="str">
        <f t="shared" si="244"/>
        <v/>
      </c>
      <c r="I1194" s="236"/>
      <c r="J1194" s="236"/>
      <c r="K1194" s="236"/>
      <c r="L1194" s="236"/>
      <c r="M1194" s="311">
        <f t="shared" si="248"/>
        <v>0</v>
      </c>
      <c r="N1194" s="236"/>
      <c r="O1194" s="236"/>
      <c r="P1194" s="236"/>
      <c r="Q1194" s="236"/>
      <c r="R1194" s="236"/>
      <c r="S1194" s="236"/>
      <c r="T1194" s="236"/>
      <c r="U1194" s="236"/>
      <c r="V1194" s="236"/>
      <c r="W1194" s="236"/>
      <c r="X1194" s="236"/>
      <c r="Y1194" s="236"/>
      <c r="Z1194" s="236"/>
      <c r="AA1194" s="236"/>
      <c r="AB1194" s="236"/>
      <c r="AC1194" s="236"/>
      <c r="AD1194" s="236"/>
      <c r="AE1194" s="236"/>
      <c r="AF1194" s="236"/>
      <c r="AG1194" s="236"/>
      <c r="AH1194" s="236"/>
      <c r="AI1194" s="236"/>
      <c r="AJ1194" s="236"/>
      <c r="AK1194" s="236"/>
      <c r="AL1194" s="260" t="str">
        <f t="shared" si="245"/>
        <v>нет</v>
      </c>
      <c r="AM1194" s="260" t="str">
        <f t="shared" si="249"/>
        <v>нет</v>
      </c>
      <c r="AN1194" s="260">
        <f t="shared" si="246"/>
        <v>0</v>
      </c>
      <c r="AO1194" s="260" t="e">
        <f t="shared" si="247"/>
        <v>#VALUE!</v>
      </c>
    </row>
    <row r="1195" spans="1:41">
      <c r="A1195" s="264" t="e">
        <f t="shared" si="242"/>
        <v>#VALUE!</v>
      </c>
      <c r="B1195" s="243">
        <v>1283</v>
      </c>
      <c r="C1195" s="244"/>
      <c r="D1195" s="259" t="str">
        <f t="shared" si="243"/>
        <v/>
      </c>
      <c r="E1195" s="236"/>
      <c r="F1195" s="236"/>
      <c r="G1195" s="244"/>
      <c r="H1195" s="259" t="str">
        <f t="shared" si="244"/>
        <v/>
      </c>
      <c r="I1195" s="236"/>
      <c r="J1195" s="236"/>
      <c r="K1195" s="236"/>
      <c r="L1195" s="236"/>
      <c r="M1195" s="311">
        <f t="shared" si="248"/>
        <v>0</v>
      </c>
      <c r="N1195" s="236"/>
      <c r="O1195" s="236"/>
      <c r="P1195" s="236"/>
      <c r="Q1195" s="236"/>
      <c r="R1195" s="236"/>
      <c r="S1195" s="236"/>
      <c r="T1195" s="236"/>
      <c r="U1195" s="236"/>
      <c r="V1195" s="236"/>
      <c r="W1195" s="236"/>
      <c r="X1195" s="236"/>
      <c r="Y1195" s="236"/>
      <c r="Z1195" s="236"/>
      <c r="AA1195" s="236"/>
      <c r="AB1195" s="236"/>
      <c r="AC1195" s="236"/>
      <c r="AD1195" s="236"/>
      <c r="AE1195" s="236"/>
      <c r="AF1195" s="236"/>
      <c r="AG1195" s="236"/>
      <c r="AH1195" s="236"/>
      <c r="AI1195" s="236"/>
      <c r="AJ1195" s="236"/>
      <c r="AK1195" s="236"/>
      <c r="AL1195" s="260" t="str">
        <f t="shared" si="245"/>
        <v>нет</v>
      </c>
      <c r="AM1195" s="260" t="str">
        <f t="shared" si="249"/>
        <v>нет</v>
      </c>
      <c r="AN1195" s="260">
        <f t="shared" si="246"/>
        <v>0</v>
      </c>
      <c r="AO1195" s="260" t="e">
        <f t="shared" si="247"/>
        <v>#VALUE!</v>
      </c>
    </row>
    <row r="1196" spans="1:41">
      <c r="A1196" s="264" t="e">
        <f t="shared" si="242"/>
        <v>#VALUE!</v>
      </c>
      <c r="B1196" s="243">
        <v>1284</v>
      </c>
      <c r="C1196" s="244"/>
      <c r="D1196" s="259" t="str">
        <f t="shared" si="243"/>
        <v/>
      </c>
      <c r="E1196" s="236"/>
      <c r="F1196" s="236"/>
      <c r="G1196" s="244"/>
      <c r="H1196" s="259" t="str">
        <f t="shared" si="244"/>
        <v/>
      </c>
      <c r="I1196" s="236"/>
      <c r="J1196" s="236"/>
      <c r="K1196" s="236"/>
      <c r="L1196" s="236"/>
      <c r="M1196" s="311">
        <f t="shared" si="248"/>
        <v>0</v>
      </c>
      <c r="N1196" s="236"/>
      <c r="O1196" s="236"/>
      <c r="P1196" s="236"/>
      <c r="Q1196" s="236"/>
      <c r="R1196" s="236"/>
      <c r="S1196" s="236"/>
      <c r="T1196" s="236"/>
      <c r="U1196" s="236"/>
      <c r="V1196" s="236"/>
      <c r="W1196" s="236"/>
      <c r="X1196" s="236"/>
      <c r="Y1196" s="236"/>
      <c r="Z1196" s="236"/>
      <c r="AA1196" s="236"/>
      <c r="AB1196" s="236"/>
      <c r="AC1196" s="236"/>
      <c r="AD1196" s="236"/>
      <c r="AE1196" s="236"/>
      <c r="AF1196" s="236"/>
      <c r="AG1196" s="236"/>
      <c r="AH1196" s="236"/>
      <c r="AI1196" s="236"/>
      <c r="AJ1196" s="236"/>
      <c r="AK1196" s="236"/>
      <c r="AL1196" s="260" t="str">
        <f t="shared" si="245"/>
        <v>нет</v>
      </c>
      <c r="AM1196" s="260" t="str">
        <f t="shared" si="249"/>
        <v>нет</v>
      </c>
      <c r="AN1196" s="260">
        <f t="shared" si="246"/>
        <v>0</v>
      </c>
      <c r="AO1196" s="260" t="e">
        <f t="shared" si="247"/>
        <v>#VALUE!</v>
      </c>
    </row>
    <row r="1197" spans="1:41">
      <c r="A1197" s="264" t="e">
        <f t="shared" ref="A1197:A1260" si="250">IF($AO1197=$C1197, "Код_ОО+МСУ_верно", "Требуется проверка кода ОО или МСУ, кроме 101, 102,103")</f>
        <v>#VALUE!</v>
      </c>
      <c r="B1197" s="243">
        <v>1285</v>
      </c>
      <c r="C1197" s="244"/>
      <c r="D1197" s="259" t="str">
        <f t="shared" si="243"/>
        <v/>
      </c>
      <c r="E1197" s="236"/>
      <c r="F1197" s="236"/>
      <c r="G1197" s="244"/>
      <c r="H1197" s="259" t="str">
        <f t="shared" si="244"/>
        <v/>
      </c>
      <c r="I1197" s="236"/>
      <c r="J1197" s="236"/>
      <c r="K1197" s="236"/>
      <c r="L1197" s="236"/>
      <c r="M1197" s="311">
        <f t="shared" si="248"/>
        <v>0</v>
      </c>
      <c r="N1197" s="236"/>
      <c r="O1197" s="236"/>
      <c r="P1197" s="236"/>
      <c r="Q1197" s="236"/>
      <c r="R1197" s="236"/>
      <c r="S1197" s="236"/>
      <c r="T1197" s="236"/>
      <c r="U1197" s="236"/>
      <c r="V1197" s="236"/>
      <c r="W1197" s="236"/>
      <c r="X1197" s="236"/>
      <c r="Y1197" s="236"/>
      <c r="Z1197" s="236"/>
      <c r="AA1197" s="236"/>
      <c r="AB1197" s="236"/>
      <c r="AC1197" s="236"/>
      <c r="AD1197" s="236"/>
      <c r="AE1197" s="236"/>
      <c r="AF1197" s="236"/>
      <c r="AG1197" s="236"/>
      <c r="AH1197" s="236"/>
      <c r="AI1197" s="236"/>
      <c r="AJ1197" s="236"/>
      <c r="AK1197" s="236"/>
      <c r="AL1197" s="260" t="str">
        <f t="shared" si="245"/>
        <v>нет</v>
      </c>
      <c r="AM1197" s="260" t="str">
        <f t="shared" si="249"/>
        <v>нет</v>
      </c>
      <c r="AN1197" s="260">
        <f t="shared" si="246"/>
        <v>0</v>
      </c>
      <c r="AO1197" s="260" t="e">
        <f t="shared" si="247"/>
        <v>#VALUE!</v>
      </c>
    </row>
    <row r="1198" spans="1:41">
      <c r="A1198" s="264" t="e">
        <f t="shared" si="250"/>
        <v>#VALUE!</v>
      </c>
      <c r="B1198" s="243">
        <v>1286</v>
      </c>
      <c r="C1198" s="244"/>
      <c r="D1198" s="259" t="str">
        <f t="shared" si="243"/>
        <v/>
      </c>
      <c r="E1198" s="236"/>
      <c r="F1198" s="236"/>
      <c r="G1198" s="244"/>
      <c r="H1198" s="259" t="str">
        <f t="shared" si="244"/>
        <v/>
      </c>
      <c r="I1198" s="236"/>
      <c r="J1198" s="236"/>
      <c r="K1198" s="236"/>
      <c r="L1198" s="236"/>
      <c r="M1198" s="311">
        <f t="shared" si="248"/>
        <v>0</v>
      </c>
      <c r="N1198" s="236"/>
      <c r="O1198" s="236"/>
      <c r="P1198" s="236"/>
      <c r="Q1198" s="236"/>
      <c r="R1198" s="236"/>
      <c r="S1198" s="236"/>
      <c r="T1198" s="236"/>
      <c r="U1198" s="236"/>
      <c r="V1198" s="236"/>
      <c r="W1198" s="236"/>
      <c r="X1198" s="236"/>
      <c r="Y1198" s="236"/>
      <c r="Z1198" s="236"/>
      <c r="AA1198" s="236"/>
      <c r="AB1198" s="236"/>
      <c r="AC1198" s="236"/>
      <c r="AD1198" s="236"/>
      <c r="AE1198" s="236"/>
      <c r="AF1198" s="236"/>
      <c r="AG1198" s="236"/>
      <c r="AH1198" s="236"/>
      <c r="AI1198" s="236"/>
      <c r="AJ1198" s="236"/>
      <c r="AK1198" s="236"/>
      <c r="AL1198" s="260" t="str">
        <f t="shared" si="245"/>
        <v>нет</v>
      </c>
      <c r="AM1198" s="260" t="str">
        <f t="shared" si="249"/>
        <v>нет</v>
      </c>
      <c r="AN1198" s="260">
        <f t="shared" si="246"/>
        <v>0</v>
      </c>
      <c r="AO1198" s="260" t="e">
        <f t="shared" si="247"/>
        <v>#VALUE!</v>
      </c>
    </row>
    <row r="1199" spans="1:41">
      <c r="A1199" s="264" t="e">
        <f t="shared" si="250"/>
        <v>#VALUE!</v>
      </c>
      <c r="B1199" s="243">
        <v>1287</v>
      </c>
      <c r="C1199" s="244"/>
      <c r="D1199" s="259" t="str">
        <f t="shared" si="243"/>
        <v/>
      </c>
      <c r="E1199" s="236"/>
      <c r="F1199" s="236"/>
      <c r="G1199" s="244"/>
      <c r="H1199" s="259" t="str">
        <f t="shared" si="244"/>
        <v/>
      </c>
      <c r="I1199" s="236"/>
      <c r="J1199" s="236"/>
      <c r="K1199" s="236"/>
      <c r="L1199" s="236"/>
      <c r="M1199" s="311">
        <f t="shared" si="248"/>
        <v>0</v>
      </c>
      <c r="N1199" s="236"/>
      <c r="O1199" s="236"/>
      <c r="P1199" s="236"/>
      <c r="Q1199" s="236"/>
      <c r="R1199" s="236"/>
      <c r="S1199" s="236"/>
      <c r="T1199" s="236"/>
      <c r="U1199" s="236"/>
      <c r="V1199" s="236"/>
      <c r="W1199" s="236"/>
      <c r="X1199" s="236"/>
      <c r="Y1199" s="236"/>
      <c r="Z1199" s="236"/>
      <c r="AA1199" s="236"/>
      <c r="AB1199" s="236"/>
      <c r="AC1199" s="236"/>
      <c r="AD1199" s="236"/>
      <c r="AE1199" s="236"/>
      <c r="AF1199" s="236"/>
      <c r="AG1199" s="236"/>
      <c r="AH1199" s="236"/>
      <c r="AI1199" s="236"/>
      <c r="AJ1199" s="236"/>
      <c r="AK1199" s="236"/>
      <c r="AL1199" s="260" t="str">
        <f t="shared" si="245"/>
        <v>нет</v>
      </c>
      <c r="AM1199" s="260" t="str">
        <f t="shared" si="249"/>
        <v>нет</v>
      </c>
      <c r="AN1199" s="260">
        <f t="shared" si="246"/>
        <v>0</v>
      </c>
      <c r="AO1199" s="260" t="e">
        <f t="shared" si="247"/>
        <v>#VALUE!</v>
      </c>
    </row>
    <row r="1200" spans="1:41">
      <c r="A1200" s="264" t="e">
        <f t="shared" si="250"/>
        <v>#VALUE!</v>
      </c>
      <c r="B1200" s="243">
        <v>1288</v>
      </c>
      <c r="C1200" s="244"/>
      <c r="D1200" s="259" t="str">
        <f t="shared" si="243"/>
        <v/>
      </c>
      <c r="E1200" s="236"/>
      <c r="F1200" s="236"/>
      <c r="G1200" s="244"/>
      <c r="H1200" s="259" t="str">
        <f t="shared" si="244"/>
        <v/>
      </c>
      <c r="I1200" s="236"/>
      <c r="J1200" s="236"/>
      <c r="K1200" s="236"/>
      <c r="L1200" s="236"/>
      <c r="M1200" s="311">
        <f t="shared" si="248"/>
        <v>0</v>
      </c>
      <c r="N1200" s="236"/>
      <c r="O1200" s="236"/>
      <c r="P1200" s="236"/>
      <c r="Q1200" s="236"/>
      <c r="R1200" s="236"/>
      <c r="S1200" s="236"/>
      <c r="T1200" s="236"/>
      <c r="U1200" s="236"/>
      <c r="V1200" s="236"/>
      <c r="W1200" s="236"/>
      <c r="X1200" s="236"/>
      <c r="Y1200" s="236"/>
      <c r="Z1200" s="236"/>
      <c r="AA1200" s="236"/>
      <c r="AB1200" s="236"/>
      <c r="AC1200" s="236"/>
      <c r="AD1200" s="236"/>
      <c r="AE1200" s="236"/>
      <c r="AF1200" s="236"/>
      <c r="AG1200" s="236"/>
      <c r="AH1200" s="236"/>
      <c r="AI1200" s="236"/>
      <c r="AJ1200" s="236"/>
      <c r="AK1200" s="236"/>
      <c r="AL1200" s="260" t="str">
        <f t="shared" si="245"/>
        <v>нет</v>
      </c>
      <c r="AM1200" s="260" t="str">
        <f t="shared" si="249"/>
        <v>нет</v>
      </c>
      <c r="AN1200" s="260">
        <f t="shared" si="246"/>
        <v>0</v>
      </c>
      <c r="AO1200" s="260" t="e">
        <f t="shared" si="247"/>
        <v>#VALUE!</v>
      </c>
    </row>
    <row r="1201" spans="1:41">
      <c r="A1201" s="264" t="e">
        <f t="shared" si="250"/>
        <v>#VALUE!</v>
      </c>
      <c r="B1201" s="243">
        <v>1289</v>
      </c>
      <c r="C1201" s="244"/>
      <c r="D1201" s="259" t="str">
        <f t="shared" si="243"/>
        <v/>
      </c>
      <c r="E1201" s="236"/>
      <c r="F1201" s="236"/>
      <c r="G1201" s="244"/>
      <c r="H1201" s="259" t="str">
        <f t="shared" si="244"/>
        <v/>
      </c>
      <c r="I1201" s="236"/>
      <c r="J1201" s="236"/>
      <c r="K1201" s="236"/>
      <c r="L1201" s="236"/>
      <c r="M1201" s="311">
        <f t="shared" si="248"/>
        <v>0</v>
      </c>
      <c r="N1201" s="236"/>
      <c r="O1201" s="236"/>
      <c r="P1201" s="236"/>
      <c r="Q1201" s="236"/>
      <c r="R1201" s="236"/>
      <c r="S1201" s="236"/>
      <c r="T1201" s="236"/>
      <c r="U1201" s="236"/>
      <c r="V1201" s="236"/>
      <c r="W1201" s="236"/>
      <c r="X1201" s="236"/>
      <c r="Y1201" s="236"/>
      <c r="Z1201" s="236"/>
      <c r="AA1201" s="236"/>
      <c r="AB1201" s="236"/>
      <c r="AC1201" s="236"/>
      <c r="AD1201" s="236"/>
      <c r="AE1201" s="236"/>
      <c r="AF1201" s="236"/>
      <c r="AG1201" s="236"/>
      <c r="AH1201" s="236"/>
      <c r="AI1201" s="236"/>
      <c r="AJ1201" s="236"/>
      <c r="AK1201" s="236"/>
      <c r="AL1201" s="260" t="str">
        <f t="shared" si="245"/>
        <v>нет</v>
      </c>
      <c r="AM1201" s="260" t="str">
        <f t="shared" si="249"/>
        <v>нет</v>
      </c>
      <c r="AN1201" s="260">
        <f t="shared" si="246"/>
        <v>0</v>
      </c>
      <c r="AO1201" s="260" t="e">
        <f t="shared" si="247"/>
        <v>#VALUE!</v>
      </c>
    </row>
    <row r="1202" spans="1:41">
      <c r="A1202" s="264" t="e">
        <f t="shared" si="250"/>
        <v>#VALUE!</v>
      </c>
      <c r="B1202" s="243">
        <v>1290</v>
      </c>
      <c r="C1202" s="244"/>
      <c r="D1202" s="259" t="str">
        <f t="shared" si="243"/>
        <v/>
      </c>
      <c r="E1202" s="236"/>
      <c r="F1202" s="236"/>
      <c r="G1202" s="244"/>
      <c r="H1202" s="259" t="str">
        <f t="shared" si="244"/>
        <v/>
      </c>
      <c r="I1202" s="236"/>
      <c r="J1202" s="236"/>
      <c r="K1202" s="236"/>
      <c r="L1202" s="236"/>
      <c r="M1202" s="311">
        <f t="shared" si="248"/>
        <v>0</v>
      </c>
      <c r="N1202" s="236"/>
      <c r="O1202" s="236"/>
      <c r="P1202" s="236"/>
      <c r="Q1202" s="236"/>
      <c r="R1202" s="236"/>
      <c r="S1202" s="236"/>
      <c r="T1202" s="236"/>
      <c r="U1202" s="236"/>
      <c r="V1202" s="236"/>
      <c r="W1202" s="236"/>
      <c r="X1202" s="236"/>
      <c r="Y1202" s="236"/>
      <c r="Z1202" s="236"/>
      <c r="AA1202" s="236"/>
      <c r="AB1202" s="236"/>
      <c r="AC1202" s="236"/>
      <c r="AD1202" s="236"/>
      <c r="AE1202" s="236"/>
      <c r="AF1202" s="236"/>
      <c r="AG1202" s="236"/>
      <c r="AH1202" s="236"/>
      <c r="AI1202" s="236"/>
      <c r="AJ1202" s="236"/>
      <c r="AK1202" s="236"/>
      <c r="AL1202" s="260" t="str">
        <f t="shared" si="245"/>
        <v>нет</v>
      </c>
      <c r="AM1202" s="260" t="str">
        <f t="shared" si="249"/>
        <v>нет</v>
      </c>
      <c r="AN1202" s="260">
        <f t="shared" si="246"/>
        <v>0</v>
      </c>
      <c r="AO1202" s="260" t="e">
        <f t="shared" si="247"/>
        <v>#VALUE!</v>
      </c>
    </row>
    <row r="1203" spans="1:41">
      <c r="A1203" s="264" t="e">
        <f t="shared" si="250"/>
        <v>#VALUE!</v>
      </c>
      <c r="B1203" s="243">
        <v>1291</v>
      </c>
      <c r="C1203" s="244"/>
      <c r="D1203" s="259" t="str">
        <f t="shared" si="243"/>
        <v/>
      </c>
      <c r="E1203" s="236"/>
      <c r="F1203" s="236"/>
      <c r="G1203" s="244"/>
      <c r="H1203" s="259" t="str">
        <f t="shared" si="244"/>
        <v/>
      </c>
      <c r="I1203" s="236"/>
      <c r="J1203" s="236"/>
      <c r="K1203" s="236"/>
      <c r="L1203" s="236"/>
      <c r="M1203" s="311">
        <f t="shared" si="248"/>
        <v>0</v>
      </c>
      <c r="N1203" s="236"/>
      <c r="O1203" s="236"/>
      <c r="P1203" s="236"/>
      <c r="Q1203" s="236"/>
      <c r="R1203" s="236"/>
      <c r="S1203" s="236"/>
      <c r="T1203" s="236"/>
      <c r="U1203" s="236"/>
      <c r="V1203" s="236"/>
      <c r="W1203" s="236"/>
      <c r="X1203" s="236"/>
      <c r="Y1203" s="236"/>
      <c r="Z1203" s="236"/>
      <c r="AA1203" s="236"/>
      <c r="AB1203" s="236"/>
      <c r="AC1203" s="236"/>
      <c r="AD1203" s="236"/>
      <c r="AE1203" s="236"/>
      <c r="AF1203" s="236"/>
      <c r="AG1203" s="236"/>
      <c r="AH1203" s="236"/>
      <c r="AI1203" s="236"/>
      <c r="AJ1203" s="236"/>
      <c r="AK1203" s="236"/>
      <c r="AL1203" s="260" t="str">
        <f t="shared" si="245"/>
        <v>нет</v>
      </c>
      <c r="AM1203" s="260" t="str">
        <f t="shared" si="249"/>
        <v>нет</v>
      </c>
      <c r="AN1203" s="260">
        <f t="shared" si="246"/>
        <v>0</v>
      </c>
      <c r="AO1203" s="260" t="e">
        <f t="shared" si="247"/>
        <v>#VALUE!</v>
      </c>
    </row>
    <row r="1204" spans="1:41">
      <c r="A1204" s="264" t="e">
        <f t="shared" si="250"/>
        <v>#VALUE!</v>
      </c>
      <c r="B1204" s="243">
        <v>1292</v>
      </c>
      <c r="C1204" s="244"/>
      <c r="D1204" s="259" t="str">
        <f t="shared" si="243"/>
        <v/>
      </c>
      <c r="E1204" s="236"/>
      <c r="F1204" s="236"/>
      <c r="G1204" s="244"/>
      <c r="H1204" s="259" t="str">
        <f t="shared" si="244"/>
        <v/>
      </c>
      <c r="I1204" s="236"/>
      <c r="J1204" s="236"/>
      <c r="K1204" s="236"/>
      <c r="L1204" s="236"/>
      <c r="M1204" s="311">
        <f t="shared" si="248"/>
        <v>0</v>
      </c>
      <c r="N1204" s="236"/>
      <c r="O1204" s="236"/>
      <c r="P1204" s="236"/>
      <c r="Q1204" s="236"/>
      <c r="R1204" s="236"/>
      <c r="S1204" s="236"/>
      <c r="T1204" s="236"/>
      <c r="U1204" s="236"/>
      <c r="V1204" s="236"/>
      <c r="W1204" s="236"/>
      <c r="X1204" s="236"/>
      <c r="Y1204" s="236"/>
      <c r="Z1204" s="236"/>
      <c r="AA1204" s="236"/>
      <c r="AB1204" s="236"/>
      <c r="AC1204" s="236"/>
      <c r="AD1204" s="236"/>
      <c r="AE1204" s="236"/>
      <c r="AF1204" s="236"/>
      <c r="AG1204" s="236"/>
      <c r="AH1204" s="236"/>
      <c r="AI1204" s="236"/>
      <c r="AJ1204" s="236"/>
      <c r="AK1204" s="236"/>
      <c r="AL1204" s="260" t="str">
        <f t="shared" si="245"/>
        <v>нет</v>
      </c>
      <c r="AM1204" s="260" t="str">
        <f t="shared" si="249"/>
        <v>нет</v>
      </c>
      <c r="AN1204" s="260">
        <f t="shared" si="246"/>
        <v>0</v>
      </c>
      <c r="AO1204" s="260" t="e">
        <f t="shared" si="247"/>
        <v>#VALUE!</v>
      </c>
    </row>
    <row r="1205" spans="1:41">
      <c r="A1205" s="264" t="e">
        <f t="shared" si="250"/>
        <v>#VALUE!</v>
      </c>
      <c r="B1205" s="243">
        <v>1293</v>
      </c>
      <c r="C1205" s="244"/>
      <c r="D1205" s="259" t="str">
        <f t="shared" si="243"/>
        <v/>
      </c>
      <c r="E1205" s="236"/>
      <c r="F1205" s="236"/>
      <c r="G1205" s="244"/>
      <c r="H1205" s="259" t="str">
        <f t="shared" si="244"/>
        <v/>
      </c>
      <c r="I1205" s="236"/>
      <c r="J1205" s="236"/>
      <c r="K1205" s="236"/>
      <c r="L1205" s="236"/>
      <c r="M1205" s="311">
        <f t="shared" si="248"/>
        <v>0</v>
      </c>
      <c r="N1205" s="236"/>
      <c r="O1205" s="236"/>
      <c r="P1205" s="236"/>
      <c r="Q1205" s="236"/>
      <c r="R1205" s="236"/>
      <c r="S1205" s="236"/>
      <c r="T1205" s="236"/>
      <c r="U1205" s="236"/>
      <c r="V1205" s="236"/>
      <c r="W1205" s="236"/>
      <c r="X1205" s="236"/>
      <c r="Y1205" s="236"/>
      <c r="Z1205" s="236"/>
      <c r="AA1205" s="236"/>
      <c r="AB1205" s="236"/>
      <c r="AC1205" s="236"/>
      <c r="AD1205" s="236"/>
      <c r="AE1205" s="236"/>
      <c r="AF1205" s="236"/>
      <c r="AG1205" s="236"/>
      <c r="AH1205" s="236"/>
      <c r="AI1205" s="236"/>
      <c r="AJ1205" s="236"/>
      <c r="AK1205" s="236"/>
      <c r="AL1205" s="260" t="str">
        <f t="shared" si="245"/>
        <v>нет</v>
      </c>
      <c r="AM1205" s="260" t="str">
        <f t="shared" si="249"/>
        <v>нет</v>
      </c>
      <c r="AN1205" s="260">
        <f t="shared" si="246"/>
        <v>0</v>
      </c>
      <c r="AO1205" s="260" t="e">
        <f t="shared" si="247"/>
        <v>#VALUE!</v>
      </c>
    </row>
    <row r="1206" spans="1:41">
      <c r="A1206" s="264" t="e">
        <f t="shared" si="250"/>
        <v>#VALUE!</v>
      </c>
      <c r="B1206" s="243">
        <v>1294</v>
      </c>
      <c r="C1206" s="244"/>
      <c r="D1206" s="259" t="str">
        <f t="shared" si="243"/>
        <v/>
      </c>
      <c r="E1206" s="236"/>
      <c r="F1206" s="236"/>
      <c r="G1206" s="244"/>
      <c r="H1206" s="259" t="str">
        <f t="shared" si="244"/>
        <v/>
      </c>
      <c r="I1206" s="236"/>
      <c r="J1206" s="236"/>
      <c r="K1206" s="236"/>
      <c r="L1206" s="236"/>
      <c r="M1206" s="311">
        <f t="shared" si="248"/>
        <v>0</v>
      </c>
      <c r="N1206" s="236"/>
      <c r="O1206" s="236"/>
      <c r="P1206" s="236"/>
      <c r="Q1206" s="236"/>
      <c r="R1206" s="236"/>
      <c r="S1206" s="236"/>
      <c r="T1206" s="236"/>
      <c r="U1206" s="236"/>
      <c r="V1206" s="236"/>
      <c r="W1206" s="236"/>
      <c r="X1206" s="236"/>
      <c r="Y1206" s="236"/>
      <c r="Z1206" s="236"/>
      <c r="AA1206" s="236"/>
      <c r="AB1206" s="236"/>
      <c r="AC1206" s="236"/>
      <c r="AD1206" s="236"/>
      <c r="AE1206" s="236"/>
      <c r="AF1206" s="236"/>
      <c r="AG1206" s="236"/>
      <c r="AH1206" s="236"/>
      <c r="AI1206" s="236"/>
      <c r="AJ1206" s="236"/>
      <c r="AK1206" s="236"/>
      <c r="AL1206" s="260" t="str">
        <f t="shared" si="245"/>
        <v>нет</v>
      </c>
      <c r="AM1206" s="260" t="str">
        <f t="shared" si="249"/>
        <v>нет</v>
      </c>
      <c r="AN1206" s="260">
        <f t="shared" si="246"/>
        <v>0</v>
      </c>
      <c r="AO1206" s="260" t="e">
        <f t="shared" si="247"/>
        <v>#VALUE!</v>
      </c>
    </row>
    <row r="1207" spans="1:41">
      <c r="A1207" s="264" t="e">
        <f t="shared" si="250"/>
        <v>#VALUE!</v>
      </c>
      <c r="B1207" s="243">
        <v>1295</v>
      </c>
      <c r="C1207" s="244"/>
      <c r="D1207" s="259" t="str">
        <f t="shared" si="243"/>
        <v/>
      </c>
      <c r="E1207" s="236"/>
      <c r="F1207" s="236"/>
      <c r="G1207" s="244"/>
      <c r="H1207" s="259" t="str">
        <f t="shared" si="244"/>
        <v/>
      </c>
      <c r="I1207" s="236"/>
      <c r="J1207" s="236"/>
      <c r="K1207" s="236"/>
      <c r="L1207" s="236"/>
      <c r="M1207" s="311">
        <f t="shared" si="248"/>
        <v>0</v>
      </c>
      <c r="N1207" s="236"/>
      <c r="O1207" s="236"/>
      <c r="P1207" s="236"/>
      <c r="Q1207" s="236"/>
      <c r="R1207" s="236"/>
      <c r="S1207" s="236"/>
      <c r="T1207" s="236"/>
      <c r="U1207" s="236"/>
      <c r="V1207" s="236"/>
      <c r="W1207" s="236"/>
      <c r="X1207" s="236"/>
      <c r="Y1207" s="236"/>
      <c r="Z1207" s="236"/>
      <c r="AA1207" s="236"/>
      <c r="AB1207" s="236"/>
      <c r="AC1207" s="236"/>
      <c r="AD1207" s="236"/>
      <c r="AE1207" s="236"/>
      <c r="AF1207" s="236"/>
      <c r="AG1207" s="236"/>
      <c r="AH1207" s="236"/>
      <c r="AI1207" s="236"/>
      <c r="AJ1207" s="236"/>
      <c r="AK1207" s="236"/>
      <c r="AL1207" s="260" t="str">
        <f t="shared" si="245"/>
        <v>нет</v>
      </c>
      <c r="AM1207" s="260" t="str">
        <f t="shared" si="249"/>
        <v>нет</v>
      </c>
      <c r="AN1207" s="260">
        <f t="shared" si="246"/>
        <v>0</v>
      </c>
      <c r="AO1207" s="260" t="e">
        <f t="shared" si="247"/>
        <v>#VALUE!</v>
      </c>
    </row>
    <row r="1208" spans="1:41">
      <c r="A1208" s="264" t="e">
        <f t="shared" si="250"/>
        <v>#VALUE!</v>
      </c>
      <c r="B1208" s="243">
        <v>1296</v>
      </c>
      <c r="C1208" s="244"/>
      <c r="D1208" s="259" t="str">
        <f t="shared" si="243"/>
        <v/>
      </c>
      <c r="E1208" s="236"/>
      <c r="F1208" s="236"/>
      <c r="G1208" s="244"/>
      <c r="H1208" s="259" t="str">
        <f t="shared" si="244"/>
        <v/>
      </c>
      <c r="I1208" s="236"/>
      <c r="J1208" s="236"/>
      <c r="K1208" s="236"/>
      <c r="L1208" s="236"/>
      <c r="M1208" s="311">
        <f t="shared" si="248"/>
        <v>0</v>
      </c>
      <c r="N1208" s="236"/>
      <c r="O1208" s="236"/>
      <c r="P1208" s="236"/>
      <c r="Q1208" s="236"/>
      <c r="R1208" s="236"/>
      <c r="S1208" s="236"/>
      <c r="T1208" s="236"/>
      <c r="U1208" s="236"/>
      <c r="V1208" s="236"/>
      <c r="W1208" s="236"/>
      <c r="X1208" s="236"/>
      <c r="Y1208" s="236"/>
      <c r="Z1208" s="236"/>
      <c r="AA1208" s="236"/>
      <c r="AB1208" s="236"/>
      <c r="AC1208" s="236"/>
      <c r="AD1208" s="236"/>
      <c r="AE1208" s="236"/>
      <c r="AF1208" s="236"/>
      <c r="AG1208" s="236"/>
      <c r="AH1208" s="236"/>
      <c r="AI1208" s="236"/>
      <c r="AJ1208" s="236"/>
      <c r="AK1208" s="236"/>
      <c r="AL1208" s="260" t="str">
        <f t="shared" si="245"/>
        <v>нет</v>
      </c>
      <c r="AM1208" s="260" t="str">
        <f t="shared" si="249"/>
        <v>нет</v>
      </c>
      <c r="AN1208" s="260">
        <f t="shared" si="246"/>
        <v>0</v>
      </c>
      <c r="AO1208" s="260" t="e">
        <f t="shared" si="247"/>
        <v>#VALUE!</v>
      </c>
    </row>
    <row r="1209" spans="1:41">
      <c r="A1209" s="264" t="e">
        <f t="shared" si="250"/>
        <v>#VALUE!</v>
      </c>
      <c r="B1209" s="243">
        <v>1297</v>
      </c>
      <c r="C1209" s="244"/>
      <c r="D1209" s="259" t="str">
        <f t="shared" si="243"/>
        <v/>
      </c>
      <c r="E1209" s="236"/>
      <c r="F1209" s="236"/>
      <c r="G1209" s="244"/>
      <c r="H1209" s="259" t="str">
        <f t="shared" si="244"/>
        <v/>
      </c>
      <c r="I1209" s="236"/>
      <c r="J1209" s="236"/>
      <c r="K1209" s="236"/>
      <c r="L1209" s="236"/>
      <c r="M1209" s="311">
        <f t="shared" si="248"/>
        <v>0</v>
      </c>
      <c r="N1209" s="236"/>
      <c r="O1209" s="236"/>
      <c r="P1209" s="236"/>
      <c r="Q1209" s="236"/>
      <c r="R1209" s="236"/>
      <c r="S1209" s="236"/>
      <c r="T1209" s="236"/>
      <c r="U1209" s="236"/>
      <c r="V1209" s="236"/>
      <c r="W1209" s="236"/>
      <c r="X1209" s="236"/>
      <c r="Y1209" s="236"/>
      <c r="Z1209" s="236"/>
      <c r="AA1209" s="236"/>
      <c r="AB1209" s="236"/>
      <c r="AC1209" s="236"/>
      <c r="AD1209" s="236"/>
      <c r="AE1209" s="236"/>
      <c r="AF1209" s="236"/>
      <c r="AG1209" s="236"/>
      <c r="AH1209" s="236"/>
      <c r="AI1209" s="236"/>
      <c r="AJ1209" s="236"/>
      <c r="AK1209" s="236"/>
      <c r="AL1209" s="260" t="str">
        <f t="shared" si="245"/>
        <v>нет</v>
      </c>
      <c r="AM1209" s="260" t="str">
        <f t="shared" si="249"/>
        <v>нет</v>
      </c>
      <c r="AN1209" s="260">
        <f t="shared" si="246"/>
        <v>0</v>
      </c>
      <c r="AO1209" s="260" t="e">
        <f t="shared" si="247"/>
        <v>#VALUE!</v>
      </c>
    </row>
    <row r="1210" spans="1:41">
      <c r="A1210" s="264" t="e">
        <f t="shared" si="250"/>
        <v>#VALUE!</v>
      </c>
      <c r="B1210" s="243">
        <v>1298</v>
      </c>
      <c r="C1210" s="244"/>
      <c r="D1210" s="259" t="str">
        <f t="shared" si="243"/>
        <v/>
      </c>
      <c r="E1210" s="236"/>
      <c r="F1210" s="236"/>
      <c r="G1210" s="244"/>
      <c r="H1210" s="259" t="str">
        <f t="shared" si="244"/>
        <v/>
      </c>
      <c r="I1210" s="236"/>
      <c r="J1210" s="236"/>
      <c r="K1210" s="236"/>
      <c r="L1210" s="236"/>
      <c r="M1210" s="311">
        <f t="shared" si="248"/>
        <v>0</v>
      </c>
      <c r="N1210" s="236"/>
      <c r="O1210" s="236"/>
      <c r="P1210" s="236"/>
      <c r="Q1210" s="236"/>
      <c r="R1210" s="236"/>
      <c r="S1210" s="236"/>
      <c r="T1210" s="236"/>
      <c r="U1210" s="236"/>
      <c r="V1210" s="236"/>
      <c r="W1210" s="236"/>
      <c r="X1210" s="236"/>
      <c r="Y1210" s="236"/>
      <c r="Z1210" s="236"/>
      <c r="AA1210" s="236"/>
      <c r="AB1210" s="236"/>
      <c r="AC1210" s="236"/>
      <c r="AD1210" s="236"/>
      <c r="AE1210" s="236"/>
      <c r="AF1210" s="236"/>
      <c r="AG1210" s="236"/>
      <c r="AH1210" s="236"/>
      <c r="AI1210" s="236"/>
      <c r="AJ1210" s="236"/>
      <c r="AK1210" s="236"/>
      <c r="AL1210" s="260" t="str">
        <f t="shared" si="245"/>
        <v>нет</v>
      </c>
      <c r="AM1210" s="260" t="str">
        <f t="shared" si="249"/>
        <v>нет</v>
      </c>
      <c r="AN1210" s="260">
        <f t="shared" si="246"/>
        <v>0</v>
      </c>
      <c r="AO1210" s="260" t="e">
        <f t="shared" si="247"/>
        <v>#VALUE!</v>
      </c>
    </row>
    <row r="1211" spans="1:41">
      <c r="A1211" s="264" t="e">
        <f t="shared" si="250"/>
        <v>#VALUE!</v>
      </c>
      <c r="B1211" s="243">
        <v>1299</v>
      </c>
      <c r="C1211" s="244"/>
      <c r="D1211" s="259" t="str">
        <f t="shared" si="243"/>
        <v/>
      </c>
      <c r="E1211" s="236"/>
      <c r="F1211" s="236"/>
      <c r="G1211" s="244"/>
      <c r="H1211" s="259" t="str">
        <f t="shared" si="244"/>
        <v/>
      </c>
      <c r="I1211" s="236"/>
      <c r="J1211" s="236"/>
      <c r="K1211" s="236"/>
      <c r="L1211" s="236"/>
      <c r="M1211" s="311">
        <f t="shared" si="248"/>
        <v>0</v>
      </c>
      <c r="N1211" s="236"/>
      <c r="O1211" s="236"/>
      <c r="P1211" s="236"/>
      <c r="Q1211" s="236"/>
      <c r="R1211" s="236"/>
      <c r="S1211" s="236"/>
      <c r="T1211" s="236"/>
      <c r="U1211" s="236"/>
      <c r="V1211" s="236"/>
      <c r="W1211" s="236"/>
      <c r="X1211" s="236"/>
      <c r="Y1211" s="236"/>
      <c r="Z1211" s="236"/>
      <c r="AA1211" s="236"/>
      <c r="AB1211" s="236"/>
      <c r="AC1211" s="236"/>
      <c r="AD1211" s="236"/>
      <c r="AE1211" s="236"/>
      <c r="AF1211" s="236"/>
      <c r="AG1211" s="236"/>
      <c r="AH1211" s="236"/>
      <c r="AI1211" s="236"/>
      <c r="AJ1211" s="236"/>
      <c r="AK1211" s="236"/>
      <c r="AL1211" s="260" t="str">
        <f t="shared" si="245"/>
        <v>нет</v>
      </c>
      <c r="AM1211" s="260" t="str">
        <f t="shared" si="249"/>
        <v>нет</v>
      </c>
      <c r="AN1211" s="260">
        <f t="shared" si="246"/>
        <v>0</v>
      </c>
      <c r="AO1211" s="260" t="e">
        <f t="shared" si="247"/>
        <v>#VALUE!</v>
      </c>
    </row>
    <row r="1212" spans="1:41">
      <c r="A1212" s="264" t="e">
        <f t="shared" si="250"/>
        <v>#VALUE!</v>
      </c>
      <c r="B1212" s="243">
        <v>1300</v>
      </c>
      <c r="C1212" s="244"/>
      <c r="D1212" s="259" t="str">
        <f t="shared" si="243"/>
        <v/>
      </c>
      <c r="E1212" s="236"/>
      <c r="F1212" s="236"/>
      <c r="G1212" s="244"/>
      <c r="H1212" s="259" t="str">
        <f t="shared" si="244"/>
        <v/>
      </c>
      <c r="I1212" s="236"/>
      <c r="J1212" s="236"/>
      <c r="K1212" s="236"/>
      <c r="L1212" s="236"/>
      <c r="M1212" s="311">
        <f t="shared" si="248"/>
        <v>0</v>
      </c>
      <c r="N1212" s="236"/>
      <c r="O1212" s="236"/>
      <c r="P1212" s="236"/>
      <c r="Q1212" s="236"/>
      <c r="R1212" s="236"/>
      <c r="S1212" s="236"/>
      <c r="T1212" s="236"/>
      <c r="U1212" s="236"/>
      <c r="V1212" s="236"/>
      <c r="W1212" s="236"/>
      <c r="X1212" s="236"/>
      <c r="Y1212" s="236"/>
      <c r="Z1212" s="236"/>
      <c r="AA1212" s="236"/>
      <c r="AB1212" s="236"/>
      <c r="AC1212" s="236"/>
      <c r="AD1212" s="236"/>
      <c r="AE1212" s="236"/>
      <c r="AF1212" s="236"/>
      <c r="AG1212" s="236"/>
      <c r="AH1212" s="236"/>
      <c r="AI1212" s="236"/>
      <c r="AJ1212" s="236"/>
      <c r="AK1212" s="236"/>
      <c r="AL1212" s="260" t="str">
        <f t="shared" si="245"/>
        <v>нет</v>
      </c>
      <c r="AM1212" s="260" t="str">
        <f t="shared" si="249"/>
        <v>нет</v>
      </c>
      <c r="AN1212" s="260">
        <f t="shared" si="246"/>
        <v>0</v>
      </c>
      <c r="AO1212" s="260" t="e">
        <f t="shared" si="247"/>
        <v>#VALUE!</v>
      </c>
    </row>
    <row r="1213" spans="1:41">
      <c r="A1213" s="264" t="e">
        <f t="shared" si="250"/>
        <v>#VALUE!</v>
      </c>
      <c r="B1213" s="243">
        <v>1301</v>
      </c>
      <c r="C1213" s="244"/>
      <c r="D1213" s="259" t="str">
        <f t="shared" si="243"/>
        <v/>
      </c>
      <c r="E1213" s="236"/>
      <c r="F1213" s="236"/>
      <c r="G1213" s="244"/>
      <c r="H1213" s="259" t="str">
        <f t="shared" si="244"/>
        <v/>
      </c>
      <c r="I1213" s="236"/>
      <c r="J1213" s="236"/>
      <c r="K1213" s="236"/>
      <c r="L1213" s="236"/>
      <c r="M1213" s="311">
        <f t="shared" si="248"/>
        <v>0</v>
      </c>
      <c r="N1213" s="236"/>
      <c r="O1213" s="236"/>
      <c r="P1213" s="236"/>
      <c r="Q1213" s="236"/>
      <c r="R1213" s="236"/>
      <c r="S1213" s="236"/>
      <c r="T1213" s="236"/>
      <c r="U1213" s="236"/>
      <c r="V1213" s="236"/>
      <c r="W1213" s="236"/>
      <c r="X1213" s="236"/>
      <c r="Y1213" s="236"/>
      <c r="Z1213" s="236"/>
      <c r="AA1213" s="236"/>
      <c r="AB1213" s="236"/>
      <c r="AC1213" s="236"/>
      <c r="AD1213" s="236"/>
      <c r="AE1213" s="236"/>
      <c r="AF1213" s="236"/>
      <c r="AG1213" s="236"/>
      <c r="AH1213" s="236"/>
      <c r="AI1213" s="236"/>
      <c r="AJ1213" s="236"/>
      <c r="AK1213" s="236"/>
      <c r="AL1213" s="260" t="str">
        <f t="shared" si="245"/>
        <v>нет</v>
      </c>
      <c r="AM1213" s="260" t="str">
        <f t="shared" si="249"/>
        <v>нет</v>
      </c>
      <c r="AN1213" s="260">
        <f t="shared" si="246"/>
        <v>0</v>
      </c>
      <c r="AO1213" s="260" t="e">
        <f t="shared" si="247"/>
        <v>#VALUE!</v>
      </c>
    </row>
    <row r="1214" spans="1:41">
      <c r="A1214" s="264" t="e">
        <f t="shared" si="250"/>
        <v>#VALUE!</v>
      </c>
      <c r="B1214" s="243">
        <v>1302</v>
      </c>
      <c r="C1214" s="244"/>
      <c r="D1214" s="259" t="str">
        <f t="shared" si="243"/>
        <v/>
      </c>
      <c r="E1214" s="236"/>
      <c r="F1214" s="236"/>
      <c r="G1214" s="244"/>
      <c r="H1214" s="259" t="str">
        <f t="shared" si="244"/>
        <v/>
      </c>
      <c r="I1214" s="236"/>
      <c r="J1214" s="236"/>
      <c r="K1214" s="236"/>
      <c r="L1214" s="236"/>
      <c r="M1214" s="311">
        <f t="shared" si="248"/>
        <v>0</v>
      </c>
      <c r="N1214" s="236"/>
      <c r="O1214" s="236"/>
      <c r="P1214" s="236"/>
      <c r="Q1214" s="236"/>
      <c r="R1214" s="236"/>
      <c r="S1214" s="236"/>
      <c r="T1214" s="236"/>
      <c r="U1214" s="236"/>
      <c r="V1214" s="236"/>
      <c r="W1214" s="236"/>
      <c r="X1214" s="236"/>
      <c r="Y1214" s="236"/>
      <c r="Z1214" s="236"/>
      <c r="AA1214" s="236"/>
      <c r="AB1214" s="236"/>
      <c r="AC1214" s="236"/>
      <c r="AD1214" s="236"/>
      <c r="AE1214" s="236"/>
      <c r="AF1214" s="236"/>
      <c r="AG1214" s="236"/>
      <c r="AH1214" s="236"/>
      <c r="AI1214" s="236"/>
      <c r="AJ1214" s="236"/>
      <c r="AK1214" s="236"/>
      <c r="AL1214" s="260" t="str">
        <f t="shared" si="245"/>
        <v>нет</v>
      </c>
      <c r="AM1214" s="260" t="str">
        <f t="shared" si="249"/>
        <v>нет</v>
      </c>
      <c r="AN1214" s="260">
        <f t="shared" si="246"/>
        <v>0</v>
      </c>
      <c r="AO1214" s="260" t="e">
        <f t="shared" si="247"/>
        <v>#VALUE!</v>
      </c>
    </row>
    <row r="1215" spans="1:41">
      <c r="A1215" s="264" t="e">
        <f t="shared" si="250"/>
        <v>#VALUE!</v>
      </c>
      <c r="B1215" s="243">
        <v>1303</v>
      </c>
      <c r="C1215" s="244"/>
      <c r="D1215" s="259" t="str">
        <f t="shared" si="243"/>
        <v/>
      </c>
      <c r="E1215" s="236"/>
      <c r="F1215" s="236"/>
      <c r="G1215" s="244"/>
      <c r="H1215" s="259" t="str">
        <f t="shared" si="244"/>
        <v/>
      </c>
      <c r="I1215" s="236"/>
      <c r="J1215" s="236"/>
      <c r="K1215" s="236"/>
      <c r="L1215" s="236"/>
      <c r="M1215" s="311">
        <f t="shared" si="248"/>
        <v>0</v>
      </c>
      <c r="N1215" s="236"/>
      <c r="O1215" s="236"/>
      <c r="P1215" s="236"/>
      <c r="Q1215" s="236"/>
      <c r="R1215" s="236"/>
      <c r="S1215" s="236"/>
      <c r="T1215" s="236"/>
      <c r="U1215" s="236"/>
      <c r="V1215" s="236"/>
      <c r="W1215" s="236"/>
      <c r="X1215" s="236"/>
      <c r="Y1215" s="236"/>
      <c r="Z1215" s="236"/>
      <c r="AA1215" s="236"/>
      <c r="AB1215" s="236"/>
      <c r="AC1215" s="236"/>
      <c r="AD1215" s="236"/>
      <c r="AE1215" s="236"/>
      <c r="AF1215" s="236"/>
      <c r="AG1215" s="236"/>
      <c r="AH1215" s="236"/>
      <c r="AI1215" s="236"/>
      <c r="AJ1215" s="236"/>
      <c r="AK1215" s="236"/>
      <c r="AL1215" s="260" t="str">
        <f t="shared" si="245"/>
        <v>нет</v>
      </c>
      <c r="AM1215" s="260" t="str">
        <f t="shared" si="249"/>
        <v>нет</v>
      </c>
      <c r="AN1215" s="260">
        <f t="shared" si="246"/>
        <v>0</v>
      </c>
      <c r="AO1215" s="260" t="e">
        <f t="shared" si="247"/>
        <v>#VALUE!</v>
      </c>
    </row>
    <row r="1216" spans="1:41">
      <c r="A1216" s="264" t="e">
        <f t="shared" si="250"/>
        <v>#VALUE!</v>
      </c>
      <c r="B1216" s="243">
        <v>1304</v>
      </c>
      <c r="C1216" s="244"/>
      <c r="D1216" s="259" t="str">
        <f t="shared" si="243"/>
        <v/>
      </c>
      <c r="E1216" s="236"/>
      <c r="F1216" s="236"/>
      <c r="G1216" s="244"/>
      <c r="H1216" s="259" t="str">
        <f t="shared" si="244"/>
        <v/>
      </c>
      <c r="I1216" s="236"/>
      <c r="J1216" s="236"/>
      <c r="K1216" s="236"/>
      <c r="L1216" s="236"/>
      <c r="M1216" s="311">
        <f t="shared" si="248"/>
        <v>0</v>
      </c>
      <c r="N1216" s="236"/>
      <c r="O1216" s="236"/>
      <c r="P1216" s="236"/>
      <c r="Q1216" s="236"/>
      <c r="R1216" s="236"/>
      <c r="S1216" s="236"/>
      <c r="T1216" s="236"/>
      <c r="U1216" s="236"/>
      <c r="V1216" s="236"/>
      <c r="W1216" s="236"/>
      <c r="X1216" s="236"/>
      <c r="Y1216" s="236"/>
      <c r="Z1216" s="236"/>
      <c r="AA1216" s="236"/>
      <c r="AB1216" s="236"/>
      <c r="AC1216" s="236"/>
      <c r="AD1216" s="236"/>
      <c r="AE1216" s="236"/>
      <c r="AF1216" s="236"/>
      <c r="AG1216" s="236"/>
      <c r="AH1216" s="236"/>
      <c r="AI1216" s="236"/>
      <c r="AJ1216" s="236"/>
      <c r="AK1216" s="236"/>
      <c r="AL1216" s="260" t="str">
        <f t="shared" si="245"/>
        <v>нет</v>
      </c>
      <c r="AM1216" s="260" t="str">
        <f t="shared" si="249"/>
        <v>нет</v>
      </c>
      <c r="AN1216" s="260">
        <f t="shared" si="246"/>
        <v>0</v>
      </c>
      <c r="AO1216" s="260" t="e">
        <f t="shared" si="247"/>
        <v>#VALUE!</v>
      </c>
    </row>
    <row r="1217" spans="1:41">
      <c r="A1217" s="264" t="e">
        <f t="shared" si="250"/>
        <v>#VALUE!</v>
      </c>
      <c r="B1217" s="243">
        <v>1305</v>
      </c>
      <c r="C1217" s="244"/>
      <c r="D1217" s="259" t="str">
        <f t="shared" si="243"/>
        <v/>
      </c>
      <c r="E1217" s="236"/>
      <c r="F1217" s="236"/>
      <c r="G1217" s="244"/>
      <c r="H1217" s="259" t="str">
        <f t="shared" si="244"/>
        <v/>
      </c>
      <c r="I1217" s="236"/>
      <c r="J1217" s="236"/>
      <c r="K1217" s="236"/>
      <c r="L1217" s="236"/>
      <c r="M1217" s="311">
        <f t="shared" si="248"/>
        <v>0</v>
      </c>
      <c r="N1217" s="236"/>
      <c r="O1217" s="236"/>
      <c r="P1217" s="236"/>
      <c r="Q1217" s="236"/>
      <c r="R1217" s="236"/>
      <c r="S1217" s="236"/>
      <c r="T1217" s="236"/>
      <c r="U1217" s="236"/>
      <c r="V1217" s="236"/>
      <c r="W1217" s="236"/>
      <c r="X1217" s="236"/>
      <c r="Y1217" s="236"/>
      <c r="Z1217" s="236"/>
      <c r="AA1217" s="236"/>
      <c r="AB1217" s="236"/>
      <c r="AC1217" s="236"/>
      <c r="AD1217" s="236"/>
      <c r="AE1217" s="236"/>
      <c r="AF1217" s="236"/>
      <c r="AG1217" s="236"/>
      <c r="AH1217" s="236"/>
      <c r="AI1217" s="236"/>
      <c r="AJ1217" s="236"/>
      <c r="AK1217" s="236"/>
      <c r="AL1217" s="260" t="str">
        <f t="shared" si="245"/>
        <v>нет</v>
      </c>
      <c r="AM1217" s="260" t="str">
        <f t="shared" si="249"/>
        <v>нет</v>
      </c>
      <c r="AN1217" s="260">
        <f t="shared" si="246"/>
        <v>0</v>
      </c>
      <c r="AO1217" s="260" t="e">
        <f t="shared" si="247"/>
        <v>#VALUE!</v>
      </c>
    </row>
    <row r="1218" spans="1:41">
      <c r="A1218" s="264" t="e">
        <f t="shared" si="250"/>
        <v>#VALUE!</v>
      </c>
      <c r="B1218" s="243">
        <v>1306</v>
      </c>
      <c r="C1218" s="244"/>
      <c r="D1218" s="259" t="str">
        <f t="shared" si="243"/>
        <v/>
      </c>
      <c r="E1218" s="236"/>
      <c r="F1218" s="236"/>
      <c r="G1218" s="244"/>
      <c r="H1218" s="259" t="str">
        <f t="shared" si="244"/>
        <v/>
      </c>
      <c r="I1218" s="236"/>
      <c r="J1218" s="236"/>
      <c r="K1218" s="236"/>
      <c r="L1218" s="236"/>
      <c r="M1218" s="311">
        <f t="shared" si="248"/>
        <v>0</v>
      </c>
      <c r="N1218" s="236"/>
      <c r="O1218" s="236"/>
      <c r="P1218" s="236"/>
      <c r="Q1218" s="236"/>
      <c r="R1218" s="236"/>
      <c r="S1218" s="236"/>
      <c r="T1218" s="236"/>
      <c r="U1218" s="236"/>
      <c r="V1218" s="236"/>
      <c r="W1218" s="236"/>
      <c r="X1218" s="236"/>
      <c r="Y1218" s="236"/>
      <c r="Z1218" s="236"/>
      <c r="AA1218" s="236"/>
      <c r="AB1218" s="236"/>
      <c r="AC1218" s="236"/>
      <c r="AD1218" s="236"/>
      <c r="AE1218" s="236"/>
      <c r="AF1218" s="236"/>
      <c r="AG1218" s="236"/>
      <c r="AH1218" s="236"/>
      <c r="AI1218" s="236"/>
      <c r="AJ1218" s="236"/>
      <c r="AK1218" s="236"/>
      <c r="AL1218" s="260" t="str">
        <f t="shared" si="245"/>
        <v>нет</v>
      </c>
      <c r="AM1218" s="260" t="str">
        <f t="shared" si="249"/>
        <v>нет</v>
      </c>
      <c r="AN1218" s="260">
        <f t="shared" si="246"/>
        <v>0</v>
      </c>
      <c r="AO1218" s="260" t="e">
        <f t="shared" si="247"/>
        <v>#VALUE!</v>
      </c>
    </row>
    <row r="1219" spans="1:41">
      <c r="A1219" s="264" t="e">
        <f t="shared" si="250"/>
        <v>#VALUE!</v>
      </c>
      <c r="B1219" s="243">
        <v>1307</v>
      </c>
      <c r="C1219" s="244"/>
      <c r="D1219" s="259" t="str">
        <f t="shared" si="243"/>
        <v/>
      </c>
      <c r="E1219" s="236"/>
      <c r="F1219" s="236"/>
      <c r="G1219" s="244"/>
      <c r="H1219" s="259" t="str">
        <f t="shared" si="244"/>
        <v/>
      </c>
      <c r="I1219" s="236"/>
      <c r="J1219" s="236"/>
      <c r="K1219" s="236"/>
      <c r="L1219" s="236"/>
      <c r="M1219" s="311">
        <f t="shared" si="248"/>
        <v>0</v>
      </c>
      <c r="N1219" s="236"/>
      <c r="O1219" s="236"/>
      <c r="P1219" s="236"/>
      <c r="Q1219" s="236"/>
      <c r="R1219" s="236"/>
      <c r="S1219" s="236"/>
      <c r="T1219" s="236"/>
      <c r="U1219" s="236"/>
      <c r="V1219" s="236"/>
      <c r="W1219" s="236"/>
      <c r="X1219" s="236"/>
      <c r="Y1219" s="236"/>
      <c r="Z1219" s="236"/>
      <c r="AA1219" s="236"/>
      <c r="AB1219" s="236"/>
      <c r="AC1219" s="236"/>
      <c r="AD1219" s="236"/>
      <c r="AE1219" s="236"/>
      <c r="AF1219" s="236"/>
      <c r="AG1219" s="236"/>
      <c r="AH1219" s="236"/>
      <c r="AI1219" s="236"/>
      <c r="AJ1219" s="236"/>
      <c r="AK1219" s="236"/>
      <c r="AL1219" s="260" t="str">
        <f t="shared" si="245"/>
        <v>нет</v>
      </c>
      <c r="AM1219" s="260" t="str">
        <f t="shared" si="249"/>
        <v>нет</v>
      </c>
      <c r="AN1219" s="260">
        <f t="shared" si="246"/>
        <v>0</v>
      </c>
      <c r="AO1219" s="260" t="e">
        <f t="shared" si="247"/>
        <v>#VALUE!</v>
      </c>
    </row>
    <row r="1220" spans="1:41">
      <c r="A1220" s="264" t="e">
        <f t="shared" si="250"/>
        <v>#VALUE!</v>
      </c>
      <c r="B1220" s="243">
        <v>1308</v>
      </c>
      <c r="C1220" s="244"/>
      <c r="D1220" s="259" t="str">
        <f t="shared" si="243"/>
        <v/>
      </c>
      <c r="E1220" s="236"/>
      <c r="F1220" s="236"/>
      <c r="G1220" s="244"/>
      <c r="H1220" s="259" t="str">
        <f t="shared" si="244"/>
        <v/>
      </c>
      <c r="I1220" s="236"/>
      <c r="J1220" s="236"/>
      <c r="K1220" s="236"/>
      <c r="L1220" s="236"/>
      <c r="M1220" s="311">
        <f t="shared" si="248"/>
        <v>0</v>
      </c>
      <c r="N1220" s="236"/>
      <c r="O1220" s="236"/>
      <c r="P1220" s="236"/>
      <c r="Q1220" s="236"/>
      <c r="R1220" s="236"/>
      <c r="S1220" s="236"/>
      <c r="T1220" s="236"/>
      <c r="U1220" s="236"/>
      <c r="V1220" s="236"/>
      <c r="W1220" s="236"/>
      <c r="X1220" s="236"/>
      <c r="Y1220" s="236"/>
      <c r="Z1220" s="236"/>
      <c r="AA1220" s="236"/>
      <c r="AB1220" s="236"/>
      <c r="AC1220" s="236"/>
      <c r="AD1220" s="236"/>
      <c r="AE1220" s="236"/>
      <c r="AF1220" s="236"/>
      <c r="AG1220" s="236"/>
      <c r="AH1220" s="236"/>
      <c r="AI1220" s="236"/>
      <c r="AJ1220" s="236"/>
      <c r="AK1220" s="236"/>
      <c r="AL1220" s="260" t="str">
        <f t="shared" si="245"/>
        <v>нет</v>
      </c>
      <c r="AM1220" s="260" t="str">
        <f t="shared" si="249"/>
        <v>нет</v>
      </c>
      <c r="AN1220" s="260">
        <f t="shared" si="246"/>
        <v>0</v>
      </c>
      <c r="AO1220" s="260" t="e">
        <f t="shared" si="247"/>
        <v>#VALUE!</v>
      </c>
    </row>
    <row r="1221" spans="1:41">
      <c r="A1221" s="264" t="e">
        <f t="shared" si="250"/>
        <v>#VALUE!</v>
      </c>
      <c r="B1221" s="243">
        <v>1309</v>
      </c>
      <c r="C1221" s="244"/>
      <c r="D1221" s="259" t="str">
        <f t="shared" si="243"/>
        <v/>
      </c>
      <c r="E1221" s="236"/>
      <c r="F1221" s="236"/>
      <c r="G1221" s="244"/>
      <c r="H1221" s="259" t="str">
        <f t="shared" si="244"/>
        <v/>
      </c>
      <c r="I1221" s="236"/>
      <c r="J1221" s="236"/>
      <c r="K1221" s="236"/>
      <c r="L1221" s="236"/>
      <c r="M1221" s="311">
        <f t="shared" si="248"/>
        <v>0</v>
      </c>
      <c r="N1221" s="236"/>
      <c r="O1221" s="236"/>
      <c r="P1221" s="236"/>
      <c r="Q1221" s="236"/>
      <c r="R1221" s="236"/>
      <c r="S1221" s="236"/>
      <c r="T1221" s="236"/>
      <c r="U1221" s="236"/>
      <c r="V1221" s="236"/>
      <c r="W1221" s="236"/>
      <c r="X1221" s="236"/>
      <c r="Y1221" s="236"/>
      <c r="Z1221" s="236"/>
      <c r="AA1221" s="236"/>
      <c r="AB1221" s="236"/>
      <c r="AC1221" s="236"/>
      <c r="AD1221" s="236"/>
      <c r="AE1221" s="236"/>
      <c r="AF1221" s="236"/>
      <c r="AG1221" s="236"/>
      <c r="AH1221" s="236"/>
      <c r="AI1221" s="236"/>
      <c r="AJ1221" s="236"/>
      <c r="AK1221" s="236"/>
      <c r="AL1221" s="260" t="str">
        <f t="shared" si="245"/>
        <v>нет</v>
      </c>
      <c r="AM1221" s="260" t="str">
        <f t="shared" si="249"/>
        <v>нет</v>
      </c>
      <c r="AN1221" s="260">
        <f t="shared" si="246"/>
        <v>0</v>
      </c>
      <c r="AO1221" s="260" t="e">
        <f t="shared" si="247"/>
        <v>#VALUE!</v>
      </c>
    </row>
    <row r="1222" spans="1:41">
      <c r="A1222" s="264" t="e">
        <f t="shared" si="250"/>
        <v>#VALUE!</v>
      </c>
      <c r="B1222" s="243">
        <v>1310</v>
      </c>
      <c r="C1222" s="244"/>
      <c r="D1222" s="259" t="str">
        <f t="shared" si="243"/>
        <v/>
      </c>
      <c r="E1222" s="236"/>
      <c r="F1222" s="236"/>
      <c r="G1222" s="244"/>
      <c r="H1222" s="259" t="str">
        <f t="shared" si="244"/>
        <v/>
      </c>
      <c r="I1222" s="236"/>
      <c r="J1222" s="236"/>
      <c r="K1222" s="236"/>
      <c r="L1222" s="236"/>
      <c r="M1222" s="311">
        <f t="shared" si="248"/>
        <v>0</v>
      </c>
      <c r="N1222" s="236"/>
      <c r="O1222" s="236"/>
      <c r="P1222" s="236"/>
      <c r="Q1222" s="236"/>
      <c r="R1222" s="236"/>
      <c r="S1222" s="236"/>
      <c r="T1222" s="236"/>
      <c r="U1222" s="236"/>
      <c r="V1222" s="236"/>
      <c r="W1222" s="236"/>
      <c r="X1222" s="236"/>
      <c r="Y1222" s="236"/>
      <c r="Z1222" s="236"/>
      <c r="AA1222" s="236"/>
      <c r="AB1222" s="236"/>
      <c r="AC1222" s="236"/>
      <c r="AD1222" s="236"/>
      <c r="AE1222" s="236"/>
      <c r="AF1222" s="236"/>
      <c r="AG1222" s="236"/>
      <c r="AH1222" s="236"/>
      <c r="AI1222" s="236"/>
      <c r="AJ1222" s="236"/>
      <c r="AK1222" s="236"/>
      <c r="AL1222" s="260" t="str">
        <f t="shared" si="245"/>
        <v>нет</v>
      </c>
      <c r="AM1222" s="260" t="str">
        <f t="shared" si="249"/>
        <v>нет</v>
      </c>
      <c r="AN1222" s="260">
        <f t="shared" si="246"/>
        <v>0</v>
      </c>
      <c r="AO1222" s="260" t="e">
        <f t="shared" si="247"/>
        <v>#VALUE!</v>
      </c>
    </row>
    <row r="1223" spans="1:41">
      <c r="A1223" s="264" t="e">
        <f t="shared" si="250"/>
        <v>#VALUE!</v>
      </c>
      <c r="B1223" s="243">
        <v>1311</v>
      </c>
      <c r="C1223" s="244"/>
      <c r="D1223" s="259" t="str">
        <f t="shared" si="243"/>
        <v/>
      </c>
      <c r="E1223" s="236"/>
      <c r="F1223" s="236"/>
      <c r="G1223" s="244"/>
      <c r="H1223" s="259" t="str">
        <f t="shared" si="244"/>
        <v/>
      </c>
      <c r="I1223" s="236"/>
      <c r="J1223" s="236"/>
      <c r="K1223" s="236"/>
      <c r="L1223" s="236"/>
      <c r="M1223" s="311">
        <f t="shared" si="248"/>
        <v>0</v>
      </c>
      <c r="N1223" s="236"/>
      <c r="O1223" s="236"/>
      <c r="P1223" s="236"/>
      <c r="Q1223" s="236"/>
      <c r="R1223" s="236"/>
      <c r="S1223" s="236"/>
      <c r="T1223" s="236"/>
      <c r="U1223" s="236"/>
      <c r="V1223" s="236"/>
      <c r="W1223" s="236"/>
      <c r="X1223" s="236"/>
      <c r="Y1223" s="236"/>
      <c r="Z1223" s="236"/>
      <c r="AA1223" s="236"/>
      <c r="AB1223" s="236"/>
      <c r="AC1223" s="236"/>
      <c r="AD1223" s="236"/>
      <c r="AE1223" s="236"/>
      <c r="AF1223" s="236"/>
      <c r="AG1223" s="236"/>
      <c r="AH1223" s="236"/>
      <c r="AI1223" s="236"/>
      <c r="AJ1223" s="236"/>
      <c r="AK1223" s="236"/>
      <c r="AL1223" s="260" t="str">
        <f t="shared" si="245"/>
        <v>нет</v>
      </c>
      <c r="AM1223" s="260" t="str">
        <f t="shared" si="249"/>
        <v>нет</v>
      </c>
      <c r="AN1223" s="260">
        <f t="shared" si="246"/>
        <v>0</v>
      </c>
      <c r="AO1223" s="260" t="e">
        <f t="shared" si="247"/>
        <v>#VALUE!</v>
      </c>
    </row>
    <row r="1224" spans="1:41">
      <c r="A1224" s="264" t="e">
        <f t="shared" si="250"/>
        <v>#VALUE!</v>
      </c>
      <c r="B1224" s="243">
        <v>1312</v>
      </c>
      <c r="C1224" s="244"/>
      <c r="D1224" s="259" t="str">
        <f t="shared" si="243"/>
        <v/>
      </c>
      <c r="E1224" s="236"/>
      <c r="F1224" s="236"/>
      <c r="G1224" s="244"/>
      <c r="H1224" s="259" t="str">
        <f t="shared" si="244"/>
        <v/>
      </c>
      <c r="I1224" s="236"/>
      <c r="J1224" s="236"/>
      <c r="K1224" s="236"/>
      <c r="L1224" s="236"/>
      <c r="M1224" s="311">
        <f t="shared" si="248"/>
        <v>0</v>
      </c>
      <c r="N1224" s="236"/>
      <c r="O1224" s="236"/>
      <c r="P1224" s="236"/>
      <c r="Q1224" s="236"/>
      <c r="R1224" s="236"/>
      <c r="S1224" s="236"/>
      <c r="T1224" s="236"/>
      <c r="U1224" s="236"/>
      <c r="V1224" s="236"/>
      <c r="W1224" s="236"/>
      <c r="X1224" s="236"/>
      <c r="Y1224" s="236"/>
      <c r="Z1224" s="236"/>
      <c r="AA1224" s="236"/>
      <c r="AB1224" s="236"/>
      <c r="AC1224" s="236"/>
      <c r="AD1224" s="236"/>
      <c r="AE1224" s="236"/>
      <c r="AF1224" s="236"/>
      <c r="AG1224" s="236"/>
      <c r="AH1224" s="236"/>
      <c r="AI1224" s="236"/>
      <c r="AJ1224" s="236"/>
      <c r="AK1224" s="236"/>
      <c r="AL1224" s="260" t="str">
        <f t="shared" si="245"/>
        <v>нет</v>
      </c>
      <c r="AM1224" s="260" t="str">
        <f t="shared" si="249"/>
        <v>нет</v>
      </c>
      <c r="AN1224" s="260">
        <f t="shared" si="246"/>
        <v>0</v>
      </c>
      <c r="AO1224" s="260" t="e">
        <f t="shared" si="247"/>
        <v>#VALUE!</v>
      </c>
    </row>
    <row r="1225" spans="1:41">
      <c r="A1225" s="264" t="e">
        <f t="shared" si="250"/>
        <v>#VALUE!</v>
      </c>
      <c r="B1225" s="243">
        <v>1313</v>
      </c>
      <c r="C1225" s="244"/>
      <c r="D1225" s="259" t="str">
        <f t="shared" si="243"/>
        <v/>
      </c>
      <c r="E1225" s="236"/>
      <c r="F1225" s="236"/>
      <c r="G1225" s="244"/>
      <c r="H1225" s="259" t="str">
        <f t="shared" si="244"/>
        <v/>
      </c>
      <c r="I1225" s="236"/>
      <c r="J1225" s="236"/>
      <c r="K1225" s="236"/>
      <c r="L1225" s="236"/>
      <c r="M1225" s="311">
        <f t="shared" si="248"/>
        <v>0</v>
      </c>
      <c r="N1225" s="236"/>
      <c r="O1225" s="236"/>
      <c r="P1225" s="236"/>
      <c r="Q1225" s="236"/>
      <c r="R1225" s="236"/>
      <c r="S1225" s="236"/>
      <c r="T1225" s="236"/>
      <c r="U1225" s="236"/>
      <c r="V1225" s="236"/>
      <c r="W1225" s="236"/>
      <c r="X1225" s="236"/>
      <c r="Y1225" s="236"/>
      <c r="Z1225" s="236"/>
      <c r="AA1225" s="236"/>
      <c r="AB1225" s="236"/>
      <c r="AC1225" s="236"/>
      <c r="AD1225" s="236"/>
      <c r="AE1225" s="236"/>
      <c r="AF1225" s="236"/>
      <c r="AG1225" s="236"/>
      <c r="AH1225" s="236"/>
      <c r="AI1225" s="236"/>
      <c r="AJ1225" s="236"/>
      <c r="AK1225" s="236"/>
      <c r="AL1225" s="260" t="str">
        <f t="shared" si="245"/>
        <v>нет</v>
      </c>
      <c r="AM1225" s="260" t="str">
        <f t="shared" si="249"/>
        <v>нет</v>
      </c>
      <c r="AN1225" s="260">
        <f t="shared" si="246"/>
        <v>0</v>
      </c>
      <c r="AO1225" s="260" t="e">
        <f t="shared" si="247"/>
        <v>#VALUE!</v>
      </c>
    </row>
    <row r="1226" spans="1:41">
      <c r="A1226" s="264" t="e">
        <f t="shared" si="250"/>
        <v>#VALUE!</v>
      </c>
      <c r="B1226" s="243">
        <v>1314</v>
      </c>
      <c r="C1226" s="244"/>
      <c r="D1226" s="259" t="str">
        <f t="shared" si="243"/>
        <v/>
      </c>
      <c r="E1226" s="236"/>
      <c r="F1226" s="236"/>
      <c r="G1226" s="244"/>
      <c r="H1226" s="259" t="str">
        <f t="shared" si="244"/>
        <v/>
      </c>
      <c r="I1226" s="236"/>
      <c r="J1226" s="236"/>
      <c r="K1226" s="236"/>
      <c r="L1226" s="236"/>
      <c r="M1226" s="311">
        <f t="shared" si="248"/>
        <v>0</v>
      </c>
      <c r="N1226" s="236"/>
      <c r="O1226" s="236"/>
      <c r="P1226" s="236"/>
      <c r="Q1226" s="236"/>
      <c r="R1226" s="236"/>
      <c r="S1226" s="236"/>
      <c r="T1226" s="236"/>
      <c r="U1226" s="236"/>
      <c r="V1226" s="236"/>
      <c r="W1226" s="236"/>
      <c r="X1226" s="236"/>
      <c r="Y1226" s="236"/>
      <c r="Z1226" s="236"/>
      <c r="AA1226" s="236"/>
      <c r="AB1226" s="236"/>
      <c r="AC1226" s="236"/>
      <c r="AD1226" s="236"/>
      <c r="AE1226" s="236"/>
      <c r="AF1226" s="236"/>
      <c r="AG1226" s="236"/>
      <c r="AH1226" s="236"/>
      <c r="AI1226" s="236"/>
      <c r="AJ1226" s="236"/>
      <c r="AK1226" s="236"/>
      <c r="AL1226" s="260" t="str">
        <f t="shared" si="245"/>
        <v>нет</v>
      </c>
      <c r="AM1226" s="260" t="str">
        <f t="shared" si="249"/>
        <v>нет</v>
      </c>
      <c r="AN1226" s="260">
        <f t="shared" si="246"/>
        <v>0</v>
      </c>
      <c r="AO1226" s="260" t="e">
        <f t="shared" si="247"/>
        <v>#VALUE!</v>
      </c>
    </row>
    <row r="1227" spans="1:41">
      <c r="A1227" s="264" t="e">
        <f t="shared" si="250"/>
        <v>#VALUE!</v>
      </c>
      <c r="B1227" s="243">
        <v>1315</v>
      </c>
      <c r="C1227" s="244"/>
      <c r="D1227" s="259" t="str">
        <f t="shared" si="243"/>
        <v/>
      </c>
      <c r="E1227" s="236"/>
      <c r="F1227" s="236"/>
      <c r="G1227" s="244"/>
      <c r="H1227" s="259" t="str">
        <f t="shared" si="244"/>
        <v/>
      </c>
      <c r="I1227" s="236"/>
      <c r="J1227" s="236"/>
      <c r="K1227" s="236"/>
      <c r="L1227" s="236"/>
      <c r="M1227" s="311">
        <f t="shared" si="248"/>
        <v>0</v>
      </c>
      <c r="N1227" s="236"/>
      <c r="O1227" s="236"/>
      <c r="P1227" s="236"/>
      <c r="Q1227" s="236"/>
      <c r="R1227" s="236"/>
      <c r="S1227" s="236"/>
      <c r="T1227" s="236"/>
      <c r="U1227" s="236"/>
      <c r="V1227" s="236"/>
      <c r="W1227" s="236"/>
      <c r="X1227" s="236"/>
      <c r="Y1227" s="236"/>
      <c r="Z1227" s="236"/>
      <c r="AA1227" s="236"/>
      <c r="AB1227" s="236"/>
      <c r="AC1227" s="236"/>
      <c r="AD1227" s="236"/>
      <c r="AE1227" s="236"/>
      <c r="AF1227" s="236"/>
      <c r="AG1227" s="236"/>
      <c r="AH1227" s="236"/>
      <c r="AI1227" s="236"/>
      <c r="AJ1227" s="236"/>
      <c r="AK1227" s="236"/>
      <c r="AL1227" s="260" t="str">
        <f t="shared" si="245"/>
        <v>нет</v>
      </c>
      <c r="AM1227" s="260" t="str">
        <f t="shared" si="249"/>
        <v>нет</v>
      </c>
      <c r="AN1227" s="260">
        <f t="shared" si="246"/>
        <v>0</v>
      </c>
      <c r="AO1227" s="260" t="e">
        <f t="shared" si="247"/>
        <v>#VALUE!</v>
      </c>
    </row>
    <row r="1228" spans="1:41">
      <c r="A1228" s="264" t="e">
        <f t="shared" si="250"/>
        <v>#VALUE!</v>
      </c>
      <c r="B1228" s="243">
        <v>1316</v>
      </c>
      <c r="C1228" s="244"/>
      <c r="D1228" s="259" t="str">
        <f t="shared" si="243"/>
        <v/>
      </c>
      <c r="E1228" s="236"/>
      <c r="F1228" s="236"/>
      <c r="G1228" s="244"/>
      <c r="H1228" s="259" t="str">
        <f t="shared" si="244"/>
        <v/>
      </c>
      <c r="I1228" s="236"/>
      <c r="J1228" s="236"/>
      <c r="K1228" s="236"/>
      <c r="L1228" s="236"/>
      <c r="M1228" s="311">
        <f t="shared" si="248"/>
        <v>0</v>
      </c>
      <c r="N1228" s="236"/>
      <c r="O1228" s="236"/>
      <c r="P1228" s="236"/>
      <c r="Q1228" s="236"/>
      <c r="R1228" s="236"/>
      <c r="S1228" s="236"/>
      <c r="T1228" s="236"/>
      <c r="U1228" s="236"/>
      <c r="V1228" s="236"/>
      <c r="W1228" s="236"/>
      <c r="X1228" s="236"/>
      <c r="Y1228" s="236"/>
      <c r="Z1228" s="236"/>
      <c r="AA1228" s="236"/>
      <c r="AB1228" s="236"/>
      <c r="AC1228" s="236"/>
      <c r="AD1228" s="236"/>
      <c r="AE1228" s="236"/>
      <c r="AF1228" s="236"/>
      <c r="AG1228" s="236"/>
      <c r="AH1228" s="236"/>
      <c r="AI1228" s="236"/>
      <c r="AJ1228" s="236"/>
      <c r="AK1228" s="236"/>
      <c r="AL1228" s="260" t="str">
        <f t="shared" si="245"/>
        <v>нет</v>
      </c>
      <c r="AM1228" s="260" t="str">
        <f t="shared" si="249"/>
        <v>нет</v>
      </c>
      <c r="AN1228" s="260">
        <f t="shared" si="246"/>
        <v>0</v>
      </c>
      <c r="AO1228" s="260" t="e">
        <f t="shared" si="247"/>
        <v>#VALUE!</v>
      </c>
    </row>
    <row r="1229" spans="1:41">
      <c r="A1229" s="264" t="e">
        <f t="shared" si="250"/>
        <v>#VALUE!</v>
      </c>
      <c r="B1229" s="243">
        <v>1317</v>
      </c>
      <c r="C1229" s="244"/>
      <c r="D1229" s="259" t="str">
        <f t="shared" si="243"/>
        <v/>
      </c>
      <c r="E1229" s="236"/>
      <c r="F1229" s="236"/>
      <c r="G1229" s="244"/>
      <c r="H1229" s="259" t="str">
        <f t="shared" si="244"/>
        <v/>
      </c>
      <c r="I1229" s="236"/>
      <c r="J1229" s="236"/>
      <c r="K1229" s="236"/>
      <c r="L1229" s="236"/>
      <c r="M1229" s="311">
        <f t="shared" si="248"/>
        <v>0</v>
      </c>
      <c r="N1229" s="236"/>
      <c r="O1229" s="236"/>
      <c r="P1229" s="236"/>
      <c r="Q1229" s="236"/>
      <c r="R1229" s="236"/>
      <c r="S1229" s="236"/>
      <c r="T1229" s="236"/>
      <c r="U1229" s="236"/>
      <c r="V1229" s="236"/>
      <c r="W1229" s="236"/>
      <c r="X1229" s="236"/>
      <c r="Y1229" s="236"/>
      <c r="Z1229" s="236"/>
      <c r="AA1229" s="236"/>
      <c r="AB1229" s="236"/>
      <c r="AC1229" s="236"/>
      <c r="AD1229" s="236"/>
      <c r="AE1229" s="236"/>
      <c r="AF1229" s="236"/>
      <c r="AG1229" s="236"/>
      <c r="AH1229" s="236"/>
      <c r="AI1229" s="236"/>
      <c r="AJ1229" s="236"/>
      <c r="AK1229" s="236"/>
      <c r="AL1229" s="260" t="str">
        <f t="shared" si="245"/>
        <v>нет</v>
      </c>
      <c r="AM1229" s="260" t="str">
        <f t="shared" si="249"/>
        <v>нет</v>
      </c>
      <c r="AN1229" s="260">
        <f t="shared" si="246"/>
        <v>0</v>
      </c>
      <c r="AO1229" s="260" t="e">
        <f t="shared" si="247"/>
        <v>#VALUE!</v>
      </c>
    </row>
    <row r="1230" spans="1:41">
      <c r="A1230" s="264" t="e">
        <f t="shared" si="250"/>
        <v>#VALUE!</v>
      </c>
      <c r="B1230" s="243">
        <v>1318</v>
      </c>
      <c r="C1230" s="244"/>
      <c r="D1230" s="259" t="str">
        <f t="shared" si="243"/>
        <v/>
      </c>
      <c r="E1230" s="236"/>
      <c r="F1230" s="236"/>
      <c r="G1230" s="244"/>
      <c r="H1230" s="259" t="str">
        <f t="shared" si="244"/>
        <v/>
      </c>
      <c r="I1230" s="236"/>
      <c r="J1230" s="236"/>
      <c r="K1230" s="236"/>
      <c r="L1230" s="236"/>
      <c r="M1230" s="311">
        <f t="shared" si="248"/>
        <v>0</v>
      </c>
      <c r="N1230" s="236"/>
      <c r="O1230" s="236"/>
      <c r="P1230" s="236"/>
      <c r="Q1230" s="236"/>
      <c r="R1230" s="236"/>
      <c r="S1230" s="236"/>
      <c r="T1230" s="236"/>
      <c r="U1230" s="236"/>
      <c r="V1230" s="236"/>
      <c r="W1230" s="236"/>
      <c r="X1230" s="236"/>
      <c r="Y1230" s="236"/>
      <c r="Z1230" s="236"/>
      <c r="AA1230" s="236"/>
      <c r="AB1230" s="236"/>
      <c r="AC1230" s="236"/>
      <c r="AD1230" s="236"/>
      <c r="AE1230" s="236"/>
      <c r="AF1230" s="236"/>
      <c r="AG1230" s="236"/>
      <c r="AH1230" s="236"/>
      <c r="AI1230" s="236"/>
      <c r="AJ1230" s="236"/>
      <c r="AK1230" s="236"/>
      <c r="AL1230" s="260" t="str">
        <f t="shared" si="245"/>
        <v>нет</v>
      </c>
      <c r="AM1230" s="260" t="str">
        <f t="shared" si="249"/>
        <v>нет</v>
      </c>
      <c r="AN1230" s="260">
        <f t="shared" si="246"/>
        <v>0</v>
      </c>
      <c r="AO1230" s="260" t="e">
        <f t="shared" si="247"/>
        <v>#VALUE!</v>
      </c>
    </row>
    <row r="1231" spans="1:41">
      <c r="A1231" s="264" t="e">
        <f t="shared" si="250"/>
        <v>#VALUE!</v>
      </c>
      <c r="B1231" s="243">
        <v>1319</v>
      </c>
      <c r="C1231" s="244"/>
      <c r="D1231" s="259" t="str">
        <f t="shared" si="243"/>
        <v/>
      </c>
      <c r="E1231" s="236"/>
      <c r="F1231" s="236"/>
      <c r="G1231" s="244"/>
      <c r="H1231" s="259" t="str">
        <f t="shared" si="244"/>
        <v/>
      </c>
      <c r="I1231" s="236"/>
      <c r="J1231" s="236"/>
      <c r="K1231" s="236"/>
      <c r="L1231" s="236"/>
      <c r="M1231" s="311">
        <f t="shared" si="248"/>
        <v>0</v>
      </c>
      <c r="N1231" s="236"/>
      <c r="O1231" s="236"/>
      <c r="P1231" s="236"/>
      <c r="Q1231" s="236"/>
      <c r="R1231" s="236"/>
      <c r="S1231" s="236"/>
      <c r="T1231" s="236"/>
      <c r="U1231" s="236"/>
      <c r="V1231" s="236"/>
      <c r="W1231" s="236"/>
      <c r="X1231" s="236"/>
      <c r="Y1231" s="236"/>
      <c r="Z1231" s="236"/>
      <c r="AA1231" s="236"/>
      <c r="AB1231" s="236"/>
      <c r="AC1231" s="236"/>
      <c r="AD1231" s="236"/>
      <c r="AE1231" s="236"/>
      <c r="AF1231" s="236"/>
      <c r="AG1231" s="236"/>
      <c r="AH1231" s="236"/>
      <c r="AI1231" s="236"/>
      <c r="AJ1231" s="236"/>
      <c r="AK1231" s="236"/>
      <c r="AL1231" s="260" t="str">
        <f t="shared" si="245"/>
        <v>нет</v>
      </c>
      <c r="AM1231" s="260" t="str">
        <f t="shared" si="249"/>
        <v>нет</v>
      </c>
      <c r="AN1231" s="260">
        <f t="shared" si="246"/>
        <v>0</v>
      </c>
      <c r="AO1231" s="260" t="e">
        <f t="shared" si="247"/>
        <v>#VALUE!</v>
      </c>
    </row>
    <row r="1232" spans="1:41">
      <c r="A1232" s="264" t="e">
        <f t="shared" si="250"/>
        <v>#VALUE!</v>
      </c>
      <c r="B1232" s="243">
        <v>1320</v>
      </c>
      <c r="C1232" s="244"/>
      <c r="D1232" s="259" t="str">
        <f t="shared" si="243"/>
        <v/>
      </c>
      <c r="E1232" s="236"/>
      <c r="F1232" s="236"/>
      <c r="G1232" s="244"/>
      <c r="H1232" s="259" t="str">
        <f t="shared" si="244"/>
        <v/>
      </c>
      <c r="I1232" s="236"/>
      <c r="J1232" s="236"/>
      <c r="K1232" s="236"/>
      <c r="L1232" s="236"/>
      <c r="M1232" s="311">
        <f t="shared" si="248"/>
        <v>0</v>
      </c>
      <c r="N1232" s="236"/>
      <c r="O1232" s="236"/>
      <c r="P1232" s="236"/>
      <c r="Q1232" s="236"/>
      <c r="R1232" s="236"/>
      <c r="S1232" s="236"/>
      <c r="T1232" s="236"/>
      <c r="U1232" s="236"/>
      <c r="V1232" s="236"/>
      <c r="W1232" s="236"/>
      <c r="X1232" s="236"/>
      <c r="Y1232" s="236"/>
      <c r="Z1232" s="236"/>
      <c r="AA1232" s="236"/>
      <c r="AB1232" s="236"/>
      <c r="AC1232" s="236"/>
      <c r="AD1232" s="236"/>
      <c r="AE1232" s="236"/>
      <c r="AF1232" s="236"/>
      <c r="AG1232" s="236"/>
      <c r="AH1232" s="236"/>
      <c r="AI1232" s="236"/>
      <c r="AJ1232" s="236"/>
      <c r="AK1232" s="236"/>
      <c r="AL1232" s="260" t="str">
        <f t="shared" si="245"/>
        <v>нет</v>
      </c>
      <c r="AM1232" s="260" t="str">
        <f t="shared" si="249"/>
        <v>нет</v>
      </c>
      <c r="AN1232" s="260">
        <f t="shared" si="246"/>
        <v>0</v>
      </c>
      <c r="AO1232" s="260" t="e">
        <f t="shared" si="247"/>
        <v>#VALUE!</v>
      </c>
    </row>
    <row r="1233" spans="1:41">
      <c r="A1233" s="264" t="e">
        <f t="shared" si="250"/>
        <v>#VALUE!</v>
      </c>
      <c r="B1233" s="243">
        <v>1321</v>
      </c>
      <c r="C1233" s="244"/>
      <c r="D1233" s="259" t="str">
        <f t="shared" si="243"/>
        <v/>
      </c>
      <c r="E1233" s="236"/>
      <c r="F1233" s="236"/>
      <c r="G1233" s="244"/>
      <c r="H1233" s="259" t="str">
        <f t="shared" si="244"/>
        <v/>
      </c>
      <c r="I1233" s="236"/>
      <c r="J1233" s="236"/>
      <c r="K1233" s="236"/>
      <c r="L1233" s="236"/>
      <c r="M1233" s="311">
        <f t="shared" si="248"/>
        <v>0</v>
      </c>
      <c r="N1233" s="236"/>
      <c r="O1233" s="236"/>
      <c r="P1233" s="236"/>
      <c r="Q1233" s="236"/>
      <c r="R1233" s="236"/>
      <c r="S1233" s="236"/>
      <c r="T1233" s="236"/>
      <c r="U1233" s="236"/>
      <c r="V1233" s="236"/>
      <c r="W1233" s="236"/>
      <c r="X1233" s="236"/>
      <c r="Y1233" s="236"/>
      <c r="Z1233" s="236"/>
      <c r="AA1233" s="236"/>
      <c r="AB1233" s="236"/>
      <c r="AC1233" s="236"/>
      <c r="AD1233" s="236"/>
      <c r="AE1233" s="236"/>
      <c r="AF1233" s="236"/>
      <c r="AG1233" s="236"/>
      <c r="AH1233" s="236"/>
      <c r="AI1233" s="236"/>
      <c r="AJ1233" s="236"/>
      <c r="AK1233" s="236"/>
      <c r="AL1233" s="260" t="str">
        <f t="shared" si="245"/>
        <v>нет</v>
      </c>
      <c r="AM1233" s="260" t="str">
        <f t="shared" si="249"/>
        <v>нет</v>
      </c>
      <c r="AN1233" s="260">
        <f t="shared" si="246"/>
        <v>0</v>
      </c>
      <c r="AO1233" s="260" t="e">
        <f t="shared" si="247"/>
        <v>#VALUE!</v>
      </c>
    </row>
    <row r="1234" spans="1:41">
      <c r="A1234" s="264" t="e">
        <f t="shared" si="250"/>
        <v>#VALUE!</v>
      </c>
      <c r="B1234" s="243">
        <v>1322</v>
      </c>
      <c r="C1234" s="244"/>
      <c r="D1234" s="259" t="str">
        <f t="shared" si="243"/>
        <v/>
      </c>
      <c r="E1234" s="236"/>
      <c r="F1234" s="236"/>
      <c r="G1234" s="244"/>
      <c r="H1234" s="259" t="str">
        <f t="shared" si="244"/>
        <v/>
      </c>
      <c r="I1234" s="236"/>
      <c r="J1234" s="236"/>
      <c r="K1234" s="236"/>
      <c r="L1234" s="236"/>
      <c r="M1234" s="311">
        <f t="shared" si="248"/>
        <v>0</v>
      </c>
      <c r="N1234" s="236"/>
      <c r="O1234" s="236"/>
      <c r="P1234" s="236"/>
      <c r="Q1234" s="236"/>
      <c r="R1234" s="236"/>
      <c r="S1234" s="236"/>
      <c r="T1234" s="236"/>
      <c r="U1234" s="236"/>
      <c r="V1234" s="236"/>
      <c r="W1234" s="236"/>
      <c r="X1234" s="236"/>
      <c r="Y1234" s="236"/>
      <c r="Z1234" s="236"/>
      <c r="AA1234" s="236"/>
      <c r="AB1234" s="236"/>
      <c r="AC1234" s="236"/>
      <c r="AD1234" s="236"/>
      <c r="AE1234" s="236"/>
      <c r="AF1234" s="236"/>
      <c r="AG1234" s="236"/>
      <c r="AH1234" s="236"/>
      <c r="AI1234" s="236"/>
      <c r="AJ1234" s="236"/>
      <c r="AK1234" s="236"/>
      <c r="AL1234" s="260" t="str">
        <f t="shared" si="245"/>
        <v>нет</v>
      </c>
      <c r="AM1234" s="260" t="str">
        <f t="shared" si="249"/>
        <v>нет</v>
      </c>
      <c r="AN1234" s="260">
        <f t="shared" si="246"/>
        <v>0</v>
      </c>
      <c r="AO1234" s="260" t="e">
        <f t="shared" si="247"/>
        <v>#VALUE!</v>
      </c>
    </row>
    <row r="1235" spans="1:41">
      <c r="A1235" s="264" t="e">
        <f t="shared" si="250"/>
        <v>#VALUE!</v>
      </c>
      <c r="B1235" s="243">
        <v>1323</v>
      </c>
      <c r="C1235" s="244"/>
      <c r="D1235" s="259" t="str">
        <f t="shared" si="243"/>
        <v/>
      </c>
      <c r="E1235" s="236"/>
      <c r="F1235" s="236"/>
      <c r="G1235" s="244"/>
      <c r="H1235" s="259" t="str">
        <f t="shared" si="244"/>
        <v/>
      </c>
      <c r="I1235" s="236"/>
      <c r="J1235" s="236"/>
      <c r="K1235" s="236"/>
      <c r="L1235" s="236"/>
      <c r="M1235" s="311">
        <f t="shared" si="248"/>
        <v>0</v>
      </c>
      <c r="N1235" s="236"/>
      <c r="O1235" s="236"/>
      <c r="P1235" s="236"/>
      <c r="Q1235" s="236"/>
      <c r="R1235" s="236"/>
      <c r="S1235" s="236"/>
      <c r="T1235" s="236"/>
      <c r="U1235" s="236"/>
      <c r="V1235" s="236"/>
      <c r="W1235" s="236"/>
      <c r="X1235" s="236"/>
      <c r="Y1235" s="236"/>
      <c r="Z1235" s="236"/>
      <c r="AA1235" s="236"/>
      <c r="AB1235" s="236"/>
      <c r="AC1235" s="236"/>
      <c r="AD1235" s="236"/>
      <c r="AE1235" s="236"/>
      <c r="AF1235" s="236"/>
      <c r="AG1235" s="236"/>
      <c r="AH1235" s="236"/>
      <c r="AI1235" s="236"/>
      <c r="AJ1235" s="236"/>
      <c r="AK1235" s="236"/>
      <c r="AL1235" s="260" t="str">
        <f t="shared" si="245"/>
        <v>нет</v>
      </c>
      <c r="AM1235" s="260" t="str">
        <f t="shared" si="249"/>
        <v>нет</v>
      </c>
      <c r="AN1235" s="260">
        <f t="shared" si="246"/>
        <v>0</v>
      </c>
      <c r="AO1235" s="260" t="e">
        <f t="shared" si="247"/>
        <v>#VALUE!</v>
      </c>
    </row>
    <row r="1236" spans="1:41">
      <c r="A1236" s="264" t="e">
        <f t="shared" si="250"/>
        <v>#VALUE!</v>
      </c>
      <c r="B1236" s="243">
        <v>1324</v>
      </c>
      <c r="C1236" s="244"/>
      <c r="D1236" s="259" t="str">
        <f t="shared" si="243"/>
        <v/>
      </c>
      <c r="E1236" s="236"/>
      <c r="F1236" s="236"/>
      <c r="G1236" s="244"/>
      <c r="H1236" s="259" t="str">
        <f t="shared" si="244"/>
        <v/>
      </c>
      <c r="I1236" s="236"/>
      <c r="J1236" s="236"/>
      <c r="K1236" s="236"/>
      <c r="L1236" s="236"/>
      <c r="M1236" s="311">
        <f t="shared" si="248"/>
        <v>0</v>
      </c>
      <c r="N1236" s="236"/>
      <c r="O1236" s="236"/>
      <c r="P1236" s="236"/>
      <c r="Q1236" s="236"/>
      <c r="R1236" s="236"/>
      <c r="S1236" s="236"/>
      <c r="T1236" s="236"/>
      <c r="U1236" s="236"/>
      <c r="V1236" s="236"/>
      <c r="W1236" s="236"/>
      <c r="X1236" s="236"/>
      <c r="Y1236" s="236"/>
      <c r="Z1236" s="236"/>
      <c r="AA1236" s="236"/>
      <c r="AB1236" s="236"/>
      <c r="AC1236" s="236"/>
      <c r="AD1236" s="236"/>
      <c r="AE1236" s="236"/>
      <c r="AF1236" s="236"/>
      <c r="AG1236" s="236"/>
      <c r="AH1236" s="236"/>
      <c r="AI1236" s="236"/>
      <c r="AJ1236" s="236"/>
      <c r="AK1236" s="236"/>
      <c r="AL1236" s="260" t="str">
        <f t="shared" si="245"/>
        <v>нет</v>
      </c>
      <c r="AM1236" s="260" t="str">
        <f t="shared" si="249"/>
        <v>нет</v>
      </c>
      <c r="AN1236" s="260">
        <f t="shared" si="246"/>
        <v>0</v>
      </c>
      <c r="AO1236" s="260" t="e">
        <f t="shared" si="247"/>
        <v>#VALUE!</v>
      </c>
    </row>
    <row r="1237" spans="1:41">
      <c r="A1237" s="264" t="e">
        <f t="shared" si="250"/>
        <v>#VALUE!</v>
      </c>
      <c r="B1237" s="243">
        <v>1325</v>
      </c>
      <c r="C1237" s="244"/>
      <c r="D1237" s="259" t="str">
        <f t="shared" si="243"/>
        <v/>
      </c>
      <c r="E1237" s="236"/>
      <c r="F1237" s="236"/>
      <c r="G1237" s="244"/>
      <c r="H1237" s="259" t="str">
        <f t="shared" si="244"/>
        <v/>
      </c>
      <c r="I1237" s="236"/>
      <c r="J1237" s="236"/>
      <c r="K1237" s="236"/>
      <c r="L1237" s="236"/>
      <c r="M1237" s="311">
        <f t="shared" si="248"/>
        <v>0</v>
      </c>
      <c r="N1237" s="236"/>
      <c r="O1237" s="236"/>
      <c r="P1237" s="236"/>
      <c r="Q1237" s="236"/>
      <c r="R1237" s="236"/>
      <c r="S1237" s="236"/>
      <c r="T1237" s="236"/>
      <c r="U1237" s="236"/>
      <c r="V1237" s="236"/>
      <c r="W1237" s="236"/>
      <c r="X1237" s="236"/>
      <c r="Y1237" s="236"/>
      <c r="Z1237" s="236"/>
      <c r="AA1237" s="236"/>
      <c r="AB1237" s="236"/>
      <c r="AC1237" s="236"/>
      <c r="AD1237" s="236"/>
      <c r="AE1237" s="236"/>
      <c r="AF1237" s="236"/>
      <c r="AG1237" s="236"/>
      <c r="AH1237" s="236"/>
      <c r="AI1237" s="236"/>
      <c r="AJ1237" s="236"/>
      <c r="AK1237" s="236"/>
      <c r="AL1237" s="260" t="str">
        <f t="shared" si="245"/>
        <v>нет</v>
      </c>
      <c r="AM1237" s="260" t="str">
        <f t="shared" si="249"/>
        <v>нет</v>
      </c>
      <c r="AN1237" s="260">
        <f t="shared" si="246"/>
        <v>0</v>
      </c>
      <c r="AO1237" s="260" t="e">
        <f t="shared" si="247"/>
        <v>#VALUE!</v>
      </c>
    </row>
    <row r="1238" spans="1:41">
      <c r="A1238" s="264" t="e">
        <f t="shared" si="250"/>
        <v>#VALUE!</v>
      </c>
      <c r="B1238" s="243">
        <v>1326</v>
      </c>
      <c r="C1238" s="244"/>
      <c r="D1238" s="259" t="str">
        <f t="shared" si="243"/>
        <v/>
      </c>
      <c r="E1238" s="236"/>
      <c r="F1238" s="236"/>
      <c r="G1238" s="244"/>
      <c r="H1238" s="259" t="str">
        <f t="shared" si="244"/>
        <v/>
      </c>
      <c r="I1238" s="236"/>
      <c r="J1238" s="236"/>
      <c r="K1238" s="236"/>
      <c r="L1238" s="236"/>
      <c r="M1238" s="311">
        <f t="shared" si="248"/>
        <v>0</v>
      </c>
      <c r="N1238" s="236"/>
      <c r="O1238" s="236"/>
      <c r="P1238" s="236"/>
      <c r="Q1238" s="236"/>
      <c r="R1238" s="236"/>
      <c r="S1238" s="236"/>
      <c r="T1238" s="236"/>
      <c r="U1238" s="236"/>
      <c r="V1238" s="236"/>
      <c r="W1238" s="236"/>
      <c r="X1238" s="236"/>
      <c r="Y1238" s="236"/>
      <c r="Z1238" s="236"/>
      <c r="AA1238" s="236"/>
      <c r="AB1238" s="236"/>
      <c r="AC1238" s="236"/>
      <c r="AD1238" s="236"/>
      <c r="AE1238" s="236"/>
      <c r="AF1238" s="236"/>
      <c r="AG1238" s="236"/>
      <c r="AH1238" s="236"/>
      <c r="AI1238" s="236"/>
      <c r="AJ1238" s="236"/>
      <c r="AK1238" s="236"/>
      <c r="AL1238" s="260" t="str">
        <f t="shared" si="245"/>
        <v>нет</v>
      </c>
      <c r="AM1238" s="260" t="str">
        <f t="shared" si="249"/>
        <v>нет</v>
      </c>
      <c r="AN1238" s="260">
        <f t="shared" si="246"/>
        <v>0</v>
      </c>
      <c r="AO1238" s="260" t="e">
        <f t="shared" si="247"/>
        <v>#VALUE!</v>
      </c>
    </row>
    <row r="1239" spans="1:41">
      <c r="A1239" s="264" t="e">
        <f t="shared" si="250"/>
        <v>#VALUE!</v>
      </c>
      <c r="B1239" s="243">
        <v>1327</v>
      </c>
      <c r="C1239" s="244"/>
      <c r="D1239" s="259" t="str">
        <f t="shared" si="243"/>
        <v/>
      </c>
      <c r="E1239" s="236"/>
      <c r="F1239" s="236"/>
      <c r="G1239" s="244"/>
      <c r="H1239" s="259" t="str">
        <f t="shared" si="244"/>
        <v/>
      </c>
      <c r="I1239" s="236"/>
      <c r="J1239" s="236"/>
      <c r="K1239" s="236"/>
      <c r="L1239" s="236"/>
      <c r="M1239" s="311">
        <f t="shared" si="248"/>
        <v>0</v>
      </c>
      <c r="N1239" s="236"/>
      <c r="O1239" s="236"/>
      <c r="P1239" s="236"/>
      <c r="Q1239" s="236"/>
      <c r="R1239" s="236"/>
      <c r="S1239" s="236"/>
      <c r="T1239" s="236"/>
      <c r="U1239" s="236"/>
      <c r="V1239" s="236"/>
      <c r="W1239" s="236"/>
      <c r="X1239" s="236"/>
      <c r="Y1239" s="236"/>
      <c r="Z1239" s="236"/>
      <c r="AA1239" s="236"/>
      <c r="AB1239" s="236"/>
      <c r="AC1239" s="236"/>
      <c r="AD1239" s="236"/>
      <c r="AE1239" s="236"/>
      <c r="AF1239" s="236"/>
      <c r="AG1239" s="236"/>
      <c r="AH1239" s="236"/>
      <c r="AI1239" s="236"/>
      <c r="AJ1239" s="236"/>
      <c r="AK1239" s="236"/>
      <c r="AL1239" s="260" t="str">
        <f t="shared" si="245"/>
        <v>нет</v>
      </c>
      <c r="AM1239" s="260" t="str">
        <f t="shared" si="249"/>
        <v>нет</v>
      </c>
      <c r="AN1239" s="260">
        <f t="shared" si="246"/>
        <v>0</v>
      </c>
      <c r="AO1239" s="260" t="e">
        <f t="shared" si="247"/>
        <v>#VALUE!</v>
      </c>
    </row>
    <row r="1240" spans="1:41">
      <c r="A1240" s="264" t="e">
        <f t="shared" si="250"/>
        <v>#VALUE!</v>
      </c>
      <c r="B1240" s="243">
        <v>1328</v>
      </c>
      <c r="C1240" s="244"/>
      <c r="D1240" s="259" t="str">
        <f t="shared" si="243"/>
        <v/>
      </c>
      <c r="E1240" s="236"/>
      <c r="F1240" s="236"/>
      <c r="G1240" s="244"/>
      <c r="H1240" s="259" t="str">
        <f t="shared" si="244"/>
        <v/>
      </c>
      <c r="I1240" s="236"/>
      <c r="J1240" s="236"/>
      <c r="K1240" s="236"/>
      <c r="L1240" s="236"/>
      <c r="M1240" s="311">
        <f t="shared" si="248"/>
        <v>0</v>
      </c>
      <c r="N1240" s="236"/>
      <c r="O1240" s="236"/>
      <c r="P1240" s="236"/>
      <c r="Q1240" s="236"/>
      <c r="R1240" s="236"/>
      <c r="S1240" s="236"/>
      <c r="T1240" s="236"/>
      <c r="U1240" s="236"/>
      <c r="V1240" s="236"/>
      <c r="W1240" s="236"/>
      <c r="X1240" s="236"/>
      <c r="Y1240" s="236"/>
      <c r="Z1240" s="236"/>
      <c r="AA1240" s="236"/>
      <c r="AB1240" s="236"/>
      <c r="AC1240" s="236"/>
      <c r="AD1240" s="236"/>
      <c r="AE1240" s="236"/>
      <c r="AF1240" s="236"/>
      <c r="AG1240" s="236"/>
      <c r="AH1240" s="236"/>
      <c r="AI1240" s="236"/>
      <c r="AJ1240" s="236"/>
      <c r="AK1240" s="236"/>
      <c r="AL1240" s="260" t="str">
        <f t="shared" si="245"/>
        <v>нет</v>
      </c>
      <c r="AM1240" s="260" t="str">
        <f t="shared" si="249"/>
        <v>нет</v>
      </c>
      <c r="AN1240" s="260">
        <f t="shared" si="246"/>
        <v>0</v>
      </c>
      <c r="AO1240" s="260" t="e">
        <f t="shared" si="247"/>
        <v>#VALUE!</v>
      </c>
    </row>
    <row r="1241" spans="1:41">
      <c r="A1241" s="264" t="e">
        <f t="shared" si="250"/>
        <v>#VALUE!</v>
      </c>
      <c r="B1241" s="243">
        <v>1329</v>
      </c>
      <c r="C1241" s="244"/>
      <c r="D1241" s="259" t="str">
        <f t="shared" si="243"/>
        <v/>
      </c>
      <c r="E1241" s="236"/>
      <c r="F1241" s="236"/>
      <c r="G1241" s="244"/>
      <c r="H1241" s="259" t="str">
        <f t="shared" si="244"/>
        <v/>
      </c>
      <c r="I1241" s="236"/>
      <c r="J1241" s="236"/>
      <c r="K1241" s="236"/>
      <c r="L1241" s="236"/>
      <c r="M1241" s="311">
        <f t="shared" si="248"/>
        <v>0</v>
      </c>
      <c r="N1241" s="236"/>
      <c r="O1241" s="236"/>
      <c r="P1241" s="236"/>
      <c r="Q1241" s="236"/>
      <c r="R1241" s="236"/>
      <c r="S1241" s="236"/>
      <c r="T1241" s="236"/>
      <c r="U1241" s="236"/>
      <c r="V1241" s="236"/>
      <c r="W1241" s="236"/>
      <c r="X1241" s="236"/>
      <c r="Y1241" s="236"/>
      <c r="Z1241" s="236"/>
      <c r="AA1241" s="236"/>
      <c r="AB1241" s="236"/>
      <c r="AC1241" s="236"/>
      <c r="AD1241" s="236"/>
      <c r="AE1241" s="236"/>
      <c r="AF1241" s="236"/>
      <c r="AG1241" s="236"/>
      <c r="AH1241" s="236"/>
      <c r="AI1241" s="236"/>
      <c r="AJ1241" s="236"/>
      <c r="AK1241" s="236"/>
      <c r="AL1241" s="260" t="str">
        <f t="shared" si="245"/>
        <v>нет</v>
      </c>
      <c r="AM1241" s="260" t="str">
        <f t="shared" si="249"/>
        <v>нет</v>
      </c>
      <c r="AN1241" s="260">
        <f t="shared" si="246"/>
        <v>0</v>
      </c>
      <c r="AO1241" s="260" t="e">
        <f t="shared" si="247"/>
        <v>#VALUE!</v>
      </c>
    </row>
    <row r="1242" spans="1:41">
      <c r="A1242" s="264" t="e">
        <f t="shared" si="250"/>
        <v>#VALUE!</v>
      </c>
      <c r="B1242" s="243">
        <v>1330</v>
      </c>
      <c r="C1242" s="244"/>
      <c r="D1242" s="259" t="str">
        <f t="shared" si="243"/>
        <v/>
      </c>
      <c r="E1242" s="236"/>
      <c r="F1242" s="236"/>
      <c r="G1242" s="244"/>
      <c r="H1242" s="259" t="str">
        <f t="shared" si="244"/>
        <v/>
      </c>
      <c r="I1242" s="236"/>
      <c r="J1242" s="236"/>
      <c r="K1242" s="236"/>
      <c r="L1242" s="236"/>
      <c r="M1242" s="311">
        <f t="shared" si="248"/>
        <v>0</v>
      </c>
      <c r="N1242" s="236"/>
      <c r="O1242" s="236"/>
      <c r="P1242" s="236"/>
      <c r="Q1242" s="236"/>
      <c r="R1242" s="236"/>
      <c r="S1242" s="236"/>
      <c r="T1242" s="236"/>
      <c r="U1242" s="236"/>
      <c r="V1242" s="236"/>
      <c r="W1242" s="236"/>
      <c r="X1242" s="236"/>
      <c r="Y1242" s="236"/>
      <c r="Z1242" s="236"/>
      <c r="AA1242" s="236"/>
      <c r="AB1242" s="236"/>
      <c r="AC1242" s="236"/>
      <c r="AD1242" s="236"/>
      <c r="AE1242" s="236"/>
      <c r="AF1242" s="236"/>
      <c r="AG1242" s="236"/>
      <c r="AH1242" s="236"/>
      <c r="AI1242" s="236"/>
      <c r="AJ1242" s="236"/>
      <c r="AK1242" s="236"/>
      <c r="AL1242" s="260" t="str">
        <f t="shared" si="245"/>
        <v>нет</v>
      </c>
      <c r="AM1242" s="260" t="str">
        <f t="shared" si="249"/>
        <v>нет</v>
      </c>
      <c r="AN1242" s="260">
        <f t="shared" si="246"/>
        <v>0</v>
      </c>
      <c r="AO1242" s="260" t="e">
        <f t="shared" si="247"/>
        <v>#VALUE!</v>
      </c>
    </row>
    <row r="1243" spans="1:41">
      <c r="A1243" s="264" t="e">
        <f t="shared" si="250"/>
        <v>#VALUE!</v>
      </c>
      <c r="B1243" s="243">
        <v>1331</v>
      </c>
      <c r="C1243" s="244"/>
      <c r="D1243" s="259" t="str">
        <f t="shared" si="243"/>
        <v/>
      </c>
      <c r="E1243" s="236"/>
      <c r="F1243" s="236"/>
      <c r="G1243" s="244"/>
      <c r="H1243" s="259" t="str">
        <f t="shared" si="244"/>
        <v/>
      </c>
      <c r="I1243" s="236"/>
      <c r="J1243" s="236"/>
      <c r="K1243" s="236"/>
      <c r="L1243" s="236"/>
      <c r="M1243" s="311">
        <f t="shared" si="248"/>
        <v>0</v>
      </c>
      <c r="N1243" s="236"/>
      <c r="O1243" s="236"/>
      <c r="P1243" s="236"/>
      <c r="Q1243" s="236"/>
      <c r="R1243" s="236"/>
      <c r="S1243" s="236"/>
      <c r="T1243" s="236"/>
      <c r="U1243" s="236"/>
      <c r="V1243" s="236"/>
      <c r="W1243" s="236"/>
      <c r="X1243" s="236"/>
      <c r="Y1243" s="236"/>
      <c r="Z1243" s="236"/>
      <c r="AA1243" s="236"/>
      <c r="AB1243" s="236"/>
      <c r="AC1243" s="236"/>
      <c r="AD1243" s="236"/>
      <c r="AE1243" s="236"/>
      <c r="AF1243" s="236"/>
      <c r="AG1243" s="236"/>
      <c r="AH1243" s="236"/>
      <c r="AI1243" s="236"/>
      <c r="AJ1243" s="236"/>
      <c r="AK1243" s="236"/>
      <c r="AL1243" s="260" t="str">
        <f t="shared" si="245"/>
        <v>нет</v>
      </c>
      <c r="AM1243" s="260" t="str">
        <f t="shared" si="249"/>
        <v>нет</v>
      </c>
      <c r="AN1243" s="260">
        <f t="shared" si="246"/>
        <v>0</v>
      </c>
      <c r="AO1243" s="260" t="e">
        <f t="shared" si="247"/>
        <v>#VALUE!</v>
      </c>
    </row>
    <row r="1244" spans="1:41">
      <c r="A1244" s="264" t="e">
        <f t="shared" si="250"/>
        <v>#VALUE!</v>
      </c>
      <c r="B1244" s="243">
        <v>1332</v>
      </c>
      <c r="C1244" s="244"/>
      <c r="D1244" s="259" t="str">
        <f t="shared" ref="D1244:D1307" si="251">IFERROR(VLOOKUP(C1244,msu,2,0),"")</f>
        <v/>
      </c>
      <c r="E1244" s="236"/>
      <c r="F1244" s="236"/>
      <c r="G1244" s="244"/>
      <c r="H1244" s="259" t="str">
        <f t="shared" ref="H1244:H1307" si="252">IFERROR(VLOOKUP(G1244,oo,2,0),"")</f>
        <v/>
      </c>
      <c r="I1244" s="236"/>
      <c r="J1244" s="236"/>
      <c r="K1244" s="236"/>
      <c r="L1244" s="236"/>
      <c r="M1244" s="311">
        <f t="shared" si="248"/>
        <v>0</v>
      </c>
      <c r="N1244" s="236"/>
      <c r="O1244" s="236"/>
      <c r="P1244" s="236"/>
      <c r="Q1244" s="236"/>
      <c r="R1244" s="236"/>
      <c r="S1244" s="236"/>
      <c r="T1244" s="236"/>
      <c r="U1244" s="236"/>
      <c r="V1244" s="236"/>
      <c r="W1244" s="236"/>
      <c r="X1244" s="236"/>
      <c r="Y1244" s="236"/>
      <c r="Z1244" s="236"/>
      <c r="AA1244" s="236"/>
      <c r="AB1244" s="236"/>
      <c r="AC1244" s="236"/>
      <c r="AD1244" s="236"/>
      <c r="AE1244" s="236"/>
      <c r="AF1244" s="236"/>
      <c r="AG1244" s="236"/>
      <c r="AH1244" s="236"/>
      <c r="AI1244" s="236"/>
      <c r="AJ1244" s="236"/>
      <c r="AK1244" s="236"/>
      <c r="AL1244" s="260" t="str">
        <f t="shared" si="245"/>
        <v>нет</v>
      </c>
      <c r="AM1244" s="260" t="str">
        <f t="shared" si="249"/>
        <v>нет</v>
      </c>
      <c r="AN1244" s="260">
        <f t="shared" si="246"/>
        <v>0</v>
      </c>
      <c r="AO1244" s="260" t="e">
        <f t="shared" si="247"/>
        <v>#VALUE!</v>
      </c>
    </row>
    <row r="1245" spans="1:41">
      <c r="A1245" s="264" t="e">
        <f t="shared" si="250"/>
        <v>#VALUE!</v>
      </c>
      <c r="B1245" s="243">
        <v>1333</v>
      </c>
      <c r="C1245" s="244"/>
      <c r="D1245" s="259" t="str">
        <f t="shared" si="251"/>
        <v/>
      </c>
      <c r="E1245" s="236"/>
      <c r="F1245" s="236"/>
      <c r="G1245" s="244"/>
      <c r="H1245" s="259" t="str">
        <f t="shared" si="252"/>
        <v/>
      </c>
      <c r="I1245" s="236"/>
      <c r="J1245" s="236"/>
      <c r="K1245" s="236"/>
      <c r="L1245" s="236"/>
      <c r="M1245" s="311">
        <f t="shared" si="248"/>
        <v>0</v>
      </c>
      <c r="N1245" s="236"/>
      <c r="O1245" s="236"/>
      <c r="P1245" s="236"/>
      <c r="Q1245" s="236"/>
      <c r="R1245" s="236"/>
      <c r="S1245" s="236"/>
      <c r="T1245" s="236"/>
      <c r="U1245" s="236"/>
      <c r="V1245" s="236"/>
      <c r="W1245" s="236"/>
      <c r="X1245" s="236"/>
      <c r="Y1245" s="236"/>
      <c r="Z1245" s="236"/>
      <c r="AA1245" s="236"/>
      <c r="AB1245" s="236"/>
      <c r="AC1245" s="236"/>
      <c r="AD1245" s="236"/>
      <c r="AE1245" s="236"/>
      <c r="AF1245" s="236"/>
      <c r="AG1245" s="236"/>
      <c r="AH1245" s="236"/>
      <c r="AI1245" s="236"/>
      <c r="AJ1245" s="236"/>
      <c r="AK1245" s="236"/>
      <c r="AL1245" s="260" t="str">
        <f t="shared" si="245"/>
        <v>нет</v>
      </c>
      <c r="AM1245" s="260" t="str">
        <f t="shared" si="249"/>
        <v>нет</v>
      </c>
      <c r="AN1245" s="260">
        <f t="shared" si="246"/>
        <v>0</v>
      </c>
      <c r="AO1245" s="260" t="e">
        <f t="shared" si="247"/>
        <v>#VALUE!</v>
      </c>
    </row>
    <row r="1246" spans="1:41">
      <c r="A1246" s="264" t="e">
        <f t="shared" si="250"/>
        <v>#VALUE!</v>
      </c>
      <c r="B1246" s="243">
        <v>1334</v>
      </c>
      <c r="C1246" s="244"/>
      <c r="D1246" s="259" t="str">
        <f t="shared" si="251"/>
        <v/>
      </c>
      <c r="E1246" s="236"/>
      <c r="F1246" s="236"/>
      <c r="G1246" s="244"/>
      <c r="H1246" s="259" t="str">
        <f t="shared" si="252"/>
        <v/>
      </c>
      <c r="I1246" s="236"/>
      <c r="J1246" s="236"/>
      <c r="K1246" s="236"/>
      <c r="L1246" s="236"/>
      <c r="M1246" s="311">
        <f t="shared" si="248"/>
        <v>0</v>
      </c>
      <c r="N1246" s="236"/>
      <c r="O1246" s="236"/>
      <c r="P1246" s="236"/>
      <c r="Q1246" s="236"/>
      <c r="R1246" s="236"/>
      <c r="S1246" s="236"/>
      <c r="T1246" s="236"/>
      <c r="U1246" s="236"/>
      <c r="V1246" s="236"/>
      <c r="W1246" s="236"/>
      <c r="X1246" s="236"/>
      <c r="Y1246" s="236"/>
      <c r="Z1246" s="236"/>
      <c r="AA1246" s="236"/>
      <c r="AB1246" s="236"/>
      <c r="AC1246" s="236"/>
      <c r="AD1246" s="236"/>
      <c r="AE1246" s="236"/>
      <c r="AF1246" s="236"/>
      <c r="AG1246" s="236"/>
      <c r="AH1246" s="236"/>
      <c r="AI1246" s="236"/>
      <c r="AJ1246" s="236"/>
      <c r="AK1246" s="236"/>
      <c r="AL1246" s="260" t="str">
        <f t="shared" si="245"/>
        <v>нет</v>
      </c>
      <c r="AM1246" s="260" t="str">
        <f t="shared" si="249"/>
        <v>нет</v>
      </c>
      <c r="AN1246" s="260">
        <f t="shared" si="246"/>
        <v>0</v>
      </c>
      <c r="AO1246" s="260" t="e">
        <f t="shared" si="247"/>
        <v>#VALUE!</v>
      </c>
    </row>
    <row r="1247" spans="1:41">
      <c r="A1247" s="264" t="e">
        <f t="shared" si="250"/>
        <v>#VALUE!</v>
      </c>
      <c r="B1247" s="243">
        <v>1335</v>
      </c>
      <c r="C1247" s="244"/>
      <c r="D1247" s="259" t="str">
        <f t="shared" si="251"/>
        <v/>
      </c>
      <c r="E1247" s="236"/>
      <c r="F1247" s="236"/>
      <c r="G1247" s="244"/>
      <c r="H1247" s="259" t="str">
        <f t="shared" si="252"/>
        <v/>
      </c>
      <c r="I1247" s="236"/>
      <c r="J1247" s="236"/>
      <c r="K1247" s="236"/>
      <c r="L1247" s="236"/>
      <c r="M1247" s="311">
        <f t="shared" si="248"/>
        <v>0</v>
      </c>
      <c r="N1247" s="236"/>
      <c r="O1247" s="236"/>
      <c r="P1247" s="236"/>
      <c r="Q1247" s="236"/>
      <c r="R1247" s="236"/>
      <c r="S1247" s="236"/>
      <c r="T1247" s="236"/>
      <c r="U1247" s="236"/>
      <c r="V1247" s="236"/>
      <c r="W1247" s="236"/>
      <c r="X1247" s="236"/>
      <c r="Y1247" s="236"/>
      <c r="Z1247" s="236"/>
      <c r="AA1247" s="236"/>
      <c r="AB1247" s="236"/>
      <c r="AC1247" s="236"/>
      <c r="AD1247" s="236"/>
      <c r="AE1247" s="236"/>
      <c r="AF1247" s="236"/>
      <c r="AG1247" s="236"/>
      <c r="AH1247" s="236"/>
      <c r="AI1247" s="236"/>
      <c r="AJ1247" s="236"/>
      <c r="AK1247" s="236"/>
      <c r="AL1247" s="260" t="str">
        <f t="shared" si="245"/>
        <v>нет</v>
      </c>
      <c r="AM1247" s="260" t="str">
        <f t="shared" si="249"/>
        <v>нет</v>
      </c>
      <c r="AN1247" s="260">
        <f t="shared" si="246"/>
        <v>0</v>
      </c>
      <c r="AO1247" s="260" t="e">
        <f t="shared" si="247"/>
        <v>#VALUE!</v>
      </c>
    </row>
    <row r="1248" spans="1:41">
      <c r="A1248" s="264" t="e">
        <f t="shared" si="250"/>
        <v>#VALUE!</v>
      </c>
      <c r="B1248" s="243">
        <v>1336</v>
      </c>
      <c r="C1248" s="244"/>
      <c r="D1248" s="259" t="str">
        <f t="shared" si="251"/>
        <v/>
      </c>
      <c r="E1248" s="236"/>
      <c r="F1248" s="236"/>
      <c r="G1248" s="244"/>
      <c r="H1248" s="259" t="str">
        <f t="shared" si="252"/>
        <v/>
      </c>
      <c r="I1248" s="236"/>
      <c r="J1248" s="236"/>
      <c r="K1248" s="236"/>
      <c r="L1248" s="236"/>
      <c r="M1248" s="311">
        <f t="shared" si="248"/>
        <v>0</v>
      </c>
      <c r="N1248" s="236"/>
      <c r="O1248" s="236"/>
      <c r="P1248" s="236"/>
      <c r="Q1248" s="236"/>
      <c r="R1248" s="236"/>
      <c r="S1248" s="236"/>
      <c r="T1248" s="236"/>
      <c r="U1248" s="236"/>
      <c r="V1248" s="236"/>
      <c r="W1248" s="236"/>
      <c r="X1248" s="236"/>
      <c r="Y1248" s="236"/>
      <c r="Z1248" s="236"/>
      <c r="AA1248" s="236"/>
      <c r="AB1248" s="236"/>
      <c r="AC1248" s="236"/>
      <c r="AD1248" s="236"/>
      <c r="AE1248" s="236"/>
      <c r="AF1248" s="236"/>
      <c r="AG1248" s="236"/>
      <c r="AH1248" s="236"/>
      <c r="AI1248" s="236"/>
      <c r="AJ1248" s="236"/>
      <c r="AK1248" s="236"/>
      <c r="AL1248" s="260" t="str">
        <f t="shared" si="245"/>
        <v>нет</v>
      </c>
      <c r="AM1248" s="260" t="str">
        <f t="shared" si="249"/>
        <v>нет</v>
      </c>
      <c r="AN1248" s="260">
        <f t="shared" si="246"/>
        <v>0</v>
      </c>
      <c r="AO1248" s="260" t="e">
        <f t="shared" si="247"/>
        <v>#VALUE!</v>
      </c>
    </row>
    <row r="1249" spans="1:41">
      <c r="A1249" s="264" t="e">
        <f t="shared" si="250"/>
        <v>#VALUE!</v>
      </c>
      <c r="B1249" s="243">
        <v>1337</v>
      </c>
      <c r="C1249" s="244"/>
      <c r="D1249" s="259" t="str">
        <f t="shared" si="251"/>
        <v/>
      </c>
      <c r="E1249" s="236"/>
      <c r="F1249" s="236"/>
      <c r="G1249" s="244"/>
      <c r="H1249" s="259" t="str">
        <f t="shared" si="252"/>
        <v/>
      </c>
      <c r="I1249" s="236"/>
      <c r="J1249" s="236"/>
      <c r="K1249" s="236"/>
      <c r="L1249" s="236"/>
      <c r="M1249" s="311">
        <f t="shared" si="248"/>
        <v>0</v>
      </c>
      <c r="N1249" s="236"/>
      <c r="O1249" s="236"/>
      <c r="P1249" s="236"/>
      <c r="Q1249" s="236"/>
      <c r="R1249" s="236"/>
      <c r="S1249" s="236"/>
      <c r="T1249" s="236"/>
      <c r="U1249" s="236"/>
      <c r="V1249" s="236"/>
      <c r="W1249" s="236"/>
      <c r="X1249" s="236"/>
      <c r="Y1249" s="236"/>
      <c r="Z1249" s="236"/>
      <c r="AA1249" s="236"/>
      <c r="AB1249" s="236"/>
      <c r="AC1249" s="236"/>
      <c r="AD1249" s="236"/>
      <c r="AE1249" s="236"/>
      <c r="AF1249" s="236"/>
      <c r="AG1249" s="236"/>
      <c r="AH1249" s="236"/>
      <c r="AI1249" s="236"/>
      <c r="AJ1249" s="236"/>
      <c r="AK1249" s="236"/>
      <c r="AL1249" s="260" t="str">
        <f t="shared" si="245"/>
        <v>нет</v>
      </c>
      <c r="AM1249" s="260" t="str">
        <f t="shared" si="249"/>
        <v>нет</v>
      </c>
      <c r="AN1249" s="260">
        <f t="shared" si="246"/>
        <v>0</v>
      </c>
      <c r="AO1249" s="260" t="e">
        <f t="shared" si="247"/>
        <v>#VALUE!</v>
      </c>
    </row>
    <row r="1250" spans="1:41">
      <c r="A1250" s="264" t="e">
        <f t="shared" si="250"/>
        <v>#VALUE!</v>
      </c>
      <c r="B1250" s="243">
        <v>1338</v>
      </c>
      <c r="C1250" s="244"/>
      <c r="D1250" s="259" t="str">
        <f t="shared" si="251"/>
        <v/>
      </c>
      <c r="E1250" s="236"/>
      <c r="F1250" s="236"/>
      <c r="G1250" s="244"/>
      <c r="H1250" s="259" t="str">
        <f t="shared" si="252"/>
        <v/>
      </c>
      <c r="I1250" s="236"/>
      <c r="J1250" s="236"/>
      <c r="K1250" s="236"/>
      <c r="L1250" s="236"/>
      <c r="M1250" s="311">
        <f t="shared" si="248"/>
        <v>0</v>
      </c>
      <c r="N1250" s="236"/>
      <c r="O1250" s="236"/>
      <c r="P1250" s="236"/>
      <c r="Q1250" s="236"/>
      <c r="R1250" s="236"/>
      <c r="S1250" s="236"/>
      <c r="T1250" s="236"/>
      <c r="U1250" s="236"/>
      <c r="V1250" s="236"/>
      <c r="W1250" s="236"/>
      <c r="X1250" s="236"/>
      <c r="Y1250" s="236"/>
      <c r="Z1250" s="236"/>
      <c r="AA1250" s="236"/>
      <c r="AB1250" s="236"/>
      <c r="AC1250" s="236"/>
      <c r="AD1250" s="236"/>
      <c r="AE1250" s="236"/>
      <c r="AF1250" s="236"/>
      <c r="AG1250" s="236"/>
      <c r="AH1250" s="236"/>
      <c r="AI1250" s="236"/>
      <c r="AJ1250" s="236"/>
      <c r="AK1250" s="236"/>
      <c r="AL1250" s="260" t="str">
        <f t="shared" ref="AL1250:AL1313" si="253">IF($I1250&lt;5,"нет",IF($I1250&gt;9,"нет","да"))</f>
        <v>нет</v>
      </c>
      <c r="AM1250" s="260" t="str">
        <f t="shared" si="249"/>
        <v>нет</v>
      </c>
      <c r="AN1250" s="260">
        <f t="shared" ref="AN1250:AN1313" si="254">COUNTIF(N1250:AK1250,"призер")+COUNTIF(N1250:AK1250,"победитель")</f>
        <v>0</v>
      </c>
      <c r="AO1250" s="260" t="e">
        <f t="shared" ref="AO1250:AO1313" si="255">IF(LEN(G1250)=5,LEFT(G1250,1)+100,LEFT(G1250,2)+100)</f>
        <v>#VALUE!</v>
      </c>
    </row>
    <row r="1251" spans="1:41">
      <c r="A1251" s="264" t="e">
        <f t="shared" si="250"/>
        <v>#VALUE!</v>
      </c>
      <c r="B1251" s="243">
        <v>1339</v>
      </c>
      <c r="C1251" s="244"/>
      <c r="D1251" s="259" t="str">
        <f t="shared" si="251"/>
        <v/>
      </c>
      <c r="E1251" s="236"/>
      <c r="F1251" s="236"/>
      <c r="G1251" s="244"/>
      <c r="H1251" s="259" t="str">
        <f t="shared" si="252"/>
        <v/>
      </c>
      <c r="I1251" s="236"/>
      <c r="J1251" s="236"/>
      <c r="K1251" s="236"/>
      <c r="L1251" s="236"/>
      <c r="M1251" s="311">
        <f t="shared" ref="M1251:M1314" si="256">COUNTA(N1251:AK1251)</f>
        <v>0</v>
      </c>
      <c r="N1251" s="236"/>
      <c r="O1251" s="236"/>
      <c r="P1251" s="236"/>
      <c r="Q1251" s="236"/>
      <c r="R1251" s="236"/>
      <c r="S1251" s="236"/>
      <c r="T1251" s="236"/>
      <c r="U1251" s="236"/>
      <c r="V1251" s="236"/>
      <c r="W1251" s="236"/>
      <c r="X1251" s="236"/>
      <c r="Y1251" s="236"/>
      <c r="Z1251" s="236"/>
      <c r="AA1251" s="236"/>
      <c r="AB1251" s="236"/>
      <c r="AC1251" s="236"/>
      <c r="AD1251" s="236"/>
      <c r="AE1251" s="236"/>
      <c r="AF1251" s="236"/>
      <c r="AG1251" s="236"/>
      <c r="AH1251" s="236"/>
      <c r="AI1251" s="236"/>
      <c r="AJ1251" s="236"/>
      <c r="AK1251" s="236"/>
      <c r="AL1251" s="260" t="str">
        <f t="shared" si="253"/>
        <v>нет</v>
      </c>
      <c r="AM1251" s="260" t="str">
        <f t="shared" ref="AM1251:AM1314" si="257">IF($I1251&lt;=9,"нет","да")</f>
        <v>нет</v>
      </c>
      <c r="AN1251" s="260">
        <f t="shared" si="254"/>
        <v>0</v>
      </c>
      <c r="AO1251" s="260" t="e">
        <f t="shared" si="255"/>
        <v>#VALUE!</v>
      </c>
    </row>
    <row r="1252" spans="1:41">
      <c r="A1252" s="264" t="e">
        <f t="shared" si="250"/>
        <v>#VALUE!</v>
      </c>
      <c r="B1252" s="243">
        <v>1340</v>
      </c>
      <c r="C1252" s="244"/>
      <c r="D1252" s="259" t="str">
        <f t="shared" si="251"/>
        <v/>
      </c>
      <c r="E1252" s="236"/>
      <c r="F1252" s="236"/>
      <c r="G1252" s="244"/>
      <c r="H1252" s="259" t="str">
        <f t="shared" si="252"/>
        <v/>
      </c>
      <c r="I1252" s="236"/>
      <c r="J1252" s="236"/>
      <c r="K1252" s="236"/>
      <c r="L1252" s="236"/>
      <c r="M1252" s="311">
        <f t="shared" si="256"/>
        <v>0</v>
      </c>
      <c r="N1252" s="236"/>
      <c r="O1252" s="236"/>
      <c r="P1252" s="236"/>
      <c r="Q1252" s="236"/>
      <c r="R1252" s="236"/>
      <c r="S1252" s="236"/>
      <c r="T1252" s="236"/>
      <c r="U1252" s="236"/>
      <c r="V1252" s="236"/>
      <c r="W1252" s="236"/>
      <c r="X1252" s="236"/>
      <c r="Y1252" s="236"/>
      <c r="Z1252" s="236"/>
      <c r="AA1252" s="236"/>
      <c r="AB1252" s="236"/>
      <c r="AC1252" s="236"/>
      <c r="AD1252" s="236"/>
      <c r="AE1252" s="236"/>
      <c r="AF1252" s="236"/>
      <c r="AG1252" s="236"/>
      <c r="AH1252" s="236"/>
      <c r="AI1252" s="236"/>
      <c r="AJ1252" s="236"/>
      <c r="AK1252" s="236"/>
      <c r="AL1252" s="260" t="str">
        <f t="shared" si="253"/>
        <v>нет</v>
      </c>
      <c r="AM1252" s="260" t="str">
        <f t="shared" si="257"/>
        <v>нет</v>
      </c>
      <c r="AN1252" s="260">
        <f t="shared" si="254"/>
        <v>0</v>
      </c>
      <c r="AO1252" s="260" t="e">
        <f t="shared" si="255"/>
        <v>#VALUE!</v>
      </c>
    </row>
    <row r="1253" spans="1:41">
      <c r="A1253" s="264" t="e">
        <f t="shared" si="250"/>
        <v>#VALUE!</v>
      </c>
      <c r="B1253" s="243">
        <v>1341</v>
      </c>
      <c r="C1253" s="244"/>
      <c r="D1253" s="259" t="str">
        <f t="shared" si="251"/>
        <v/>
      </c>
      <c r="E1253" s="236"/>
      <c r="F1253" s="236"/>
      <c r="G1253" s="244"/>
      <c r="H1253" s="259" t="str">
        <f t="shared" si="252"/>
        <v/>
      </c>
      <c r="I1253" s="236"/>
      <c r="J1253" s="236"/>
      <c r="K1253" s="236"/>
      <c r="L1253" s="236"/>
      <c r="M1253" s="311">
        <f t="shared" si="256"/>
        <v>0</v>
      </c>
      <c r="N1253" s="236"/>
      <c r="O1253" s="236"/>
      <c r="P1253" s="236"/>
      <c r="Q1253" s="236"/>
      <c r="R1253" s="236"/>
      <c r="S1253" s="236"/>
      <c r="T1253" s="236"/>
      <c r="U1253" s="236"/>
      <c r="V1253" s="236"/>
      <c r="W1253" s="236"/>
      <c r="X1253" s="236"/>
      <c r="Y1253" s="236"/>
      <c r="Z1253" s="236"/>
      <c r="AA1253" s="236"/>
      <c r="AB1253" s="236"/>
      <c r="AC1253" s="236"/>
      <c r="AD1253" s="236"/>
      <c r="AE1253" s="236"/>
      <c r="AF1253" s="236"/>
      <c r="AG1253" s="236"/>
      <c r="AH1253" s="236"/>
      <c r="AI1253" s="236"/>
      <c r="AJ1253" s="236"/>
      <c r="AK1253" s="236"/>
      <c r="AL1253" s="260" t="str">
        <f t="shared" si="253"/>
        <v>нет</v>
      </c>
      <c r="AM1253" s="260" t="str">
        <f t="shared" si="257"/>
        <v>нет</v>
      </c>
      <c r="AN1253" s="260">
        <f t="shared" si="254"/>
        <v>0</v>
      </c>
      <c r="AO1253" s="260" t="e">
        <f t="shared" si="255"/>
        <v>#VALUE!</v>
      </c>
    </row>
    <row r="1254" spans="1:41">
      <c r="A1254" s="264" t="e">
        <f t="shared" si="250"/>
        <v>#VALUE!</v>
      </c>
      <c r="B1254" s="243">
        <v>1342</v>
      </c>
      <c r="C1254" s="244"/>
      <c r="D1254" s="259" t="str">
        <f t="shared" si="251"/>
        <v/>
      </c>
      <c r="E1254" s="236"/>
      <c r="F1254" s="236"/>
      <c r="G1254" s="244"/>
      <c r="H1254" s="259" t="str">
        <f t="shared" si="252"/>
        <v/>
      </c>
      <c r="I1254" s="236"/>
      <c r="J1254" s="236"/>
      <c r="K1254" s="236"/>
      <c r="L1254" s="236"/>
      <c r="M1254" s="311">
        <f t="shared" si="256"/>
        <v>0</v>
      </c>
      <c r="N1254" s="236"/>
      <c r="O1254" s="236"/>
      <c r="P1254" s="236"/>
      <c r="Q1254" s="236"/>
      <c r="R1254" s="236"/>
      <c r="S1254" s="236"/>
      <c r="T1254" s="236"/>
      <c r="U1254" s="236"/>
      <c r="V1254" s="236"/>
      <c r="W1254" s="236"/>
      <c r="X1254" s="236"/>
      <c r="Y1254" s="236"/>
      <c r="Z1254" s="236"/>
      <c r="AA1254" s="236"/>
      <c r="AB1254" s="236"/>
      <c r="AC1254" s="236"/>
      <c r="AD1254" s="236"/>
      <c r="AE1254" s="236"/>
      <c r="AF1254" s="236"/>
      <c r="AG1254" s="236"/>
      <c r="AH1254" s="236"/>
      <c r="AI1254" s="236"/>
      <c r="AJ1254" s="236"/>
      <c r="AK1254" s="236"/>
      <c r="AL1254" s="260" t="str">
        <f t="shared" si="253"/>
        <v>нет</v>
      </c>
      <c r="AM1254" s="260" t="str">
        <f t="shared" si="257"/>
        <v>нет</v>
      </c>
      <c r="AN1254" s="260">
        <f t="shared" si="254"/>
        <v>0</v>
      </c>
      <c r="AO1254" s="260" t="e">
        <f t="shared" si="255"/>
        <v>#VALUE!</v>
      </c>
    </row>
    <row r="1255" spans="1:41">
      <c r="A1255" s="264" t="e">
        <f t="shared" si="250"/>
        <v>#VALUE!</v>
      </c>
      <c r="B1255" s="243">
        <v>1343</v>
      </c>
      <c r="C1255" s="244"/>
      <c r="D1255" s="259" t="str">
        <f t="shared" si="251"/>
        <v/>
      </c>
      <c r="E1255" s="236"/>
      <c r="F1255" s="236"/>
      <c r="G1255" s="244"/>
      <c r="H1255" s="259" t="str">
        <f t="shared" si="252"/>
        <v/>
      </c>
      <c r="I1255" s="236"/>
      <c r="J1255" s="236"/>
      <c r="K1255" s="236"/>
      <c r="L1255" s="236"/>
      <c r="M1255" s="311">
        <f t="shared" si="256"/>
        <v>0</v>
      </c>
      <c r="N1255" s="236"/>
      <c r="O1255" s="236"/>
      <c r="P1255" s="236"/>
      <c r="Q1255" s="236"/>
      <c r="R1255" s="236"/>
      <c r="S1255" s="236"/>
      <c r="T1255" s="236"/>
      <c r="U1255" s="236"/>
      <c r="V1255" s="236"/>
      <c r="W1255" s="236"/>
      <c r="X1255" s="236"/>
      <c r="Y1255" s="236"/>
      <c r="Z1255" s="236"/>
      <c r="AA1255" s="236"/>
      <c r="AB1255" s="236"/>
      <c r="AC1255" s="236"/>
      <c r="AD1255" s="236"/>
      <c r="AE1255" s="236"/>
      <c r="AF1255" s="236"/>
      <c r="AG1255" s="236"/>
      <c r="AH1255" s="236"/>
      <c r="AI1255" s="236"/>
      <c r="AJ1255" s="236"/>
      <c r="AK1255" s="236"/>
      <c r="AL1255" s="260" t="str">
        <f t="shared" si="253"/>
        <v>нет</v>
      </c>
      <c r="AM1255" s="260" t="str">
        <f t="shared" si="257"/>
        <v>нет</v>
      </c>
      <c r="AN1255" s="260">
        <f t="shared" si="254"/>
        <v>0</v>
      </c>
      <c r="AO1255" s="260" t="e">
        <f t="shared" si="255"/>
        <v>#VALUE!</v>
      </c>
    </row>
    <row r="1256" spans="1:41">
      <c r="A1256" s="264" t="e">
        <f t="shared" si="250"/>
        <v>#VALUE!</v>
      </c>
      <c r="B1256" s="243">
        <v>1344</v>
      </c>
      <c r="C1256" s="244"/>
      <c r="D1256" s="259" t="str">
        <f t="shared" si="251"/>
        <v/>
      </c>
      <c r="E1256" s="236"/>
      <c r="F1256" s="236"/>
      <c r="G1256" s="244"/>
      <c r="H1256" s="259" t="str">
        <f t="shared" si="252"/>
        <v/>
      </c>
      <c r="I1256" s="236"/>
      <c r="J1256" s="236"/>
      <c r="K1256" s="236"/>
      <c r="L1256" s="236"/>
      <c r="M1256" s="311">
        <f t="shared" si="256"/>
        <v>0</v>
      </c>
      <c r="N1256" s="236"/>
      <c r="O1256" s="236"/>
      <c r="P1256" s="236"/>
      <c r="Q1256" s="236"/>
      <c r="R1256" s="236"/>
      <c r="S1256" s="236"/>
      <c r="T1256" s="236"/>
      <c r="U1256" s="236"/>
      <c r="V1256" s="236"/>
      <c r="W1256" s="236"/>
      <c r="X1256" s="236"/>
      <c r="Y1256" s="236"/>
      <c r="Z1256" s="236"/>
      <c r="AA1256" s="236"/>
      <c r="AB1256" s="236"/>
      <c r="AC1256" s="236"/>
      <c r="AD1256" s="236"/>
      <c r="AE1256" s="236"/>
      <c r="AF1256" s="236"/>
      <c r="AG1256" s="236"/>
      <c r="AH1256" s="236"/>
      <c r="AI1256" s="236"/>
      <c r="AJ1256" s="236"/>
      <c r="AK1256" s="236"/>
      <c r="AL1256" s="260" t="str">
        <f t="shared" si="253"/>
        <v>нет</v>
      </c>
      <c r="AM1256" s="260" t="str">
        <f t="shared" si="257"/>
        <v>нет</v>
      </c>
      <c r="AN1256" s="260">
        <f t="shared" si="254"/>
        <v>0</v>
      </c>
      <c r="AO1256" s="260" t="e">
        <f t="shared" si="255"/>
        <v>#VALUE!</v>
      </c>
    </row>
    <row r="1257" spans="1:41">
      <c r="A1257" s="264" t="e">
        <f t="shared" si="250"/>
        <v>#VALUE!</v>
      </c>
      <c r="B1257" s="243">
        <v>1345</v>
      </c>
      <c r="C1257" s="244"/>
      <c r="D1257" s="259" t="str">
        <f t="shared" si="251"/>
        <v/>
      </c>
      <c r="E1257" s="236"/>
      <c r="F1257" s="236"/>
      <c r="G1257" s="244"/>
      <c r="H1257" s="259" t="str">
        <f t="shared" si="252"/>
        <v/>
      </c>
      <c r="I1257" s="236"/>
      <c r="J1257" s="236"/>
      <c r="K1257" s="236"/>
      <c r="L1257" s="236"/>
      <c r="M1257" s="311">
        <f t="shared" si="256"/>
        <v>0</v>
      </c>
      <c r="N1257" s="236"/>
      <c r="O1257" s="236"/>
      <c r="P1257" s="236"/>
      <c r="Q1257" s="236"/>
      <c r="R1257" s="236"/>
      <c r="S1257" s="236"/>
      <c r="T1257" s="236"/>
      <c r="U1257" s="236"/>
      <c r="V1257" s="236"/>
      <c r="W1257" s="236"/>
      <c r="X1257" s="236"/>
      <c r="Y1257" s="236"/>
      <c r="Z1257" s="236"/>
      <c r="AA1257" s="236"/>
      <c r="AB1257" s="236"/>
      <c r="AC1257" s="236"/>
      <c r="AD1257" s="236"/>
      <c r="AE1257" s="236"/>
      <c r="AF1257" s="236"/>
      <c r="AG1257" s="236"/>
      <c r="AH1257" s="236"/>
      <c r="AI1257" s="236"/>
      <c r="AJ1257" s="236"/>
      <c r="AK1257" s="236"/>
      <c r="AL1257" s="260" t="str">
        <f t="shared" si="253"/>
        <v>нет</v>
      </c>
      <c r="AM1257" s="260" t="str">
        <f t="shared" si="257"/>
        <v>нет</v>
      </c>
      <c r="AN1257" s="260">
        <f t="shared" si="254"/>
        <v>0</v>
      </c>
      <c r="AO1257" s="260" t="e">
        <f t="shared" si="255"/>
        <v>#VALUE!</v>
      </c>
    </row>
    <row r="1258" spans="1:41">
      <c r="A1258" s="264" t="e">
        <f t="shared" si="250"/>
        <v>#VALUE!</v>
      </c>
      <c r="B1258" s="243">
        <v>1346</v>
      </c>
      <c r="C1258" s="244"/>
      <c r="D1258" s="259" t="str">
        <f t="shared" si="251"/>
        <v/>
      </c>
      <c r="E1258" s="236"/>
      <c r="F1258" s="236"/>
      <c r="G1258" s="244"/>
      <c r="H1258" s="259" t="str">
        <f t="shared" si="252"/>
        <v/>
      </c>
      <c r="I1258" s="236"/>
      <c r="J1258" s="236"/>
      <c r="K1258" s="236"/>
      <c r="L1258" s="236"/>
      <c r="M1258" s="311">
        <f t="shared" si="256"/>
        <v>0</v>
      </c>
      <c r="N1258" s="236"/>
      <c r="O1258" s="236"/>
      <c r="P1258" s="236"/>
      <c r="Q1258" s="236"/>
      <c r="R1258" s="236"/>
      <c r="S1258" s="236"/>
      <c r="T1258" s="236"/>
      <c r="U1258" s="236"/>
      <c r="V1258" s="236"/>
      <c r="W1258" s="236"/>
      <c r="X1258" s="236"/>
      <c r="Y1258" s="236"/>
      <c r="Z1258" s="236"/>
      <c r="AA1258" s="236"/>
      <c r="AB1258" s="236"/>
      <c r="AC1258" s="236"/>
      <c r="AD1258" s="236"/>
      <c r="AE1258" s="236"/>
      <c r="AF1258" s="236"/>
      <c r="AG1258" s="236"/>
      <c r="AH1258" s="236"/>
      <c r="AI1258" s="236"/>
      <c r="AJ1258" s="236"/>
      <c r="AK1258" s="236"/>
      <c r="AL1258" s="260" t="str">
        <f t="shared" si="253"/>
        <v>нет</v>
      </c>
      <c r="AM1258" s="260" t="str">
        <f t="shared" si="257"/>
        <v>нет</v>
      </c>
      <c r="AN1258" s="260">
        <f t="shared" si="254"/>
        <v>0</v>
      </c>
      <c r="AO1258" s="260" t="e">
        <f t="shared" si="255"/>
        <v>#VALUE!</v>
      </c>
    </row>
    <row r="1259" spans="1:41">
      <c r="A1259" s="264" t="e">
        <f t="shared" si="250"/>
        <v>#VALUE!</v>
      </c>
      <c r="B1259" s="243">
        <v>1347</v>
      </c>
      <c r="C1259" s="244"/>
      <c r="D1259" s="259" t="str">
        <f t="shared" si="251"/>
        <v/>
      </c>
      <c r="E1259" s="236"/>
      <c r="F1259" s="236"/>
      <c r="G1259" s="244"/>
      <c r="H1259" s="259" t="str">
        <f t="shared" si="252"/>
        <v/>
      </c>
      <c r="I1259" s="236"/>
      <c r="J1259" s="236"/>
      <c r="K1259" s="236"/>
      <c r="L1259" s="236"/>
      <c r="M1259" s="311">
        <f t="shared" si="256"/>
        <v>0</v>
      </c>
      <c r="N1259" s="236"/>
      <c r="O1259" s="236"/>
      <c r="P1259" s="236"/>
      <c r="Q1259" s="236"/>
      <c r="R1259" s="236"/>
      <c r="S1259" s="236"/>
      <c r="T1259" s="236"/>
      <c r="U1259" s="236"/>
      <c r="V1259" s="236"/>
      <c r="W1259" s="236"/>
      <c r="X1259" s="236"/>
      <c r="Y1259" s="236"/>
      <c r="Z1259" s="236"/>
      <c r="AA1259" s="236"/>
      <c r="AB1259" s="236"/>
      <c r="AC1259" s="236"/>
      <c r="AD1259" s="236"/>
      <c r="AE1259" s="236"/>
      <c r="AF1259" s="236"/>
      <c r="AG1259" s="236"/>
      <c r="AH1259" s="236"/>
      <c r="AI1259" s="236"/>
      <c r="AJ1259" s="236"/>
      <c r="AK1259" s="236"/>
      <c r="AL1259" s="260" t="str">
        <f t="shared" si="253"/>
        <v>нет</v>
      </c>
      <c r="AM1259" s="260" t="str">
        <f t="shared" si="257"/>
        <v>нет</v>
      </c>
      <c r="AN1259" s="260">
        <f t="shared" si="254"/>
        <v>0</v>
      </c>
      <c r="AO1259" s="260" t="e">
        <f t="shared" si="255"/>
        <v>#VALUE!</v>
      </c>
    </row>
    <row r="1260" spans="1:41">
      <c r="A1260" s="264" t="e">
        <f t="shared" si="250"/>
        <v>#VALUE!</v>
      </c>
      <c r="B1260" s="243">
        <v>1348</v>
      </c>
      <c r="C1260" s="244"/>
      <c r="D1260" s="259" t="str">
        <f t="shared" si="251"/>
        <v/>
      </c>
      <c r="E1260" s="236"/>
      <c r="F1260" s="236"/>
      <c r="G1260" s="244"/>
      <c r="H1260" s="259" t="str">
        <f t="shared" si="252"/>
        <v/>
      </c>
      <c r="I1260" s="236"/>
      <c r="J1260" s="236"/>
      <c r="K1260" s="236"/>
      <c r="L1260" s="236"/>
      <c r="M1260" s="311">
        <f t="shared" si="256"/>
        <v>0</v>
      </c>
      <c r="N1260" s="236"/>
      <c r="O1260" s="236"/>
      <c r="P1260" s="236"/>
      <c r="Q1260" s="236"/>
      <c r="R1260" s="236"/>
      <c r="S1260" s="236"/>
      <c r="T1260" s="236"/>
      <c r="U1260" s="236"/>
      <c r="V1260" s="236"/>
      <c r="W1260" s="236"/>
      <c r="X1260" s="236"/>
      <c r="Y1260" s="236"/>
      <c r="Z1260" s="236"/>
      <c r="AA1260" s="236"/>
      <c r="AB1260" s="236"/>
      <c r="AC1260" s="236"/>
      <c r="AD1260" s="236"/>
      <c r="AE1260" s="236"/>
      <c r="AF1260" s="236"/>
      <c r="AG1260" s="236"/>
      <c r="AH1260" s="236"/>
      <c r="AI1260" s="236"/>
      <c r="AJ1260" s="236"/>
      <c r="AK1260" s="236"/>
      <c r="AL1260" s="260" t="str">
        <f t="shared" si="253"/>
        <v>нет</v>
      </c>
      <c r="AM1260" s="260" t="str">
        <f t="shared" si="257"/>
        <v>нет</v>
      </c>
      <c r="AN1260" s="260">
        <f t="shared" si="254"/>
        <v>0</v>
      </c>
      <c r="AO1260" s="260" t="e">
        <f t="shared" si="255"/>
        <v>#VALUE!</v>
      </c>
    </row>
    <row r="1261" spans="1:41">
      <c r="A1261" s="264" t="e">
        <f t="shared" ref="A1261:A1324" si="258">IF($AO1261=$C1261, "Код_ОО+МСУ_верно", "Требуется проверка кода ОО или МСУ, кроме 101, 102,103")</f>
        <v>#VALUE!</v>
      </c>
      <c r="B1261" s="243">
        <v>1349</v>
      </c>
      <c r="C1261" s="244"/>
      <c r="D1261" s="259" t="str">
        <f t="shared" si="251"/>
        <v/>
      </c>
      <c r="E1261" s="236"/>
      <c r="F1261" s="236"/>
      <c r="G1261" s="244"/>
      <c r="H1261" s="259" t="str">
        <f t="shared" si="252"/>
        <v/>
      </c>
      <c r="I1261" s="236"/>
      <c r="J1261" s="236"/>
      <c r="K1261" s="236"/>
      <c r="L1261" s="236"/>
      <c r="M1261" s="311">
        <f t="shared" si="256"/>
        <v>0</v>
      </c>
      <c r="N1261" s="236"/>
      <c r="O1261" s="236"/>
      <c r="P1261" s="236"/>
      <c r="Q1261" s="236"/>
      <c r="R1261" s="236"/>
      <c r="S1261" s="236"/>
      <c r="T1261" s="236"/>
      <c r="U1261" s="236"/>
      <c r="V1261" s="236"/>
      <c r="W1261" s="236"/>
      <c r="X1261" s="236"/>
      <c r="Y1261" s="236"/>
      <c r="Z1261" s="236"/>
      <c r="AA1261" s="236"/>
      <c r="AB1261" s="236"/>
      <c r="AC1261" s="236"/>
      <c r="AD1261" s="236"/>
      <c r="AE1261" s="236"/>
      <c r="AF1261" s="236"/>
      <c r="AG1261" s="236"/>
      <c r="AH1261" s="236"/>
      <c r="AI1261" s="236"/>
      <c r="AJ1261" s="236"/>
      <c r="AK1261" s="236"/>
      <c r="AL1261" s="260" t="str">
        <f t="shared" si="253"/>
        <v>нет</v>
      </c>
      <c r="AM1261" s="260" t="str">
        <f t="shared" si="257"/>
        <v>нет</v>
      </c>
      <c r="AN1261" s="260">
        <f t="shared" si="254"/>
        <v>0</v>
      </c>
      <c r="AO1261" s="260" t="e">
        <f t="shared" si="255"/>
        <v>#VALUE!</v>
      </c>
    </row>
    <row r="1262" spans="1:41">
      <c r="A1262" s="264" t="e">
        <f t="shared" si="258"/>
        <v>#VALUE!</v>
      </c>
      <c r="B1262" s="243">
        <v>1350</v>
      </c>
      <c r="C1262" s="244"/>
      <c r="D1262" s="259" t="str">
        <f t="shared" si="251"/>
        <v/>
      </c>
      <c r="E1262" s="236"/>
      <c r="F1262" s="236"/>
      <c r="G1262" s="244"/>
      <c r="H1262" s="259" t="str">
        <f t="shared" si="252"/>
        <v/>
      </c>
      <c r="I1262" s="236"/>
      <c r="J1262" s="236"/>
      <c r="K1262" s="236"/>
      <c r="L1262" s="236"/>
      <c r="M1262" s="311">
        <f t="shared" si="256"/>
        <v>0</v>
      </c>
      <c r="N1262" s="236"/>
      <c r="O1262" s="236"/>
      <c r="P1262" s="236"/>
      <c r="Q1262" s="236"/>
      <c r="R1262" s="236"/>
      <c r="S1262" s="236"/>
      <c r="T1262" s="236"/>
      <c r="U1262" s="236"/>
      <c r="V1262" s="236"/>
      <c r="W1262" s="236"/>
      <c r="X1262" s="236"/>
      <c r="Y1262" s="236"/>
      <c r="Z1262" s="236"/>
      <c r="AA1262" s="236"/>
      <c r="AB1262" s="236"/>
      <c r="AC1262" s="236"/>
      <c r="AD1262" s="236"/>
      <c r="AE1262" s="236"/>
      <c r="AF1262" s="236"/>
      <c r="AG1262" s="236"/>
      <c r="AH1262" s="236"/>
      <c r="AI1262" s="236"/>
      <c r="AJ1262" s="236"/>
      <c r="AK1262" s="236"/>
      <c r="AL1262" s="260" t="str">
        <f t="shared" si="253"/>
        <v>нет</v>
      </c>
      <c r="AM1262" s="260" t="str">
        <f t="shared" si="257"/>
        <v>нет</v>
      </c>
      <c r="AN1262" s="260">
        <f t="shared" si="254"/>
        <v>0</v>
      </c>
      <c r="AO1262" s="260" t="e">
        <f t="shared" si="255"/>
        <v>#VALUE!</v>
      </c>
    </row>
    <row r="1263" spans="1:41">
      <c r="A1263" s="264" t="e">
        <f t="shared" si="258"/>
        <v>#VALUE!</v>
      </c>
      <c r="B1263" s="243">
        <v>1351</v>
      </c>
      <c r="C1263" s="244"/>
      <c r="D1263" s="259" t="str">
        <f t="shared" si="251"/>
        <v/>
      </c>
      <c r="E1263" s="236"/>
      <c r="F1263" s="236"/>
      <c r="G1263" s="244"/>
      <c r="H1263" s="259" t="str">
        <f t="shared" si="252"/>
        <v/>
      </c>
      <c r="I1263" s="236"/>
      <c r="J1263" s="236"/>
      <c r="K1263" s="236"/>
      <c r="L1263" s="236"/>
      <c r="M1263" s="311">
        <f t="shared" si="256"/>
        <v>0</v>
      </c>
      <c r="N1263" s="236"/>
      <c r="O1263" s="236"/>
      <c r="P1263" s="236"/>
      <c r="Q1263" s="236"/>
      <c r="R1263" s="236"/>
      <c r="S1263" s="236"/>
      <c r="T1263" s="236"/>
      <c r="U1263" s="236"/>
      <c r="V1263" s="236"/>
      <c r="W1263" s="236"/>
      <c r="X1263" s="236"/>
      <c r="Y1263" s="236"/>
      <c r="Z1263" s="236"/>
      <c r="AA1263" s="236"/>
      <c r="AB1263" s="236"/>
      <c r="AC1263" s="236"/>
      <c r="AD1263" s="236"/>
      <c r="AE1263" s="236"/>
      <c r="AF1263" s="236"/>
      <c r="AG1263" s="236"/>
      <c r="AH1263" s="236"/>
      <c r="AI1263" s="236"/>
      <c r="AJ1263" s="236"/>
      <c r="AK1263" s="236"/>
      <c r="AL1263" s="260" t="str">
        <f t="shared" si="253"/>
        <v>нет</v>
      </c>
      <c r="AM1263" s="260" t="str">
        <f t="shared" si="257"/>
        <v>нет</v>
      </c>
      <c r="AN1263" s="260">
        <f t="shared" si="254"/>
        <v>0</v>
      </c>
      <c r="AO1263" s="260" t="e">
        <f t="shared" si="255"/>
        <v>#VALUE!</v>
      </c>
    </row>
    <row r="1264" spans="1:41">
      <c r="A1264" s="264" t="e">
        <f t="shared" si="258"/>
        <v>#VALUE!</v>
      </c>
      <c r="B1264" s="243">
        <v>1352</v>
      </c>
      <c r="C1264" s="244"/>
      <c r="D1264" s="259" t="str">
        <f t="shared" si="251"/>
        <v/>
      </c>
      <c r="E1264" s="236"/>
      <c r="F1264" s="236"/>
      <c r="G1264" s="244"/>
      <c r="H1264" s="259" t="str">
        <f t="shared" si="252"/>
        <v/>
      </c>
      <c r="I1264" s="236"/>
      <c r="J1264" s="236"/>
      <c r="K1264" s="236"/>
      <c r="L1264" s="236"/>
      <c r="M1264" s="311">
        <f t="shared" si="256"/>
        <v>0</v>
      </c>
      <c r="N1264" s="236"/>
      <c r="O1264" s="236"/>
      <c r="P1264" s="236"/>
      <c r="Q1264" s="236"/>
      <c r="R1264" s="236"/>
      <c r="S1264" s="236"/>
      <c r="T1264" s="236"/>
      <c r="U1264" s="236"/>
      <c r="V1264" s="236"/>
      <c r="W1264" s="236"/>
      <c r="X1264" s="236"/>
      <c r="Y1264" s="236"/>
      <c r="Z1264" s="236"/>
      <c r="AA1264" s="236"/>
      <c r="AB1264" s="236"/>
      <c r="AC1264" s="236"/>
      <c r="AD1264" s="236"/>
      <c r="AE1264" s="236"/>
      <c r="AF1264" s="236"/>
      <c r="AG1264" s="236"/>
      <c r="AH1264" s="236"/>
      <c r="AI1264" s="236"/>
      <c r="AJ1264" s="236"/>
      <c r="AK1264" s="236"/>
      <c r="AL1264" s="260" t="str">
        <f t="shared" si="253"/>
        <v>нет</v>
      </c>
      <c r="AM1264" s="260" t="str">
        <f t="shared" si="257"/>
        <v>нет</v>
      </c>
      <c r="AN1264" s="260">
        <f t="shared" si="254"/>
        <v>0</v>
      </c>
      <c r="AO1264" s="260" t="e">
        <f t="shared" si="255"/>
        <v>#VALUE!</v>
      </c>
    </row>
    <row r="1265" spans="1:41">
      <c r="A1265" s="264" t="e">
        <f t="shared" si="258"/>
        <v>#VALUE!</v>
      </c>
      <c r="B1265" s="243">
        <v>1353</v>
      </c>
      <c r="C1265" s="244"/>
      <c r="D1265" s="259" t="str">
        <f t="shared" si="251"/>
        <v/>
      </c>
      <c r="E1265" s="236"/>
      <c r="F1265" s="236"/>
      <c r="G1265" s="244"/>
      <c r="H1265" s="259" t="str">
        <f t="shared" si="252"/>
        <v/>
      </c>
      <c r="I1265" s="236"/>
      <c r="J1265" s="236"/>
      <c r="K1265" s="236"/>
      <c r="L1265" s="236"/>
      <c r="M1265" s="311">
        <f t="shared" si="256"/>
        <v>0</v>
      </c>
      <c r="N1265" s="236"/>
      <c r="O1265" s="236"/>
      <c r="P1265" s="236"/>
      <c r="Q1265" s="236"/>
      <c r="R1265" s="236"/>
      <c r="S1265" s="236"/>
      <c r="T1265" s="236"/>
      <c r="U1265" s="236"/>
      <c r="V1265" s="236"/>
      <c r="W1265" s="236"/>
      <c r="X1265" s="236"/>
      <c r="Y1265" s="236"/>
      <c r="Z1265" s="236"/>
      <c r="AA1265" s="236"/>
      <c r="AB1265" s="236"/>
      <c r="AC1265" s="236"/>
      <c r="AD1265" s="236"/>
      <c r="AE1265" s="236"/>
      <c r="AF1265" s="236"/>
      <c r="AG1265" s="236"/>
      <c r="AH1265" s="236"/>
      <c r="AI1265" s="236"/>
      <c r="AJ1265" s="236"/>
      <c r="AK1265" s="236"/>
      <c r="AL1265" s="260" t="str">
        <f t="shared" si="253"/>
        <v>нет</v>
      </c>
      <c r="AM1265" s="260" t="str">
        <f t="shared" si="257"/>
        <v>нет</v>
      </c>
      <c r="AN1265" s="260">
        <f t="shared" si="254"/>
        <v>0</v>
      </c>
      <c r="AO1265" s="260" t="e">
        <f t="shared" si="255"/>
        <v>#VALUE!</v>
      </c>
    </row>
    <row r="1266" spans="1:41">
      <c r="A1266" s="264" t="e">
        <f t="shared" si="258"/>
        <v>#VALUE!</v>
      </c>
      <c r="B1266" s="243">
        <v>1354</v>
      </c>
      <c r="C1266" s="244"/>
      <c r="D1266" s="259" t="str">
        <f t="shared" si="251"/>
        <v/>
      </c>
      <c r="E1266" s="236"/>
      <c r="F1266" s="236"/>
      <c r="G1266" s="244"/>
      <c r="H1266" s="259" t="str">
        <f t="shared" si="252"/>
        <v/>
      </c>
      <c r="I1266" s="236"/>
      <c r="J1266" s="236"/>
      <c r="K1266" s="236"/>
      <c r="L1266" s="236"/>
      <c r="M1266" s="311">
        <f t="shared" si="256"/>
        <v>0</v>
      </c>
      <c r="N1266" s="236"/>
      <c r="O1266" s="236"/>
      <c r="P1266" s="236"/>
      <c r="Q1266" s="236"/>
      <c r="R1266" s="236"/>
      <c r="S1266" s="236"/>
      <c r="T1266" s="236"/>
      <c r="U1266" s="236"/>
      <c r="V1266" s="236"/>
      <c r="W1266" s="236"/>
      <c r="X1266" s="236"/>
      <c r="Y1266" s="236"/>
      <c r="Z1266" s="236"/>
      <c r="AA1266" s="236"/>
      <c r="AB1266" s="236"/>
      <c r="AC1266" s="236"/>
      <c r="AD1266" s="236"/>
      <c r="AE1266" s="236"/>
      <c r="AF1266" s="236"/>
      <c r="AG1266" s="236"/>
      <c r="AH1266" s="236"/>
      <c r="AI1266" s="236"/>
      <c r="AJ1266" s="236"/>
      <c r="AK1266" s="236"/>
      <c r="AL1266" s="260" t="str">
        <f t="shared" si="253"/>
        <v>нет</v>
      </c>
      <c r="AM1266" s="260" t="str">
        <f t="shared" si="257"/>
        <v>нет</v>
      </c>
      <c r="AN1266" s="260">
        <f t="shared" si="254"/>
        <v>0</v>
      </c>
      <c r="AO1266" s="260" t="e">
        <f t="shared" si="255"/>
        <v>#VALUE!</v>
      </c>
    </row>
    <row r="1267" spans="1:41">
      <c r="A1267" s="264" t="e">
        <f t="shared" si="258"/>
        <v>#VALUE!</v>
      </c>
      <c r="B1267" s="243">
        <v>1355</v>
      </c>
      <c r="C1267" s="244"/>
      <c r="D1267" s="259" t="str">
        <f t="shared" si="251"/>
        <v/>
      </c>
      <c r="E1267" s="236"/>
      <c r="F1267" s="236"/>
      <c r="G1267" s="244"/>
      <c r="H1267" s="259" t="str">
        <f t="shared" si="252"/>
        <v/>
      </c>
      <c r="I1267" s="236"/>
      <c r="J1267" s="236"/>
      <c r="K1267" s="236"/>
      <c r="L1267" s="236"/>
      <c r="M1267" s="311">
        <f t="shared" si="256"/>
        <v>0</v>
      </c>
      <c r="N1267" s="236"/>
      <c r="O1267" s="236"/>
      <c r="P1267" s="236"/>
      <c r="Q1267" s="236"/>
      <c r="R1267" s="236"/>
      <c r="S1267" s="236"/>
      <c r="T1267" s="236"/>
      <c r="U1267" s="236"/>
      <c r="V1267" s="236"/>
      <c r="W1267" s="236"/>
      <c r="X1267" s="236"/>
      <c r="Y1267" s="236"/>
      <c r="Z1267" s="236"/>
      <c r="AA1267" s="236"/>
      <c r="AB1267" s="236"/>
      <c r="AC1267" s="236"/>
      <c r="AD1267" s="236"/>
      <c r="AE1267" s="236"/>
      <c r="AF1267" s="236"/>
      <c r="AG1267" s="236"/>
      <c r="AH1267" s="236"/>
      <c r="AI1267" s="236"/>
      <c r="AJ1267" s="236"/>
      <c r="AK1267" s="236"/>
      <c r="AL1267" s="260" t="str">
        <f t="shared" si="253"/>
        <v>нет</v>
      </c>
      <c r="AM1267" s="260" t="str">
        <f t="shared" si="257"/>
        <v>нет</v>
      </c>
      <c r="AN1267" s="260">
        <f t="shared" si="254"/>
        <v>0</v>
      </c>
      <c r="AO1267" s="260" t="e">
        <f t="shared" si="255"/>
        <v>#VALUE!</v>
      </c>
    </row>
    <row r="1268" spans="1:41">
      <c r="A1268" s="264" t="e">
        <f t="shared" si="258"/>
        <v>#VALUE!</v>
      </c>
      <c r="B1268" s="243">
        <v>1356</v>
      </c>
      <c r="C1268" s="244"/>
      <c r="D1268" s="259" t="str">
        <f t="shared" si="251"/>
        <v/>
      </c>
      <c r="E1268" s="236"/>
      <c r="F1268" s="236"/>
      <c r="G1268" s="244"/>
      <c r="H1268" s="259" t="str">
        <f t="shared" si="252"/>
        <v/>
      </c>
      <c r="I1268" s="236"/>
      <c r="J1268" s="236"/>
      <c r="K1268" s="236"/>
      <c r="L1268" s="236"/>
      <c r="M1268" s="311">
        <f t="shared" si="256"/>
        <v>0</v>
      </c>
      <c r="N1268" s="236"/>
      <c r="O1268" s="236"/>
      <c r="P1268" s="236"/>
      <c r="Q1268" s="236"/>
      <c r="R1268" s="236"/>
      <c r="S1268" s="236"/>
      <c r="T1268" s="236"/>
      <c r="U1268" s="236"/>
      <c r="V1268" s="236"/>
      <c r="W1268" s="236"/>
      <c r="X1268" s="236"/>
      <c r="Y1268" s="236"/>
      <c r="Z1268" s="236"/>
      <c r="AA1268" s="236"/>
      <c r="AB1268" s="236"/>
      <c r="AC1268" s="236"/>
      <c r="AD1268" s="236"/>
      <c r="AE1268" s="236"/>
      <c r="AF1268" s="236"/>
      <c r="AG1268" s="236"/>
      <c r="AH1268" s="236"/>
      <c r="AI1268" s="236"/>
      <c r="AJ1268" s="236"/>
      <c r="AK1268" s="236"/>
      <c r="AL1268" s="260" t="str">
        <f t="shared" si="253"/>
        <v>нет</v>
      </c>
      <c r="AM1268" s="260" t="str">
        <f t="shared" si="257"/>
        <v>нет</v>
      </c>
      <c r="AN1268" s="260">
        <f t="shared" si="254"/>
        <v>0</v>
      </c>
      <c r="AO1268" s="260" t="e">
        <f t="shared" si="255"/>
        <v>#VALUE!</v>
      </c>
    </row>
    <row r="1269" spans="1:41">
      <c r="A1269" s="264" t="e">
        <f t="shared" si="258"/>
        <v>#VALUE!</v>
      </c>
      <c r="B1269" s="243">
        <v>1357</v>
      </c>
      <c r="C1269" s="244"/>
      <c r="D1269" s="259" t="str">
        <f t="shared" si="251"/>
        <v/>
      </c>
      <c r="E1269" s="236"/>
      <c r="F1269" s="236"/>
      <c r="G1269" s="244"/>
      <c r="H1269" s="259" t="str">
        <f t="shared" si="252"/>
        <v/>
      </c>
      <c r="I1269" s="236"/>
      <c r="J1269" s="236"/>
      <c r="K1269" s="236"/>
      <c r="L1269" s="236"/>
      <c r="M1269" s="311">
        <f t="shared" si="256"/>
        <v>0</v>
      </c>
      <c r="N1269" s="236"/>
      <c r="O1269" s="236"/>
      <c r="P1269" s="236"/>
      <c r="Q1269" s="236"/>
      <c r="R1269" s="236"/>
      <c r="S1269" s="236"/>
      <c r="T1269" s="236"/>
      <c r="U1269" s="236"/>
      <c r="V1269" s="236"/>
      <c r="W1269" s="236"/>
      <c r="X1269" s="236"/>
      <c r="Y1269" s="236"/>
      <c r="Z1269" s="236"/>
      <c r="AA1269" s="236"/>
      <c r="AB1269" s="236"/>
      <c r="AC1269" s="236"/>
      <c r="AD1269" s="236"/>
      <c r="AE1269" s="236"/>
      <c r="AF1269" s="236"/>
      <c r="AG1269" s="236"/>
      <c r="AH1269" s="236"/>
      <c r="AI1269" s="236"/>
      <c r="AJ1269" s="236"/>
      <c r="AK1269" s="236"/>
      <c r="AL1269" s="260" t="str">
        <f t="shared" si="253"/>
        <v>нет</v>
      </c>
      <c r="AM1269" s="260" t="str">
        <f t="shared" si="257"/>
        <v>нет</v>
      </c>
      <c r="AN1269" s="260">
        <f t="shared" si="254"/>
        <v>0</v>
      </c>
      <c r="AO1269" s="260" t="e">
        <f t="shared" si="255"/>
        <v>#VALUE!</v>
      </c>
    </row>
    <row r="1270" spans="1:41">
      <c r="A1270" s="264" t="e">
        <f t="shared" si="258"/>
        <v>#VALUE!</v>
      </c>
      <c r="B1270" s="243">
        <v>1358</v>
      </c>
      <c r="C1270" s="244"/>
      <c r="D1270" s="259" t="str">
        <f t="shared" si="251"/>
        <v/>
      </c>
      <c r="E1270" s="236"/>
      <c r="F1270" s="236"/>
      <c r="G1270" s="244"/>
      <c r="H1270" s="259" t="str">
        <f t="shared" si="252"/>
        <v/>
      </c>
      <c r="I1270" s="236"/>
      <c r="J1270" s="236"/>
      <c r="K1270" s="236"/>
      <c r="L1270" s="236"/>
      <c r="M1270" s="311">
        <f t="shared" si="256"/>
        <v>0</v>
      </c>
      <c r="N1270" s="236"/>
      <c r="O1270" s="236"/>
      <c r="P1270" s="236"/>
      <c r="Q1270" s="236"/>
      <c r="R1270" s="236"/>
      <c r="S1270" s="236"/>
      <c r="T1270" s="236"/>
      <c r="U1270" s="236"/>
      <c r="V1270" s="236"/>
      <c r="W1270" s="236"/>
      <c r="X1270" s="236"/>
      <c r="Y1270" s="236"/>
      <c r="Z1270" s="236"/>
      <c r="AA1270" s="236"/>
      <c r="AB1270" s="236"/>
      <c r="AC1270" s="236"/>
      <c r="AD1270" s="236"/>
      <c r="AE1270" s="236"/>
      <c r="AF1270" s="236"/>
      <c r="AG1270" s="236"/>
      <c r="AH1270" s="236"/>
      <c r="AI1270" s="236"/>
      <c r="AJ1270" s="236"/>
      <c r="AK1270" s="236"/>
      <c r="AL1270" s="260" t="str">
        <f t="shared" si="253"/>
        <v>нет</v>
      </c>
      <c r="AM1270" s="260" t="str">
        <f t="shared" si="257"/>
        <v>нет</v>
      </c>
      <c r="AN1270" s="260">
        <f t="shared" si="254"/>
        <v>0</v>
      </c>
      <c r="AO1270" s="260" t="e">
        <f t="shared" si="255"/>
        <v>#VALUE!</v>
      </c>
    </row>
    <row r="1271" spans="1:41">
      <c r="A1271" s="264" t="e">
        <f t="shared" si="258"/>
        <v>#VALUE!</v>
      </c>
      <c r="B1271" s="243">
        <v>1359</v>
      </c>
      <c r="C1271" s="244"/>
      <c r="D1271" s="259" t="str">
        <f t="shared" si="251"/>
        <v/>
      </c>
      <c r="E1271" s="236"/>
      <c r="F1271" s="236"/>
      <c r="G1271" s="244"/>
      <c r="H1271" s="259" t="str">
        <f t="shared" si="252"/>
        <v/>
      </c>
      <c r="I1271" s="236"/>
      <c r="J1271" s="236"/>
      <c r="K1271" s="236"/>
      <c r="L1271" s="236"/>
      <c r="M1271" s="311">
        <f t="shared" si="256"/>
        <v>0</v>
      </c>
      <c r="N1271" s="236"/>
      <c r="O1271" s="236"/>
      <c r="P1271" s="236"/>
      <c r="Q1271" s="236"/>
      <c r="R1271" s="236"/>
      <c r="S1271" s="236"/>
      <c r="T1271" s="236"/>
      <c r="U1271" s="236"/>
      <c r="V1271" s="236"/>
      <c r="W1271" s="236"/>
      <c r="X1271" s="236"/>
      <c r="Y1271" s="236"/>
      <c r="Z1271" s="236"/>
      <c r="AA1271" s="236"/>
      <c r="AB1271" s="236"/>
      <c r="AC1271" s="236"/>
      <c r="AD1271" s="236"/>
      <c r="AE1271" s="236"/>
      <c r="AF1271" s="236"/>
      <c r="AG1271" s="236"/>
      <c r="AH1271" s="236"/>
      <c r="AI1271" s="236"/>
      <c r="AJ1271" s="236"/>
      <c r="AK1271" s="236"/>
      <c r="AL1271" s="260" t="str">
        <f t="shared" si="253"/>
        <v>нет</v>
      </c>
      <c r="AM1271" s="260" t="str">
        <f t="shared" si="257"/>
        <v>нет</v>
      </c>
      <c r="AN1271" s="260">
        <f t="shared" si="254"/>
        <v>0</v>
      </c>
      <c r="AO1271" s="260" t="e">
        <f t="shared" si="255"/>
        <v>#VALUE!</v>
      </c>
    </row>
    <row r="1272" spans="1:41">
      <c r="A1272" s="264" t="e">
        <f t="shared" si="258"/>
        <v>#VALUE!</v>
      </c>
      <c r="B1272" s="243">
        <v>1360</v>
      </c>
      <c r="C1272" s="244"/>
      <c r="D1272" s="259" t="str">
        <f t="shared" si="251"/>
        <v/>
      </c>
      <c r="E1272" s="236"/>
      <c r="F1272" s="236"/>
      <c r="G1272" s="244"/>
      <c r="H1272" s="259" t="str">
        <f t="shared" si="252"/>
        <v/>
      </c>
      <c r="I1272" s="236"/>
      <c r="J1272" s="236"/>
      <c r="K1272" s="236"/>
      <c r="L1272" s="236"/>
      <c r="M1272" s="311">
        <f t="shared" si="256"/>
        <v>0</v>
      </c>
      <c r="N1272" s="236"/>
      <c r="O1272" s="236"/>
      <c r="P1272" s="236"/>
      <c r="Q1272" s="236"/>
      <c r="R1272" s="236"/>
      <c r="S1272" s="236"/>
      <c r="T1272" s="236"/>
      <c r="U1272" s="236"/>
      <c r="V1272" s="236"/>
      <c r="W1272" s="236"/>
      <c r="X1272" s="236"/>
      <c r="Y1272" s="236"/>
      <c r="Z1272" s="236"/>
      <c r="AA1272" s="236"/>
      <c r="AB1272" s="236"/>
      <c r="AC1272" s="236"/>
      <c r="AD1272" s="236"/>
      <c r="AE1272" s="236"/>
      <c r="AF1272" s="236"/>
      <c r="AG1272" s="236"/>
      <c r="AH1272" s="236"/>
      <c r="AI1272" s="236"/>
      <c r="AJ1272" s="236"/>
      <c r="AK1272" s="236"/>
      <c r="AL1272" s="260" t="str">
        <f t="shared" si="253"/>
        <v>нет</v>
      </c>
      <c r="AM1272" s="260" t="str">
        <f t="shared" si="257"/>
        <v>нет</v>
      </c>
      <c r="AN1272" s="260">
        <f t="shared" si="254"/>
        <v>0</v>
      </c>
      <c r="AO1272" s="260" t="e">
        <f t="shared" si="255"/>
        <v>#VALUE!</v>
      </c>
    </row>
    <row r="1273" spans="1:41">
      <c r="A1273" s="264" t="e">
        <f t="shared" si="258"/>
        <v>#VALUE!</v>
      </c>
      <c r="B1273" s="243">
        <v>1361</v>
      </c>
      <c r="C1273" s="244"/>
      <c r="D1273" s="259" t="str">
        <f t="shared" si="251"/>
        <v/>
      </c>
      <c r="E1273" s="236"/>
      <c r="F1273" s="236"/>
      <c r="G1273" s="244"/>
      <c r="H1273" s="259" t="str">
        <f t="shared" si="252"/>
        <v/>
      </c>
      <c r="I1273" s="236"/>
      <c r="J1273" s="236"/>
      <c r="K1273" s="236"/>
      <c r="L1273" s="236"/>
      <c r="M1273" s="311">
        <f t="shared" si="256"/>
        <v>0</v>
      </c>
      <c r="N1273" s="236"/>
      <c r="O1273" s="236"/>
      <c r="P1273" s="236"/>
      <c r="Q1273" s="236"/>
      <c r="R1273" s="236"/>
      <c r="S1273" s="236"/>
      <c r="T1273" s="236"/>
      <c r="U1273" s="236"/>
      <c r="V1273" s="236"/>
      <c r="W1273" s="236"/>
      <c r="X1273" s="236"/>
      <c r="Y1273" s="236"/>
      <c r="Z1273" s="236"/>
      <c r="AA1273" s="236"/>
      <c r="AB1273" s="236"/>
      <c r="AC1273" s="236"/>
      <c r="AD1273" s="236"/>
      <c r="AE1273" s="236"/>
      <c r="AF1273" s="236"/>
      <c r="AG1273" s="236"/>
      <c r="AH1273" s="236"/>
      <c r="AI1273" s="236"/>
      <c r="AJ1273" s="236"/>
      <c r="AK1273" s="236"/>
      <c r="AL1273" s="260" t="str">
        <f t="shared" si="253"/>
        <v>нет</v>
      </c>
      <c r="AM1273" s="260" t="str">
        <f t="shared" si="257"/>
        <v>нет</v>
      </c>
      <c r="AN1273" s="260">
        <f t="shared" si="254"/>
        <v>0</v>
      </c>
      <c r="AO1273" s="260" t="e">
        <f t="shared" si="255"/>
        <v>#VALUE!</v>
      </c>
    </row>
    <row r="1274" spans="1:41">
      <c r="A1274" s="264" t="e">
        <f t="shared" si="258"/>
        <v>#VALUE!</v>
      </c>
      <c r="B1274" s="243">
        <v>1362</v>
      </c>
      <c r="C1274" s="244"/>
      <c r="D1274" s="259" t="str">
        <f t="shared" si="251"/>
        <v/>
      </c>
      <c r="E1274" s="236"/>
      <c r="F1274" s="236"/>
      <c r="G1274" s="244"/>
      <c r="H1274" s="259" t="str">
        <f t="shared" si="252"/>
        <v/>
      </c>
      <c r="I1274" s="236"/>
      <c r="J1274" s="236"/>
      <c r="K1274" s="236"/>
      <c r="L1274" s="236"/>
      <c r="M1274" s="311">
        <f t="shared" si="256"/>
        <v>0</v>
      </c>
      <c r="N1274" s="236"/>
      <c r="O1274" s="236"/>
      <c r="P1274" s="236"/>
      <c r="Q1274" s="236"/>
      <c r="R1274" s="236"/>
      <c r="S1274" s="236"/>
      <c r="T1274" s="236"/>
      <c r="U1274" s="236"/>
      <c r="V1274" s="236"/>
      <c r="W1274" s="236"/>
      <c r="X1274" s="236"/>
      <c r="Y1274" s="236"/>
      <c r="Z1274" s="236"/>
      <c r="AA1274" s="236"/>
      <c r="AB1274" s="236"/>
      <c r="AC1274" s="236"/>
      <c r="AD1274" s="236"/>
      <c r="AE1274" s="236"/>
      <c r="AF1274" s="236"/>
      <c r="AG1274" s="236"/>
      <c r="AH1274" s="236"/>
      <c r="AI1274" s="236"/>
      <c r="AJ1274" s="236"/>
      <c r="AK1274" s="236"/>
      <c r="AL1274" s="260" t="str">
        <f t="shared" si="253"/>
        <v>нет</v>
      </c>
      <c r="AM1274" s="260" t="str">
        <f t="shared" si="257"/>
        <v>нет</v>
      </c>
      <c r="AN1274" s="260">
        <f t="shared" si="254"/>
        <v>0</v>
      </c>
      <c r="AO1274" s="260" t="e">
        <f t="shared" si="255"/>
        <v>#VALUE!</v>
      </c>
    </row>
    <row r="1275" spans="1:41">
      <c r="A1275" s="264" t="e">
        <f t="shared" si="258"/>
        <v>#VALUE!</v>
      </c>
      <c r="B1275" s="243">
        <v>1363</v>
      </c>
      <c r="C1275" s="244"/>
      <c r="D1275" s="259" t="str">
        <f t="shared" si="251"/>
        <v/>
      </c>
      <c r="E1275" s="236"/>
      <c r="F1275" s="236"/>
      <c r="G1275" s="244"/>
      <c r="H1275" s="259" t="str">
        <f t="shared" si="252"/>
        <v/>
      </c>
      <c r="I1275" s="236"/>
      <c r="J1275" s="236"/>
      <c r="K1275" s="236"/>
      <c r="L1275" s="236"/>
      <c r="M1275" s="311">
        <f t="shared" si="256"/>
        <v>0</v>
      </c>
      <c r="N1275" s="236"/>
      <c r="O1275" s="236"/>
      <c r="P1275" s="236"/>
      <c r="Q1275" s="236"/>
      <c r="R1275" s="236"/>
      <c r="S1275" s="236"/>
      <c r="T1275" s="236"/>
      <c r="U1275" s="236"/>
      <c r="V1275" s="236"/>
      <c r="W1275" s="236"/>
      <c r="X1275" s="236"/>
      <c r="Y1275" s="236"/>
      <c r="Z1275" s="236"/>
      <c r="AA1275" s="236"/>
      <c r="AB1275" s="236"/>
      <c r="AC1275" s="236"/>
      <c r="AD1275" s="236"/>
      <c r="AE1275" s="236"/>
      <c r="AF1275" s="236"/>
      <c r="AG1275" s="236"/>
      <c r="AH1275" s="236"/>
      <c r="AI1275" s="236"/>
      <c r="AJ1275" s="236"/>
      <c r="AK1275" s="236"/>
      <c r="AL1275" s="260" t="str">
        <f t="shared" si="253"/>
        <v>нет</v>
      </c>
      <c r="AM1275" s="260" t="str">
        <f t="shared" si="257"/>
        <v>нет</v>
      </c>
      <c r="AN1275" s="260">
        <f t="shared" si="254"/>
        <v>0</v>
      </c>
      <c r="AO1275" s="260" t="e">
        <f t="shared" si="255"/>
        <v>#VALUE!</v>
      </c>
    </row>
    <row r="1276" spans="1:41">
      <c r="A1276" s="264" t="e">
        <f t="shared" si="258"/>
        <v>#VALUE!</v>
      </c>
      <c r="B1276" s="243">
        <v>1364</v>
      </c>
      <c r="C1276" s="244"/>
      <c r="D1276" s="259" t="str">
        <f t="shared" si="251"/>
        <v/>
      </c>
      <c r="E1276" s="236"/>
      <c r="F1276" s="236"/>
      <c r="G1276" s="244"/>
      <c r="H1276" s="259" t="str">
        <f t="shared" si="252"/>
        <v/>
      </c>
      <c r="I1276" s="236"/>
      <c r="J1276" s="236"/>
      <c r="K1276" s="236"/>
      <c r="L1276" s="236"/>
      <c r="M1276" s="311">
        <f t="shared" si="256"/>
        <v>0</v>
      </c>
      <c r="N1276" s="236"/>
      <c r="O1276" s="236"/>
      <c r="P1276" s="236"/>
      <c r="Q1276" s="236"/>
      <c r="R1276" s="236"/>
      <c r="S1276" s="236"/>
      <c r="T1276" s="236"/>
      <c r="U1276" s="236"/>
      <c r="V1276" s="236"/>
      <c r="W1276" s="236"/>
      <c r="X1276" s="236"/>
      <c r="Y1276" s="236"/>
      <c r="Z1276" s="236"/>
      <c r="AA1276" s="236"/>
      <c r="AB1276" s="236"/>
      <c r="AC1276" s="236"/>
      <c r="AD1276" s="236"/>
      <c r="AE1276" s="236"/>
      <c r="AF1276" s="236"/>
      <c r="AG1276" s="236"/>
      <c r="AH1276" s="236"/>
      <c r="AI1276" s="236"/>
      <c r="AJ1276" s="236"/>
      <c r="AK1276" s="236"/>
      <c r="AL1276" s="260" t="str">
        <f t="shared" si="253"/>
        <v>нет</v>
      </c>
      <c r="AM1276" s="260" t="str">
        <f t="shared" si="257"/>
        <v>нет</v>
      </c>
      <c r="AN1276" s="260">
        <f t="shared" si="254"/>
        <v>0</v>
      </c>
      <c r="AO1276" s="260" t="e">
        <f t="shared" si="255"/>
        <v>#VALUE!</v>
      </c>
    </row>
    <row r="1277" spans="1:41">
      <c r="A1277" s="264" t="e">
        <f t="shared" si="258"/>
        <v>#VALUE!</v>
      </c>
      <c r="B1277" s="243">
        <v>1365</v>
      </c>
      <c r="C1277" s="244"/>
      <c r="D1277" s="259" t="str">
        <f t="shared" si="251"/>
        <v/>
      </c>
      <c r="E1277" s="236"/>
      <c r="F1277" s="236"/>
      <c r="G1277" s="244"/>
      <c r="H1277" s="259" t="str">
        <f t="shared" si="252"/>
        <v/>
      </c>
      <c r="I1277" s="236"/>
      <c r="J1277" s="236"/>
      <c r="K1277" s="236"/>
      <c r="L1277" s="236"/>
      <c r="M1277" s="311">
        <f t="shared" si="256"/>
        <v>0</v>
      </c>
      <c r="N1277" s="236"/>
      <c r="O1277" s="236"/>
      <c r="P1277" s="236"/>
      <c r="Q1277" s="236"/>
      <c r="R1277" s="236"/>
      <c r="S1277" s="236"/>
      <c r="T1277" s="236"/>
      <c r="U1277" s="236"/>
      <c r="V1277" s="236"/>
      <c r="W1277" s="236"/>
      <c r="X1277" s="236"/>
      <c r="Y1277" s="236"/>
      <c r="Z1277" s="236"/>
      <c r="AA1277" s="236"/>
      <c r="AB1277" s="236"/>
      <c r="AC1277" s="236"/>
      <c r="AD1277" s="236"/>
      <c r="AE1277" s="236"/>
      <c r="AF1277" s="236"/>
      <c r="AG1277" s="236"/>
      <c r="AH1277" s="236"/>
      <c r="AI1277" s="236"/>
      <c r="AJ1277" s="236"/>
      <c r="AK1277" s="236"/>
      <c r="AL1277" s="260" t="str">
        <f t="shared" si="253"/>
        <v>нет</v>
      </c>
      <c r="AM1277" s="260" t="str">
        <f t="shared" si="257"/>
        <v>нет</v>
      </c>
      <c r="AN1277" s="260">
        <f t="shared" si="254"/>
        <v>0</v>
      </c>
      <c r="AO1277" s="260" t="e">
        <f t="shared" si="255"/>
        <v>#VALUE!</v>
      </c>
    </row>
    <row r="1278" spans="1:41">
      <c r="A1278" s="264" t="e">
        <f t="shared" si="258"/>
        <v>#VALUE!</v>
      </c>
      <c r="B1278" s="243">
        <v>1366</v>
      </c>
      <c r="C1278" s="244"/>
      <c r="D1278" s="259" t="str">
        <f t="shared" si="251"/>
        <v/>
      </c>
      <c r="E1278" s="236"/>
      <c r="F1278" s="236"/>
      <c r="G1278" s="244"/>
      <c r="H1278" s="259" t="str">
        <f t="shared" si="252"/>
        <v/>
      </c>
      <c r="I1278" s="236"/>
      <c r="J1278" s="236"/>
      <c r="K1278" s="236"/>
      <c r="L1278" s="236"/>
      <c r="M1278" s="311">
        <f t="shared" si="256"/>
        <v>0</v>
      </c>
      <c r="N1278" s="236"/>
      <c r="O1278" s="236"/>
      <c r="P1278" s="236"/>
      <c r="Q1278" s="236"/>
      <c r="R1278" s="236"/>
      <c r="S1278" s="236"/>
      <c r="T1278" s="236"/>
      <c r="U1278" s="236"/>
      <c r="V1278" s="236"/>
      <c r="W1278" s="236"/>
      <c r="X1278" s="236"/>
      <c r="Y1278" s="236"/>
      <c r="Z1278" s="236"/>
      <c r="AA1278" s="236"/>
      <c r="AB1278" s="236"/>
      <c r="AC1278" s="236"/>
      <c r="AD1278" s="236"/>
      <c r="AE1278" s="236"/>
      <c r="AF1278" s="236"/>
      <c r="AG1278" s="236"/>
      <c r="AH1278" s="236"/>
      <c r="AI1278" s="236"/>
      <c r="AJ1278" s="236"/>
      <c r="AK1278" s="236"/>
      <c r="AL1278" s="260" t="str">
        <f t="shared" si="253"/>
        <v>нет</v>
      </c>
      <c r="AM1278" s="260" t="str">
        <f t="shared" si="257"/>
        <v>нет</v>
      </c>
      <c r="AN1278" s="260">
        <f t="shared" si="254"/>
        <v>0</v>
      </c>
      <c r="AO1278" s="260" t="e">
        <f t="shared" si="255"/>
        <v>#VALUE!</v>
      </c>
    </row>
    <row r="1279" spans="1:41">
      <c r="A1279" s="264" t="e">
        <f t="shared" si="258"/>
        <v>#VALUE!</v>
      </c>
      <c r="B1279" s="243">
        <v>1367</v>
      </c>
      <c r="C1279" s="244"/>
      <c r="D1279" s="259" t="str">
        <f t="shared" si="251"/>
        <v/>
      </c>
      <c r="E1279" s="236"/>
      <c r="F1279" s="236"/>
      <c r="G1279" s="244"/>
      <c r="H1279" s="259" t="str">
        <f t="shared" si="252"/>
        <v/>
      </c>
      <c r="I1279" s="236"/>
      <c r="J1279" s="236"/>
      <c r="K1279" s="236"/>
      <c r="L1279" s="236"/>
      <c r="M1279" s="311">
        <f t="shared" si="256"/>
        <v>0</v>
      </c>
      <c r="N1279" s="236"/>
      <c r="O1279" s="236"/>
      <c r="P1279" s="236"/>
      <c r="Q1279" s="236"/>
      <c r="R1279" s="236"/>
      <c r="S1279" s="236"/>
      <c r="T1279" s="236"/>
      <c r="U1279" s="236"/>
      <c r="V1279" s="236"/>
      <c r="W1279" s="236"/>
      <c r="X1279" s="236"/>
      <c r="Y1279" s="236"/>
      <c r="Z1279" s="236"/>
      <c r="AA1279" s="236"/>
      <c r="AB1279" s="236"/>
      <c r="AC1279" s="236"/>
      <c r="AD1279" s="236"/>
      <c r="AE1279" s="236"/>
      <c r="AF1279" s="236"/>
      <c r="AG1279" s="236"/>
      <c r="AH1279" s="236"/>
      <c r="AI1279" s="236"/>
      <c r="AJ1279" s="236"/>
      <c r="AK1279" s="236"/>
      <c r="AL1279" s="260" t="str">
        <f t="shared" si="253"/>
        <v>нет</v>
      </c>
      <c r="AM1279" s="260" t="str">
        <f t="shared" si="257"/>
        <v>нет</v>
      </c>
      <c r="AN1279" s="260">
        <f t="shared" si="254"/>
        <v>0</v>
      </c>
      <c r="AO1279" s="260" t="e">
        <f t="shared" si="255"/>
        <v>#VALUE!</v>
      </c>
    </row>
    <row r="1280" spans="1:41">
      <c r="A1280" s="264" t="e">
        <f t="shared" si="258"/>
        <v>#VALUE!</v>
      </c>
      <c r="B1280" s="243">
        <v>1368</v>
      </c>
      <c r="C1280" s="244"/>
      <c r="D1280" s="259" t="str">
        <f t="shared" si="251"/>
        <v/>
      </c>
      <c r="E1280" s="236"/>
      <c r="F1280" s="236"/>
      <c r="G1280" s="244"/>
      <c r="H1280" s="259" t="str">
        <f t="shared" si="252"/>
        <v/>
      </c>
      <c r="I1280" s="236"/>
      <c r="J1280" s="236"/>
      <c r="K1280" s="236"/>
      <c r="L1280" s="236"/>
      <c r="M1280" s="311">
        <f t="shared" si="256"/>
        <v>0</v>
      </c>
      <c r="N1280" s="236"/>
      <c r="O1280" s="236"/>
      <c r="P1280" s="236"/>
      <c r="Q1280" s="236"/>
      <c r="R1280" s="236"/>
      <c r="S1280" s="236"/>
      <c r="T1280" s="236"/>
      <c r="U1280" s="236"/>
      <c r="V1280" s="236"/>
      <c r="W1280" s="236"/>
      <c r="X1280" s="236"/>
      <c r="Y1280" s="236"/>
      <c r="Z1280" s="236"/>
      <c r="AA1280" s="236"/>
      <c r="AB1280" s="236"/>
      <c r="AC1280" s="236"/>
      <c r="AD1280" s="236"/>
      <c r="AE1280" s="236"/>
      <c r="AF1280" s="236"/>
      <c r="AG1280" s="236"/>
      <c r="AH1280" s="236"/>
      <c r="AI1280" s="236"/>
      <c r="AJ1280" s="236"/>
      <c r="AK1280" s="236"/>
      <c r="AL1280" s="260" t="str">
        <f t="shared" si="253"/>
        <v>нет</v>
      </c>
      <c r="AM1280" s="260" t="str">
        <f t="shared" si="257"/>
        <v>нет</v>
      </c>
      <c r="AN1280" s="260">
        <f t="shared" si="254"/>
        <v>0</v>
      </c>
      <c r="AO1280" s="260" t="e">
        <f t="shared" si="255"/>
        <v>#VALUE!</v>
      </c>
    </row>
    <row r="1281" spans="1:41">
      <c r="A1281" s="264" t="e">
        <f t="shared" si="258"/>
        <v>#VALUE!</v>
      </c>
      <c r="B1281" s="243">
        <v>1369</v>
      </c>
      <c r="C1281" s="244"/>
      <c r="D1281" s="259" t="str">
        <f t="shared" si="251"/>
        <v/>
      </c>
      <c r="E1281" s="236"/>
      <c r="F1281" s="236"/>
      <c r="G1281" s="244"/>
      <c r="H1281" s="259" t="str">
        <f t="shared" si="252"/>
        <v/>
      </c>
      <c r="I1281" s="236"/>
      <c r="J1281" s="236"/>
      <c r="K1281" s="236"/>
      <c r="L1281" s="236"/>
      <c r="M1281" s="311">
        <f t="shared" si="256"/>
        <v>0</v>
      </c>
      <c r="N1281" s="236"/>
      <c r="O1281" s="236"/>
      <c r="P1281" s="236"/>
      <c r="Q1281" s="236"/>
      <c r="R1281" s="236"/>
      <c r="S1281" s="236"/>
      <c r="T1281" s="236"/>
      <c r="U1281" s="236"/>
      <c r="V1281" s="236"/>
      <c r="W1281" s="236"/>
      <c r="X1281" s="236"/>
      <c r="Y1281" s="236"/>
      <c r="Z1281" s="236"/>
      <c r="AA1281" s="236"/>
      <c r="AB1281" s="236"/>
      <c r="AC1281" s="236"/>
      <c r="AD1281" s="236"/>
      <c r="AE1281" s="236"/>
      <c r="AF1281" s="236"/>
      <c r="AG1281" s="236"/>
      <c r="AH1281" s="236"/>
      <c r="AI1281" s="236"/>
      <c r="AJ1281" s="236"/>
      <c r="AK1281" s="236"/>
      <c r="AL1281" s="260" t="str">
        <f t="shared" si="253"/>
        <v>нет</v>
      </c>
      <c r="AM1281" s="260" t="str">
        <f t="shared" si="257"/>
        <v>нет</v>
      </c>
      <c r="AN1281" s="260">
        <f t="shared" si="254"/>
        <v>0</v>
      </c>
      <c r="AO1281" s="260" t="e">
        <f t="shared" si="255"/>
        <v>#VALUE!</v>
      </c>
    </row>
    <row r="1282" spans="1:41">
      <c r="A1282" s="264" t="e">
        <f t="shared" si="258"/>
        <v>#VALUE!</v>
      </c>
      <c r="B1282" s="243">
        <v>1370</v>
      </c>
      <c r="C1282" s="244"/>
      <c r="D1282" s="259" t="str">
        <f t="shared" si="251"/>
        <v/>
      </c>
      <c r="E1282" s="236"/>
      <c r="F1282" s="236"/>
      <c r="G1282" s="244"/>
      <c r="H1282" s="259" t="str">
        <f t="shared" si="252"/>
        <v/>
      </c>
      <c r="I1282" s="236"/>
      <c r="J1282" s="236"/>
      <c r="K1282" s="236"/>
      <c r="L1282" s="236"/>
      <c r="M1282" s="311">
        <f t="shared" si="256"/>
        <v>0</v>
      </c>
      <c r="N1282" s="236"/>
      <c r="O1282" s="236"/>
      <c r="P1282" s="236"/>
      <c r="Q1282" s="236"/>
      <c r="R1282" s="236"/>
      <c r="S1282" s="236"/>
      <c r="T1282" s="236"/>
      <c r="U1282" s="236"/>
      <c r="V1282" s="236"/>
      <c r="W1282" s="236"/>
      <c r="X1282" s="236"/>
      <c r="Y1282" s="236"/>
      <c r="Z1282" s="236"/>
      <c r="AA1282" s="236"/>
      <c r="AB1282" s="236"/>
      <c r="AC1282" s="236"/>
      <c r="AD1282" s="236"/>
      <c r="AE1282" s="236"/>
      <c r="AF1282" s="236"/>
      <c r="AG1282" s="236"/>
      <c r="AH1282" s="236"/>
      <c r="AI1282" s="236"/>
      <c r="AJ1282" s="236"/>
      <c r="AK1282" s="236"/>
      <c r="AL1282" s="260" t="str">
        <f t="shared" si="253"/>
        <v>нет</v>
      </c>
      <c r="AM1282" s="260" t="str">
        <f t="shared" si="257"/>
        <v>нет</v>
      </c>
      <c r="AN1282" s="260">
        <f t="shared" si="254"/>
        <v>0</v>
      </c>
      <c r="AO1282" s="260" t="e">
        <f t="shared" si="255"/>
        <v>#VALUE!</v>
      </c>
    </row>
    <row r="1283" spans="1:41">
      <c r="A1283" s="264" t="e">
        <f t="shared" si="258"/>
        <v>#VALUE!</v>
      </c>
      <c r="B1283" s="243">
        <v>1371</v>
      </c>
      <c r="C1283" s="244"/>
      <c r="D1283" s="259" t="str">
        <f t="shared" si="251"/>
        <v/>
      </c>
      <c r="E1283" s="236"/>
      <c r="F1283" s="236"/>
      <c r="G1283" s="244"/>
      <c r="H1283" s="259" t="str">
        <f t="shared" si="252"/>
        <v/>
      </c>
      <c r="I1283" s="236"/>
      <c r="J1283" s="236"/>
      <c r="K1283" s="236"/>
      <c r="L1283" s="236"/>
      <c r="M1283" s="311">
        <f t="shared" si="256"/>
        <v>0</v>
      </c>
      <c r="N1283" s="236"/>
      <c r="O1283" s="236"/>
      <c r="P1283" s="236"/>
      <c r="Q1283" s="236"/>
      <c r="R1283" s="236"/>
      <c r="S1283" s="236"/>
      <c r="T1283" s="236"/>
      <c r="U1283" s="236"/>
      <c r="V1283" s="236"/>
      <c r="W1283" s="236"/>
      <c r="X1283" s="236"/>
      <c r="Y1283" s="236"/>
      <c r="Z1283" s="236"/>
      <c r="AA1283" s="236"/>
      <c r="AB1283" s="236"/>
      <c r="AC1283" s="236"/>
      <c r="AD1283" s="236"/>
      <c r="AE1283" s="236"/>
      <c r="AF1283" s="236"/>
      <c r="AG1283" s="236"/>
      <c r="AH1283" s="236"/>
      <c r="AI1283" s="236"/>
      <c r="AJ1283" s="236"/>
      <c r="AK1283" s="236"/>
      <c r="AL1283" s="260" t="str">
        <f t="shared" si="253"/>
        <v>нет</v>
      </c>
      <c r="AM1283" s="260" t="str">
        <f t="shared" si="257"/>
        <v>нет</v>
      </c>
      <c r="AN1283" s="260">
        <f t="shared" si="254"/>
        <v>0</v>
      </c>
      <c r="AO1283" s="260" t="e">
        <f t="shared" si="255"/>
        <v>#VALUE!</v>
      </c>
    </row>
    <row r="1284" spans="1:41">
      <c r="A1284" s="264" t="e">
        <f t="shared" si="258"/>
        <v>#VALUE!</v>
      </c>
      <c r="B1284" s="243">
        <v>1372</v>
      </c>
      <c r="C1284" s="244"/>
      <c r="D1284" s="259" t="str">
        <f t="shared" si="251"/>
        <v/>
      </c>
      <c r="E1284" s="236"/>
      <c r="F1284" s="236"/>
      <c r="G1284" s="244"/>
      <c r="H1284" s="259" t="str">
        <f t="shared" si="252"/>
        <v/>
      </c>
      <c r="I1284" s="236"/>
      <c r="J1284" s="236"/>
      <c r="K1284" s="236"/>
      <c r="L1284" s="236"/>
      <c r="M1284" s="311">
        <f t="shared" si="256"/>
        <v>0</v>
      </c>
      <c r="N1284" s="236"/>
      <c r="O1284" s="236"/>
      <c r="P1284" s="236"/>
      <c r="Q1284" s="236"/>
      <c r="R1284" s="236"/>
      <c r="S1284" s="236"/>
      <c r="T1284" s="236"/>
      <c r="U1284" s="236"/>
      <c r="V1284" s="236"/>
      <c r="W1284" s="236"/>
      <c r="X1284" s="236"/>
      <c r="Y1284" s="236"/>
      <c r="Z1284" s="236"/>
      <c r="AA1284" s="236"/>
      <c r="AB1284" s="236"/>
      <c r="AC1284" s="236"/>
      <c r="AD1284" s="236"/>
      <c r="AE1284" s="236"/>
      <c r="AF1284" s="236"/>
      <c r="AG1284" s="236"/>
      <c r="AH1284" s="236"/>
      <c r="AI1284" s="236"/>
      <c r="AJ1284" s="236"/>
      <c r="AK1284" s="236"/>
      <c r="AL1284" s="260" t="str">
        <f t="shared" si="253"/>
        <v>нет</v>
      </c>
      <c r="AM1284" s="260" t="str">
        <f t="shared" si="257"/>
        <v>нет</v>
      </c>
      <c r="AN1284" s="260">
        <f t="shared" si="254"/>
        <v>0</v>
      </c>
      <c r="AO1284" s="260" t="e">
        <f t="shared" si="255"/>
        <v>#VALUE!</v>
      </c>
    </row>
    <row r="1285" spans="1:41">
      <c r="A1285" s="264" t="e">
        <f t="shared" si="258"/>
        <v>#VALUE!</v>
      </c>
      <c r="B1285" s="243">
        <v>1373</v>
      </c>
      <c r="C1285" s="244"/>
      <c r="D1285" s="259" t="str">
        <f t="shared" si="251"/>
        <v/>
      </c>
      <c r="E1285" s="236"/>
      <c r="F1285" s="236"/>
      <c r="G1285" s="244"/>
      <c r="H1285" s="259" t="str">
        <f t="shared" si="252"/>
        <v/>
      </c>
      <c r="I1285" s="236"/>
      <c r="J1285" s="236"/>
      <c r="K1285" s="236"/>
      <c r="L1285" s="236"/>
      <c r="M1285" s="311">
        <f t="shared" si="256"/>
        <v>0</v>
      </c>
      <c r="N1285" s="236"/>
      <c r="O1285" s="236"/>
      <c r="P1285" s="236"/>
      <c r="Q1285" s="236"/>
      <c r="R1285" s="236"/>
      <c r="S1285" s="236"/>
      <c r="T1285" s="236"/>
      <c r="U1285" s="236"/>
      <c r="V1285" s="236"/>
      <c r="W1285" s="236"/>
      <c r="X1285" s="236"/>
      <c r="Y1285" s="236"/>
      <c r="Z1285" s="236"/>
      <c r="AA1285" s="236"/>
      <c r="AB1285" s="236"/>
      <c r="AC1285" s="236"/>
      <c r="AD1285" s="236"/>
      <c r="AE1285" s="236"/>
      <c r="AF1285" s="236"/>
      <c r="AG1285" s="236"/>
      <c r="AH1285" s="236"/>
      <c r="AI1285" s="236"/>
      <c r="AJ1285" s="236"/>
      <c r="AK1285" s="236"/>
      <c r="AL1285" s="260" t="str">
        <f t="shared" si="253"/>
        <v>нет</v>
      </c>
      <c r="AM1285" s="260" t="str">
        <f t="shared" si="257"/>
        <v>нет</v>
      </c>
      <c r="AN1285" s="260">
        <f t="shared" si="254"/>
        <v>0</v>
      </c>
      <c r="AO1285" s="260" t="e">
        <f t="shared" si="255"/>
        <v>#VALUE!</v>
      </c>
    </row>
    <row r="1286" spans="1:41">
      <c r="A1286" s="264" t="e">
        <f t="shared" si="258"/>
        <v>#VALUE!</v>
      </c>
      <c r="B1286" s="243">
        <v>1374</v>
      </c>
      <c r="C1286" s="244"/>
      <c r="D1286" s="259" t="str">
        <f t="shared" si="251"/>
        <v/>
      </c>
      <c r="E1286" s="236"/>
      <c r="F1286" s="236"/>
      <c r="G1286" s="244"/>
      <c r="H1286" s="259" t="str">
        <f t="shared" si="252"/>
        <v/>
      </c>
      <c r="I1286" s="236"/>
      <c r="J1286" s="236"/>
      <c r="K1286" s="236"/>
      <c r="L1286" s="236"/>
      <c r="M1286" s="311">
        <f t="shared" si="256"/>
        <v>0</v>
      </c>
      <c r="N1286" s="236"/>
      <c r="O1286" s="236"/>
      <c r="P1286" s="236"/>
      <c r="Q1286" s="236"/>
      <c r="R1286" s="236"/>
      <c r="S1286" s="236"/>
      <c r="T1286" s="236"/>
      <c r="U1286" s="236"/>
      <c r="V1286" s="236"/>
      <c r="W1286" s="236"/>
      <c r="X1286" s="236"/>
      <c r="Y1286" s="236"/>
      <c r="Z1286" s="236"/>
      <c r="AA1286" s="236"/>
      <c r="AB1286" s="236"/>
      <c r="AC1286" s="236"/>
      <c r="AD1286" s="236"/>
      <c r="AE1286" s="236"/>
      <c r="AF1286" s="236"/>
      <c r="AG1286" s="236"/>
      <c r="AH1286" s="236"/>
      <c r="AI1286" s="236"/>
      <c r="AJ1286" s="236"/>
      <c r="AK1286" s="236"/>
      <c r="AL1286" s="260" t="str">
        <f t="shared" si="253"/>
        <v>нет</v>
      </c>
      <c r="AM1286" s="260" t="str">
        <f t="shared" si="257"/>
        <v>нет</v>
      </c>
      <c r="AN1286" s="260">
        <f t="shared" si="254"/>
        <v>0</v>
      </c>
      <c r="AO1286" s="260" t="e">
        <f t="shared" si="255"/>
        <v>#VALUE!</v>
      </c>
    </row>
    <row r="1287" spans="1:41">
      <c r="A1287" s="264" t="e">
        <f t="shared" si="258"/>
        <v>#VALUE!</v>
      </c>
      <c r="B1287" s="243">
        <v>1375</v>
      </c>
      <c r="C1287" s="244"/>
      <c r="D1287" s="259" t="str">
        <f t="shared" si="251"/>
        <v/>
      </c>
      <c r="E1287" s="236"/>
      <c r="F1287" s="236"/>
      <c r="G1287" s="244"/>
      <c r="H1287" s="259" t="str">
        <f t="shared" si="252"/>
        <v/>
      </c>
      <c r="I1287" s="236"/>
      <c r="J1287" s="236"/>
      <c r="K1287" s="236"/>
      <c r="L1287" s="236"/>
      <c r="M1287" s="311">
        <f t="shared" si="256"/>
        <v>0</v>
      </c>
      <c r="N1287" s="236"/>
      <c r="O1287" s="236"/>
      <c r="P1287" s="236"/>
      <c r="Q1287" s="236"/>
      <c r="R1287" s="236"/>
      <c r="S1287" s="236"/>
      <c r="T1287" s="236"/>
      <c r="U1287" s="236"/>
      <c r="V1287" s="236"/>
      <c r="W1287" s="236"/>
      <c r="X1287" s="236"/>
      <c r="Y1287" s="236"/>
      <c r="Z1287" s="236"/>
      <c r="AA1287" s="236"/>
      <c r="AB1287" s="236"/>
      <c r="AC1287" s="236"/>
      <c r="AD1287" s="236"/>
      <c r="AE1287" s="236"/>
      <c r="AF1287" s="236"/>
      <c r="AG1287" s="236"/>
      <c r="AH1287" s="236"/>
      <c r="AI1287" s="236"/>
      <c r="AJ1287" s="236"/>
      <c r="AK1287" s="236"/>
      <c r="AL1287" s="260" t="str">
        <f t="shared" si="253"/>
        <v>нет</v>
      </c>
      <c r="AM1287" s="260" t="str">
        <f t="shared" si="257"/>
        <v>нет</v>
      </c>
      <c r="AN1287" s="260">
        <f t="shared" si="254"/>
        <v>0</v>
      </c>
      <c r="AO1287" s="260" t="e">
        <f t="shared" si="255"/>
        <v>#VALUE!</v>
      </c>
    </row>
    <row r="1288" spans="1:41">
      <c r="A1288" s="264" t="e">
        <f t="shared" si="258"/>
        <v>#VALUE!</v>
      </c>
      <c r="B1288" s="243">
        <v>1376</v>
      </c>
      <c r="C1288" s="244"/>
      <c r="D1288" s="259" t="str">
        <f t="shared" si="251"/>
        <v/>
      </c>
      <c r="E1288" s="236"/>
      <c r="F1288" s="236"/>
      <c r="G1288" s="244"/>
      <c r="H1288" s="259" t="str">
        <f t="shared" si="252"/>
        <v/>
      </c>
      <c r="I1288" s="236"/>
      <c r="J1288" s="236"/>
      <c r="K1288" s="236"/>
      <c r="L1288" s="236"/>
      <c r="M1288" s="311">
        <f t="shared" si="256"/>
        <v>0</v>
      </c>
      <c r="N1288" s="236"/>
      <c r="O1288" s="236"/>
      <c r="P1288" s="236"/>
      <c r="Q1288" s="236"/>
      <c r="R1288" s="236"/>
      <c r="S1288" s="236"/>
      <c r="T1288" s="236"/>
      <c r="U1288" s="236"/>
      <c r="V1288" s="236"/>
      <c r="W1288" s="236"/>
      <c r="X1288" s="236"/>
      <c r="Y1288" s="236"/>
      <c r="Z1288" s="236"/>
      <c r="AA1288" s="236"/>
      <c r="AB1288" s="236"/>
      <c r="AC1288" s="236"/>
      <c r="AD1288" s="236"/>
      <c r="AE1288" s="236"/>
      <c r="AF1288" s="236"/>
      <c r="AG1288" s="236"/>
      <c r="AH1288" s="236"/>
      <c r="AI1288" s="236"/>
      <c r="AJ1288" s="236"/>
      <c r="AK1288" s="236"/>
      <c r="AL1288" s="260" t="str">
        <f t="shared" si="253"/>
        <v>нет</v>
      </c>
      <c r="AM1288" s="260" t="str">
        <f t="shared" si="257"/>
        <v>нет</v>
      </c>
      <c r="AN1288" s="260">
        <f t="shared" si="254"/>
        <v>0</v>
      </c>
      <c r="AO1288" s="260" t="e">
        <f t="shared" si="255"/>
        <v>#VALUE!</v>
      </c>
    </row>
    <row r="1289" spans="1:41">
      <c r="A1289" s="264" t="e">
        <f t="shared" si="258"/>
        <v>#VALUE!</v>
      </c>
      <c r="B1289" s="243">
        <v>1377</v>
      </c>
      <c r="C1289" s="244"/>
      <c r="D1289" s="259" t="str">
        <f t="shared" si="251"/>
        <v/>
      </c>
      <c r="E1289" s="236"/>
      <c r="F1289" s="236"/>
      <c r="G1289" s="244"/>
      <c r="H1289" s="259" t="str">
        <f t="shared" si="252"/>
        <v/>
      </c>
      <c r="I1289" s="236"/>
      <c r="J1289" s="236"/>
      <c r="K1289" s="236"/>
      <c r="L1289" s="236"/>
      <c r="M1289" s="311">
        <f t="shared" si="256"/>
        <v>0</v>
      </c>
      <c r="N1289" s="236"/>
      <c r="O1289" s="236"/>
      <c r="P1289" s="236"/>
      <c r="Q1289" s="236"/>
      <c r="R1289" s="236"/>
      <c r="S1289" s="236"/>
      <c r="T1289" s="236"/>
      <c r="U1289" s="236"/>
      <c r="V1289" s="236"/>
      <c r="W1289" s="236"/>
      <c r="X1289" s="236"/>
      <c r="Y1289" s="236"/>
      <c r="Z1289" s="236"/>
      <c r="AA1289" s="236"/>
      <c r="AB1289" s="236"/>
      <c r="AC1289" s="236"/>
      <c r="AD1289" s="236"/>
      <c r="AE1289" s="236"/>
      <c r="AF1289" s="236"/>
      <c r="AG1289" s="236"/>
      <c r="AH1289" s="236"/>
      <c r="AI1289" s="236"/>
      <c r="AJ1289" s="236"/>
      <c r="AK1289" s="236"/>
      <c r="AL1289" s="260" t="str">
        <f t="shared" si="253"/>
        <v>нет</v>
      </c>
      <c r="AM1289" s="260" t="str">
        <f t="shared" si="257"/>
        <v>нет</v>
      </c>
      <c r="AN1289" s="260">
        <f t="shared" si="254"/>
        <v>0</v>
      </c>
      <c r="AO1289" s="260" t="e">
        <f t="shared" si="255"/>
        <v>#VALUE!</v>
      </c>
    </row>
    <row r="1290" spans="1:41">
      <c r="A1290" s="264" t="e">
        <f t="shared" si="258"/>
        <v>#VALUE!</v>
      </c>
      <c r="B1290" s="243">
        <v>1378</v>
      </c>
      <c r="C1290" s="244"/>
      <c r="D1290" s="259" t="str">
        <f t="shared" si="251"/>
        <v/>
      </c>
      <c r="E1290" s="236"/>
      <c r="F1290" s="236"/>
      <c r="G1290" s="244"/>
      <c r="H1290" s="259" t="str">
        <f t="shared" si="252"/>
        <v/>
      </c>
      <c r="I1290" s="236"/>
      <c r="J1290" s="236"/>
      <c r="K1290" s="236"/>
      <c r="L1290" s="236"/>
      <c r="M1290" s="311">
        <f t="shared" si="256"/>
        <v>0</v>
      </c>
      <c r="N1290" s="236"/>
      <c r="O1290" s="236"/>
      <c r="P1290" s="236"/>
      <c r="Q1290" s="236"/>
      <c r="R1290" s="236"/>
      <c r="S1290" s="236"/>
      <c r="T1290" s="236"/>
      <c r="U1290" s="236"/>
      <c r="V1290" s="236"/>
      <c r="W1290" s="236"/>
      <c r="X1290" s="236"/>
      <c r="Y1290" s="236"/>
      <c r="Z1290" s="236"/>
      <c r="AA1290" s="236"/>
      <c r="AB1290" s="236"/>
      <c r="AC1290" s="236"/>
      <c r="AD1290" s="236"/>
      <c r="AE1290" s="236"/>
      <c r="AF1290" s="236"/>
      <c r="AG1290" s="236"/>
      <c r="AH1290" s="236"/>
      <c r="AI1290" s="236"/>
      <c r="AJ1290" s="236"/>
      <c r="AK1290" s="236"/>
      <c r="AL1290" s="260" t="str">
        <f t="shared" si="253"/>
        <v>нет</v>
      </c>
      <c r="AM1290" s="260" t="str">
        <f t="shared" si="257"/>
        <v>нет</v>
      </c>
      <c r="AN1290" s="260">
        <f t="shared" si="254"/>
        <v>0</v>
      </c>
      <c r="AO1290" s="260" t="e">
        <f t="shared" si="255"/>
        <v>#VALUE!</v>
      </c>
    </row>
    <row r="1291" spans="1:41">
      <c r="A1291" s="264" t="e">
        <f t="shared" si="258"/>
        <v>#VALUE!</v>
      </c>
      <c r="B1291" s="243">
        <v>1379</v>
      </c>
      <c r="C1291" s="244"/>
      <c r="D1291" s="259" t="str">
        <f t="shared" si="251"/>
        <v/>
      </c>
      <c r="E1291" s="236"/>
      <c r="F1291" s="236"/>
      <c r="G1291" s="244"/>
      <c r="H1291" s="259" t="str">
        <f t="shared" si="252"/>
        <v/>
      </c>
      <c r="I1291" s="236"/>
      <c r="J1291" s="236"/>
      <c r="K1291" s="236"/>
      <c r="L1291" s="236"/>
      <c r="M1291" s="311">
        <f t="shared" si="256"/>
        <v>0</v>
      </c>
      <c r="N1291" s="236"/>
      <c r="O1291" s="236"/>
      <c r="P1291" s="236"/>
      <c r="Q1291" s="236"/>
      <c r="R1291" s="236"/>
      <c r="S1291" s="236"/>
      <c r="T1291" s="236"/>
      <c r="U1291" s="236"/>
      <c r="V1291" s="236"/>
      <c r="W1291" s="236"/>
      <c r="X1291" s="236"/>
      <c r="Y1291" s="236"/>
      <c r="Z1291" s="236"/>
      <c r="AA1291" s="236"/>
      <c r="AB1291" s="236"/>
      <c r="AC1291" s="236"/>
      <c r="AD1291" s="236"/>
      <c r="AE1291" s="236"/>
      <c r="AF1291" s="236"/>
      <c r="AG1291" s="236"/>
      <c r="AH1291" s="236"/>
      <c r="AI1291" s="236"/>
      <c r="AJ1291" s="236"/>
      <c r="AK1291" s="236"/>
      <c r="AL1291" s="260" t="str">
        <f t="shared" si="253"/>
        <v>нет</v>
      </c>
      <c r="AM1291" s="260" t="str">
        <f t="shared" si="257"/>
        <v>нет</v>
      </c>
      <c r="AN1291" s="260">
        <f t="shared" si="254"/>
        <v>0</v>
      </c>
      <c r="AO1291" s="260" t="e">
        <f t="shared" si="255"/>
        <v>#VALUE!</v>
      </c>
    </row>
    <row r="1292" spans="1:41">
      <c r="A1292" s="264" t="e">
        <f t="shared" si="258"/>
        <v>#VALUE!</v>
      </c>
      <c r="B1292" s="243">
        <v>1380</v>
      </c>
      <c r="C1292" s="244"/>
      <c r="D1292" s="259" t="str">
        <f t="shared" si="251"/>
        <v/>
      </c>
      <c r="E1292" s="236"/>
      <c r="F1292" s="236"/>
      <c r="G1292" s="244"/>
      <c r="H1292" s="259" t="str">
        <f t="shared" si="252"/>
        <v/>
      </c>
      <c r="I1292" s="236"/>
      <c r="J1292" s="236"/>
      <c r="K1292" s="236"/>
      <c r="L1292" s="236"/>
      <c r="M1292" s="311">
        <f t="shared" si="256"/>
        <v>0</v>
      </c>
      <c r="N1292" s="236"/>
      <c r="O1292" s="236"/>
      <c r="P1292" s="236"/>
      <c r="Q1292" s="236"/>
      <c r="R1292" s="236"/>
      <c r="S1292" s="236"/>
      <c r="T1292" s="236"/>
      <c r="U1292" s="236"/>
      <c r="V1292" s="236"/>
      <c r="W1292" s="236"/>
      <c r="X1292" s="236"/>
      <c r="Y1292" s="236"/>
      <c r="Z1292" s="236"/>
      <c r="AA1292" s="236"/>
      <c r="AB1292" s="236"/>
      <c r="AC1292" s="236"/>
      <c r="AD1292" s="236"/>
      <c r="AE1292" s="236"/>
      <c r="AF1292" s="236"/>
      <c r="AG1292" s="236"/>
      <c r="AH1292" s="236"/>
      <c r="AI1292" s="236"/>
      <c r="AJ1292" s="236"/>
      <c r="AK1292" s="236"/>
      <c r="AL1292" s="260" t="str">
        <f t="shared" si="253"/>
        <v>нет</v>
      </c>
      <c r="AM1292" s="260" t="str">
        <f t="shared" si="257"/>
        <v>нет</v>
      </c>
      <c r="AN1292" s="260">
        <f t="shared" si="254"/>
        <v>0</v>
      </c>
      <c r="AO1292" s="260" t="e">
        <f t="shared" si="255"/>
        <v>#VALUE!</v>
      </c>
    </row>
    <row r="1293" spans="1:41">
      <c r="A1293" s="264" t="e">
        <f t="shared" si="258"/>
        <v>#VALUE!</v>
      </c>
      <c r="B1293" s="243">
        <v>1381</v>
      </c>
      <c r="C1293" s="244"/>
      <c r="D1293" s="259" t="str">
        <f t="shared" si="251"/>
        <v/>
      </c>
      <c r="E1293" s="236"/>
      <c r="F1293" s="236"/>
      <c r="G1293" s="244"/>
      <c r="H1293" s="259" t="str">
        <f t="shared" si="252"/>
        <v/>
      </c>
      <c r="I1293" s="236"/>
      <c r="J1293" s="236"/>
      <c r="K1293" s="236"/>
      <c r="L1293" s="236"/>
      <c r="M1293" s="311">
        <f t="shared" si="256"/>
        <v>0</v>
      </c>
      <c r="N1293" s="236"/>
      <c r="O1293" s="236"/>
      <c r="P1293" s="236"/>
      <c r="Q1293" s="236"/>
      <c r="R1293" s="236"/>
      <c r="S1293" s="236"/>
      <c r="T1293" s="236"/>
      <c r="U1293" s="236"/>
      <c r="V1293" s="236"/>
      <c r="W1293" s="236"/>
      <c r="X1293" s="236"/>
      <c r="Y1293" s="236"/>
      <c r="Z1293" s="236"/>
      <c r="AA1293" s="236"/>
      <c r="AB1293" s="236"/>
      <c r="AC1293" s="236"/>
      <c r="AD1293" s="236"/>
      <c r="AE1293" s="236"/>
      <c r="AF1293" s="236"/>
      <c r="AG1293" s="236"/>
      <c r="AH1293" s="236"/>
      <c r="AI1293" s="236"/>
      <c r="AJ1293" s="236"/>
      <c r="AK1293" s="236"/>
      <c r="AL1293" s="260" t="str">
        <f t="shared" si="253"/>
        <v>нет</v>
      </c>
      <c r="AM1293" s="260" t="str">
        <f t="shared" si="257"/>
        <v>нет</v>
      </c>
      <c r="AN1293" s="260">
        <f t="shared" si="254"/>
        <v>0</v>
      </c>
      <c r="AO1293" s="260" t="e">
        <f t="shared" si="255"/>
        <v>#VALUE!</v>
      </c>
    </row>
    <row r="1294" spans="1:41">
      <c r="A1294" s="264" t="e">
        <f t="shared" si="258"/>
        <v>#VALUE!</v>
      </c>
      <c r="B1294" s="243">
        <v>1382</v>
      </c>
      <c r="C1294" s="244"/>
      <c r="D1294" s="259" t="str">
        <f t="shared" si="251"/>
        <v/>
      </c>
      <c r="E1294" s="236"/>
      <c r="F1294" s="236"/>
      <c r="G1294" s="244"/>
      <c r="H1294" s="259" t="str">
        <f t="shared" si="252"/>
        <v/>
      </c>
      <c r="I1294" s="236"/>
      <c r="J1294" s="236"/>
      <c r="K1294" s="236"/>
      <c r="L1294" s="236"/>
      <c r="M1294" s="311">
        <f t="shared" si="256"/>
        <v>0</v>
      </c>
      <c r="N1294" s="236"/>
      <c r="O1294" s="236"/>
      <c r="P1294" s="236"/>
      <c r="Q1294" s="236"/>
      <c r="R1294" s="236"/>
      <c r="S1294" s="236"/>
      <c r="T1294" s="236"/>
      <c r="U1294" s="236"/>
      <c r="V1294" s="236"/>
      <c r="W1294" s="236"/>
      <c r="X1294" s="236"/>
      <c r="Y1294" s="236"/>
      <c r="Z1294" s="236"/>
      <c r="AA1294" s="236"/>
      <c r="AB1294" s="236"/>
      <c r="AC1294" s="236"/>
      <c r="AD1294" s="236"/>
      <c r="AE1294" s="236"/>
      <c r="AF1294" s="236"/>
      <c r="AG1294" s="236"/>
      <c r="AH1294" s="236"/>
      <c r="AI1294" s="236"/>
      <c r="AJ1294" s="236"/>
      <c r="AK1294" s="236"/>
      <c r="AL1294" s="260" t="str">
        <f t="shared" si="253"/>
        <v>нет</v>
      </c>
      <c r="AM1294" s="260" t="str">
        <f t="shared" si="257"/>
        <v>нет</v>
      </c>
      <c r="AN1294" s="260">
        <f t="shared" si="254"/>
        <v>0</v>
      </c>
      <c r="AO1294" s="260" t="e">
        <f t="shared" si="255"/>
        <v>#VALUE!</v>
      </c>
    </row>
    <row r="1295" spans="1:41">
      <c r="A1295" s="264" t="e">
        <f t="shared" si="258"/>
        <v>#VALUE!</v>
      </c>
      <c r="B1295" s="243">
        <v>1383</v>
      </c>
      <c r="C1295" s="244"/>
      <c r="D1295" s="259" t="str">
        <f t="shared" si="251"/>
        <v/>
      </c>
      <c r="E1295" s="236"/>
      <c r="F1295" s="236"/>
      <c r="G1295" s="244"/>
      <c r="H1295" s="259" t="str">
        <f t="shared" si="252"/>
        <v/>
      </c>
      <c r="I1295" s="236"/>
      <c r="J1295" s="236"/>
      <c r="K1295" s="236"/>
      <c r="L1295" s="236"/>
      <c r="M1295" s="311">
        <f t="shared" si="256"/>
        <v>0</v>
      </c>
      <c r="N1295" s="236"/>
      <c r="O1295" s="236"/>
      <c r="P1295" s="236"/>
      <c r="Q1295" s="236"/>
      <c r="R1295" s="236"/>
      <c r="S1295" s="236"/>
      <c r="T1295" s="236"/>
      <c r="U1295" s="236"/>
      <c r="V1295" s="236"/>
      <c r="W1295" s="236"/>
      <c r="X1295" s="236"/>
      <c r="Y1295" s="236"/>
      <c r="Z1295" s="236"/>
      <c r="AA1295" s="236"/>
      <c r="AB1295" s="236"/>
      <c r="AC1295" s="236"/>
      <c r="AD1295" s="236"/>
      <c r="AE1295" s="236"/>
      <c r="AF1295" s="236"/>
      <c r="AG1295" s="236"/>
      <c r="AH1295" s="236"/>
      <c r="AI1295" s="236"/>
      <c r="AJ1295" s="236"/>
      <c r="AK1295" s="236"/>
      <c r="AL1295" s="260" t="str">
        <f t="shared" si="253"/>
        <v>нет</v>
      </c>
      <c r="AM1295" s="260" t="str">
        <f t="shared" si="257"/>
        <v>нет</v>
      </c>
      <c r="AN1295" s="260">
        <f t="shared" si="254"/>
        <v>0</v>
      </c>
      <c r="AO1295" s="260" t="e">
        <f t="shared" si="255"/>
        <v>#VALUE!</v>
      </c>
    </row>
    <row r="1296" spans="1:41">
      <c r="A1296" s="264" t="e">
        <f t="shared" si="258"/>
        <v>#VALUE!</v>
      </c>
      <c r="B1296" s="243">
        <v>1384</v>
      </c>
      <c r="C1296" s="244"/>
      <c r="D1296" s="259" t="str">
        <f t="shared" si="251"/>
        <v/>
      </c>
      <c r="E1296" s="236"/>
      <c r="F1296" s="236"/>
      <c r="G1296" s="244"/>
      <c r="H1296" s="259" t="str">
        <f t="shared" si="252"/>
        <v/>
      </c>
      <c r="I1296" s="236"/>
      <c r="J1296" s="236"/>
      <c r="K1296" s="236"/>
      <c r="L1296" s="236"/>
      <c r="M1296" s="311">
        <f t="shared" si="256"/>
        <v>0</v>
      </c>
      <c r="N1296" s="236"/>
      <c r="O1296" s="236"/>
      <c r="P1296" s="236"/>
      <c r="Q1296" s="236"/>
      <c r="R1296" s="236"/>
      <c r="S1296" s="236"/>
      <c r="T1296" s="236"/>
      <c r="U1296" s="236"/>
      <c r="V1296" s="236"/>
      <c r="W1296" s="236"/>
      <c r="X1296" s="236"/>
      <c r="Y1296" s="236"/>
      <c r="Z1296" s="236"/>
      <c r="AA1296" s="236"/>
      <c r="AB1296" s="236"/>
      <c r="AC1296" s="236"/>
      <c r="AD1296" s="236"/>
      <c r="AE1296" s="236"/>
      <c r="AF1296" s="236"/>
      <c r="AG1296" s="236"/>
      <c r="AH1296" s="236"/>
      <c r="AI1296" s="236"/>
      <c r="AJ1296" s="236"/>
      <c r="AK1296" s="236"/>
      <c r="AL1296" s="260" t="str">
        <f t="shared" si="253"/>
        <v>нет</v>
      </c>
      <c r="AM1296" s="260" t="str">
        <f t="shared" si="257"/>
        <v>нет</v>
      </c>
      <c r="AN1296" s="260">
        <f t="shared" si="254"/>
        <v>0</v>
      </c>
      <c r="AO1296" s="260" t="e">
        <f t="shared" si="255"/>
        <v>#VALUE!</v>
      </c>
    </row>
    <row r="1297" spans="1:41">
      <c r="A1297" s="264" t="e">
        <f t="shared" si="258"/>
        <v>#VALUE!</v>
      </c>
      <c r="B1297" s="243">
        <v>1385</v>
      </c>
      <c r="C1297" s="244"/>
      <c r="D1297" s="259" t="str">
        <f t="shared" si="251"/>
        <v/>
      </c>
      <c r="E1297" s="236"/>
      <c r="F1297" s="236"/>
      <c r="G1297" s="244"/>
      <c r="H1297" s="259" t="str">
        <f t="shared" si="252"/>
        <v/>
      </c>
      <c r="I1297" s="236"/>
      <c r="J1297" s="236"/>
      <c r="K1297" s="236"/>
      <c r="L1297" s="236"/>
      <c r="M1297" s="311">
        <f t="shared" si="256"/>
        <v>0</v>
      </c>
      <c r="N1297" s="236"/>
      <c r="O1297" s="236"/>
      <c r="P1297" s="236"/>
      <c r="Q1297" s="236"/>
      <c r="R1297" s="236"/>
      <c r="S1297" s="236"/>
      <c r="T1297" s="236"/>
      <c r="U1297" s="236"/>
      <c r="V1297" s="236"/>
      <c r="W1297" s="236"/>
      <c r="X1297" s="236"/>
      <c r="Y1297" s="236"/>
      <c r="Z1297" s="236"/>
      <c r="AA1297" s="236"/>
      <c r="AB1297" s="236"/>
      <c r="AC1297" s="236"/>
      <c r="AD1297" s="236"/>
      <c r="AE1297" s="236"/>
      <c r="AF1297" s="236"/>
      <c r="AG1297" s="236"/>
      <c r="AH1297" s="236"/>
      <c r="AI1297" s="236"/>
      <c r="AJ1297" s="236"/>
      <c r="AK1297" s="236"/>
      <c r="AL1297" s="260" t="str">
        <f t="shared" si="253"/>
        <v>нет</v>
      </c>
      <c r="AM1297" s="260" t="str">
        <f t="shared" si="257"/>
        <v>нет</v>
      </c>
      <c r="AN1297" s="260">
        <f t="shared" si="254"/>
        <v>0</v>
      </c>
      <c r="AO1297" s="260" t="e">
        <f t="shared" si="255"/>
        <v>#VALUE!</v>
      </c>
    </row>
    <row r="1298" spans="1:41">
      <c r="A1298" s="264" t="e">
        <f t="shared" si="258"/>
        <v>#VALUE!</v>
      </c>
      <c r="B1298" s="243">
        <v>1386</v>
      </c>
      <c r="C1298" s="244"/>
      <c r="D1298" s="259" t="str">
        <f t="shared" si="251"/>
        <v/>
      </c>
      <c r="E1298" s="236"/>
      <c r="F1298" s="236"/>
      <c r="G1298" s="244"/>
      <c r="H1298" s="259" t="str">
        <f t="shared" si="252"/>
        <v/>
      </c>
      <c r="I1298" s="236"/>
      <c r="J1298" s="236"/>
      <c r="K1298" s="236"/>
      <c r="L1298" s="236"/>
      <c r="M1298" s="311">
        <f t="shared" si="256"/>
        <v>0</v>
      </c>
      <c r="N1298" s="236"/>
      <c r="O1298" s="236"/>
      <c r="P1298" s="236"/>
      <c r="Q1298" s="236"/>
      <c r="R1298" s="236"/>
      <c r="S1298" s="236"/>
      <c r="T1298" s="236"/>
      <c r="U1298" s="236"/>
      <c r="V1298" s="236"/>
      <c r="W1298" s="236"/>
      <c r="X1298" s="236"/>
      <c r="Y1298" s="236"/>
      <c r="Z1298" s="236"/>
      <c r="AA1298" s="236"/>
      <c r="AB1298" s="236"/>
      <c r="AC1298" s="236"/>
      <c r="AD1298" s="236"/>
      <c r="AE1298" s="236"/>
      <c r="AF1298" s="236"/>
      <c r="AG1298" s="236"/>
      <c r="AH1298" s="236"/>
      <c r="AI1298" s="236"/>
      <c r="AJ1298" s="236"/>
      <c r="AK1298" s="236"/>
      <c r="AL1298" s="260" t="str">
        <f t="shared" si="253"/>
        <v>нет</v>
      </c>
      <c r="AM1298" s="260" t="str">
        <f t="shared" si="257"/>
        <v>нет</v>
      </c>
      <c r="AN1298" s="260">
        <f t="shared" si="254"/>
        <v>0</v>
      </c>
      <c r="AO1298" s="260" t="e">
        <f t="shared" si="255"/>
        <v>#VALUE!</v>
      </c>
    </row>
    <row r="1299" spans="1:41">
      <c r="A1299" s="264" t="e">
        <f t="shared" si="258"/>
        <v>#VALUE!</v>
      </c>
      <c r="B1299" s="243">
        <v>1387</v>
      </c>
      <c r="C1299" s="244"/>
      <c r="D1299" s="259" t="str">
        <f t="shared" si="251"/>
        <v/>
      </c>
      <c r="E1299" s="236"/>
      <c r="F1299" s="236"/>
      <c r="G1299" s="244"/>
      <c r="H1299" s="259" t="str">
        <f t="shared" si="252"/>
        <v/>
      </c>
      <c r="I1299" s="236"/>
      <c r="J1299" s="236"/>
      <c r="K1299" s="236"/>
      <c r="L1299" s="236"/>
      <c r="M1299" s="311">
        <f t="shared" si="256"/>
        <v>0</v>
      </c>
      <c r="N1299" s="236"/>
      <c r="O1299" s="236"/>
      <c r="P1299" s="236"/>
      <c r="Q1299" s="236"/>
      <c r="R1299" s="236"/>
      <c r="S1299" s="236"/>
      <c r="T1299" s="236"/>
      <c r="U1299" s="236"/>
      <c r="V1299" s="236"/>
      <c r="W1299" s="236"/>
      <c r="X1299" s="236"/>
      <c r="Y1299" s="236"/>
      <c r="Z1299" s="236"/>
      <c r="AA1299" s="236"/>
      <c r="AB1299" s="236"/>
      <c r="AC1299" s="236"/>
      <c r="AD1299" s="236"/>
      <c r="AE1299" s="236"/>
      <c r="AF1299" s="236"/>
      <c r="AG1299" s="236"/>
      <c r="AH1299" s="236"/>
      <c r="AI1299" s="236"/>
      <c r="AJ1299" s="236"/>
      <c r="AK1299" s="236"/>
      <c r="AL1299" s="260" t="str">
        <f t="shared" si="253"/>
        <v>нет</v>
      </c>
      <c r="AM1299" s="260" t="str">
        <f t="shared" si="257"/>
        <v>нет</v>
      </c>
      <c r="AN1299" s="260">
        <f t="shared" si="254"/>
        <v>0</v>
      </c>
      <c r="AO1299" s="260" t="e">
        <f t="shared" si="255"/>
        <v>#VALUE!</v>
      </c>
    </row>
    <row r="1300" spans="1:41">
      <c r="A1300" s="264" t="e">
        <f t="shared" si="258"/>
        <v>#VALUE!</v>
      </c>
      <c r="B1300" s="243">
        <v>1388</v>
      </c>
      <c r="C1300" s="244"/>
      <c r="D1300" s="259" t="str">
        <f t="shared" si="251"/>
        <v/>
      </c>
      <c r="E1300" s="236"/>
      <c r="F1300" s="236"/>
      <c r="G1300" s="244"/>
      <c r="H1300" s="259" t="str">
        <f t="shared" si="252"/>
        <v/>
      </c>
      <c r="I1300" s="236"/>
      <c r="J1300" s="236"/>
      <c r="K1300" s="236"/>
      <c r="L1300" s="236"/>
      <c r="M1300" s="311">
        <f t="shared" si="256"/>
        <v>0</v>
      </c>
      <c r="N1300" s="236"/>
      <c r="O1300" s="236"/>
      <c r="P1300" s="236"/>
      <c r="Q1300" s="236"/>
      <c r="R1300" s="236"/>
      <c r="S1300" s="236"/>
      <c r="T1300" s="236"/>
      <c r="U1300" s="236"/>
      <c r="V1300" s="236"/>
      <c r="W1300" s="236"/>
      <c r="X1300" s="236"/>
      <c r="Y1300" s="236"/>
      <c r="Z1300" s="236"/>
      <c r="AA1300" s="236"/>
      <c r="AB1300" s="236"/>
      <c r="AC1300" s="236"/>
      <c r="AD1300" s="236"/>
      <c r="AE1300" s="236"/>
      <c r="AF1300" s="236"/>
      <c r="AG1300" s="236"/>
      <c r="AH1300" s="236"/>
      <c r="AI1300" s="236"/>
      <c r="AJ1300" s="236"/>
      <c r="AK1300" s="236"/>
      <c r="AL1300" s="260" t="str">
        <f t="shared" si="253"/>
        <v>нет</v>
      </c>
      <c r="AM1300" s="260" t="str">
        <f t="shared" si="257"/>
        <v>нет</v>
      </c>
      <c r="AN1300" s="260">
        <f t="shared" si="254"/>
        <v>0</v>
      </c>
      <c r="AO1300" s="260" t="e">
        <f t="shared" si="255"/>
        <v>#VALUE!</v>
      </c>
    </row>
    <row r="1301" spans="1:41">
      <c r="A1301" s="264" t="e">
        <f t="shared" si="258"/>
        <v>#VALUE!</v>
      </c>
      <c r="B1301" s="243">
        <v>1389</v>
      </c>
      <c r="C1301" s="244"/>
      <c r="D1301" s="259" t="str">
        <f t="shared" si="251"/>
        <v/>
      </c>
      <c r="E1301" s="236"/>
      <c r="F1301" s="236"/>
      <c r="G1301" s="244"/>
      <c r="H1301" s="259" t="str">
        <f t="shared" si="252"/>
        <v/>
      </c>
      <c r="I1301" s="236"/>
      <c r="J1301" s="236"/>
      <c r="K1301" s="236"/>
      <c r="L1301" s="236"/>
      <c r="M1301" s="311">
        <f t="shared" si="256"/>
        <v>0</v>
      </c>
      <c r="N1301" s="236"/>
      <c r="O1301" s="236"/>
      <c r="P1301" s="236"/>
      <c r="Q1301" s="236"/>
      <c r="R1301" s="236"/>
      <c r="S1301" s="236"/>
      <c r="T1301" s="236"/>
      <c r="U1301" s="236"/>
      <c r="V1301" s="236"/>
      <c r="W1301" s="236"/>
      <c r="X1301" s="236"/>
      <c r="Y1301" s="236"/>
      <c r="Z1301" s="236"/>
      <c r="AA1301" s="236"/>
      <c r="AB1301" s="236"/>
      <c r="AC1301" s="236"/>
      <c r="AD1301" s="236"/>
      <c r="AE1301" s="236"/>
      <c r="AF1301" s="236"/>
      <c r="AG1301" s="236"/>
      <c r="AH1301" s="236"/>
      <c r="AI1301" s="236"/>
      <c r="AJ1301" s="236"/>
      <c r="AK1301" s="236"/>
      <c r="AL1301" s="260" t="str">
        <f t="shared" si="253"/>
        <v>нет</v>
      </c>
      <c r="AM1301" s="260" t="str">
        <f t="shared" si="257"/>
        <v>нет</v>
      </c>
      <c r="AN1301" s="260">
        <f t="shared" si="254"/>
        <v>0</v>
      </c>
      <c r="AO1301" s="260" t="e">
        <f t="shared" si="255"/>
        <v>#VALUE!</v>
      </c>
    </row>
    <row r="1302" spans="1:41">
      <c r="A1302" s="264" t="e">
        <f t="shared" si="258"/>
        <v>#VALUE!</v>
      </c>
      <c r="B1302" s="243">
        <v>1390</v>
      </c>
      <c r="C1302" s="244"/>
      <c r="D1302" s="259" t="str">
        <f t="shared" si="251"/>
        <v/>
      </c>
      <c r="E1302" s="236"/>
      <c r="F1302" s="236"/>
      <c r="G1302" s="244"/>
      <c r="H1302" s="259" t="str">
        <f t="shared" si="252"/>
        <v/>
      </c>
      <c r="I1302" s="236"/>
      <c r="J1302" s="236"/>
      <c r="K1302" s="236"/>
      <c r="L1302" s="236"/>
      <c r="M1302" s="311">
        <f t="shared" si="256"/>
        <v>0</v>
      </c>
      <c r="N1302" s="236"/>
      <c r="O1302" s="236"/>
      <c r="P1302" s="236"/>
      <c r="Q1302" s="236"/>
      <c r="R1302" s="236"/>
      <c r="S1302" s="236"/>
      <c r="T1302" s="236"/>
      <c r="U1302" s="236"/>
      <c r="V1302" s="236"/>
      <c r="W1302" s="236"/>
      <c r="X1302" s="236"/>
      <c r="Y1302" s="236"/>
      <c r="Z1302" s="236"/>
      <c r="AA1302" s="236"/>
      <c r="AB1302" s="236"/>
      <c r="AC1302" s="236"/>
      <c r="AD1302" s="236"/>
      <c r="AE1302" s="236"/>
      <c r="AF1302" s="236"/>
      <c r="AG1302" s="236"/>
      <c r="AH1302" s="236"/>
      <c r="AI1302" s="236"/>
      <c r="AJ1302" s="236"/>
      <c r="AK1302" s="236"/>
      <c r="AL1302" s="260" t="str">
        <f t="shared" si="253"/>
        <v>нет</v>
      </c>
      <c r="AM1302" s="260" t="str">
        <f t="shared" si="257"/>
        <v>нет</v>
      </c>
      <c r="AN1302" s="260">
        <f t="shared" si="254"/>
        <v>0</v>
      </c>
      <c r="AO1302" s="260" t="e">
        <f t="shared" si="255"/>
        <v>#VALUE!</v>
      </c>
    </row>
    <row r="1303" spans="1:41">
      <c r="A1303" s="264" t="e">
        <f t="shared" si="258"/>
        <v>#VALUE!</v>
      </c>
      <c r="B1303" s="243">
        <v>1391</v>
      </c>
      <c r="C1303" s="244"/>
      <c r="D1303" s="259" t="str">
        <f t="shared" si="251"/>
        <v/>
      </c>
      <c r="E1303" s="236"/>
      <c r="F1303" s="236"/>
      <c r="G1303" s="244"/>
      <c r="H1303" s="259" t="str">
        <f t="shared" si="252"/>
        <v/>
      </c>
      <c r="I1303" s="236"/>
      <c r="J1303" s="236"/>
      <c r="K1303" s="236"/>
      <c r="L1303" s="236"/>
      <c r="M1303" s="311">
        <f t="shared" si="256"/>
        <v>0</v>
      </c>
      <c r="N1303" s="236"/>
      <c r="O1303" s="236"/>
      <c r="P1303" s="236"/>
      <c r="Q1303" s="236"/>
      <c r="R1303" s="236"/>
      <c r="S1303" s="236"/>
      <c r="T1303" s="236"/>
      <c r="U1303" s="236"/>
      <c r="V1303" s="236"/>
      <c r="W1303" s="236"/>
      <c r="X1303" s="236"/>
      <c r="Y1303" s="236"/>
      <c r="Z1303" s="236"/>
      <c r="AA1303" s="236"/>
      <c r="AB1303" s="236"/>
      <c r="AC1303" s="236"/>
      <c r="AD1303" s="236"/>
      <c r="AE1303" s="236"/>
      <c r="AF1303" s="236"/>
      <c r="AG1303" s="236"/>
      <c r="AH1303" s="236"/>
      <c r="AI1303" s="236"/>
      <c r="AJ1303" s="236"/>
      <c r="AK1303" s="236"/>
      <c r="AL1303" s="260" t="str">
        <f t="shared" si="253"/>
        <v>нет</v>
      </c>
      <c r="AM1303" s="260" t="str">
        <f t="shared" si="257"/>
        <v>нет</v>
      </c>
      <c r="AN1303" s="260">
        <f t="shared" si="254"/>
        <v>0</v>
      </c>
      <c r="AO1303" s="260" t="e">
        <f t="shared" si="255"/>
        <v>#VALUE!</v>
      </c>
    </row>
    <row r="1304" spans="1:41">
      <c r="A1304" s="264" t="e">
        <f t="shared" si="258"/>
        <v>#VALUE!</v>
      </c>
      <c r="B1304" s="243">
        <v>1392</v>
      </c>
      <c r="C1304" s="244"/>
      <c r="D1304" s="259" t="str">
        <f t="shared" si="251"/>
        <v/>
      </c>
      <c r="E1304" s="236"/>
      <c r="F1304" s="236"/>
      <c r="G1304" s="244"/>
      <c r="H1304" s="259" t="str">
        <f t="shared" si="252"/>
        <v/>
      </c>
      <c r="I1304" s="236"/>
      <c r="J1304" s="236"/>
      <c r="K1304" s="236"/>
      <c r="L1304" s="236"/>
      <c r="M1304" s="311">
        <f t="shared" si="256"/>
        <v>0</v>
      </c>
      <c r="N1304" s="236"/>
      <c r="O1304" s="236"/>
      <c r="P1304" s="236"/>
      <c r="Q1304" s="236"/>
      <c r="R1304" s="236"/>
      <c r="S1304" s="236"/>
      <c r="T1304" s="236"/>
      <c r="U1304" s="236"/>
      <c r="V1304" s="236"/>
      <c r="W1304" s="236"/>
      <c r="X1304" s="236"/>
      <c r="Y1304" s="236"/>
      <c r="Z1304" s="236"/>
      <c r="AA1304" s="236"/>
      <c r="AB1304" s="236"/>
      <c r="AC1304" s="236"/>
      <c r="AD1304" s="236"/>
      <c r="AE1304" s="236"/>
      <c r="AF1304" s="236"/>
      <c r="AG1304" s="236"/>
      <c r="AH1304" s="236"/>
      <c r="AI1304" s="236"/>
      <c r="AJ1304" s="236"/>
      <c r="AK1304" s="236"/>
      <c r="AL1304" s="260" t="str">
        <f t="shared" si="253"/>
        <v>нет</v>
      </c>
      <c r="AM1304" s="260" t="str">
        <f t="shared" si="257"/>
        <v>нет</v>
      </c>
      <c r="AN1304" s="260">
        <f t="shared" si="254"/>
        <v>0</v>
      </c>
      <c r="AO1304" s="260" t="e">
        <f t="shared" si="255"/>
        <v>#VALUE!</v>
      </c>
    </row>
    <row r="1305" spans="1:41">
      <c r="A1305" s="264" t="e">
        <f t="shared" si="258"/>
        <v>#VALUE!</v>
      </c>
      <c r="B1305" s="243">
        <v>1393</v>
      </c>
      <c r="C1305" s="244"/>
      <c r="D1305" s="259" t="str">
        <f t="shared" si="251"/>
        <v/>
      </c>
      <c r="E1305" s="236"/>
      <c r="F1305" s="236"/>
      <c r="G1305" s="244"/>
      <c r="H1305" s="259" t="str">
        <f t="shared" si="252"/>
        <v/>
      </c>
      <c r="I1305" s="236"/>
      <c r="J1305" s="236"/>
      <c r="K1305" s="236"/>
      <c r="L1305" s="236"/>
      <c r="M1305" s="311">
        <f t="shared" si="256"/>
        <v>0</v>
      </c>
      <c r="N1305" s="236"/>
      <c r="O1305" s="236"/>
      <c r="P1305" s="236"/>
      <c r="Q1305" s="236"/>
      <c r="R1305" s="236"/>
      <c r="S1305" s="236"/>
      <c r="T1305" s="236"/>
      <c r="U1305" s="236"/>
      <c r="V1305" s="236"/>
      <c r="W1305" s="236"/>
      <c r="X1305" s="236"/>
      <c r="Y1305" s="236"/>
      <c r="Z1305" s="236"/>
      <c r="AA1305" s="236"/>
      <c r="AB1305" s="236"/>
      <c r="AC1305" s="236"/>
      <c r="AD1305" s="236"/>
      <c r="AE1305" s="236"/>
      <c r="AF1305" s="236"/>
      <c r="AG1305" s="236"/>
      <c r="AH1305" s="236"/>
      <c r="AI1305" s="236"/>
      <c r="AJ1305" s="236"/>
      <c r="AK1305" s="236"/>
      <c r="AL1305" s="260" t="str">
        <f t="shared" si="253"/>
        <v>нет</v>
      </c>
      <c r="AM1305" s="260" t="str">
        <f t="shared" si="257"/>
        <v>нет</v>
      </c>
      <c r="AN1305" s="260">
        <f t="shared" si="254"/>
        <v>0</v>
      </c>
      <c r="AO1305" s="260" t="e">
        <f t="shared" si="255"/>
        <v>#VALUE!</v>
      </c>
    </row>
    <row r="1306" spans="1:41">
      <c r="A1306" s="264" t="e">
        <f t="shared" si="258"/>
        <v>#VALUE!</v>
      </c>
      <c r="B1306" s="243">
        <v>1394</v>
      </c>
      <c r="C1306" s="244"/>
      <c r="D1306" s="259" t="str">
        <f t="shared" si="251"/>
        <v/>
      </c>
      <c r="E1306" s="236"/>
      <c r="F1306" s="236"/>
      <c r="G1306" s="244"/>
      <c r="H1306" s="259" t="str">
        <f t="shared" si="252"/>
        <v/>
      </c>
      <c r="I1306" s="236"/>
      <c r="J1306" s="236"/>
      <c r="K1306" s="236"/>
      <c r="L1306" s="236"/>
      <c r="M1306" s="311">
        <f t="shared" si="256"/>
        <v>0</v>
      </c>
      <c r="N1306" s="236"/>
      <c r="O1306" s="236"/>
      <c r="P1306" s="236"/>
      <c r="Q1306" s="236"/>
      <c r="R1306" s="236"/>
      <c r="S1306" s="236"/>
      <c r="T1306" s="236"/>
      <c r="U1306" s="236"/>
      <c r="V1306" s="236"/>
      <c r="W1306" s="236"/>
      <c r="X1306" s="236"/>
      <c r="Y1306" s="236"/>
      <c r="Z1306" s="236"/>
      <c r="AA1306" s="236"/>
      <c r="AB1306" s="236"/>
      <c r="AC1306" s="236"/>
      <c r="AD1306" s="236"/>
      <c r="AE1306" s="236"/>
      <c r="AF1306" s="236"/>
      <c r="AG1306" s="236"/>
      <c r="AH1306" s="236"/>
      <c r="AI1306" s="236"/>
      <c r="AJ1306" s="236"/>
      <c r="AK1306" s="236"/>
      <c r="AL1306" s="260" t="str">
        <f t="shared" si="253"/>
        <v>нет</v>
      </c>
      <c r="AM1306" s="260" t="str">
        <f t="shared" si="257"/>
        <v>нет</v>
      </c>
      <c r="AN1306" s="260">
        <f t="shared" si="254"/>
        <v>0</v>
      </c>
      <c r="AO1306" s="260" t="e">
        <f t="shared" si="255"/>
        <v>#VALUE!</v>
      </c>
    </row>
    <row r="1307" spans="1:41">
      <c r="A1307" s="264" t="e">
        <f t="shared" si="258"/>
        <v>#VALUE!</v>
      </c>
      <c r="B1307" s="243">
        <v>1395</v>
      </c>
      <c r="C1307" s="244"/>
      <c r="D1307" s="259" t="str">
        <f t="shared" si="251"/>
        <v/>
      </c>
      <c r="E1307" s="236"/>
      <c r="F1307" s="236"/>
      <c r="G1307" s="244"/>
      <c r="H1307" s="259" t="str">
        <f t="shared" si="252"/>
        <v/>
      </c>
      <c r="I1307" s="236"/>
      <c r="J1307" s="236"/>
      <c r="K1307" s="236"/>
      <c r="L1307" s="236"/>
      <c r="M1307" s="311">
        <f t="shared" si="256"/>
        <v>0</v>
      </c>
      <c r="N1307" s="236"/>
      <c r="O1307" s="236"/>
      <c r="P1307" s="236"/>
      <c r="Q1307" s="236"/>
      <c r="R1307" s="236"/>
      <c r="S1307" s="236"/>
      <c r="T1307" s="236"/>
      <c r="U1307" s="236"/>
      <c r="V1307" s="236"/>
      <c r="W1307" s="236"/>
      <c r="X1307" s="236"/>
      <c r="Y1307" s="236"/>
      <c r="Z1307" s="236"/>
      <c r="AA1307" s="236"/>
      <c r="AB1307" s="236"/>
      <c r="AC1307" s="236"/>
      <c r="AD1307" s="236"/>
      <c r="AE1307" s="236"/>
      <c r="AF1307" s="236"/>
      <c r="AG1307" s="236"/>
      <c r="AH1307" s="236"/>
      <c r="AI1307" s="236"/>
      <c r="AJ1307" s="236"/>
      <c r="AK1307" s="236"/>
      <c r="AL1307" s="260" t="str">
        <f t="shared" si="253"/>
        <v>нет</v>
      </c>
      <c r="AM1307" s="260" t="str">
        <f t="shared" si="257"/>
        <v>нет</v>
      </c>
      <c r="AN1307" s="260">
        <f t="shared" si="254"/>
        <v>0</v>
      </c>
      <c r="AO1307" s="260" t="e">
        <f t="shared" si="255"/>
        <v>#VALUE!</v>
      </c>
    </row>
    <row r="1308" spans="1:41">
      <c r="A1308" s="264" t="e">
        <f t="shared" si="258"/>
        <v>#VALUE!</v>
      </c>
      <c r="B1308" s="243">
        <v>1396</v>
      </c>
      <c r="C1308" s="244"/>
      <c r="D1308" s="259" t="str">
        <f t="shared" ref="D1308:D1371" si="259">IFERROR(VLOOKUP(C1308,msu,2,0),"")</f>
        <v/>
      </c>
      <c r="E1308" s="236"/>
      <c r="F1308" s="236"/>
      <c r="G1308" s="244"/>
      <c r="H1308" s="259" t="str">
        <f t="shared" ref="H1308:H1371" si="260">IFERROR(VLOOKUP(G1308,oo,2,0),"")</f>
        <v/>
      </c>
      <c r="I1308" s="236"/>
      <c r="J1308" s="236"/>
      <c r="K1308" s="236"/>
      <c r="L1308" s="236"/>
      <c r="M1308" s="311">
        <f t="shared" si="256"/>
        <v>0</v>
      </c>
      <c r="N1308" s="236"/>
      <c r="O1308" s="236"/>
      <c r="P1308" s="236"/>
      <c r="Q1308" s="236"/>
      <c r="R1308" s="236"/>
      <c r="S1308" s="236"/>
      <c r="T1308" s="236"/>
      <c r="U1308" s="236"/>
      <c r="V1308" s="236"/>
      <c r="W1308" s="236"/>
      <c r="X1308" s="236"/>
      <c r="Y1308" s="236"/>
      <c r="Z1308" s="236"/>
      <c r="AA1308" s="236"/>
      <c r="AB1308" s="236"/>
      <c r="AC1308" s="236"/>
      <c r="AD1308" s="236"/>
      <c r="AE1308" s="236"/>
      <c r="AF1308" s="236"/>
      <c r="AG1308" s="236"/>
      <c r="AH1308" s="236"/>
      <c r="AI1308" s="236"/>
      <c r="AJ1308" s="236"/>
      <c r="AK1308" s="236"/>
      <c r="AL1308" s="260" t="str">
        <f t="shared" si="253"/>
        <v>нет</v>
      </c>
      <c r="AM1308" s="260" t="str">
        <f t="shared" si="257"/>
        <v>нет</v>
      </c>
      <c r="AN1308" s="260">
        <f t="shared" si="254"/>
        <v>0</v>
      </c>
      <c r="AO1308" s="260" t="e">
        <f t="shared" si="255"/>
        <v>#VALUE!</v>
      </c>
    </row>
    <row r="1309" spans="1:41">
      <c r="A1309" s="264" t="e">
        <f t="shared" si="258"/>
        <v>#VALUE!</v>
      </c>
      <c r="B1309" s="243">
        <v>1397</v>
      </c>
      <c r="C1309" s="244"/>
      <c r="D1309" s="259" t="str">
        <f t="shared" si="259"/>
        <v/>
      </c>
      <c r="E1309" s="236"/>
      <c r="F1309" s="236"/>
      <c r="G1309" s="244"/>
      <c r="H1309" s="259" t="str">
        <f t="shared" si="260"/>
        <v/>
      </c>
      <c r="I1309" s="236"/>
      <c r="J1309" s="236"/>
      <c r="K1309" s="236"/>
      <c r="L1309" s="236"/>
      <c r="M1309" s="311">
        <f t="shared" si="256"/>
        <v>0</v>
      </c>
      <c r="N1309" s="236"/>
      <c r="O1309" s="236"/>
      <c r="P1309" s="236"/>
      <c r="Q1309" s="236"/>
      <c r="R1309" s="236"/>
      <c r="S1309" s="236"/>
      <c r="T1309" s="236"/>
      <c r="U1309" s="236"/>
      <c r="V1309" s="236"/>
      <c r="W1309" s="236"/>
      <c r="X1309" s="236"/>
      <c r="Y1309" s="236"/>
      <c r="Z1309" s="236"/>
      <c r="AA1309" s="236"/>
      <c r="AB1309" s="236"/>
      <c r="AC1309" s="236"/>
      <c r="AD1309" s="236"/>
      <c r="AE1309" s="236"/>
      <c r="AF1309" s="236"/>
      <c r="AG1309" s="236"/>
      <c r="AH1309" s="236"/>
      <c r="AI1309" s="236"/>
      <c r="AJ1309" s="236"/>
      <c r="AK1309" s="236"/>
      <c r="AL1309" s="260" t="str">
        <f t="shared" si="253"/>
        <v>нет</v>
      </c>
      <c r="AM1309" s="260" t="str">
        <f t="shared" si="257"/>
        <v>нет</v>
      </c>
      <c r="AN1309" s="260">
        <f t="shared" si="254"/>
        <v>0</v>
      </c>
      <c r="AO1309" s="260" t="e">
        <f t="shared" si="255"/>
        <v>#VALUE!</v>
      </c>
    </row>
    <row r="1310" spans="1:41">
      <c r="A1310" s="264" t="e">
        <f t="shared" si="258"/>
        <v>#VALUE!</v>
      </c>
      <c r="B1310" s="243">
        <v>1398</v>
      </c>
      <c r="C1310" s="244"/>
      <c r="D1310" s="259" t="str">
        <f t="shared" si="259"/>
        <v/>
      </c>
      <c r="E1310" s="236"/>
      <c r="F1310" s="236"/>
      <c r="G1310" s="244"/>
      <c r="H1310" s="259" t="str">
        <f t="shared" si="260"/>
        <v/>
      </c>
      <c r="I1310" s="236"/>
      <c r="J1310" s="236"/>
      <c r="K1310" s="236"/>
      <c r="L1310" s="236"/>
      <c r="M1310" s="311">
        <f t="shared" si="256"/>
        <v>0</v>
      </c>
      <c r="N1310" s="236"/>
      <c r="O1310" s="236"/>
      <c r="P1310" s="236"/>
      <c r="Q1310" s="236"/>
      <c r="R1310" s="236"/>
      <c r="S1310" s="236"/>
      <c r="T1310" s="236"/>
      <c r="U1310" s="236"/>
      <c r="V1310" s="236"/>
      <c r="W1310" s="236"/>
      <c r="X1310" s="236"/>
      <c r="Y1310" s="236"/>
      <c r="Z1310" s="236"/>
      <c r="AA1310" s="236"/>
      <c r="AB1310" s="236"/>
      <c r="AC1310" s="236"/>
      <c r="AD1310" s="236"/>
      <c r="AE1310" s="236"/>
      <c r="AF1310" s="236"/>
      <c r="AG1310" s="236"/>
      <c r="AH1310" s="236"/>
      <c r="AI1310" s="236"/>
      <c r="AJ1310" s="236"/>
      <c r="AK1310" s="236"/>
      <c r="AL1310" s="260" t="str">
        <f t="shared" si="253"/>
        <v>нет</v>
      </c>
      <c r="AM1310" s="260" t="str">
        <f t="shared" si="257"/>
        <v>нет</v>
      </c>
      <c r="AN1310" s="260">
        <f t="shared" si="254"/>
        <v>0</v>
      </c>
      <c r="AO1310" s="260" t="e">
        <f t="shared" si="255"/>
        <v>#VALUE!</v>
      </c>
    </row>
    <row r="1311" spans="1:41">
      <c r="A1311" s="264" t="e">
        <f t="shared" si="258"/>
        <v>#VALUE!</v>
      </c>
      <c r="B1311" s="243">
        <v>1399</v>
      </c>
      <c r="C1311" s="244"/>
      <c r="D1311" s="259" t="str">
        <f t="shared" si="259"/>
        <v/>
      </c>
      <c r="E1311" s="236"/>
      <c r="F1311" s="236"/>
      <c r="G1311" s="244"/>
      <c r="H1311" s="259" t="str">
        <f t="shared" si="260"/>
        <v/>
      </c>
      <c r="I1311" s="236"/>
      <c r="J1311" s="236"/>
      <c r="K1311" s="236"/>
      <c r="L1311" s="236"/>
      <c r="M1311" s="311">
        <f t="shared" si="256"/>
        <v>0</v>
      </c>
      <c r="N1311" s="236"/>
      <c r="O1311" s="236"/>
      <c r="P1311" s="236"/>
      <c r="Q1311" s="236"/>
      <c r="R1311" s="236"/>
      <c r="S1311" s="236"/>
      <c r="T1311" s="236"/>
      <c r="U1311" s="236"/>
      <c r="V1311" s="236"/>
      <c r="W1311" s="236"/>
      <c r="X1311" s="236"/>
      <c r="Y1311" s="236"/>
      <c r="Z1311" s="236"/>
      <c r="AA1311" s="236"/>
      <c r="AB1311" s="236"/>
      <c r="AC1311" s="236"/>
      <c r="AD1311" s="236"/>
      <c r="AE1311" s="236"/>
      <c r="AF1311" s="236"/>
      <c r="AG1311" s="236"/>
      <c r="AH1311" s="236"/>
      <c r="AI1311" s="236"/>
      <c r="AJ1311" s="236"/>
      <c r="AK1311" s="236"/>
      <c r="AL1311" s="260" t="str">
        <f t="shared" si="253"/>
        <v>нет</v>
      </c>
      <c r="AM1311" s="260" t="str">
        <f t="shared" si="257"/>
        <v>нет</v>
      </c>
      <c r="AN1311" s="260">
        <f t="shared" si="254"/>
        <v>0</v>
      </c>
      <c r="AO1311" s="260" t="e">
        <f t="shared" si="255"/>
        <v>#VALUE!</v>
      </c>
    </row>
    <row r="1312" spans="1:41">
      <c r="A1312" s="264" t="e">
        <f t="shared" si="258"/>
        <v>#VALUE!</v>
      </c>
      <c r="B1312" s="243">
        <v>1400</v>
      </c>
      <c r="C1312" s="244"/>
      <c r="D1312" s="259" t="str">
        <f t="shared" si="259"/>
        <v/>
      </c>
      <c r="E1312" s="236"/>
      <c r="F1312" s="236"/>
      <c r="G1312" s="244"/>
      <c r="H1312" s="259" t="str">
        <f t="shared" si="260"/>
        <v/>
      </c>
      <c r="I1312" s="236"/>
      <c r="J1312" s="236"/>
      <c r="K1312" s="236"/>
      <c r="L1312" s="236"/>
      <c r="M1312" s="311">
        <f t="shared" si="256"/>
        <v>0</v>
      </c>
      <c r="N1312" s="236"/>
      <c r="O1312" s="236"/>
      <c r="P1312" s="236"/>
      <c r="Q1312" s="236"/>
      <c r="R1312" s="236"/>
      <c r="S1312" s="236"/>
      <c r="T1312" s="236"/>
      <c r="U1312" s="236"/>
      <c r="V1312" s="236"/>
      <c r="W1312" s="236"/>
      <c r="X1312" s="236"/>
      <c r="Y1312" s="236"/>
      <c r="Z1312" s="236"/>
      <c r="AA1312" s="236"/>
      <c r="AB1312" s="236"/>
      <c r="AC1312" s="236"/>
      <c r="AD1312" s="236"/>
      <c r="AE1312" s="236"/>
      <c r="AF1312" s="236"/>
      <c r="AG1312" s="236"/>
      <c r="AH1312" s="236"/>
      <c r="AI1312" s="236"/>
      <c r="AJ1312" s="236"/>
      <c r="AK1312" s="236"/>
      <c r="AL1312" s="260" t="str">
        <f t="shared" si="253"/>
        <v>нет</v>
      </c>
      <c r="AM1312" s="260" t="str">
        <f t="shared" si="257"/>
        <v>нет</v>
      </c>
      <c r="AN1312" s="260">
        <f t="shared" si="254"/>
        <v>0</v>
      </c>
      <c r="AO1312" s="260" t="e">
        <f t="shared" si="255"/>
        <v>#VALUE!</v>
      </c>
    </row>
    <row r="1313" spans="1:41">
      <c r="A1313" s="264" t="e">
        <f t="shared" si="258"/>
        <v>#VALUE!</v>
      </c>
      <c r="B1313" s="243">
        <v>1401</v>
      </c>
      <c r="C1313" s="244"/>
      <c r="D1313" s="259" t="str">
        <f t="shared" si="259"/>
        <v/>
      </c>
      <c r="E1313" s="236"/>
      <c r="F1313" s="236"/>
      <c r="G1313" s="244"/>
      <c r="H1313" s="259" t="str">
        <f t="shared" si="260"/>
        <v/>
      </c>
      <c r="I1313" s="236"/>
      <c r="J1313" s="236"/>
      <c r="K1313" s="236"/>
      <c r="L1313" s="236"/>
      <c r="M1313" s="311">
        <f t="shared" si="256"/>
        <v>0</v>
      </c>
      <c r="N1313" s="236"/>
      <c r="O1313" s="236"/>
      <c r="P1313" s="236"/>
      <c r="Q1313" s="236"/>
      <c r="R1313" s="236"/>
      <c r="S1313" s="236"/>
      <c r="T1313" s="236"/>
      <c r="U1313" s="236"/>
      <c r="V1313" s="236"/>
      <c r="W1313" s="236"/>
      <c r="X1313" s="236"/>
      <c r="Y1313" s="236"/>
      <c r="Z1313" s="236"/>
      <c r="AA1313" s="236"/>
      <c r="AB1313" s="236"/>
      <c r="AC1313" s="236"/>
      <c r="AD1313" s="236"/>
      <c r="AE1313" s="236"/>
      <c r="AF1313" s="236"/>
      <c r="AG1313" s="236"/>
      <c r="AH1313" s="236"/>
      <c r="AI1313" s="236"/>
      <c r="AJ1313" s="236"/>
      <c r="AK1313" s="236"/>
      <c r="AL1313" s="260" t="str">
        <f t="shared" si="253"/>
        <v>нет</v>
      </c>
      <c r="AM1313" s="260" t="str">
        <f t="shared" si="257"/>
        <v>нет</v>
      </c>
      <c r="AN1313" s="260">
        <f t="shared" si="254"/>
        <v>0</v>
      </c>
      <c r="AO1313" s="260" t="e">
        <f t="shared" si="255"/>
        <v>#VALUE!</v>
      </c>
    </row>
    <row r="1314" spans="1:41">
      <c r="A1314" s="264" t="e">
        <f t="shared" si="258"/>
        <v>#VALUE!</v>
      </c>
      <c r="B1314" s="243">
        <v>1402</v>
      </c>
      <c r="C1314" s="244"/>
      <c r="D1314" s="259" t="str">
        <f t="shared" si="259"/>
        <v/>
      </c>
      <c r="E1314" s="236"/>
      <c r="F1314" s="236"/>
      <c r="G1314" s="244"/>
      <c r="H1314" s="259" t="str">
        <f t="shared" si="260"/>
        <v/>
      </c>
      <c r="I1314" s="236"/>
      <c r="J1314" s="236"/>
      <c r="K1314" s="236"/>
      <c r="L1314" s="236"/>
      <c r="M1314" s="311">
        <f t="shared" si="256"/>
        <v>0</v>
      </c>
      <c r="N1314" s="236"/>
      <c r="O1314" s="236"/>
      <c r="P1314" s="236"/>
      <c r="Q1314" s="236"/>
      <c r="R1314" s="236"/>
      <c r="S1314" s="236"/>
      <c r="T1314" s="236"/>
      <c r="U1314" s="236"/>
      <c r="V1314" s="236"/>
      <c r="W1314" s="236"/>
      <c r="X1314" s="236"/>
      <c r="Y1314" s="236"/>
      <c r="Z1314" s="236"/>
      <c r="AA1314" s="236"/>
      <c r="AB1314" s="236"/>
      <c r="AC1314" s="236"/>
      <c r="AD1314" s="236"/>
      <c r="AE1314" s="236"/>
      <c r="AF1314" s="236"/>
      <c r="AG1314" s="236"/>
      <c r="AH1314" s="236"/>
      <c r="AI1314" s="236"/>
      <c r="AJ1314" s="236"/>
      <c r="AK1314" s="236"/>
      <c r="AL1314" s="260" t="str">
        <f t="shared" ref="AL1314:AL1377" si="261">IF($I1314&lt;5,"нет",IF($I1314&gt;9,"нет","да"))</f>
        <v>нет</v>
      </c>
      <c r="AM1314" s="260" t="str">
        <f t="shared" si="257"/>
        <v>нет</v>
      </c>
      <c r="AN1314" s="260">
        <f t="shared" ref="AN1314:AN1377" si="262">COUNTIF(N1314:AK1314,"призер")+COUNTIF(N1314:AK1314,"победитель")</f>
        <v>0</v>
      </c>
      <c r="AO1314" s="260" t="e">
        <f t="shared" ref="AO1314:AO1377" si="263">IF(LEN(G1314)=5,LEFT(G1314,1)+100,LEFT(G1314,2)+100)</f>
        <v>#VALUE!</v>
      </c>
    </row>
    <row r="1315" spans="1:41">
      <c r="A1315" s="264" t="e">
        <f t="shared" si="258"/>
        <v>#VALUE!</v>
      </c>
      <c r="B1315" s="243">
        <v>1403</v>
      </c>
      <c r="C1315" s="244"/>
      <c r="D1315" s="259" t="str">
        <f t="shared" si="259"/>
        <v/>
      </c>
      <c r="E1315" s="236"/>
      <c r="F1315" s="236"/>
      <c r="G1315" s="244"/>
      <c r="H1315" s="259" t="str">
        <f t="shared" si="260"/>
        <v/>
      </c>
      <c r="I1315" s="236"/>
      <c r="J1315" s="236"/>
      <c r="K1315" s="236"/>
      <c r="L1315" s="236"/>
      <c r="M1315" s="311">
        <f t="shared" ref="M1315:M1378" si="264">COUNTA(N1315:AK1315)</f>
        <v>0</v>
      </c>
      <c r="N1315" s="236"/>
      <c r="O1315" s="236"/>
      <c r="P1315" s="236"/>
      <c r="Q1315" s="236"/>
      <c r="R1315" s="236"/>
      <c r="S1315" s="236"/>
      <c r="T1315" s="236"/>
      <c r="U1315" s="236"/>
      <c r="V1315" s="236"/>
      <c r="W1315" s="236"/>
      <c r="X1315" s="236"/>
      <c r="Y1315" s="236"/>
      <c r="Z1315" s="236"/>
      <c r="AA1315" s="236"/>
      <c r="AB1315" s="236"/>
      <c r="AC1315" s="236"/>
      <c r="AD1315" s="236"/>
      <c r="AE1315" s="236"/>
      <c r="AF1315" s="236"/>
      <c r="AG1315" s="236"/>
      <c r="AH1315" s="236"/>
      <c r="AI1315" s="236"/>
      <c r="AJ1315" s="236"/>
      <c r="AK1315" s="236"/>
      <c r="AL1315" s="260" t="str">
        <f t="shared" si="261"/>
        <v>нет</v>
      </c>
      <c r="AM1315" s="260" t="str">
        <f t="shared" ref="AM1315:AM1378" si="265">IF($I1315&lt;=9,"нет","да")</f>
        <v>нет</v>
      </c>
      <c r="AN1315" s="260">
        <f t="shared" si="262"/>
        <v>0</v>
      </c>
      <c r="AO1315" s="260" t="e">
        <f t="shared" si="263"/>
        <v>#VALUE!</v>
      </c>
    </row>
    <row r="1316" spans="1:41">
      <c r="A1316" s="264" t="e">
        <f t="shared" si="258"/>
        <v>#VALUE!</v>
      </c>
      <c r="B1316" s="243">
        <v>1404</v>
      </c>
      <c r="C1316" s="244"/>
      <c r="D1316" s="259" t="str">
        <f t="shared" si="259"/>
        <v/>
      </c>
      <c r="E1316" s="236"/>
      <c r="F1316" s="236"/>
      <c r="G1316" s="244"/>
      <c r="H1316" s="259" t="str">
        <f t="shared" si="260"/>
        <v/>
      </c>
      <c r="I1316" s="236"/>
      <c r="J1316" s="236"/>
      <c r="K1316" s="236"/>
      <c r="L1316" s="236"/>
      <c r="M1316" s="311">
        <f t="shared" si="264"/>
        <v>0</v>
      </c>
      <c r="N1316" s="236"/>
      <c r="O1316" s="236"/>
      <c r="P1316" s="236"/>
      <c r="Q1316" s="236"/>
      <c r="R1316" s="236"/>
      <c r="S1316" s="236"/>
      <c r="T1316" s="236"/>
      <c r="U1316" s="236"/>
      <c r="V1316" s="236"/>
      <c r="W1316" s="236"/>
      <c r="X1316" s="236"/>
      <c r="Y1316" s="236"/>
      <c r="Z1316" s="236"/>
      <c r="AA1316" s="236"/>
      <c r="AB1316" s="236"/>
      <c r="AC1316" s="236"/>
      <c r="AD1316" s="236"/>
      <c r="AE1316" s="236"/>
      <c r="AF1316" s="236"/>
      <c r="AG1316" s="236"/>
      <c r="AH1316" s="236"/>
      <c r="AI1316" s="236"/>
      <c r="AJ1316" s="236"/>
      <c r="AK1316" s="236"/>
      <c r="AL1316" s="260" t="str">
        <f t="shared" si="261"/>
        <v>нет</v>
      </c>
      <c r="AM1316" s="260" t="str">
        <f t="shared" si="265"/>
        <v>нет</v>
      </c>
      <c r="AN1316" s="260">
        <f t="shared" si="262"/>
        <v>0</v>
      </c>
      <c r="AO1316" s="260" t="e">
        <f t="shared" si="263"/>
        <v>#VALUE!</v>
      </c>
    </row>
    <row r="1317" spans="1:41">
      <c r="A1317" s="264" t="e">
        <f t="shared" si="258"/>
        <v>#VALUE!</v>
      </c>
      <c r="B1317" s="243">
        <v>1405</v>
      </c>
      <c r="C1317" s="244"/>
      <c r="D1317" s="259" t="str">
        <f t="shared" si="259"/>
        <v/>
      </c>
      <c r="E1317" s="236"/>
      <c r="F1317" s="236"/>
      <c r="G1317" s="244"/>
      <c r="H1317" s="259" t="str">
        <f t="shared" si="260"/>
        <v/>
      </c>
      <c r="I1317" s="236"/>
      <c r="J1317" s="236"/>
      <c r="K1317" s="236"/>
      <c r="L1317" s="236"/>
      <c r="M1317" s="311">
        <f t="shared" si="264"/>
        <v>0</v>
      </c>
      <c r="N1317" s="236"/>
      <c r="O1317" s="236"/>
      <c r="P1317" s="236"/>
      <c r="Q1317" s="236"/>
      <c r="R1317" s="236"/>
      <c r="S1317" s="236"/>
      <c r="T1317" s="236"/>
      <c r="U1317" s="236"/>
      <c r="V1317" s="236"/>
      <c r="W1317" s="236"/>
      <c r="X1317" s="236"/>
      <c r="Y1317" s="236"/>
      <c r="Z1317" s="236"/>
      <c r="AA1317" s="236"/>
      <c r="AB1317" s="236"/>
      <c r="AC1317" s="236"/>
      <c r="AD1317" s="236"/>
      <c r="AE1317" s="236"/>
      <c r="AF1317" s="236"/>
      <c r="AG1317" s="236"/>
      <c r="AH1317" s="236"/>
      <c r="AI1317" s="236"/>
      <c r="AJ1317" s="236"/>
      <c r="AK1317" s="236"/>
      <c r="AL1317" s="260" t="str">
        <f t="shared" si="261"/>
        <v>нет</v>
      </c>
      <c r="AM1317" s="260" t="str">
        <f t="shared" si="265"/>
        <v>нет</v>
      </c>
      <c r="AN1317" s="260">
        <f t="shared" si="262"/>
        <v>0</v>
      </c>
      <c r="AO1317" s="260" t="e">
        <f t="shared" si="263"/>
        <v>#VALUE!</v>
      </c>
    </row>
    <row r="1318" spans="1:41">
      <c r="A1318" s="264" t="e">
        <f t="shared" si="258"/>
        <v>#VALUE!</v>
      </c>
      <c r="B1318" s="243">
        <v>1406</v>
      </c>
      <c r="C1318" s="244"/>
      <c r="D1318" s="259" t="str">
        <f t="shared" si="259"/>
        <v/>
      </c>
      <c r="E1318" s="236"/>
      <c r="F1318" s="236"/>
      <c r="G1318" s="244"/>
      <c r="H1318" s="259" t="str">
        <f t="shared" si="260"/>
        <v/>
      </c>
      <c r="I1318" s="236"/>
      <c r="J1318" s="236"/>
      <c r="K1318" s="236"/>
      <c r="L1318" s="236"/>
      <c r="M1318" s="311">
        <f t="shared" si="264"/>
        <v>0</v>
      </c>
      <c r="N1318" s="236"/>
      <c r="O1318" s="236"/>
      <c r="P1318" s="236"/>
      <c r="Q1318" s="236"/>
      <c r="R1318" s="236"/>
      <c r="S1318" s="236"/>
      <c r="T1318" s="236"/>
      <c r="U1318" s="236"/>
      <c r="V1318" s="236"/>
      <c r="W1318" s="236"/>
      <c r="X1318" s="236"/>
      <c r="Y1318" s="236"/>
      <c r="Z1318" s="236"/>
      <c r="AA1318" s="236"/>
      <c r="AB1318" s="236"/>
      <c r="AC1318" s="236"/>
      <c r="AD1318" s="236"/>
      <c r="AE1318" s="236"/>
      <c r="AF1318" s="236"/>
      <c r="AG1318" s="236"/>
      <c r="AH1318" s="236"/>
      <c r="AI1318" s="236"/>
      <c r="AJ1318" s="236"/>
      <c r="AK1318" s="236"/>
      <c r="AL1318" s="260" t="str">
        <f t="shared" si="261"/>
        <v>нет</v>
      </c>
      <c r="AM1318" s="260" t="str">
        <f t="shared" si="265"/>
        <v>нет</v>
      </c>
      <c r="AN1318" s="260">
        <f t="shared" si="262"/>
        <v>0</v>
      </c>
      <c r="AO1318" s="260" t="e">
        <f t="shared" si="263"/>
        <v>#VALUE!</v>
      </c>
    </row>
    <row r="1319" spans="1:41">
      <c r="A1319" s="264" t="e">
        <f t="shared" si="258"/>
        <v>#VALUE!</v>
      </c>
      <c r="B1319" s="243">
        <v>1407</v>
      </c>
      <c r="C1319" s="244"/>
      <c r="D1319" s="259" t="str">
        <f t="shared" si="259"/>
        <v/>
      </c>
      <c r="E1319" s="236"/>
      <c r="F1319" s="236"/>
      <c r="G1319" s="244"/>
      <c r="H1319" s="259" t="str">
        <f t="shared" si="260"/>
        <v/>
      </c>
      <c r="I1319" s="236"/>
      <c r="J1319" s="236"/>
      <c r="K1319" s="236"/>
      <c r="L1319" s="236"/>
      <c r="M1319" s="311">
        <f t="shared" si="264"/>
        <v>0</v>
      </c>
      <c r="N1319" s="236"/>
      <c r="O1319" s="236"/>
      <c r="P1319" s="236"/>
      <c r="Q1319" s="236"/>
      <c r="R1319" s="236"/>
      <c r="S1319" s="236"/>
      <c r="T1319" s="236"/>
      <c r="U1319" s="236"/>
      <c r="V1319" s="236"/>
      <c r="W1319" s="236"/>
      <c r="X1319" s="236"/>
      <c r="Y1319" s="236"/>
      <c r="Z1319" s="236"/>
      <c r="AA1319" s="236"/>
      <c r="AB1319" s="236"/>
      <c r="AC1319" s="236"/>
      <c r="AD1319" s="236"/>
      <c r="AE1319" s="236"/>
      <c r="AF1319" s="236"/>
      <c r="AG1319" s="236"/>
      <c r="AH1319" s="236"/>
      <c r="AI1319" s="236"/>
      <c r="AJ1319" s="236"/>
      <c r="AK1319" s="236"/>
      <c r="AL1319" s="260" t="str">
        <f t="shared" si="261"/>
        <v>нет</v>
      </c>
      <c r="AM1319" s="260" t="str">
        <f t="shared" si="265"/>
        <v>нет</v>
      </c>
      <c r="AN1319" s="260">
        <f t="shared" si="262"/>
        <v>0</v>
      </c>
      <c r="AO1319" s="260" t="e">
        <f t="shared" si="263"/>
        <v>#VALUE!</v>
      </c>
    </row>
    <row r="1320" spans="1:41">
      <c r="A1320" s="264" t="e">
        <f t="shared" si="258"/>
        <v>#VALUE!</v>
      </c>
      <c r="B1320" s="243">
        <v>1408</v>
      </c>
      <c r="C1320" s="244"/>
      <c r="D1320" s="259" t="str">
        <f t="shared" si="259"/>
        <v/>
      </c>
      <c r="E1320" s="236"/>
      <c r="F1320" s="236"/>
      <c r="G1320" s="244"/>
      <c r="H1320" s="259" t="str">
        <f t="shared" si="260"/>
        <v/>
      </c>
      <c r="I1320" s="236"/>
      <c r="J1320" s="236"/>
      <c r="K1320" s="236"/>
      <c r="L1320" s="236"/>
      <c r="M1320" s="311">
        <f t="shared" si="264"/>
        <v>0</v>
      </c>
      <c r="N1320" s="236"/>
      <c r="O1320" s="236"/>
      <c r="P1320" s="236"/>
      <c r="Q1320" s="236"/>
      <c r="R1320" s="236"/>
      <c r="S1320" s="236"/>
      <c r="T1320" s="236"/>
      <c r="U1320" s="236"/>
      <c r="V1320" s="236"/>
      <c r="W1320" s="236"/>
      <c r="X1320" s="236"/>
      <c r="Y1320" s="236"/>
      <c r="Z1320" s="236"/>
      <c r="AA1320" s="236"/>
      <c r="AB1320" s="236"/>
      <c r="AC1320" s="236"/>
      <c r="AD1320" s="236"/>
      <c r="AE1320" s="236"/>
      <c r="AF1320" s="236"/>
      <c r="AG1320" s="236"/>
      <c r="AH1320" s="236"/>
      <c r="AI1320" s="236"/>
      <c r="AJ1320" s="236"/>
      <c r="AK1320" s="236"/>
      <c r="AL1320" s="260" t="str">
        <f t="shared" si="261"/>
        <v>нет</v>
      </c>
      <c r="AM1320" s="260" t="str">
        <f t="shared" si="265"/>
        <v>нет</v>
      </c>
      <c r="AN1320" s="260">
        <f t="shared" si="262"/>
        <v>0</v>
      </c>
      <c r="AO1320" s="260" t="e">
        <f t="shared" si="263"/>
        <v>#VALUE!</v>
      </c>
    </row>
    <row r="1321" spans="1:41">
      <c r="A1321" s="264" t="e">
        <f t="shared" si="258"/>
        <v>#VALUE!</v>
      </c>
      <c r="B1321" s="243">
        <v>1409</v>
      </c>
      <c r="C1321" s="244"/>
      <c r="D1321" s="259" t="str">
        <f t="shared" si="259"/>
        <v/>
      </c>
      <c r="E1321" s="236"/>
      <c r="F1321" s="236"/>
      <c r="G1321" s="244"/>
      <c r="H1321" s="259" t="str">
        <f t="shared" si="260"/>
        <v/>
      </c>
      <c r="I1321" s="236"/>
      <c r="J1321" s="236"/>
      <c r="K1321" s="236"/>
      <c r="L1321" s="236"/>
      <c r="M1321" s="311">
        <f t="shared" si="264"/>
        <v>0</v>
      </c>
      <c r="N1321" s="236"/>
      <c r="O1321" s="236"/>
      <c r="P1321" s="236"/>
      <c r="Q1321" s="236"/>
      <c r="R1321" s="236"/>
      <c r="S1321" s="236"/>
      <c r="T1321" s="236"/>
      <c r="U1321" s="236"/>
      <c r="V1321" s="236"/>
      <c r="W1321" s="236"/>
      <c r="X1321" s="236"/>
      <c r="Y1321" s="236"/>
      <c r="Z1321" s="236"/>
      <c r="AA1321" s="236"/>
      <c r="AB1321" s="236"/>
      <c r="AC1321" s="236"/>
      <c r="AD1321" s="236"/>
      <c r="AE1321" s="236"/>
      <c r="AF1321" s="236"/>
      <c r="AG1321" s="236"/>
      <c r="AH1321" s="236"/>
      <c r="AI1321" s="236"/>
      <c r="AJ1321" s="236"/>
      <c r="AK1321" s="236"/>
      <c r="AL1321" s="260" t="str">
        <f t="shared" si="261"/>
        <v>нет</v>
      </c>
      <c r="AM1321" s="260" t="str">
        <f t="shared" si="265"/>
        <v>нет</v>
      </c>
      <c r="AN1321" s="260">
        <f t="shared" si="262"/>
        <v>0</v>
      </c>
      <c r="AO1321" s="260" t="e">
        <f t="shared" si="263"/>
        <v>#VALUE!</v>
      </c>
    </row>
    <row r="1322" spans="1:41">
      <c r="A1322" s="264" t="e">
        <f t="shared" si="258"/>
        <v>#VALUE!</v>
      </c>
      <c r="B1322" s="243">
        <v>1410</v>
      </c>
      <c r="C1322" s="244"/>
      <c r="D1322" s="259" t="str">
        <f t="shared" si="259"/>
        <v/>
      </c>
      <c r="E1322" s="236"/>
      <c r="F1322" s="236"/>
      <c r="G1322" s="244"/>
      <c r="H1322" s="259" t="str">
        <f t="shared" si="260"/>
        <v/>
      </c>
      <c r="I1322" s="236"/>
      <c r="J1322" s="236"/>
      <c r="K1322" s="236"/>
      <c r="L1322" s="236"/>
      <c r="M1322" s="311">
        <f t="shared" si="264"/>
        <v>0</v>
      </c>
      <c r="N1322" s="236"/>
      <c r="O1322" s="236"/>
      <c r="P1322" s="236"/>
      <c r="Q1322" s="236"/>
      <c r="R1322" s="236"/>
      <c r="S1322" s="236"/>
      <c r="T1322" s="236"/>
      <c r="U1322" s="236"/>
      <c r="V1322" s="236"/>
      <c r="W1322" s="236"/>
      <c r="X1322" s="236"/>
      <c r="Y1322" s="236"/>
      <c r="Z1322" s="236"/>
      <c r="AA1322" s="236"/>
      <c r="AB1322" s="236"/>
      <c r="AC1322" s="236"/>
      <c r="AD1322" s="236"/>
      <c r="AE1322" s="236"/>
      <c r="AF1322" s="236"/>
      <c r="AG1322" s="236"/>
      <c r="AH1322" s="236"/>
      <c r="AI1322" s="236"/>
      <c r="AJ1322" s="236"/>
      <c r="AK1322" s="236"/>
      <c r="AL1322" s="260" t="str">
        <f t="shared" si="261"/>
        <v>нет</v>
      </c>
      <c r="AM1322" s="260" t="str">
        <f t="shared" si="265"/>
        <v>нет</v>
      </c>
      <c r="AN1322" s="260">
        <f t="shared" si="262"/>
        <v>0</v>
      </c>
      <c r="AO1322" s="260" t="e">
        <f t="shared" si="263"/>
        <v>#VALUE!</v>
      </c>
    </row>
    <row r="1323" spans="1:41">
      <c r="A1323" s="264" t="e">
        <f t="shared" si="258"/>
        <v>#VALUE!</v>
      </c>
      <c r="B1323" s="243">
        <v>1411</v>
      </c>
      <c r="C1323" s="244"/>
      <c r="D1323" s="259" t="str">
        <f t="shared" si="259"/>
        <v/>
      </c>
      <c r="E1323" s="236"/>
      <c r="F1323" s="236"/>
      <c r="G1323" s="244"/>
      <c r="H1323" s="259" t="str">
        <f t="shared" si="260"/>
        <v/>
      </c>
      <c r="I1323" s="236"/>
      <c r="J1323" s="236"/>
      <c r="K1323" s="236"/>
      <c r="L1323" s="236"/>
      <c r="M1323" s="311">
        <f t="shared" si="264"/>
        <v>0</v>
      </c>
      <c r="N1323" s="236"/>
      <c r="O1323" s="236"/>
      <c r="P1323" s="236"/>
      <c r="Q1323" s="236"/>
      <c r="R1323" s="236"/>
      <c r="S1323" s="236"/>
      <c r="T1323" s="236"/>
      <c r="U1323" s="236"/>
      <c r="V1323" s="236"/>
      <c r="W1323" s="236"/>
      <c r="X1323" s="236"/>
      <c r="Y1323" s="236"/>
      <c r="Z1323" s="236"/>
      <c r="AA1323" s="236"/>
      <c r="AB1323" s="236"/>
      <c r="AC1323" s="236"/>
      <c r="AD1323" s="236"/>
      <c r="AE1323" s="236"/>
      <c r="AF1323" s="236"/>
      <c r="AG1323" s="236"/>
      <c r="AH1323" s="236"/>
      <c r="AI1323" s="236"/>
      <c r="AJ1323" s="236"/>
      <c r="AK1323" s="236"/>
      <c r="AL1323" s="260" t="str">
        <f t="shared" si="261"/>
        <v>нет</v>
      </c>
      <c r="AM1323" s="260" t="str">
        <f t="shared" si="265"/>
        <v>нет</v>
      </c>
      <c r="AN1323" s="260">
        <f t="shared" si="262"/>
        <v>0</v>
      </c>
      <c r="AO1323" s="260" t="e">
        <f t="shared" si="263"/>
        <v>#VALUE!</v>
      </c>
    </row>
    <row r="1324" spans="1:41">
      <c r="A1324" s="264" t="e">
        <f t="shared" si="258"/>
        <v>#VALUE!</v>
      </c>
      <c r="B1324" s="243">
        <v>1412</v>
      </c>
      <c r="C1324" s="244"/>
      <c r="D1324" s="259" t="str">
        <f t="shared" si="259"/>
        <v/>
      </c>
      <c r="E1324" s="236"/>
      <c r="F1324" s="236"/>
      <c r="G1324" s="244"/>
      <c r="H1324" s="259" t="str">
        <f t="shared" si="260"/>
        <v/>
      </c>
      <c r="I1324" s="236"/>
      <c r="J1324" s="236"/>
      <c r="K1324" s="236"/>
      <c r="L1324" s="236"/>
      <c r="M1324" s="311">
        <f t="shared" si="264"/>
        <v>0</v>
      </c>
      <c r="N1324" s="236"/>
      <c r="O1324" s="236"/>
      <c r="P1324" s="236"/>
      <c r="Q1324" s="236"/>
      <c r="R1324" s="236"/>
      <c r="S1324" s="236"/>
      <c r="T1324" s="236"/>
      <c r="U1324" s="236"/>
      <c r="V1324" s="236"/>
      <c r="W1324" s="236"/>
      <c r="X1324" s="236"/>
      <c r="Y1324" s="236"/>
      <c r="Z1324" s="236"/>
      <c r="AA1324" s="236"/>
      <c r="AB1324" s="236"/>
      <c r="AC1324" s="236"/>
      <c r="AD1324" s="236"/>
      <c r="AE1324" s="236"/>
      <c r="AF1324" s="236"/>
      <c r="AG1324" s="236"/>
      <c r="AH1324" s="236"/>
      <c r="AI1324" s="236"/>
      <c r="AJ1324" s="236"/>
      <c r="AK1324" s="236"/>
      <c r="AL1324" s="260" t="str">
        <f t="shared" si="261"/>
        <v>нет</v>
      </c>
      <c r="AM1324" s="260" t="str">
        <f t="shared" si="265"/>
        <v>нет</v>
      </c>
      <c r="AN1324" s="260">
        <f t="shared" si="262"/>
        <v>0</v>
      </c>
      <c r="AO1324" s="260" t="e">
        <f t="shared" si="263"/>
        <v>#VALUE!</v>
      </c>
    </row>
    <row r="1325" spans="1:41">
      <c r="A1325" s="264" t="e">
        <f t="shared" ref="A1325:A1388" si="266">IF($AO1325=$C1325, "Код_ОО+МСУ_верно", "Требуется проверка кода ОО или МСУ, кроме 101, 102,103")</f>
        <v>#VALUE!</v>
      </c>
      <c r="B1325" s="243">
        <v>1413</v>
      </c>
      <c r="C1325" s="244"/>
      <c r="D1325" s="259" t="str">
        <f t="shared" si="259"/>
        <v/>
      </c>
      <c r="E1325" s="236"/>
      <c r="F1325" s="236"/>
      <c r="G1325" s="244"/>
      <c r="H1325" s="259" t="str">
        <f t="shared" si="260"/>
        <v/>
      </c>
      <c r="I1325" s="236"/>
      <c r="J1325" s="236"/>
      <c r="K1325" s="236"/>
      <c r="L1325" s="236"/>
      <c r="M1325" s="311">
        <f t="shared" si="264"/>
        <v>0</v>
      </c>
      <c r="N1325" s="236"/>
      <c r="O1325" s="236"/>
      <c r="P1325" s="236"/>
      <c r="Q1325" s="236"/>
      <c r="R1325" s="236"/>
      <c r="S1325" s="236"/>
      <c r="T1325" s="236"/>
      <c r="U1325" s="236"/>
      <c r="V1325" s="236"/>
      <c r="W1325" s="236"/>
      <c r="X1325" s="236"/>
      <c r="Y1325" s="236"/>
      <c r="Z1325" s="236"/>
      <c r="AA1325" s="236"/>
      <c r="AB1325" s="236"/>
      <c r="AC1325" s="236"/>
      <c r="AD1325" s="236"/>
      <c r="AE1325" s="236"/>
      <c r="AF1325" s="236"/>
      <c r="AG1325" s="236"/>
      <c r="AH1325" s="236"/>
      <c r="AI1325" s="236"/>
      <c r="AJ1325" s="236"/>
      <c r="AK1325" s="236"/>
      <c r="AL1325" s="260" t="str">
        <f t="shared" si="261"/>
        <v>нет</v>
      </c>
      <c r="AM1325" s="260" t="str">
        <f t="shared" si="265"/>
        <v>нет</v>
      </c>
      <c r="AN1325" s="260">
        <f t="shared" si="262"/>
        <v>0</v>
      </c>
      <c r="AO1325" s="260" t="e">
        <f t="shared" si="263"/>
        <v>#VALUE!</v>
      </c>
    </row>
    <row r="1326" spans="1:41">
      <c r="A1326" s="264" t="e">
        <f t="shared" si="266"/>
        <v>#VALUE!</v>
      </c>
      <c r="B1326" s="243">
        <v>1414</v>
      </c>
      <c r="C1326" s="244"/>
      <c r="D1326" s="259" t="str">
        <f t="shared" si="259"/>
        <v/>
      </c>
      <c r="E1326" s="236"/>
      <c r="F1326" s="236"/>
      <c r="G1326" s="244"/>
      <c r="H1326" s="259" t="str">
        <f t="shared" si="260"/>
        <v/>
      </c>
      <c r="I1326" s="236"/>
      <c r="J1326" s="236"/>
      <c r="K1326" s="236"/>
      <c r="L1326" s="236"/>
      <c r="M1326" s="311">
        <f t="shared" si="264"/>
        <v>0</v>
      </c>
      <c r="N1326" s="236"/>
      <c r="O1326" s="236"/>
      <c r="P1326" s="236"/>
      <c r="Q1326" s="236"/>
      <c r="R1326" s="236"/>
      <c r="S1326" s="236"/>
      <c r="T1326" s="236"/>
      <c r="U1326" s="236"/>
      <c r="V1326" s="236"/>
      <c r="W1326" s="236"/>
      <c r="X1326" s="236"/>
      <c r="Y1326" s="236"/>
      <c r="Z1326" s="236"/>
      <c r="AA1326" s="236"/>
      <c r="AB1326" s="236"/>
      <c r="AC1326" s="236"/>
      <c r="AD1326" s="236"/>
      <c r="AE1326" s="236"/>
      <c r="AF1326" s="236"/>
      <c r="AG1326" s="236"/>
      <c r="AH1326" s="236"/>
      <c r="AI1326" s="236"/>
      <c r="AJ1326" s="236"/>
      <c r="AK1326" s="236"/>
      <c r="AL1326" s="260" t="str">
        <f t="shared" si="261"/>
        <v>нет</v>
      </c>
      <c r="AM1326" s="260" t="str">
        <f t="shared" si="265"/>
        <v>нет</v>
      </c>
      <c r="AN1326" s="260">
        <f t="shared" si="262"/>
        <v>0</v>
      </c>
      <c r="AO1326" s="260" t="e">
        <f t="shared" si="263"/>
        <v>#VALUE!</v>
      </c>
    </row>
    <row r="1327" spans="1:41">
      <c r="A1327" s="264" t="e">
        <f t="shared" si="266"/>
        <v>#VALUE!</v>
      </c>
      <c r="B1327" s="243">
        <v>1415</v>
      </c>
      <c r="C1327" s="244"/>
      <c r="D1327" s="259" t="str">
        <f t="shared" si="259"/>
        <v/>
      </c>
      <c r="E1327" s="236"/>
      <c r="F1327" s="236"/>
      <c r="G1327" s="244"/>
      <c r="H1327" s="259" t="str">
        <f t="shared" si="260"/>
        <v/>
      </c>
      <c r="I1327" s="236"/>
      <c r="J1327" s="236"/>
      <c r="K1327" s="236"/>
      <c r="L1327" s="236"/>
      <c r="M1327" s="311">
        <f t="shared" si="264"/>
        <v>0</v>
      </c>
      <c r="N1327" s="236"/>
      <c r="O1327" s="236"/>
      <c r="P1327" s="236"/>
      <c r="Q1327" s="236"/>
      <c r="R1327" s="236"/>
      <c r="S1327" s="236"/>
      <c r="T1327" s="236"/>
      <c r="U1327" s="236"/>
      <c r="V1327" s="236"/>
      <c r="W1327" s="236"/>
      <c r="X1327" s="236"/>
      <c r="Y1327" s="236"/>
      <c r="Z1327" s="236"/>
      <c r="AA1327" s="236"/>
      <c r="AB1327" s="236"/>
      <c r="AC1327" s="236"/>
      <c r="AD1327" s="236"/>
      <c r="AE1327" s="236"/>
      <c r="AF1327" s="236"/>
      <c r="AG1327" s="236"/>
      <c r="AH1327" s="236"/>
      <c r="AI1327" s="236"/>
      <c r="AJ1327" s="236"/>
      <c r="AK1327" s="236"/>
      <c r="AL1327" s="260" t="str">
        <f t="shared" si="261"/>
        <v>нет</v>
      </c>
      <c r="AM1327" s="260" t="str">
        <f t="shared" si="265"/>
        <v>нет</v>
      </c>
      <c r="AN1327" s="260">
        <f t="shared" si="262"/>
        <v>0</v>
      </c>
      <c r="AO1327" s="260" t="e">
        <f t="shared" si="263"/>
        <v>#VALUE!</v>
      </c>
    </row>
    <row r="1328" spans="1:41">
      <c r="A1328" s="264" t="e">
        <f t="shared" si="266"/>
        <v>#VALUE!</v>
      </c>
      <c r="B1328" s="243">
        <v>1416</v>
      </c>
      <c r="C1328" s="244"/>
      <c r="D1328" s="259" t="str">
        <f t="shared" si="259"/>
        <v/>
      </c>
      <c r="E1328" s="236"/>
      <c r="F1328" s="236"/>
      <c r="G1328" s="244"/>
      <c r="H1328" s="259" t="str">
        <f t="shared" si="260"/>
        <v/>
      </c>
      <c r="I1328" s="236"/>
      <c r="J1328" s="236"/>
      <c r="K1328" s="236"/>
      <c r="L1328" s="236"/>
      <c r="M1328" s="311">
        <f t="shared" si="264"/>
        <v>0</v>
      </c>
      <c r="N1328" s="236"/>
      <c r="O1328" s="236"/>
      <c r="P1328" s="236"/>
      <c r="Q1328" s="236"/>
      <c r="R1328" s="236"/>
      <c r="S1328" s="236"/>
      <c r="T1328" s="236"/>
      <c r="U1328" s="236"/>
      <c r="V1328" s="236"/>
      <c r="W1328" s="236"/>
      <c r="X1328" s="236"/>
      <c r="Y1328" s="236"/>
      <c r="Z1328" s="236"/>
      <c r="AA1328" s="236"/>
      <c r="AB1328" s="236"/>
      <c r="AC1328" s="236"/>
      <c r="AD1328" s="236"/>
      <c r="AE1328" s="236"/>
      <c r="AF1328" s="236"/>
      <c r="AG1328" s="236"/>
      <c r="AH1328" s="236"/>
      <c r="AI1328" s="236"/>
      <c r="AJ1328" s="236"/>
      <c r="AK1328" s="236"/>
      <c r="AL1328" s="260" t="str">
        <f t="shared" si="261"/>
        <v>нет</v>
      </c>
      <c r="AM1328" s="260" t="str">
        <f t="shared" si="265"/>
        <v>нет</v>
      </c>
      <c r="AN1328" s="260">
        <f t="shared" si="262"/>
        <v>0</v>
      </c>
      <c r="AO1328" s="260" t="e">
        <f t="shared" si="263"/>
        <v>#VALUE!</v>
      </c>
    </row>
    <row r="1329" spans="1:41">
      <c r="A1329" s="264" t="e">
        <f t="shared" si="266"/>
        <v>#VALUE!</v>
      </c>
      <c r="B1329" s="243">
        <v>1417</v>
      </c>
      <c r="C1329" s="244"/>
      <c r="D1329" s="259" t="str">
        <f t="shared" si="259"/>
        <v/>
      </c>
      <c r="E1329" s="236"/>
      <c r="F1329" s="236"/>
      <c r="G1329" s="244"/>
      <c r="H1329" s="259" t="str">
        <f t="shared" si="260"/>
        <v/>
      </c>
      <c r="I1329" s="236"/>
      <c r="J1329" s="236"/>
      <c r="K1329" s="236"/>
      <c r="L1329" s="236"/>
      <c r="M1329" s="311">
        <f t="shared" si="264"/>
        <v>0</v>
      </c>
      <c r="N1329" s="236"/>
      <c r="O1329" s="236"/>
      <c r="P1329" s="236"/>
      <c r="Q1329" s="236"/>
      <c r="R1329" s="236"/>
      <c r="S1329" s="236"/>
      <c r="T1329" s="236"/>
      <c r="U1329" s="236"/>
      <c r="V1329" s="236"/>
      <c r="W1329" s="236"/>
      <c r="X1329" s="236"/>
      <c r="Y1329" s="236"/>
      <c r="Z1329" s="236"/>
      <c r="AA1329" s="236"/>
      <c r="AB1329" s="236"/>
      <c r="AC1329" s="236"/>
      <c r="AD1329" s="236"/>
      <c r="AE1329" s="236"/>
      <c r="AF1329" s="236"/>
      <c r="AG1329" s="236"/>
      <c r="AH1329" s="236"/>
      <c r="AI1329" s="236"/>
      <c r="AJ1329" s="236"/>
      <c r="AK1329" s="236"/>
      <c r="AL1329" s="260" t="str">
        <f t="shared" si="261"/>
        <v>нет</v>
      </c>
      <c r="AM1329" s="260" t="str">
        <f t="shared" si="265"/>
        <v>нет</v>
      </c>
      <c r="AN1329" s="260">
        <f t="shared" si="262"/>
        <v>0</v>
      </c>
      <c r="AO1329" s="260" t="e">
        <f t="shared" si="263"/>
        <v>#VALUE!</v>
      </c>
    </row>
    <row r="1330" spans="1:41">
      <c r="A1330" s="264" t="e">
        <f t="shared" si="266"/>
        <v>#VALUE!</v>
      </c>
      <c r="B1330" s="243">
        <v>1418</v>
      </c>
      <c r="C1330" s="244"/>
      <c r="D1330" s="259" t="str">
        <f t="shared" si="259"/>
        <v/>
      </c>
      <c r="E1330" s="236"/>
      <c r="F1330" s="236"/>
      <c r="G1330" s="244"/>
      <c r="H1330" s="259" t="str">
        <f t="shared" si="260"/>
        <v/>
      </c>
      <c r="I1330" s="236"/>
      <c r="J1330" s="236"/>
      <c r="K1330" s="236"/>
      <c r="L1330" s="236"/>
      <c r="M1330" s="311">
        <f t="shared" si="264"/>
        <v>0</v>
      </c>
      <c r="N1330" s="236"/>
      <c r="O1330" s="236"/>
      <c r="P1330" s="236"/>
      <c r="Q1330" s="236"/>
      <c r="R1330" s="236"/>
      <c r="S1330" s="236"/>
      <c r="T1330" s="236"/>
      <c r="U1330" s="236"/>
      <c r="V1330" s="236"/>
      <c r="W1330" s="236"/>
      <c r="X1330" s="236"/>
      <c r="Y1330" s="236"/>
      <c r="Z1330" s="236"/>
      <c r="AA1330" s="236"/>
      <c r="AB1330" s="236"/>
      <c r="AC1330" s="236"/>
      <c r="AD1330" s="236"/>
      <c r="AE1330" s="236"/>
      <c r="AF1330" s="236"/>
      <c r="AG1330" s="236"/>
      <c r="AH1330" s="236"/>
      <c r="AI1330" s="236"/>
      <c r="AJ1330" s="236"/>
      <c r="AK1330" s="236"/>
      <c r="AL1330" s="260" t="str">
        <f t="shared" si="261"/>
        <v>нет</v>
      </c>
      <c r="AM1330" s="260" t="str">
        <f t="shared" si="265"/>
        <v>нет</v>
      </c>
      <c r="AN1330" s="260">
        <f t="shared" si="262"/>
        <v>0</v>
      </c>
      <c r="AO1330" s="260" t="e">
        <f t="shared" si="263"/>
        <v>#VALUE!</v>
      </c>
    </row>
    <row r="1331" spans="1:41">
      <c r="A1331" s="264" t="e">
        <f t="shared" si="266"/>
        <v>#VALUE!</v>
      </c>
      <c r="B1331" s="243">
        <v>1419</v>
      </c>
      <c r="C1331" s="244"/>
      <c r="D1331" s="259" t="str">
        <f t="shared" si="259"/>
        <v/>
      </c>
      <c r="E1331" s="236"/>
      <c r="F1331" s="236"/>
      <c r="G1331" s="244"/>
      <c r="H1331" s="259" t="str">
        <f t="shared" si="260"/>
        <v/>
      </c>
      <c r="I1331" s="236"/>
      <c r="J1331" s="236"/>
      <c r="K1331" s="236"/>
      <c r="L1331" s="236"/>
      <c r="M1331" s="311">
        <f t="shared" si="264"/>
        <v>0</v>
      </c>
      <c r="N1331" s="236"/>
      <c r="O1331" s="236"/>
      <c r="P1331" s="236"/>
      <c r="Q1331" s="236"/>
      <c r="R1331" s="236"/>
      <c r="S1331" s="236"/>
      <c r="T1331" s="236"/>
      <c r="U1331" s="236"/>
      <c r="V1331" s="236"/>
      <c r="W1331" s="236"/>
      <c r="X1331" s="236"/>
      <c r="Y1331" s="236"/>
      <c r="Z1331" s="236"/>
      <c r="AA1331" s="236"/>
      <c r="AB1331" s="236"/>
      <c r="AC1331" s="236"/>
      <c r="AD1331" s="236"/>
      <c r="AE1331" s="236"/>
      <c r="AF1331" s="236"/>
      <c r="AG1331" s="236"/>
      <c r="AH1331" s="236"/>
      <c r="AI1331" s="236"/>
      <c r="AJ1331" s="236"/>
      <c r="AK1331" s="236"/>
      <c r="AL1331" s="260" t="str">
        <f t="shared" si="261"/>
        <v>нет</v>
      </c>
      <c r="AM1331" s="260" t="str">
        <f t="shared" si="265"/>
        <v>нет</v>
      </c>
      <c r="AN1331" s="260">
        <f t="shared" si="262"/>
        <v>0</v>
      </c>
      <c r="AO1331" s="260" t="e">
        <f t="shared" si="263"/>
        <v>#VALUE!</v>
      </c>
    </row>
    <row r="1332" spans="1:41">
      <c r="A1332" s="264" t="e">
        <f t="shared" si="266"/>
        <v>#VALUE!</v>
      </c>
      <c r="B1332" s="243">
        <v>1420</v>
      </c>
      <c r="C1332" s="244"/>
      <c r="D1332" s="259" t="str">
        <f t="shared" si="259"/>
        <v/>
      </c>
      <c r="E1332" s="236"/>
      <c r="F1332" s="236"/>
      <c r="G1332" s="244"/>
      <c r="H1332" s="259" t="str">
        <f t="shared" si="260"/>
        <v/>
      </c>
      <c r="I1332" s="236"/>
      <c r="J1332" s="236"/>
      <c r="K1332" s="236"/>
      <c r="L1332" s="236"/>
      <c r="M1332" s="311">
        <f t="shared" si="264"/>
        <v>0</v>
      </c>
      <c r="N1332" s="236"/>
      <c r="O1332" s="236"/>
      <c r="P1332" s="236"/>
      <c r="Q1332" s="236"/>
      <c r="R1332" s="236"/>
      <c r="S1332" s="236"/>
      <c r="T1332" s="236"/>
      <c r="U1332" s="236"/>
      <c r="V1332" s="236"/>
      <c r="W1332" s="236"/>
      <c r="X1332" s="236"/>
      <c r="Y1332" s="236"/>
      <c r="Z1332" s="236"/>
      <c r="AA1332" s="236"/>
      <c r="AB1332" s="236"/>
      <c r="AC1332" s="236"/>
      <c r="AD1332" s="236"/>
      <c r="AE1332" s="236"/>
      <c r="AF1332" s="236"/>
      <c r="AG1332" s="236"/>
      <c r="AH1332" s="236"/>
      <c r="AI1332" s="236"/>
      <c r="AJ1332" s="236"/>
      <c r="AK1332" s="236"/>
      <c r="AL1332" s="260" t="str">
        <f t="shared" si="261"/>
        <v>нет</v>
      </c>
      <c r="AM1332" s="260" t="str">
        <f t="shared" si="265"/>
        <v>нет</v>
      </c>
      <c r="AN1332" s="260">
        <f t="shared" si="262"/>
        <v>0</v>
      </c>
      <c r="AO1332" s="260" t="e">
        <f t="shared" si="263"/>
        <v>#VALUE!</v>
      </c>
    </row>
    <row r="1333" spans="1:41">
      <c r="A1333" s="264" t="e">
        <f t="shared" si="266"/>
        <v>#VALUE!</v>
      </c>
      <c r="B1333" s="243">
        <v>1421</v>
      </c>
      <c r="C1333" s="244"/>
      <c r="D1333" s="259" t="str">
        <f t="shared" si="259"/>
        <v/>
      </c>
      <c r="E1333" s="236"/>
      <c r="F1333" s="236"/>
      <c r="G1333" s="244"/>
      <c r="H1333" s="259" t="str">
        <f t="shared" si="260"/>
        <v/>
      </c>
      <c r="I1333" s="236"/>
      <c r="J1333" s="236"/>
      <c r="K1333" s="236"/>
      <c r="L1333" s="236"/>
      <c r="M1333" s="311">
        <f t="shared" si="264"/>
        <v>0</v>
      </c>
      <c r="N1333" s="236"/>
      <c r="O1333" s="236"/>
      <c r="P1333" s="236"/>
      <c r="Q1333" s="236"/>
      <c r="R1333" s="236"/>
      <c r="S1333" s="236"/>
      <c r="T1333" s="236"/>
      <c r="U1333" s="236"/>
      <c r="V1333" s="236"/>
      <c r="W1333" s="236"/>
      <c r="X1333" s="236"/>
      <c r="Y1333" s="236"/>
      <c r="Z1333" s="236"/>
      <c r="AA1333" s="236"/>
      <c r="AB1333" s="236"/>
      <c r="AC1333" s="236"/>
      <c r="AD1333" s="236"/>
      <c r="AE1333" s="236"/>
      <c r="AF1333" s="236"/>
      <c r="AG1333" s="236"/>
      <c r="AH1333" s="236"/>
      <c r="AI1333" s="236"/>
      <c r="AJ1333" s="236"/>
      <c r="AK1333" s="236"/>
      <c r="AL1333" s="260" t="str">
        <f t="shared" si="261"/>
        <v>нет</v>
      </c>
      <c r="AM1333" s="260" t="str">
        <f t="shared" si="265"/>
        <v>нет</v>
      </c>
      <c r="AN1333" s="260">
        <f t="shared" si="262"/>
        <v>0</v>
      </c>
      <c r="AO1333" s="260" t="e">
        <f t="shared" si="263"/>
        <v>#VALUE!</v>
      </c>
    </row>
    <row r="1334" spans="1:41">
      <c r="A1334" s="264" t="e">
        <f t="shared" si="266"/>
        <v>#VALUE!</v>
      </c>
      <c r="B1334" s="243">
        <v>1422</v>
      </c>
      <c r="C1334" s="244"/>
      <c r="D1334" s="259" t="str">
        <f t="shared" si="259"/>
        <v/>
      </c>
      <c r="E1334" s="236"/>
      <c r="F1334" s="236"/>
      <c r="G1334" s="244"/>
      <c r="H1334" s="259" t="str">
        <f t="shared" si="260"/>
        <v/>
      </c>
      <c r="I1334" s="236"/>
      <c r="J1334" s="236"/>
      <c r="K1334" s="236"/>
      <c r="L1334" s="236"/>
      <c r="M1334" s="311">
        <f t="shared" si="264"/>
        <v>0</v>
      </c>
      <c r="N1334" s="236"/>
      <c r="O1334" s="236"/>
      <c r="P1334" s="236"/>
      <c r="Q1334" s="236"/>
      <c r="R1334" s="236"/>
      <c r="S1334" s="236"/>
      <c r="T1334" s="236"/>
      <c r="U1334" s="236"/>
      <c r="V1334" s="236"/>
      <c r="W1334" s="236"/>
      <c r="X1334" s="236"/>
      <c r="Y1334" s="236"/>
      <c r="Z1334" s="236"/>
      <c r="AA1334" s="236"/>
      <c r="AB1334" s="236"/>
      <c r="AC1334" s="236"/>
      <c r="AD1334" s="236"/>
      <c r="AE1334" s="236"/>
      <c r="AF1334" s="236"/>
      <c r="AG1334" s="236"/>
      <c r="AH1334" s="236"/>
      <c r="AI1334" s="236"/>
      <c r="AJ1334" s="236"/>
      <c r="AK1334" s="236"/>
      <c r="AL1334" s="260" t="str">
        <f t="shared" si="261"/>
        <v>нет</v>
      </c>
      <c r="AM1334" s="260" t="str">
        <f t="shared" si="265"/>
        <v>нет</v>
      </c>
      <c r="AN1334" s="260">
        <f t="shared" si="262"/>
        <v>0</v>
      </c>
      <c r="AO1334" s="260" t="e">
        <f t="shared" si="263"/>
        <v>#VALUE!</v>
      </c>
    </row>
    <row r="1335" spans="1:41">
      <c r="A1335" s="264" t="e">
        <f t="shared" si="266"/>
        <v>#VALUE!</v>
      </c>
      <c r="B1335" s="243">
        <v>1423</v>
      </c>
      <c r="C1335" s="244"/>
      <c r="D1335" s="259" t="str">
        <f t="shared" si="259"/>
        <v/>
      </c>
      <c r="E1335" s="236"/>
      <c r="F1335" s="236"/>
      <c r="G1335" s="244"/>
      <c r="H1335" s="259" t="str">
        <f t="shared" si="260"/>
        <v/>
      </c>
      <c r="I1335" s="236"/>
      <c r="J1335" s="236"/>
      <c r="K1335" s="236"/>
      <c r="L1335" s="236"/>
      <c r="M1335" s="311">
        <f t="shared" si="264"/>
        <v>0</v>
      </c>
      <c r="N1335" s="236"/>
      <c r="O1335" s="236"/>
      <c r="P1335" s="236"/>
      <c r="Q1335" s="236"/>
      <c r="R1335" s="236"/>
      <c r="S1335" s="236"/>
      <c r="T1335" s="236"/>
      <c r="U1335" s="236"/>
      <c r="V1335" s="236"/>
      <c r="W1335" s="236"/>
      <c r="X1335" s="236"/>
      <c r="Y1335" s="236"/>
      <c r="Z1335" s="236"/>
      <c r="AA1335" s="236"/>
      <c r="AB1335" s="236"/>
      <c r="AC1335" s="236"/>
      <c r="AD1335" s="236"/>
      <c r="AE1335" s="236"/>
      <c r="AF1335" s="236"/>
      <c r="AG1335" s="236"/>
      <c r="AH1335" s="236"/>
      <c r="AI1335" s="236"/>
      <c r="AJ1335" s="236"/>
      <c r="AK1335" s="236"/>
      <c r="AL1335" s="260" t="str">
        <f t="shared" si="261"/>
        <v>нет</v>
      </c>
      <c r="AM1335" s="260" t="str">
        <f t="shared" si="265"/>
        <v>нет</v>
      </c>
      <c r="AN1335" s="260">
        <f t="shared" si="262"/>
        <v>0</v>
      </c>
      <c r="AO1335" s="260" t="e">
        <f t="shared" si="263"/>
        <v>#VALUE!</v>
      </c>
    </row>
    <row r="1336" spans="1:41">
      <c r="A1336" s="264" t="e">
        <f t="shared" si="266"/>
        <v>#VALUE!</v>
      </c>
      <c r="B1336" s="243">
        <v>1424</v>
      </c>
      <c r="C1336" s="244"/>
      <c r="D1336" s="259" t="str">
        <f t="shared" si="259"/>
        <v/>
      </c>
      <c r="E1336" s="236"/>
      <c r="F1336" s="236"/>
      <c r="G1336" s="244"/>
      <c r="H1336" s="259" t="str">
        <f t="shared" si="260"/>
        <v/>
      </c>
      <c r="I1336" s="236"/>
      <c r="J1336" s="236"/>
      <c r="K1336" s="236"/>
      <c r="L1336" s="236"/>
      <c r="M1336" s="311">
        <f t="shared" si="264"/>
        <v>0</v>
      </c>
      <c r="N1336" s="236"/>
      <c r="O1336" s="236"/>
      <c r="P1336" s="236"/>
      <c r="Q1336" s="236"/>
      <c r="R1336" s="236"/>
      <c r="S1336" s="236"/>
      <c r="T1336" s="236"/>
      <c r="U1336" s="236"/>
      <c r="V1336" s="236"/>
      <c r="W1336" s="236"/>
      <c r="X1336" s="236"/>
      <c r="Y1336" s="236"/>
      <c r="Z1336" s="236"/>
      <c r="AA1336" s="236"/>
      <c r="AB1336" s="236"/>
      <c r="AC1336" s="236"/>
      <c r="AD1336" s="236"/>
      <c r="AE1336" s="236"/>
      <c r="AF1336" s="236"/>
      <c r="AG1336" s="236"/>
      <c r="AH1336" s="236"/>
      <c r="AI1336" s="236"/>
      <c r="AJ1336" s="236"/>
      <c r="AK1336" s="236"/>
      <c r="AL1336" s="260" t="str">
        <f t="shared" si="261"/>
        <v>нет</v>
      </c>
      <c r="AM1336" s="260" t="str">
        <f t="shared" si="265"/>
        <v>нет</v>
      </c>
      <c r="AN1336" s="260">
        <f t="shared" si="262"/>
        <v>0</v>
      </c>
      <c r="AO1336" s="260" t="e">
        <f t="shared" si="263"/>
        <v>#VALUE!</v>
      </c>
    </row>
    <row r="1337" spans="1:41">
      <c r="A1337" s="264" t="e">
        <f t="shared" si="266"/>
        <v>#VALUE!</v>
      </c>
      <c r="B1337" s="243">
        <v>1425</v>
      </c>
      <c r="C1337" s="244"/>
      <c r="D1337" s="259" t="str">
        <f t="shared" si="259"/>
        <v/>
      </c>
      <c r="E1337" s="236"/>
      <c r="F1337" s="236"/>
      <c r="G1337" s="244"/>
      <c r="H1337" s="259" t="str">
        <f t="shared" si="260"/>
        <v/>
      </c>
      <c r="I1337" s="236"/>
      <c r="J1337" s="236"/>
      <c r="K1337" s="236"/>
      <c r="L1337" s="236"/>
      <c r="M1337" s="311">
        <f t="shared" si="264"/>
        <v>0</v>
      </c>
      <c r="N1337" s="236"/>
      <c r="O1337" s="236"/>
      <c r="P1337" s="236"/>
      <c r="Q1337" s="236"/>
      <c r="R1337" s="236"/>
      <c r="S1337" s="236"/>
      <c r="T1337" s="236"/>
      <c r="U1337" s="236"/>
      <c r="V1337" s="236"/>
      <c r="W1337" s="236"/>
      <c r="X1337" s="236"/>
      <c r="Y1337" s="236"/>
      <c r="Z1337" s="236"/>
      <c r="AA1337" s="236"/>
      <c r="AB1337" s="236"/>
      <c r="AC1337" s="236"/>
      <c r="AD1337" s="236"/>
      <c r="AE1337" s="236"/>
      <c r="AF1337" s="236"/>
      <c r="AG1337" s="236"/>
      <c r="AH1337" s="236"/>
      <c r="AI1337" s="236"/>
      <c r="AJ1337" s="236"/>
      <c r="AK1337" s="236"/>
      <c r="AL1337" s="260" t="str">
        <f t="shared" si="261"/>
        <v>нет</v>
      </c>
      <c r="AM1337" s="260" t="str">
        <f t="shared" si="265"/>
        <v>нет</v>
      </c>
      <c r="AN1337" s="260">
        <f t="shared" si="262"/>
        <v>0</v>
      </c>
      <c r="AO1337" s="260" t="e">
        <f t="shared" si="263"/>
        <v>#VALUE!</v>
      </c>
    </row>
    <row r="1338" spans="1:41">
      <c r="A1338" s="264" t="e">
        <f t="shared" si="266"/>
        <v>#VALUE!</v>
      </c>
      <c r="B1338" s="243">
        <v>1426</v>
      </c>
      <c r="C1338" s="244"/>
      <c r="D1338" s="259" t="str">
        <f t="shared" si="259"/>
        <v/>
      </c>
      <c r="E1338" s="236"/>
      <c r="F1338" s="236"/>
      <c r="G1338" s="244"/>
      <c r="H1338" s="259" t="str">
        <f t="shared" si="260"/>
        <v/>
      </c>
      <c r="I1338" s="236"/>
      <c r="J1338" s="236"/>
      <c r="K1338" s="236"/>
      <c r="L1338" s="236"/>
      <c r="M1338" s="311">
        <f t="shared" si="264"/>
        <v>0</v>
      </c>
      <c r="N1338" s="236"/>
      <c r="O1338" s="236"/>
      <c r="P1338" s="236"/>
      <c r="Q1338" s="236"/>
      <c r="R1338" s="236"/>
      <c r="S1338" s="236"/>
      <c r="T1338" s="236"/>
      <c r="U1338" s="236"/>
      <c r="V1338" s="236"/>
      <c r="W1338" s="236"/>
      <c r="X1338" s="236"/>
      <c r="Y1338" s="236"/>
      <c r="Z1338" s="236"/>
      <c r="AA1338" s="236"/>
      <c r="AB1338" s="236"/>
      <c r="AC1338" s="236"/>
      <c r="AD1338" s="236"/>
      <c r="AE1338" s="236"/>
      <c r="AF1338" s="236"/>
      <c r="AG1338" s="236"/>
      <c r="AH1338" s="236"/>
      <c r="AI1338" s="236"/>
      <c r="AJ1338" s="236"/>
      <c r="AK1338" s="236"/>
      <c r="AL1338" s="260" t="str">
        <f t="shared" si="261"/>
        <v>нет</v>
      </c>
      <c r="AM1338" s="260" t="str">
        <f t="shared" si="265"/>
        <v>нет</v>
      </c>
      <c r="AN1338" s="260">
        <f t="shared" si="262"/>
        <v>0</v>
      </c>
      <c r="AO1338" s="260" t="e">
        <f t="shared" si="263"/>
        <v>#VALUE!</v>
      </c>
    </row>
    <row r="1339" spans="1:41">
      <c r="A1339" s="264" t="e">
        <f t="shared" si="266"/>
        <v>#VALUE!</v>
      </c>
      <c r="B1339" s="243">
        <v>1427</v>
      </c>
      <c r="C1339" s="244"/>
      <c r="D1339" s="259" t="str">
        <f t="shared" si="259"/>
        <v/>
      </c>
      <c r="E1339" s="236"/>
      <c r="F1339" s="236"/>
      <c r="G1339" s="244"/>
      <c r="H1339" s="259" t="str">
        <f t="shared" si="260"/>
        <v/>
      </c>
      <c r="I1339" s="236"/>
      <c r="J1339" s="236"/>
      <c r="K1339" s="236"/>
      <c r="L1339" s="236"/>
      <c r="M1339" s="311">
        <f t="shared" si="264"/>
        <v>0</v>
      </c>
      <c r="N1339" s="236"/>
      <c r="O1339" s="236"/>
      <c r="P1339" s="236"/>
      <c r="Q1339" s="236"/>
      <c r="R1339" s="236"/>
      <c r="S1339" s="236"/>
      <c r="T1339" s="236"/>
      <c r="U1339" s="236"/>
      <c r="V1339" s="236"/>
      <c r="W1339" s="236"/>
      <c r="X1339" s="236"/>
      <c r="Y1339" s="236"/>
      <c r="Z1339" s="236"/>
      <c r="AA1339" s="236"/>
      <c r="AB1339" s="236"/>
      <c r="AC1339" s="236"/>
      <c r="AD1339" s="236"/>
      <c r="AE1339" s="236"/>
      <c r="AF1339" s="236"/>
      <c r="AG1339" s="236"/>
      <c r="AH1339" s="236"/>
      <c r="AI1339" s="236"/>
      <c r="AJ1339" s="236"/>
      <c r="AK1339" s="236"/>
      <c r="AL1339" s="260" t="str">
        <f t="shared" si="261"/>
        <v>нет</v>
      </c>
      <c r="AM1339" s="260" t="str">
        <f t="shared" si="265"/>
        <v>нет</v>
      </c>
      <c r="AN1339" s="260">
        <f t="shared" si="262"/>
        <v>0</v>
      </c>
      <c r="AO1339" s="260" t="e">
        <f t="shared" si="263"/>
        <v>#VALUE!</v>
      </c>
    </row>
    <row r="1340" spans="1:41">
      <c r="A1340" s="264" t="e">
        <f t="shared" si="266"/>
        <v>#VALUE!</v>
      </c>
      <c r="B1340" s="243">
        <v>1428</v>
      </c>
      <c r="C1340" s="244"/>
      <c r="D1340" s="259" t="str">
        <f t="shared" si="259"/>
        <v/>
      </c>
      <c r="E1340" s="236"/>
      <c r="F1340" s="236"/>
      <c r="G1340" s="244"/>
      <c r="H1340" s="259" t="str">
        <f t="shared" si="260"/>
        <v/>
      </c>
      <c r="I1340" s="236"/>
      <c r="J1340" s="236"/>
      <c r="K1340" s="236"/>
      <c r="L1340" s="236"/>
      <c r="M1340" s="311">
        <f t="shared" si="264"/>
        <v>0</v>
      </c>
      <c r="N1340" s="236"/>
      <c r="O1340" s="236"/>
      <c r="P1340" s="236"/>
      <c r="Q1340" s="236"/>
      <c r="R1340" s="236"/>
      <c r="S1340" s="236"/>
      <c r="T1340" s="236"/>
      <c r="U1340" s="236"/>
      <c r="V1340" s="236"/>
      <c r="W1340" s="236"/>
      <c r="X1340" s="236"/>
      <c r="Y1340" s="236"/>
      <c r="Z1340" s="236"/>
      <c r="AA1340" s="236"/>
      <c r="AB1340" s="236"/>
      <c r="AC1340" s="236"/>
      <c r="AD1340" s="236"/>
      <c r="AE1340" s="236"/>
      <c r="AF1340" s="236"/>
      <c r="AG1340" s="236"/>
      <c r="AH1340" s="236"/>
      <c r="AI1340" s="236"/>
      <c r="AJ1340" s="236"/>
      <c r="AK1340" s="236"/>
      <c r="AL1340" s="260" t="str">
        <f t="shared" si="261"/>
        <v>нет</v>
      </c>
      <c r="AM1340" s="260" t="str">
        <f t="shared" si="265"/>
        <v>нет</v>
      </c>
      <c r="AN1340" s="260">
        <f t="shared" si="262"/>
        <v>0</v>
      </c>
      <c r="AO1340" s="260" t="e">
        <f t="shared" si="263"/>
        <v>#VALUE!</v>
      </c>
    </row>
    <row r="1341" spans="1:41">
      <c r="A1341" s="264" t="e">
        <f t="shared" si="266"/>
        <v>#VALUE!</v>
      </c>
      <c r="B1341" s="243">
        <v>1429</v>
      </c>
      <c r="C1341" s="244"/>
      <c r="D1341" s="259" t="str">
        <f t="shared" si="259"/>
        <v/>
      </c>
      <c r="E1341" s="236"/>
      <c r="F1341" s="236"/>
      <c r="G1341" s="244"/>
      <c r="H1341" s="259" t="str">
        <f t="shared" si="260"/>
        <v/>
      </c>
      <c r="I1341" s="236"/>
      <c r="J1341" s="236"/>
      <c r="K1341" s="236"/>
      <c r="L1341" s="236"/>
      <c r="M1341" s="311">
        <f t="shared" si="264"/>
        <v>0</v>
      </c>
      <c r="N1341" s="236"/>
      <c r="O1341" s="236"/>
      <c r="P1341" s="236"/>
      <c r="Q1341" s="236"/>
      <c r="R1341" s="236"/>
      <c r="S1341" s="236"/>
      <c r="T1341" s="236"/>
      <c r="U1341" s="236"/>
      <c r="V1341" s="236"/>
      <c r="W1341" s="236"/>
      <c r="X1341" s="236"/>
      <c r="Y1341" s="236"/>
      <c r="Z1341" s="236"/>
      <c r="AA1341" s="236"/>
      <c r="AB1341" s="236"/>
      <c r="AC1341" s="236"/>
      <c r="AD1341" s="236"/>
      <c r="AE1341" s="236"/>
      <c r="AF1341" s="236"/>
      <c r="AG1341" s="236"/>
      <c r="AH1341" s="236"/>
      <c r="AI1341" s="236"/>
      <c r="AJ1341" s="236"/>
      <c r="AK1341" s="236"/>
      <c r="AL1341" s="260" t="str">
        <f t="shared" si="261"/>
        <v>нет</v>
      </c>
      <c r="AM1341" s="260" t="str">
        <f t="shared" si="265"/>
        <v>нет</v>
      </c>
      <c r="AN1341" s="260">
        <f t="shared" si="262"/>
        <v>0</v>
      </c>
      <c r="AO1341" s="260" t="e">
        <f t="shared" si="263"/>
        <v>#VALUE!</v>
      </c>
    </row>
    <row r="1342" spans="1:41">
      <c r="A1342" s="264" t="e">
        <f t="shared" si="266"/>
        <v>#VALUE!</v>
      </c>
      <c r="B1342" s="243">
        <v>1430</v>
      </c>
      <c r="C1342" s="244"/>
      <c r="D1342" s="259" t="str">
        <f t="shared" si="259"/>
        <v/>
      </c>
      <c r="E1342" s="236"/>
      <c r="F1342" s="236"/>
      <c r="G1342" s="244"/>
      <c r="H1342" s="259" t="str">
        <f t="shared" si="260"/>
        <v/>
      </c>
      <c r="I1342" s="236"/>
      <c r="J1342" s="236"/>
      <c r="K1342" s="236"/>
      <c r="L1342" s="236"/>
      <c r="M1342" s="311">
        <f t="shared" si="264"/>
        <v>0</v>
      </c>
      <c r="N1342" s="236"/>
      <c r="O1342" s="236"/>
      <c r="P1342" s="236"/>
      <c r="Q1342" s="236"/>
      <c r="R1342" s="236"/>
      <c r="S1342" s="236"/>
      <c r="T1342" s="236"/>
      <c r="U1342" s="236"/>
      <c r="V1342" s="236"/>
      <c r="W1342" s="236"/>
      <c r="X1342" s="236"/>
      <c r="Y1342" s="236"/>
      <c r="Z1342" s="236"/>
      <c r="AA1342" s="236"/>
      <c r="AB1342" s="236"/>
      <c r="AC1342" s="236"/>
      <c r="AD1342" s="236"/>
      <c r="AE1342" s="236"/>
      <c r="AF1342" s="236"/>
      <c r="AG1342" s="236"/>
      <c r="AH1342" s="236"/>
      <c r="AI1342" s="236"/>
      <c r="AJ1342" s="236"/>
      <c r="AK1342" s="236"/>
      <c r="AL1342" s="260" t="str">
        <f t="shared" si="261"/>
        <v>нет</v>
      </c>
      <c r="AM1342" s="260" t="str">
        <f t="shared" si="265"/>
        <v>нет</v>
      </c>
      <c r="AN1342" s="260">
        <f t="shared" si="262"/>
        <v>0</v>
      </c>
      <c r="AO1342" s="260" t="e">
        <f t="shared" si="263"/>
        <v>#VALUE!</v>
      </c>
    </row>
    <row r="1343" spans="1:41">
      <c r="A1343" s="264" t="e">
        <f t="shared" si="266"/>
        <v>#VALUE!</v>
      </c>
      <c r="B1343" s="243">
        <v>1431</v>
      </c>
      <c r="C1343" s="244"/>
      <c r="D1343" s="259" t="str">
        <f t="shared" si="259"/>
        <v/>
      </c>
      <c r="E1343" s="236"/>
      <c r="F1343" s="236"/>
      <c r="G1343" s="244"/>
      <c r="H1343" s="259" t="str">
        <f t="shared" si="260"/>
        <v/>
      </c>
      <c r="I1343" s="236"/>
      <c r="J1343" s="236"/>
      <c r="K1343" s="236"/>
      <c r="L1343" s="236"/>
      <c r="M1343" s="311">
        <f t="shared" si="264"/>
        <v>0</v>
      </c>
      <c r="N1343" s="236"/>
      <c r="O1343" s="236"/>
      <c r="P1343" s="236"/>
      <c r="Q1343" s="236"/>
      <c r="R1343" s="236"/>
      <c r="S1343" s="236"/>
      <c r="T1343" s="236"/>
      <c r="U1343" s="236"/>
      <c r="V1343" s="236"/>
      <c r="W1343" s="236"/>
      <c r="X1343" s="236"/>
      <c r="Y1343" s="236"/>
      <c r="Z1343" s="236"/>
      <c r="AA1343" s="236"/>
      <c r="AB1343" s="236"/>
      <c r="AC1343" s="236"/>
      <c r="AD1343" s="236"/>
      <c r="AE1343" s="236"/>
      <c r="AF1343" s="236"/>
      <c r="AG1343" s="236"/>
      <c r="AH1343" s="236"/>
      <c r="AI1343" s="236"/>
      <c r="AJ1343" s="236"/>
      <c r="AK1343" s="236"/>
      <c r="AL1343" s="260" t="str">
        <f t="shared" si="261"/>
        <v>нет</v>
      </c>
      <c r="AM1343" s="260" t="str">
        <f t="shared" si="265"/>
        <v>нет</v>
      </c>
      <c r="AN1343" s="260">
        <f t="shared" si="262"/>
        <v>0</v>
      </c>
      <c r="AO1343" s="260" t="e">
        <f t="shared" si="263"/>
        <v>#VALUE!</v>
      </c>
    </row>
    <row r="1344" spans="1:41">
      <c r="A1344" s="264" t="e">
        <f t="shared" si="266"/>
        <v>#VALUE!</v>
      </c>
      <c r="B1344" s="243">
        <v>1432</v>
      </c>
      <c r="C1344" s="244"/>
      <c r="D1344" s="259" t="str">
        <f t="shared" si="259"/>
        <v/>
      </c>
      <c r="E1344" s="236"/>
      <c r="F1344" s="236"/>
      <c r="G1344" s="244"/>
      <c r="H1344" s="259" t="str">
        <f t="shared" si="260"/>
        <v/>
      </c>
      <c r="I1344" s="236"/>
      <c r="J1344" s="236"/>
      <c r="K1344" s="236"/>
      <c r="L1344" s="236"/>
      <c r="M1344" s="311">
        <f t="shared" si="264"/>
        <v>0</v>
      </c>
      <c r="N1344" s="236"/>
      <c r="O1344" s="236"/>
      <c r="P1344" s="236"/>
      <c r="Q1344" s="236"/>
      <c r="R1344" s="236"/>
      <c r="S1344" s="236"/>
      <c r="T1344" s="236"/>
      <c r="U1344" s="236"/>
      <c r="V1344" s="236"/>
      <c r="W1344" s="236"/>
      <c r="X1344" s="236"/>
      <c r="Y1344" s="236"/>
      <c r="Z1344" s="236"/>
      <c r="AA1344" s="236"/>
      <c r="AB1344" s="236"/>
      <c r="AC1344" s="236"/>
      <c r="AD1344" s="236"/>
      <c r="AE1344" s="236"/>
      <c r="AF1344" s="236"/>
      <c r="AG1344" s="236"/>
      <c r="AH1344" s="236"/>
      <c r="AI1344" s="236"/>
      <c r="AJ1344" s="236"/>
      <c r="AK1344" s="236"/>
      <c r="AL1344" s="260" t="str">
        <f t="shared" si="261"/>
        <v>нет</v>
      </c>
      <c r="AM1344" s="260" t="str">
        <f t="shared" si="265"/>
        <v>нет</v>
      </c>
      <c r="AN1344" s="260">
        <f t="shared" si="262"/>
        <v>0</v>
      </c>
      <c r="AO1344" s="260" t="e">
        <f t="shared" si="263"/>
        <v>#VALUE!</v>
      </c>
    </row>
    <row r="1345" spans="1:41">
      <c r="A1345" s="264" t="e">
        <f t="shared" si="266"/>
        <v>#VALUE!</v>
      </c>
      <c r="B1345" s="243">
        <v>1433</v>
      </c>
      <c r="C1345" s="244"/>
      <c r="D1345" s="259" t="str">
        <f t="shared" si="259"/>
        <v/>
      </c>
      <c r="E1345" s="236"/>
      <c r="F1345" s="236"/>
      <c r="G1345" s="244"/>
      <c r="H1345" s="259" t="str">
        <f t="shared" si="260"/>
        <v/>
      </c>
      <c r="I1345" s="236"/>
      <c r="J1345" s="236"/>
      <c r="K1345" s="236"/>
      <c r="L1345" s="236"/>
      <c r="M1345" s="311">
        <f t="shared" si="264"/>
        <v>0</v>
      </c>
      <c r="N1345" s="236"/>
      <c r="O1345" s="236"/>
      <c r="P1345" s="236"/>
      <c r="Q1345" s="236"/>
      <c r="R1345" s="236"/>
      <c r="S1345" s="236"/>
      <c r="T1345" s="236"/>
      <c r="U1345" s="236"/>
      <c r="V1345" s="236"/>
      <c r="W1345" s="236"/>
      <c r="X1345" s="236"/>
      <c r="Y1345" s="236"/>
      <c r="Z1345" s="236"/>
      <c r="AA1345" s="236"/>
      <c r="AB1345" s="236"/>
      <c r="AC1345" s="236"/>
      <c r="AD1345" s="236"/>
      <c r="AE1345" s="236"/>
      <c r="AF1345" s="236"/>
      <c r="AG1345" s="236"/>
      <c r="AH1345" s="236"/>
      <c r="AI1345" s="236"/>
      <c r="AJ1345" s="236"/>
      <c r="AK1345" s="236"/>
      <c r="AL1345" s="260" t="str">
        <f t="shared" si="261"/>
        <v>нет</v>
      </c>
      <c r="AM1345" s="260" t="str">
        <f t="shared" si="265"/>
        <v>нет</v>
      </c>
      <c r="AN1345" s="260">
        <f t="shared" si="262"/>
        <v>0</v>
      </c>
      <c r="AO1345" s="260" t="e">
        <f t="shared" si="263"/>
        <v>#VALUE!</v>
      </c>
    </row>
    <row r="1346" spans="1:41">
      <c r="A1346" s="264" t="e">
        <f t="shared" si="266"/>
        <v>#VALUE!</v>
      </c>
      <c r="B1346" s="243">
        <v>1434</v>
      </c>
      <c r="C1346" s="244"/>
      <c r="D1346" s="259" t="str">
        <f t="shared" si="259"/>
        <v/>
      </c>
      <c r="E1346" s="236"/>
      <c r="F1346" s="236"/>
      <c r="G1346" s="244"/>
      <c r="H1346" s="259" t="str">
        <f t="shared" si="260"/>
        <v/>
      </c>
      <c r="I1346" s="236"/>
      <c r="J1346" s="236"/>
      <c r="K1346" s="236"/>
      <c r="L1346" s="236"/>
      <c r="M1346" s="311">
        <f t="shared" si="264"/>
        <v>0</v>
      </c>
      <c r="N1346" s="236"/>
      <c r="O1346" s="236"/>
      <c r="P1346" s="236"/>
      <c r="Q1346" s="236"/>
      <c r="R1346" s="236"/>
      <c r="S1346" s="236"/>
      <c r="T1346" s="236"/>
      <c r="U1346" s="236"/>
      <c r="V1346" s="236"/>
      <c r="W1346" s="236"/>
      <c r="X1346" s="236"/>
      <c r="Y1346" s="236"/>
      <c r="Z1346" s="236"/>
      <c r="AA1346" s="236"/>
      <c r="AB1346" s="236"/>
      <c r="AC1346" s="236"/>
      <c r="AD1346" s="236"/>
      <c r="AE1346" s="236"/>
      <c r="AF1346" s="236"/>
      <c r="AG1346" s="236"/>
      <c r="AH1346" s="236"/>
      <c r="AI1346" s="236"/>
      <c r="AJ1346" s="236"/>
      <c r="AK1346" s="236"/>
      <c r="AL1346" s="260" t="str">
        <f t="shared" si="261"/>
        <v>нет</v>
      </c>
      <c r="AM1346" s="260" t="str">
        <f t="shared" si="265"/>
        <v>нет</v>
      </c>
      <c r="AN1346" s="260">
        <f t="shared" si="262"/>
        <v>0</v>
      </c>
      <c r="AO1346" s="260" t="e">
        <f t="shared" si="263"/>
        <v>#VALUE!</v>
      </c>
    </row>
    <row r="1347" spans="1:41">
      <c r="A1347" s="264" t="e">
        <f t="shared" si="266"/>
        <v>#VALUE!</v>
      </c>
      <c r="B1347" s="243">
        <v>1435</v>
      </c>
      <c r="C1347" s="244"/>
      <c r="D1347" s="259" t="str">
        <f t="shared" si="259"/>
        <v/>
      </c>
      <c r="E1347" s="236"/>
      <c r="F1347" s="236"/>
      <c r="G1347" s="244"/>
      <c r="H1347" s="259" t="str">
        <f t="shared" si="260"/>
        <v/>
      </c>
      <c r="I1347" s="236"/>
      <c r="J1347" s="236"/>
      <c r="K1347" s="236"/>
      <c r="L1347" s="236"/>
      <c r="M1347" s="311">
        <f t="shared" si="264"/>
        <v>0</v>
      </c>
      <c r="N1347" s="236"/>
      <c r="O1347" s="236"/>
      <c r="P1347" s="236"/>
      <c r="Q1347" s="236"/>
      <c r="R1347" s="236"/>
      <c r="S1347" s="236"/>
      <c r="T1347" s="236"/>
      <c r="U1347" s="236"/>
      <c r="V1347" s="236"/>
      <c r="W1347" s="236"/>
      <c r="X1347" s="236"/>
      <c r="Y1347" s="236"/>
      <c r="Z1347" s="236"/>
      <c r="AA1347" s="236"/>
      <c r="AB1347" s="236"/>
      <c r="AC1347" s="236"/>
      <c r="AD1347" s="236"/>
      <c r="AE1347" s="236"/>
      <c r="AF1347" s="236"/>
      <c r="AG1347" s="236"/>
      <c r="AH1347" s="236"/>
      <c r="AI1347" s="236"/>
      <c r="AJ1347" s="236"/>
      <c r="AK1347" s="236"/>
      <c r="AL1347" s="260" t="str">
        <f t="shared" si="261"/>
        <v>нет</v>
      </c>
      <c r="AM1347" s="260" t="str">
        <f t="shared" si="265"/>
        <v>нет</v>
      </c>
      <c r="AN1347" s="260">
        <f t="shared" si="262"/>
        <v>0</v>
      </c>
      <c r="AO1347" s="260" t="e">
        <f t="shared" si="263"/>
        <v>#VALUE!</v>
      </c>
    </row>
    <row r="1348" spans="1:41">
      <c r="A1348" s="264" t="e">
        <f t="shared" si="266"/>
        <v>#VALUE!</v>
      </c>
      <c r="B1348" s="243">
        <v>1436</v>
      </c>
      <c r="C1348" s="244"/>
      <c r="D1348" s="259" t="str">
        <f t="shared" si="259"/>
        <v/>
      </c>
      <c r="E1348" s="236"/>
      <c r="F1348" s="236"/>
      <c r="G1348" s="244"/>
      <c r="H1348" s="259" t="str">
        <f t="shared" si="260"/>
        <v/>
      </c>
      <c r="I1348" s="236"/>
      <c r="J1348" s="236"/>
      <c r="K1348" s="236"/>
      <c r="L1348" s="236"/>
      <c r="M1348" s="311">
        <f t="shared" si="264"/>
        <v>0</v>
      </c>
      <c r="N1348" s="236"/>
      <c r="O1348" s="236"/>
      <c r="P1348" s="236"/>
      <c r="Q1348" s="236"/>
      <c r="R1348" s="236"/>
      <c r="S1348" s="236"/>
      <c r="T1348" s="236"/>
      <c r="U1348" s="236"/>
      <c r="V1348" s="236"/>
      <c r="W1348" s="236"/>
      <c r="X1348" s="236"/>
      <c r="Y1348" s="236"/>
      <c r="Z1348" s="236"/>
      <c r="AA1348" s="236"/>
      <c r="AB1348" s="236"/>
      <c r="AC1348" s="236"/>
      <c r="AD1348" s="236"/>
      <c r="AE1348" s="236"/>
      <c r="AF1348" s="236"/>
      <c r="AG1348" s="236"/>
      <c r="AH1348" s="236"/>
      <c r="AI1348" s="236"/>
      <c r="AJ1348" s="236"/>
      <c r="AK1348" s="236"/>
      <c r="AL1348" s="260" t="str">
        <f t="shared" si="261"/>
        <v>нет</v>
      </c>
      <c r="AM1348" s="260" t="str">
        <f t="shared" si="265"/>
        <v>нет</v>
      </c>
      <c r="AN1348" s="260">
        <f t="shared" si="262"/>
        <v>0</v>
      </c>
      <c r="AO1348" s="260" t="e">
        <f t="shared" si="263"/>
        <v>#VALUE!</v>
      </c>
    </row>
    <row r="1349" spans="1:41">
      <c r="A1349" s="264" t="e">
        <f t="shared" si="266"/>
        <v>#VALUE!</v>
      </c>
      <c r="B1349" s="243">
        <v>1437</v>
      </c>
      <c r="C1349" s="244"/>
      <c r="D1349" s="259" t="str">
        <f t="shared" si="259"/>
        <v/>
      </c>
      <c r="E1349" s="236"/>
      <c r="F1349" s="236"/>
      <c r="G1349" s="244"/>
      <c r="H1349" s="259" t="str">
        <f t="shared" si="260"/>
        <v/>
      </c>
      <c r="I1349" s="236"/>
      <c r="J1349" s="236"/>
      <c r="K1349" s="236"/>
      <c r="L1349" s="236"/>
      <c r="M1349" s="311">
        <f t="shared" si="264"/>
        <v>0</v>
      </c>
      <c r="N1349" s="236"/>
      <c r="O1349" s="236"/>
      <c r="P1349" s="236"/>
      <c r="Q1349" s="236"/>
      <c r="R1349" s="236"/>
      <c r="S1349" s="236"/>
      <c r="T1349" s="236"/>
      <c r="U1349" s="236"/>
      <c r="V1349" s="236"/>
      <c r="W1349" s="236"/>
      <c r="X1349" s="236"/>
      <c r="Y1349" s="236"/>
      <c r="Z1349" s="236"/>
      <c r="AA1349" s="236"/>
      <c r="AB1349" s="236"/>
      <c r="AC1349" s="236"/>
      <c r="AD1349" s="236"/>
      <c r="AE1349" s="236"/>
      <c r="AF1349" s="236"/>
      <c r="AG1349" s="236"/>
      <c r="AH1349" s="236"/>
      <c r="AI1349" s="236"/>
      <c r="AJ1349" s="236"/>
      <c r="AK1349" s="236"/>
      <c r="AL1349" s="260" t="str">
        <f t="shared" si="261"/>
        <v>нет</v>
      </c>
      <c r="AM1349" s="260" t="str">
        <f t="shared" si="265"/>
        <v>нет</v>
      </c>
      <c r="AN1349" s="260">
        <f t="shared" si="262"/>
        <v>0</v>
      </c>
      <c r="AO1349" s="260" t="e">
        <f t="shared" si="263"/>
        <v>#VALUE!</v>
      </c>
    </row>
    <row r="1350" spans="1:41">
      <c r="A1350" s="264" t="e">
        <f t="shared" si="266"/>
        <v>#VALUE!</v>
      </c>
      <c r="B1350" s="243">
        <v>1438</v>
      </c>
      <c r="C1350" s="244"/>
      <c r="D1350" s="259" t="str">
        <f t="shared" si="259"/>
        <v/>
      </c>
      <c r="E1350" s="236"/>
      <c r="F1350" s="236"/>
      <c r="G1350" s="244"/>
      <c r="H1350" s="259" t="str">
        <f t="shared" si="260"/>
        <v/>
      </c>
      <c r="I1350" s="236"/>
      <c r="J1350" s="236"/>
      <c r="K1350" s="236"/>
      <c r="L1350" s="236"/>
      <c r="M1350" s="311">
        <f t="shared" si="264"/>
        <v>0</v>
      </c>
      <c r="N1350" s="236"/>
      <c r="O1350" s="236"/>
      <c r="P1350" s="236"/>
      <c r="Q1350" s="236"/>
      <c r="R1350" s="236"/>
      <c r="S1350" s="236"/>
      <c r="T1350" s="236"/>
      <c r="U1350" s="236"/>
      <c r="V1350" s="236"/>
      <c r="W1350" s="236"/>
      <c r="X1350" s="236"/>
      <c r="Y1350" s="236"/>
      <c r="Z1350" s="236"/>
      <c r="AA1350" s="236"/>
      <c r="AB1350" s="236"/>
      <c r="AC1350" s="236"/>
      <c r="AD1350" s="236"/>
      <c r="AE1350" s="236"/>
      <c r="AF1350" s="236"/>
      <c r="AG1350" s="236"/>
      <c r="AH1350" s="236"/>
      <c r="AI1350" s="236"/>
      <c r="AJ1350" s="236"/>
      <c r="AK1350" s="236"/>
      <c r="AL1350" s="260" t="str">
        <f t="shared" si="261"/>
        <v>нет</v>
      </c>
      <c r="AM1350" s="260" t="str">
        <f t="shared" si="265"/>
        <v>нет</v>
      </c>
      <c r="AN1350" s="260">
        <f t="shared" si="262"/>
        <v>0</v>
      </c>
      <c r="AO1350" s="260" t="e">
        <f t="shared" si="263"/>
        <v>#VALUE!</v>
      </c>
    </row>
    <row r="1351" spans="1:41">
      <c r="A1351" s="264" t="e">
        <f t="shared" si="266"/>
        <v>#VALUE!</v>
      </c>
      <c r="B1351" s="243">
        <v>1439</v>
      </c>
      <c r="C1351" s="244"/>
      <c r="D1351" s="259" t="str">
        <f t="shared" si="259"/>
        <v/>
      </c>
      <c r="E1351" s="236"/>
      <c r="F1351" s="236"/>
      <c r="G1351" s="244"/>
      <c r="H1351" s="259" t="str">
        <f t="shared" si="260"/>
        <v/>
      </c>
      <c r="I1351" s="236"/>
      <c r="J1351" s="236"/>
      <c r="K1351" s="236"/>
      <c r="L1351" s="236"/>
      <c r="M1351" s="311">
        <f t="shared" si="264"/>
        <v>0</v>
      </c>
      <c r="N1351" s="236"/>
      <c r="O1351" s="236"/>
      <c r="P1351" s="236"/>
      <c r="Q1351" s="236"/>
      <c r="R1351" s="236"/>
      <c r="S1351" s="236"/>
      <c r="T1351" s="236"/>
      <c r="U1351" s="236"/>
      <c r="V1351" s="236"/>
      <c r="W1351" s="236"/>
      <c r="X1351" s="236"/>
      <c r="Y1351" s="236"/>
      <c r="Z1351" s="236"/>
      <c r="AA1351" s="236"/>
      <c r="AB1351" s="236"/>
      <c r="AC1351" s="236"/>
      <c r="AD1351" s="236"/>
      <c r="AE1351" s="236"/>
      <c r="AF1351" s="236"/>
      <c r="AG1351" s="236"/>
      <c r="AH1351" s="236"/>
      <c r="AI1351" s="236"/>
      <c r="AJ1351" s="236"/>
      <c r="AK1351" s="236"/>
      <c r="AL1351" s="260" t="str">
        <f t="shared" si="261"/>
        <v>нет</v>
      </c>
      <c r="AM1351" s="260" t="str">
        <f t="shared" si="265"/>
        <v>нет</v>
      </c>
      <c r="AN1351" s="260">
        <f t="shared" si="262"/>
        <v>0</v>
      </c>
      <c r="AO1351" s="260" t="e">
        <f t="shared" si="263"/>
        <v>#VALUE!</v>
      </c>
    </row>
    <row r="1352" spans="1:41">
      <c r="A1352" s="264" t="e">
        <f t="shared" si="266"/>
        <v>#VALUE!</v>
      </c>
      <c r="B1352" s="243">
        <v>1440</v>
      </c>
      <c r="C1352" s="244"/>
      <c r="D1352" s="259" t="str">
        <f t="shared" si="259"/>
        <v/>
      </c>
      <c r="E1352" s="236"/>
      <c r="F1352" s="236"/>
      <c r="G1352" s="244"/>
      <c r="H1352" s="259" t="str">
        <f t="shared" si="260"/>
        <v/>
      </c>
      <c r="I1352" s="236"/>
      <c r="J1352" s="236"/>
      <c r="K1352" s="236"/>
      <c r="L1352" s="236"/>
      <c r="M1352" s="311">
        <f t="shared" si="264"/>
        <v>0</v>
      </c>
      <c r="N1352" s="236"/>
      <c r="O1352" s="236"/>
      <c r="P1352" s="236"/>
      <c r="Q1352" s="236"/>
      <c r="R1352" s="236"/>
      <c r="S1352" s="236"/>
      <c r="T1352" s="236"/>
      <c r="U1352" s="236"/>
      <c r="V1352" s="236"/>
      <c r="W1352" s="236"/>
      <c r="X1352" s="236"/>
      <c r="Y1352" s="236"/>
      <c r="Z1352" s="236"/>
      <c r="AA1352" s="236"/>
      <c r="AB1352" s="236"/>
      <c r="AC1352" s="236"/>
      <c r="AD1352" s="236"/>
      <c r="AE1352" s="236"/>
      <c r="AF1352" s="236"/>
      <c r="AG1352" s="236"/>
      <c r="AH1352" s="236"/>
      <c r="AI1352" s="236"/>
      <c r="AJ1352" s="236"/>
      <c r="AK1352" s="236"/>
      <c r="AL1352" s="260" t="str">
        <f t="shared" si="261"/>
        <v>нет</v>
      </c>
      <c r="AM1352" s="260" t="str">
        <f t="shared" si="265"/>
        <v>нет</v>
      </c>
      <c r="AN1352" s="260">
        <f t="shared" si="262"/>
        <v>0</v>
      </c>
      <c r="AO1352" s="260" t="e">
        <f t="shared" si="263"/>
        <v>#VALUE!</v>
      </c>
    </row>
    <row r="1353" spans="1:41">
      <c r="A1353" s="264" t="e">
        <f t="shared" si="266"/>
        <v>#VALUE!</v>
      </c>
      <c r="B1353" s="243">
        <v>1441</v>
      </c>
      <c r="C1353" s="244"/>
      <c r="D1353" s="259" t="str">
        <f t="shared" si="259"/>
        <v/>
      </c>
      <c r="E1353" s="236"/>
      <c r="F1353" s="236"/>
      <c r="G1353" s="244"/>
      <c r="H1353" s="259" t="str">
        <f t="shared" si="260"/>
        <v/>
      </c>
      <c r="I1353" s="236"/>
      <c r="J1353" s="236"/>
      <c r="K1353" s="236"/>
      <c r="L1353" s="236"/>
      <c r="M1353" s="311">
        <f t="shared" si="264"/>
        <v>0</v>
      </c>
      <c r="N1353" s="236"/>
      <c r="O1353" s="236"/>
      <c r="P1353" s="236"/>
      <c r="Q1353" s="236"/>
      <c r="R1353" s="236"/>
      <c r="S1353" s="236"/>
      <c r="T1353" s="236"/>
      <c r="U1353" s="236"/>
      <c r="V1353" s="236"/>
      <c r="W1353" s="236"/>
      <c r="X1353" s="236"/>
      <c r="Y1353" s="236"/>
      <c r="Z1353" s="236"/>
      <c r="AA1353" s="236"/>
      <c r="AB1353" s="236"/>
      <c r="AC1353" s="236"/>
      <c r="AD1353" s="236"/>
      <c r="AE1353" s="236"/>
      <c r="AF1353" s="236"/>
      <c r="AG1353" s="236"/>
      <c r="AH1353" s="236"/>
      <c r="AI1353" s="236"/>
      <c r="AJ1353" s="236"/>
      <c r="AK1353" s="236"/>
      <c r="AL1353" s="260" t="str">
        <f t="shared" si="261"/>
        <v>нет</v>
      </c>
      <c r="AM1353" s="260" t="str">
        <f t="shared" si="265"/>
        <v>нет</v>
      </c>
      <c r="AN1353" s="260">
        <f t="shared" si="262"/>
        <v>0</v>
      </c>
      <c r="AO1353" s="260" t="e">
        <f t="shared" si="263"/>
        <v>#VALUE!</v>
      </c>
    </row>
    <row r="1354" spans="1:41">
      <c r="A1354" s="264" t="e">
        <f t="shared" si="266"/>
        <v>#VALUE!</v>
      </c>
      <c r="B1354" s="243">
        <v>1442</v>
      </c>
      <c r="C1354" s="244"/>
      <c r="D1354" s="259" t="str">
        <f t="shared" si="259"/>
        <v/>
      </c>
      <c r="E1354" s="236"/>
      <c r="F1354" s="236"/>
      <c r="G1354" s="244"/>
      <c r="H1354" s="259" t="str">
        <f t="shared" si="260"/>
        <v/>
      </c>
      <c r="I1354" s="236"/>
      <c r="J1354" s="236"/>
      <c r="K1354" s="236"/>
      <c r="L1354" s="236"/>
      <c r="M1354" s="311">
        <f t="shared" si="264"/>
        <v>0</v>
      </c>
      <c r="N1354" s="236"/>
      <c r="O1354" s="236"/>
      <c r="P1354" s="236"/>
      <c r="Q1354" s="236"/>
      <c r="R1354" s="236"/>
      <c r="S1354" s="236"/>
      <c r="T1354" s="236"/>
      <c r="U1354" s="236"/>
      <c r="V1354" s="236"/>
      <c r="W1354" s="236"/>
      <c r="X1354" s="236"/>
      <c r="Y1354" s="236"/>
      <c r="Z1354" s="236"/>
      <c r="AA1354" s="236"/>
      <c r="AB1354" s="236"/>
      <c r="AC1354" s="236"/>
      <c r="AD1354" s="236"/>
      <c r="AE1354" s="236"/>
      <c r="AF1354" s="236"/>
      <c r="AG1354" s="236"/>
      <c r="AH1354" s="236"/>
      <c r="AI1354" s="236"/>
      <c r="AJ1354" s="236"/>
      <c r="AK1354" s="236"/>
      <c r="AL1354" s="260" t="str">
        <f t="shared" si="261"/>
        <v>нет</v>
      </c>
      <c r="AM1354" s="260" t="str">
        <f t="shared" si="265"/>
        <v>нет</v>
      </c>
      <c r="AN1354" s="260">
        <f t="shared" si="262"/>
        <v>0</v>
      </c>
      <c r="AO1354" s="260" t="e">
        <f t="shared" si="263"/>
        <v>#VALUE!</v>
      </c>
    </row>
    <row r="1355" spans="1:41">
      <c r="A1355" s="264" t="e">
        <f t="shared" si="266"/>
        <v>#VALUE!</v>
      </c>
      <c r="B1355" s="243">
        <v>1443</v>
      </c>
      <c r="C1355" s="244"/>
      <c r="D1355" s="259" t="str">
        <f t="shared" si="259"/>
        <v/>
      </c>
      <c r="E1355" s="236"/>
      <c r="F1355" s="236"/>
      <c r="G1355" s="244"/>
      <c r="H1355" s="259" t="str">
        <f t="shared" si="260"/>
        <v/>
      </c>
      <c r="I1355" s="236"/>
      <c r="J1355" s="236"/>
      <c r="K1355" s="236"/>
      <c r="L1355" s="236"/>
      <c r="M1355" s="311">
        <f t="shared" si="264"/>
        <v>0</v>
      </c>
      <c r="N1355" s="236"/>
      <c r="O1355" s="236"/>
      <c r="P1355" s="236"/>
      <c r="Q1355" s="236"/>
      <c r="R1355" s="236"/>
      <c r="S1355" s="236"/>
      <c r="T1355" s="236"/>
      <c r="U1355" s="236"/>
      <c r="V1355" s="236"/>
      <c r="W1355" s="236"/>
      <c r="X1355" s="236"/>
      <c r="Y1355" s="236"/>
      <c r="Z1355" s="236"/>
      <c r="AA1355" s="236"/>
      <c r="AB1355" s="236"/>
      <c r="AC1355" s="236"/>
      <c r="AD1355" s="236"/>
      <c r="AE1355" s="236"/>
      <c r="AF1355" s="236"/>
      <c r="AG1355" s="236"/>
      <c r="AH1355" s="236"/>
      <c r="AI1355" s="236"/>
      <c r="AJ1355" s="236"/>
      <c r="AK1355" s="236"/>
      <c r="AL1355" s="260" t="str">
        <f t="shared" si="261"/>
        <v>нет</v>
      </c>
      <c r="AM1355" s="260" t="str">
        <f t="shared" si="265"/>
        <v>нет</v>
      </c>
      <c r="AN1355" s="260">
        <f t="shared" si="262"/>
        <v>0</v>
      </c>
      <c r="AO1355" s="260" t="e">
        <f t="shared" si="263"/>
        <v>#VALUE!</v>
      </c>
    </row>
    <row r="1356" spans="1:41">
      <c r="A1356" s="264" t="e">
        <f t="shared" si="266"/>
        <v>#VALUE!</v>
      </c>
      <c r="B1356" s="243">
        <v>1444</v>
      </c>
      <c r="C1356" s="244"/>
      <c r="D1356" s="259" t="str">
        <f t="shared" si="259"/>
        <v/>
      </c>
      <c r="E1356" s="236"/>
      <c r="F1356" s="236"/>
      <c r="G1356" s="244"/>
      <c r="H1356" s="259" t="str">
        <f t="shared" si="260"/>
        <v/>
      </c>
      <c r="I1356" s="236"/>
      <c r="J1356" s="236"/>
      <c r="K1356" s="236"/>
      <c r="L1356" s="236"/>
      <c r="M1356" s="311">
        <f t="shared" si="264"/>
        <v>0</v>
      </c>
      <c r="N1356" s="236"/>
      <c r="O1356" s="236"/>
      <c r="P1356" s="236"/>
      <c r="Q1356" s="236"/>
      <c r="R1356" s="236"/>
      <c r="S1356" s="236"/>
      <c r="T1356" s="236"/>
      <c r="U1356" s="236"/>
      <c r="V1356" s="236"/>
      <c r="W1356" s="236"/>
      <c r="X1356" s="236"/>
      <c r="Y1356" s="236"/>
      <c r="Z1356" s="236"/>
      <c r="AA1356" s="236"/>
      <c r="AB1356" s="236"/>
      <c r="AC1356" s="236"/>
      <c r="AD1356" s="236"/>
      <c r="AE1356" s="236"/>
      <c r="AF1356" s="236"/>
      <c r="AG1356" s="236"/>
      <c r="AH1356" s="236"/>
      <c r="AI1356" s="236"/>
      <c r="AJ1356" s="236"/>
      <c r="AK1356" s="236"/>
      <c r="AL1356" s="260" t="str">
        <f t="shared" si="261"/>
        <v>нет</v>
      </c>
      <c r="AM1356" s="260" t="str">
        <f t="shared" si="265"/>
        <v>нет</v>
      </c>
      <c r="AN1356" s="260">
        <f t="shared" si="262"/>
        <v>0</v>
      </c>
      <c r="AO1356" s="260" t="e">
        <f t="shared" si="263"/>
        <v>#VALUE!</v>
      </c>
    </row>
    <row r="1357" spans="1:41">
      <c r="A1357" s="264" t="e">
        <f t="shared" si="266"/>
        <v>#VALUE!</v>
      </c>
      <c r="B1357" s="243">
        <v>1445</v>
      </c>
      <c r="C1357" s="244"/>
      <c r="D1357" s="259" t="str">
        <f t="shared" si="259"/>
        <v/>
      </c>
      <c r="E1357" s="236"/>
      <c r="F1357" s="236"/>
      <c r="G1357" s="244"/>
      <c r="H1357" s="259" t="str">
        <f t="shared" si="260"/>
        <v/>
      </c>
      <c r="I1357" s="236"/>
      <c r="J1357" s="236"/>
      <c r="K1357" s="236"/>
      <c r="L1357" s="236"/>
      <c r="M1357" s="311">
        <f t="shared" si="264"/>
        <v>0</v>
      </c>
      <c r="N1357" s="236"/>
      <c r="O1357" s="236"/>
      <c r="P1357" s="236"/>
      <c r="Q1357" s="236"/>
      <c r="R1357" s="236"/>
      <c r="S1357" s="236"/>
      <c r="T1357" s="236"/>
      <c r="U1357" s="236"/>
      <c r="V1357" s="236"/>
      <c r="W1357" s="236"/>
      <c r="X1357" s="236"/>
      <c r="Y1357" s="236"/>
      <c r="Z1357" s="236"/>
      <c r="AA1357" s="236"/>
      <c r="AB1357" s="236"/>
      <c r="AC1357" s="236"/>
      <c r="AD1357" s="236"/>
      <c r="AE1357" s="236"/>
      <c r="AF1357" s="236"/>
      <c r="AG1357" s="236"/>
      <c r="AH1357" s="236"/>
      <c r="AI1357" s="236"/>
      <c r="AJ1357" s="236"/>
      <c r="AK1357" s="236"/>
      <c r="AL1357" s="260" t="str">
        <f t="shared" si="261"/>
        <v>нет</v>
      </c>
      <c r="AM1357" s="260" t="str">
        <f t="shared" si="265"/>
        <v>нет</v>
      </c>
      <c r="AN1357" s="260">
        <f t="shared" si="262"/>
        <v>0</v>
      </c>
      <c r="AO1357" s="260" t="e">
        <f t="shared" si="263"/>
        <v>#VALUE!</v>
      </c>
    </row>
    <row r="1358" spans="1:41">
      <c r="A1358" s="264" t="e">
        <f t="shared" si="266"/>
        <v>#VALUE!</v>
      </c>
      <c r="B1358" s="243">
        <v>1446</v>
      </c>
      <c r="C1358" s="244"/>
      <c r="D1358" s="259" t="str">
        <f t="shared" si="259"/>
        <v/>
      </c>
      <c r="E1358" s="236"/>
      <c r="F1358" s="236"/>
      <c r="G1358" s="244"/>
      <c r="H1358" s="259" t="str">
        <f t="shared" si="260"/>
        <v/>
      </c>
      <c r="I1358" s="236"/>
      <c r="J1358" s="236"/>
      <c r="K1358" s="236"/>
      <c r="L1358" s="236"/>
      <c r="M1358" s="311">
        <f t="shared" si="264"/>
        <v>0</v>
      </c>
      <c r="N1358" s="236"/>
      <c r="O1358" s="236"/>
      <c r="P1358" s="236"/>
      <c r="Q1358" s="236"/>
      <c r="R1358" s="236"/>
      <c r="S1358" s="236"/>
      <c r="T1358" s="236"/>
      <c r="U1358" s="236"/>
      <c r="V1358" s="236"/>
      <c r="W1358" s="236"/>
      <c r="X1358" s="236"/>
      <c r="Y1358" s="236"/>
      <c r="Z1358" s="236"/>
      <c r="AA1358" s="236"/>
      <c r="AB1358" s="236"/>
      <c r="AC1358" s="236"/>
      <c r="AD1358" s="236"/>
      <c r="AE1358" s="236"/>
      <c r="AF1358" s="236"/>
      <c r="AG1358" s="236"/>
      <c r="AH1358" s="236"/>
      <c r="AI1358" s="236"/>
      <c r="AJ1358" s="236"/>
      <c r="AK1358" s="236"/>
      <c r="AL1358" s="260" t="str">
        <f t="shared" si="261"/>
        <v>нет</v>
      </c>
      <c r="AM1358" s="260" t="str">
        <f t="shared" si="265"/>
        <v>нет</v>
      </c>
      <c r="AN1358" s="260">
        <f t="shared" si="262"/>
        <v>0</v>
      </c>
      <c r="AO1358" s="260" t="e">
        <f t="shared" si="263"/>
        <v>#VALUE!</v>
      </c>
    </row>
    <row r="1359" spans="1:41">
      <c r="A1359" s="264" t="e">
        <f t="shared" si="266"/>
        <v>#VALUE!</v>
      </c>
      <c r="B1359" s="243">
        <v>1447</v>
      </c>
      <c r="C1359" s="244"/>
      <c r="D1359" s="259" t="str">
        <f t="shared" si="259"/>
        <v/>
      </c>
      <c r="E1359" s="236"/>
      <c r="F1359" s="236"/>
      <c r="G1359" s="244"/>
      <c r="H1359" s="259" t="str">
        <f t="shared" si="260"/>
        <v/>
      </c>
      <c r="I1359" s="236"/>
      <c r="J1359" s="236"/>
      <c r="K1359" s="236"/>
      <c r="L1359" s="236"/>
      <c r="M1359" s="311">
        <f t="shared" si="264"/>
        <v>0</v>
      </c>
      <c r="N1359" s="236"/>
      <c r="O1359" s="236"/>
      <c r="P1359" s="236"/>
      <c r="Q1359" s="236"/>
      <c r="R1359" s="236"/>
      <c r="S1359" s="236"/>
      <c r="T1359" s="236"/>
      <c r="U1359" s="236"/>
      <c r="V1359" s="236"/>
      <c r="W1359" s="236"/>
      <c r="X1359" s="236"/>
      <c r="Y1359" s="236"/>
      <c r="Z1359" s="236"/>
      <c r="AA1359" s="236"/>
      <c r="AB1359" s="236"/>
      <c r="AC1359" s="236"/>
      <c r="AD1359" s="236"/>
      <c r="AE1359" s="236"/>
      <c r="AF1359" s="236"/>
      <c r="AG1359" s="236"/>
      <c r="AH1359" s="236"/>
      <c r="AI1359" s="236"/>
      <c r="AJ1359" s="236"/>
      <c r="AK1359" s="236"/>
      <c r="AL1359" s="260" t="str">
        <f t="shared" si="261"/>
        <v>нет</v>
      </c>
      <c r="AM1359" s="260" t="str">
        <f t="shared" si="265"/>
        <v>нет</v>
      </c>
      <c r="AN1359" s="260">
        <f t="shared" si="262"/>
        <v>0</v>
      </c>
      <c r="AO1359" s="260" t="e">
        <f t="shared" si="263"/>
        <v>#VALUE!</v>
      </c>
    </row>
    <row r="1360" spans="1:41">
      <c r="A1360" s="264" t="e">
        <f t="shared" si="266"/>
        <v>#VALUE!</v>
      </c>
      <c r="B1360" s="243">
        <v>1448</v>
      </c>
      <c r="C1360" s="244"/>
      <c r="D1360" s="259" t="str">
        <f t="shared" si="259"/>
        <v/>
      </c>
      <c r="E1360" s="236"/>
      <c r="F1360" s="236"/>
      <c r="G1360" s="244"/>
      <c r="H1360" s="259" t="str">
        <f t="shared" si="260"/>
        <v/>
      </c>
      <c r="I1360" s="236"/>
      <c r="J1360" s="236"/>
      <c r="K1360" s="236"/>
      <c r="L1360" s="236"/>
      <c r="M1360" s="311">
        <f t="shared" si="264"/>
        <v>0</v>
      </c>
      <c r="N1360" s="236"/>
      <c r="O1360" s="236"/>
      <c r="P1360" s="236"/>
      <c r="Q1360" s="236"/>
      <c r="R1360" s="236"/>
      <c r="S1360" s="236"/>
      <c r="T1360" s="236"/>
      <c r="U1360" s="236"/>
      <c r="V1360" s="236"/>
      <c r="W1360" s="236"/>
      <c r="X1360" s="236"/>
      <c r="Y1360" s="236"/>
      <c r="Z1360" s="236"/>
      <c r="AA1360" s="236"/>
      <c r="AB1360" s="236"/>
      <c r="AC1360" s="236"/>
      <c r="AD1360" s="236"/>
      <c r="AE1360" s="236"/>
      <c r="AF1360" s="236"/>
      <c r="AG1360" s="236"/>
      <c r="AH1360" s="236"/>
      <c r="AI1360" s="236"/>
      <c r="AJ1360" s="236"/>
      <c r="AK1360" s="236"/>
      <c r="AL1360" s="260" t="str">
        <f t="shared" si="261"/>
        <v>нет</v>
      </c>
      <c r="AM1360" s="260" t="str">
        <f t="shared" si="265"/>
        <v>нет</v>
      </c>
      <c r="AN1360" s="260">
        <f t="shared" si="262"/>
        <v>0</v>
      </c>
      <c r="AO1360" s="260" t="e">
        <f t="shared" si="263"/>
        <v>#VALUE!</v>
      </c>
    </row>
    <row r="1361" spans="1:41">
      <c r="A1361" s="264" t="e">
        <f t="shared" si="266"/>
        <v>#VALUE!</v>
      </c>
      <c r="B1361" s="243">
        <v>1449</v>
      </c>
      <c r="C1361" s="244"/>
      <c r="D1361" s="259" t="str">
        <f t="shared" si="259"/>
        <v/>
      </c>
      <c r="E1361" s="236"/>
      <c r="F1361" s="236"/>
      <c r="G1361" s="244"/>
      <c r="H1361" s="259" t="str">
        <f t="shared" si="260"/>
        <v/>
      </c>
      <c r="I1361" s="236"/>
      <c r="J1361" s="236"/>
      <c r="K1361" s="236"/>
      <c r="L1361" s="236"/>
      <c r="M1361" s="311">
        <f t="shared" si="264"/>
        <v>0</v>
      </c>
      <c r="N1361" s="236"/>
      <c r="O1361" s="236"/>
      <c r="P1361" s="236"/>
      <c r="Q1361" s="236"/>
      <c r="R1361" s="236"/>
      <c r="S1361" s="236"/>
      <c r="T1361" s="236"/>
      <c r="U1361" s="236"/>
      <c r="V1361" s="236"/>
      <c r="W1361" s="236"/>
      <c r="X1361" s="236"/>
      <c r="Y1361" s="236"/>
      <c r="Z1361" s="236"/>
      <c r="AA1361" s="236"/>
      <c r="AB1361" s="236"/>
      <c r="AC1361" s="236"/>
      <c r="AD1361" s="236"/>
      <c r="AE1361" s="236"/>
      <c r="AF1361" s="236"/>
      <c r="AG1361" s="236"/>
      <c r="AH1361" s="236"/>
      <c r="AI1361" s="236"/>
      <c r="AJ1361" s="236"/>
      <c r="AK1361" s="236"/>
      <c r="AL1361" s="260" t="str">
        <f t="shared" si="261"/>
        <v>нет</v>
      </c>
      <c r="AM1361" s="260" t="str">
        <f t="shared" si="265"/>
        <v>нет</v>
      </c>
      <c r="AN1361" s="260">
        <f t="shared" si="262"/>
        <v>0</v>
      </c>
      <c r="AO1361" s="260" t="e">
        <f t="shared" si="263"/>
        <v>#VALUE!</v>
      </c>
    </row>
    <row r="1362" spans="1:41">
      <c r="A1362" s="264" t="e">
        <f t="shared" si="266"/>
        <v>#VALUE!</v>
      </c>
      <c r="B1362" s="243">
        <v>1450</v>
      </c>
      <c r="C1362" s="244"/>
      <c r="D1362" s="259" t="str">
        <f t="shared" si="259"/>
        <v/>
      </c>
      <c r="E1362" s="236"/>
      <c r="F1362" s="236"/>
      <c r="G1362" s="244"/>
      <c r="H1362" s="259" t="str">
        <f t="shared" si="260"/>
        <v/>
      </c>
      <c r="I1362" s="236"/>
      <c r="J1362" s="236"/>
      <c r="K1362" s="236"/>
      <c r="L1362" s="236"/>
      <c r="M1362" s="311">
        <f t="shared" si="264"/>
        <v>0</v>
      </c>
      <c r="N1362" s="236"/>
      <c r="O1362" s="236"/>
      <c r="P1362" s="236"/>
      <c r="Q1362" s="236"/>
      <c r="R1362" s="236"/>
      <c r="S1362" s="236"/>
      <c r="T1362" s="236"/>
      <c r="U1362" s="236"/>
      <c r="V1362" s="236"/>
      <c r="W1362" s="236"/>
      <c r="X1362" s="236"/>
      <c r="Y1362" s="236"/>
      <c r="Z1362" s="236"/>
      <c r="AA1362" s="236"/>
      <c r="AB1362" s="236"/>
      <c r="AC1362" s="236"/>
      <c r="AD1362" s="236"/>
      <c r="AE1362" s="236"/>
      <c r="AF1362" s="236"/>
      <c r="AG1362" s="236"/>
      <c r="AH1362" s="236"/>
      <c r="AI1362" s="236"/>
      <c r="AJ1362" s="236"/>
      <c r="AK1362" s="236"/>
      <c r="AL1362" s="260" t="str">
        <f t="shared" si="261"/>
        <v>нет</v>
      </c>
      <c r="AM1362" s="260" t="str">
        <f t="shared" si="265"/>
        <v>нет</v>
      </c>
      <c r="AN1362" s="260">
        <f t="shared" si="262"/>
        <v>0</v>
      </c>
      <c r="AO1362" s="260" t="e">
        <f t="shared" si="263"/>
        <v>#VALUE!</v>
      </c>
    </row>
    <row r="1363" spans="1:41">
      <c r="A1363" s="264" t="e">
        <f t="shared" si="266"/>
        <v>#VALUE!</v>
      </c>
      <c r="B1363" s="243">
        <v>1451</v>
      </c>
      <c r="C1363" s="244"/>
      <c r="D1363" s="259" t="str">
        <f t="shared" si="259"/>
        <v/>
      </c>
      <c r="E1363" s="236"/>
      <c r="F1363" s="236"/>
      <c r="G1363" s="244"/>
      <c r="H1363" s="259" t="str">
        <f t="shared" si="260"/>
        <v/>
      </c>
      <c r="I1363" s="236"/>
      <c r="J1363" s="236"/>
      <c r="K1363" s="236"/>
      <c r="L1363" s="236"/>
      <c r="M1363" s="311">
        <f t="shared" si="264"/>
        <v>0</v>
      </c>
      <c r="N1363" s="236"/>
      <c r="O1363" s="236"/>
      <c r="P1363" s="236"/>
      <c r="Q1363" s="236"/>
      <c r="R1363" s="236"/>
      <c r="S1363" s="236"/>
      <c r="T1363" s="236"/>
      <c r="U1363" s="236"/>
      <c r="V1363" s="236"/>
      <c r="W1363" s="236"/>
      <c r="X1363" s="236"/>
      <c r="Y1363" s="236"/>
      <c r="Z1363" s="236"/>
      <c r="AA1363" s="236"/>
      <c r="AB1363" s="236"/>
      <c r="AC1363" s="236"/>
      <c r="AD1363" s="236"/>
      <c r="AE1363" s="236"/>
      <c r="AF1363" s="236"/>
      <c r="AG1363" s="236"/>
      <c r="AH1363" s="236"/>
      <c r="AI1363" s="236"/>
      <c r="AJ1363" s="236"/>
      <c r="AK1363" s="236"/>
      <c r="AL1363" s="260" t="str">
        <f t="shared" si="261"/>
        <v>нет</v>
      </c>
      <c r="AM1363" s="260" t="str">
        <f t="shared" si="265"/>
        <v>нет</v>
      </c>
      <c r="AN1363" s="260">
        <f t="shared" si="262"/>
        <v>0</v>
      </c>
      <c r="AO1363" s="260" t="e">
        <f t="shared" si="263"/>
        <v>#VALUE!</v>
      </c>
    </row>
    <row r="1364" spans="1:41">
      <c r="A1364" s="264" t="e">
        <f t="shared" si="266"/>
        <v>#VALUE!</v>
      </c>
      <c r="B1364" s="243">
        <v>1452</v>
      </c>
      <c r="C1364" s="244"/>
      <c r="D1364" s="259" t="str">
        <f t="shared" si="259"/>
        <v/>
      </c>
      <c r="E1364" s="236"/>
      <c r="F1364" s="236"/>
      <c r="G1364" s="244"/>
      <c r="H1364" s="259" t="str">
        <f t="shared" si="260"/>
        <v/>
      </c>
      <c r="I1364" s="236"/>
      <c r="J1364" s="236"/>
      <c r="K1364" s="236"/>
      <c r="L1364" s="236"/>
      <c r="M1364" s="311">
        <f t="shared" si="264"/>
        <v>0</v>
      </c>
      <c r="N1364" s="236"/>
      <c r="O1364" s="236"/>
      <c r="P1364" s="236"/>
      <c r="Q1364" s="236"/>
      <c r="R1364" s="236"/>
      <c r="S1364" s="236"/>
      <c r="T1364" s="236"/>
      <c r="U1364" s="236"/>
      <c r="V1364" s="236"/>
      <c r="W1364" s="236"/>
      <c r="X1364" s="236"/>
      <c r="Y1364" s="236"/>
      <c r="Z1364" s="236"/>
      <c r="AA1364" s="236"/>
      <c r="AB1364" s="236"/>
      <c r="AC1364" s="236"/>
      <c r="AD1364" s="236"/>
      <c r="AE1364" s="236"/>
      <c r="AF1364" s="236"/>
      <c r="AG1364" s="236"/>
      <c r="AH1364" s="236"/>
      <c r="AI1364" s="236"/>
      <c r="AJ1364" s="236"/>
      <c r="AK1364" s="236"/>
      <c r="AL1364" s="260" t="str">
        <f t="shared" si="261"/>
        <v>нет</v>
      </c>
      <c r="AM1364" s="260" t="str">
        <f t="shared" si="265"/>
        <v>нет</v>
      </c>
      <c r="AN1364" s="260">
        <f t="shared" si="262"/>
        <v>0</v>
      </c>
      <c r="AO1364" s="260" t="e">
        <f t="shared" si="263"/>
        <v>#VALUE!</v>
      </c>
    </row>
    <row r="1365" spans="1:41">
      <c r="A1365" s="264" t="e">
        <f t="shared" si="266"/>
        <v>#VALUE!</v>
      </c>
      <c r="B1365" s="243">
        <v>1453</v>
      </c>
      <c r="C1365" s="244"/>
      <c r="D1365" s="259" t="str">
        <f t="shared" si="259"/>
        <v/>
      </c>
      <c r="E1365" s="236"/>
      <c r="F1365" s="236"/>
      <c r="G1365" s="244"/>
      <c r="H1365" s="259" t="str">
        <f t="shared" si="260"/>
        <v/>
      </c>
      <c r="I1365" s="236"/>
      <c r="J1365" s="236"/>
      <c r="K1365" s="236"/>
      <c r="L1365" s="236"/>
      <c r="M1365" s="311">
        <f t="shared" si="264"/>
        <v>0</v>
      </c>
      <c r="N1365" s="236"/>
      <c r="O1365" s="236"/>
      <c r="P1365" s="236"/>
      <c r="Q1365" s="236"/>
      <c r="R1365" s="236"/>
      <c r="S1365" s="236"/>
      <c r="T1365" s="236"/>
      <c r="U1365" s="236"/>
      <c r="V1365" s="236"/>
      <c r="W1365" s="236"/>
      <c r="X1365" s="236"/>
      <c r="Y1365" s="236"/>
      <c r="Z1365" s="236"/>
      <c r="AA1365" s="236"/>
      <c r="AB1365" s="236"/>
      <c r="AC1365" s="236"/>
      <c r="AD1365" s="236"/>
      <c r="AE1365" s="236"/>
      <c r="AF1365" s="236"/>
      <c r="AG1365" s="236"/>
      <c r="AH1365" s="236"/>
      <c r="AI1365" s="236"/>
      <c r="AJ1365" s="236"/>
      <c r="AK1365" s="236"/>
      <c r="AL1365" s="260" t="str">
        <f t="shared" si="261"/>
        <v>нет</v>
      </c>
      <c r="AM1365" s="260" t="str">
        <f t="shared" si="265"/>
        <v>нет</v>
      </c>
      <c r="AN1365" s="260">
        <f t="shared" si="262"/>
        <v>0</v>
      </c>
      <c r="AO1365" s="260" t="e">
        <f t="shared" si="263"/>
        <v>#VALUE!</v>
      </c>
    </row>
    <row r="1366" spans="1:41">
      <c r="A1366" s="264" t="e">
        <f t="shared" si="266"/>
        <v>#VALUE!</v>
      </c>
      <c r="B1366" s="243">
        <v>1454</v>
      </c>
      <c r="C1366" s="244"/>
      <c r="D1366" s="259" t="str">
        <f t="shared" si="259"/>
        <v/>
      </c>
      <c r="E1366" s="236"/>
      <c r="F1366" s="236"/>
      <c r="G1366" s="244"/>
      <c r="H1366" s="259" t="str">
        <f t="shared" si="260"/>
        <v/>
      </c>
      <c r="I1366" s="236"/>
      <c r="J1366" s="236"/>
      <c r="K1366" s="236"/>
      <c r="L1366" s="236"/>
      <c r="M1366" s="311">
        <f t="shared" si="264"/>
        <v>0</v>
      </c>
      <c r="N1366" s="236"/>
      <c r="O1366" s="236"/>
      <c r="P1366" s="236"/>
      <c r="Q1366" s="236"/>
      <c r="R1366" s="236"/>
      <c r="S1366" s="236"/>
      <c r="T1366" s="236"/>
      <c r="U1366" s="236"/>
      <c r="V1366" s="236"/>
      <c r="W1366" s="236"/>
      <c r="X1366" s="236"/>
      <c r="Y1366" s="236"/>
      <c r="Z1366" s="236"/>
      <c r="AA1366" s="236"/>
      <c r="AB1366" s="236"/>
      <c r="AC1366" s="236"/>
      <c r="AD1366" s="236"/>
      <c r="AE1366" s="236"/>
      <c r="AF1366" s="236"/>
      <c r="AG1366" s="236"/>
      <c r="AH1366" s="236"/>
      <c r="AI1366" s="236"/>
      <c r="AJ1366" s="236"/>
      <c r="AK1366" s="236"/>
      <c r="AL1366" s="260" t="str">
        <f t="shared" si="261"/>
        <v>нет</v>
      </c>
      <c r="AM1366" s="260" t="str">
        <f t="shared" si="265"/>
        <v>нет</v>
      </c>
      <c r="AN1366" s="260">
        <f t="shared" si="262"/>
        <v>0</v>
      </c>
      <c r="AO1366" s="260" t="e">
        <f t="shared" si="263"/>
        <v>#VALUE!</v>
      </c>
    </row>
    <row r="1367" spans="1:41">
      <c r="A1367" s="264" t="e">
        <f t="shared" si="266"/>
        <v>#VALUE!</v>
      </c>
      <c r="B1367" s="243">
        <v>1455</v>
      </c>
      <c r="C1367" s="244"/>
      <c r="D1367" s="259" t="str">
        <f t="shared" si="259"/>
        <v/>
      </c>
      <c r="E1367" s="236"/>
      <c r="F1367" s="236"/>
      <c r="G1367" s="244"/>
      <c r="H1367" s="259" t="str">
        <f t="shared" si="260"/>
        <v/>
      </c>
      <c r="I1367" s="236"/>
      <c r="J1367" s="236"/>
      <c r="K1367" s="236"/>
      <c r="L1367" s="236"/>
      <c r="M1367" s="311">
        <f t="shared" si="264"/>
        <v>0</v>
      </c>
      <c r="N1367" s="236"/>
      <c r="O1367" s="236"/>
      <c r="P1367" s="236"/>
      <c r="Q1367" s="236"/>
      <c r="R1367" s="236"/>
      <c r="S1367" s="236"/>
      <c r="T1367" s="236"/>
      <c r="U1367" s="236"/>
      <c r="V1367" s="236"/>
      <c r="W1367" s="236"/>
      <c r="X1367" s="236"/>
      <c r="Y1367" s="236"/>
      <c r="Z1367" s="236"/>
      <c r="AA1367" s="236"/>
      <c r="AB1367" s="236"/>
      <c r="AC1367" s="236"/>
      <c r="AD1367" s="236"/>
      <c r="AE1367" s="236"/>
      <c r="AF1367" s="236"/>
      <c r="AG1367" s="236"/>
      <c r="AH1367" s="236"/>
      <c r="AI1367" s="236"/>
      <c r="AJ1367" s="236"/>
      <c r="AK1367" s="236"/>
      <c r="AL1367" s="260" t="str">
        <f t="shared" si="261"/>
        <v>нет</v>
      </c>
      <c r="AM1367" s="260" t="str">
        <f t="shared" si="265"/>
        <v>нет</v>
      </c>
      <c r="AN1367" s="260">
        <f t="shared" si="262"/>
        <v>0</v>
      </c>
      <c r="AO1367" s="260" t="e">
        <f t="shared" si="263"/>
        <v>#VALUE!</v>
      </c>
    </row>
    <row r="1368" spans="1:41">
      <c r="A1368" s="264" t="e">
        <f t="shared" si="266"/>
        <v>#VALUE!</v>
      </c>
      <c r="B1368" s="243">
        <v>1456</v>
      </c>
      <c r="C1368" s="244"/>
      <c r="D1368" s="259" t="str">
        <f t="shared" si="259"/>
        <v/>
      </c>
      <c r="E1368" s="236"/>
      <c r="F1368" s="236"/>
      <c r="G1368" s="244"/>
      <c r="H1368" s="259" t="str">
        <f t="shared" si="260"/>
        <v/>
      </c>
      <c r="I1368" s="236"/>
      <c r="J1368" s="236"/>
      <c r="K1368" s="236"/>
      <c r="L1368" s="236"/>
      <c r="M1368" s="311">
        <f t="shared" si="264"/>
        <v>0</v>
      </c>
      <c r="N1368" s="236"/>
      <c r="O1368" s="236"/>
      <c r="P1368" s="236"/>
      <c r="Q1368" s="236"/>
      <c r="R1368" s="236"/>
      <c r="S1368" s="236"/>
      <c r="T1368" s="236"/>
      <c r="U1368" s="236"/>
      <c r="V1368" s="236"/>
      <c r="W1368" s="236"/>
      <c r="X1368" s="236"/>
      <c r="Y1368" s="236"/>
      <c r="Z1368" s="236"/>
      <c r="AA1368" s="236"/>
      <c r="AB1368" s="236"/>
      <c r="AC1368" s="236"/>
      <c r="AD1368" s="236"/>
      <c r="AE1368" s="236"/>
      <c r="AF1368" s="236"/>
      <c r="AG1368" s="236"/>
      <c r="AH1368" s="236"/>
      <c r="AI1368" s="236"/>
      <c r="AJ1368" s="236"/>
      <c r="AK1368" s="236"/>
      <c r="AL1368" s="260" t="str">
        <f t="shared" si="261"/>
        <v>нет</v>
      </c>
      <c r="AM1368" s="260" t="str">
        <f t="shared" si="265"/>
        <v>нет</v>
      </c>
      <c r="AN1368" s="260">
        <f t="shared" si="262"/>
        <v>0</v>
      </c>
      <c r="AO1368" s="260" t="e">
        <f t="shared" si="263"/>
        <v>#VALUE!</v>
      </c>
    </row>
    <row r="1369" spans="1:41">
      <c r="A1369" s="264" t="e">
        <f t="shared" si="266"/>
        <v>#VALUE!</v>
      </c>
      <c r="B1369" s="243">
        <v>1457</v>
      </c>
      <c r="C1369" s="244"/>
      <c r="D1369" s="259" t="str">
        <f t="shared" si="259"/>
        <v/>
      </c>
      <c r="E1369" s="236"/>
      <c r="F1369" s="236"/>
      <c r="G1369" s="244"/>
      <c r="H1369" s="259" t="str">
        <f t="shared" si="260"/>
        <v/>
      </c>
      <c r="I1369" s="236"/>
      <c r="J1369" s="236"/>
      <c r="K1369" s="236"/>
      <c r="L1369" s="236"/>
      <c r="M1369" s="311">
        <f t="shared" si="264"/>
        <v>0</v>
      </c>
      <c r="N1369" s="236"/>
      <c r="O1369" s="236"/>
      <c r="P1369" s="236"/>
      <c r="Q1369" s="236"/>
      <c r="R1369" s="236"/>
      <c r="S1369" s="236"/>
      <c r="T1369" s="236"/>
      <c r="U1369" s="236"/>
      <c r="V1369" s="236"/>
      <c r="W1369" s="236"/>
      <c r="X1369" s="236"/>
      <c r="Y1369" s="236"/>
      <c r="Z1369" s="236"/>
      <c r="AA1369" s="236"/>
      <c r="AB1369" s="236"/>
      <c r="AC1369" s="236"/>
      <c r="AD1369" s="236"/>
      <c r="AE1369" s="236"/>
      <c r="AF1369" s="236"/>
      <c r="AG1369" s="236"/>
      <c r="AH1369" s="236"/>
      <c r="AI1369" s="236"/>
      <c r="AJ1369" s="236"/>
      <c r="AK1369" s="236"/>
      <c r="AL1369" s="260" t="str">
        <f t="shared" si="261"/>
        <v>нет</v>
      </c>
      <c r="AM1369" s="260" t="str">
        <f t="shared" si="265"/>
        <v>нет</v>
      </c>
      <c r="AN1369" s="260">
        <f t="shared" si="262"/>
        <v>0</v>
      </c>
      <c r="AO1369" s="260" t="e">
        <f t="shared" si="263"/>
        <v>#VALUE!</v>
      </c>
    </row>
    <row r="1370" spans="1:41">
      <c r="A1370" s="264" t="e">
        <f t="shared" si="266"/>
        <v>#VALUE!</v>
      </c>
      <c r="B1370" s="243">
        <v>1458</v>
      </c>
      <c r="C1370" s="244"/>
      <c r="D1370" s="259" t="str">
        <f t="shared" si="259"/>
        <v/>
      </c>
      <c r="E1370" s="236"/>
      <c r="F1370" s="236"/>
      <c r="G1370" s="244"/>
      <c r="H1370" s="259" t="str">
        <f t="shared" si="260"/>
        <v/>
      </c>
      <c r="I1370" s="236"/>
      <c r="J1370" s="236"/>
      <c r="K1370" s="236"/>
      <c r="L1370" s="236"/>
      <c r="M1370" s="311">
        <f t="shared" si="264"/>
        <v>0</v>
      </c>
      <c r="N1370" s="236"/>
      <c r="O1370" s="236"/>
      <c r="P1370" s="236"/>
      <c r="Q1370" s="236"/>
      <c r="R1370" s="236"/>
      <c r="S1370" s="236"/>
      <c r="T1370" s="236"/>
      <c r="U1370" s="236"/>
      <c r="V1370" s="236"/>
      <c r="W1370" s="236"/>
      <c r="X1370" s="236"/>
      <c r="Y1370" s="236"/>
      <c r="Z1370" s="236"/>
      <c r="AA1370" s="236"/>
      <c r="AB1370" s="236"/>
      <c r="AC1370" s="236"/>
      <c r="AD1370" s="236"/>
      <c r="AE1370" s="236"/>
      <c r="AF1370" s="236"/>
      <c r="AG1370" s="236"/>
      <c r="AH1370" s="236"/>
      <c r="AI1370" s="236"/>
      <c r="AJ1370" s="236"/>
      <c r="AK1370" s="236"/>
      <c r="AL1370" s="260" t="str">
        <f t="shared" si="261"/>
        <v>нет</v>
      </c>
      <c r="AM1370" s="260" t="str">
        <f t="shared" si="265"/>
        <v>нет</v>
      </c>
      <c r="AN1370" s="260">
        <f t="shared" si="262"/>
        <v>0</v>
      </c>
      <c r="AO1370" s="260" t="e">
        <f t="shared" si="263"/>
        <v>#VALUE!</v>
      </c>
    </row>
    <row r="1371" spans="1:41">
      <c r="A1371" s="264" t="e">
        <f t="shared" si="266"/>
        <v>#VALUE!</v>
      </c>
      <c r="B1371" s="243">
        <v>1459</v>
      </c>
      <c r="C1371" s="244"/>
      <c r="D1371" s="259" t="str">
        <f t="shared" si="259"/>
        <v/>
      </c>
      <c r="E1371" s="236"/>
      <c r="F1371" s="236"/>
      <c r="G1371" s="244"/>
      <c r="H1371" s="259" t="str">
        <f t="shared" si="260"/>
        <v/>
      </c>
      <c r="I1371" s="236"/>
      <c r="J1371" s="236"/>
      <c r="K1371" s="236"/>
      <c r="L1371" s="236"/>
      <c r="M1371" s="311">
        <f t="shared" si="264"/>
        <v>0</v>
      </c>
      <c r="N1371" s="236"/>
      <c r="O1371" s="236"/>
      <c r="P1371" s="236"/>
      <c r="Q1371" s="236"/>
      <c r="R1371" s="236"/>
      <c r="S1371" s="236"/>
      <c r="T1371" s="236"/>
      <c r="U1371" s="236"/>
      <c r="V1371" s="236"/>
      <c r="W1371" s="236"/>
      <c r="X1371" s="236"/>
      <c r="Y1371" s="236"/>
      <c r="Z1371" s="236"/>
      <c r="AA1371" s="236"/>
      <c r="AB1371" s="236"/>
      <c r="AC1371" s="236"/>
      <c r="AD1371" s="236"/>
      <c r="AE1371" s="236"/>
      <c r="AF1371" s="236"/>
      <c r="AG1371" s="236"/>
      <c r="AH1371" s="236"/>
      <c r="AI1371" s="236"/>
      <c r="AJ1371" s="236"/>
      <c r="AK1371" s="236"/>
      <c r="AL1371" s="260" t="str">
        <f t="shared" si="261"/>
        <v>нет</v>
      </c>
      <c r="AM1371" s="260" t="str">
        <f t="shared" si="265"/>
        <v>нет</v>
      </c>
      <c r="AN1371" s="260">
        <f t="shared" si="262"/>
        <v>0</v>
      </c>
      <c r="AO1371" s="260" t="e">
        <f t="shared" si="263"/>
        <v>#VALUE!</v>
      </c>
    </row>
    <row r="1372" spans="1:41">
      <c r="A1372" s="264" t="e">
        <f t="shared" si="266"/>
        <v>#VALUE!</v>
      </c>
      <c r="B1372" s="243">
        <v>1460</v>
      </c>
      <c r="C1372" s="244"/>
      <c r="D1372" s="259" t="str">
        <f t="shared" ref="D1372:D1435" si="267">IFERROR(VLOOKUP(C1372,msu,2,0),"")</f>
        <v/>
      </c>
      <c r="E1372" s="236"/>
      <c r="F1372" s="236"/>
      <c r="G1372" s="244"/>
      <c r="H1372" s="259" t="str">
        <f t="shared" ref="H1372:H1435" si="268">IFERROR(VLOOKUP(G1372,oo,2,0),"")</f>
        <v/>
      </c>
      <c r="I1372" s="236"/>
      <c r="J1372" s="236"/>
      <c r="K1372" s="236"/>
      <c r="L1372" s="236"/>
      <c r="M1372" s="311">
        <f t="shared" si="264"/>
        <v>0</v>
      </c>
      <c r="N1372" s="236"/>
      <c r="O1372" s="236"/>
      <c r="P1372" s="236"/>
      <c r="Q1372" s="236"/>
      <c r="R1372" s="236"/>
      <c r="S1372" s="236"/>
      <c r="T1372" s="236"/>
      <c r="U1372" s="236"/>
      <c r="V1372" s="236"/>
      <c r="W1372" s="236"/>
      <c r="X1372" s="236"/>
      <c r="Y1372" s="236"/>
      <c r="Z1372" s="236"/>
      <c r="AA1372" s="236"/>
      <c r="AB1372" s="236"/>
      <c r="AC1372" s="236"/>
      <c r="AD1372" s="236"/>
      <c r="AE1372" s="236"/>
      <c r="AF1372" s="236"/>
      <c r="AG1372" s="236"/>
      <c r="AH1372" s="236"/>
      <c r="AI1372" s="236"/>
      <c r="AJ1372" s="236"/>
      <c r="AK1372" s="236"/>
      <c r="AL1372" s="260" t="str">
        <f t="shared" si="261"/>
        <v>нет</v>
      </c>
      <c r="AM1372" s="260" t="str">
        <f t="shared" si="265"/>
        <v>нет</v>
      </c>
      <c r="AN1372" s="260">
        <f t="shared" si="262"/>
        <v>0</v>
      </c>
      <c r="AO1372" s="260" t="e">
        <f t="shared" si="263"/>
        <v>#VALUE!</v>
      </c>
    </row>
    <row r="1373" spans="1:41">
      <c r="A1373" s="264" t="e">
        <f t="shared" si="266"/>
        <v>#VALUE!</v>
      </c>
      <c r="B1373" s="243">
        <v>1461</v>
      </c>
      <c r="C1373" s="244"/>
      <c r="D1373" s="259" t="str">
        <f t="shared" si="267"/>
        <v/>
      </c>
      <c r="E1373" s="236"/>
      <c r="F1373" s="236"/>
      <c r="G1373" s="244"/>
      <c r="H1373" s="259" t="str">
        <f t="shared" si="268"/>
        <v/>
      </c>
      <c r="I1373" s="236"/>
      <c r="J1373" s="236"/>
      <c r="K1373" s="236"/>
      <c r="L1373" s="236"/>
      <c r="M1373" s="311">
        <f t="shared" si="264"/>
        <v>0</v>
      </c>
      <c r="N1373" s="236"/>
      <c r="O1373" s="236"/>
      <c r="P1373" s="236"/>
      <c r="Q1373" s="236"/>
      <c r="R1373" s="236"/>
      <c r="S1373" s="236"/>
      <c r="T1373" s="236"/>
      <c r="U1373" s="236"/>
      <c r="V1373" s="236"/>
      <c r="W1373" s="236"/>
      <c r="X1373" s="236"/>
      <c r="Y1373" s="236"/>
      <c r="Z1373" s="236"/>
      <c r="AA1373" s="236"/>
      <c r="AB1373" s="236"/>
      <c r="AC1373" s="236"/>
      <c r="AD1373" s="236"/>
      <c r="AE1373" s="236"/>
      <c r="AF1373" s="236"/>
      <c r="AG1373" s="236"/>
      <c r="AH1373" s="236"/>
      <c r="AI1373" s="236"/>
      <c r="AJ1373" s="236"/>
      <c r="AK1373" s="236"/>
      <c r="AL1373" s="260" t="str">
        <f t="shared" si="261"/>
        <v>нет</v>
      </c>
      <c r="AM1373" s="260" t="str">
        <f t="shared" si="265"/>
        <v>нет</v>
      </c>
      <c r="AN1373" s="260">
        <f t="shared" si="262"/>
        <v>0</v>
      </c>
      <c r="AO1373" s="260" t="e">
        <f t="shared" si="263"/>
        <v>#VALUE!</v>
      </c>
    </row>
    <row r="1374" spans="1:41">
      <c r="A1374" s="264" t="e">
        <f t="shared" si="266"/>
        <v>#VALUE!</v>
      </c>
      <c r="B1374" s="243">
        <v>1462</v>
      </c>
      <c r="C1374" s="244"/>
      <c r="D1374" s="259" t="str">
        <f t="shared" si="267"/>
        <v/>
      </c>
      <c r="E1374" s="236"/>
      <c r="F1374" s="236"/>
      <c r="G1374" s="244"/>
      <c r="H1374" s="259" t="str">
        <f t="shared" si="268"/>
        <v/>
      </c>
      <c r="I1374" s="236"/>
      <c r="J1374" s="236"/>
      <c r="K1374" s="236"/>
      <c r="L1374" s="236"/>
      <c r="M1374" s="311">
        <f t="shared" si="264"/>
        <v>0</v>
      </c>
      <c r="N1374" s="236"/>
      <c r="O1374" s="236"/>
      <c r="P1374" s="236"/>
      <c r="Q1374" s="236"/>
      <c r="R1374" s="236"/>
      <c r="S1374" s="236"/>
      <c r="T1374" s="236"/>
      <c r="U1374" s="236"/>
      <c r="V1374" s="236"/>
      <c r="W1374" s="236"/>
      <c r="X1374" s="236"/>
      <c r="Y1374" s="236"/>
      <c r="Z1374" s="236"/>
      <c r="AA1374" s="236"/>
      <c r="AB1374" s="236"/>
      <c r="AC1374" s="236"/>
      <c r="AD1374" s="236"/>
      <c r="AE1374" s="236"/>
      <c r="AF1374" s="236"/>
      <c r="AG1374" s="236"/>
      <c r="AH1374" s="236"/>
      <c r="AI1374" s="236"/>
      <c r="AJ1374" s="236"/>
      <c r="AK1374" s="236"/>
      <c r="AL1374" s="260" t="str">
        <f t="shared" si="261"/>
        <v>нет</v>
      </c>
      <c r="AM1374" s="260" t="str">
        <f t="shared" si="265"/>
        <v>нет</v>
      </c>
      <c r="AN1374" s="260">
        <f t="shared" si="262"/>
        <v>0</v>
      </c>
      <c r="AO1374" s="260" t="e">
        <f t="shared" si="263"/>
        <v>#VALUE!</v>
      </c>
    </row>
    <row r="1375" spans="1:41">
      <c r="A1375" s="264" t="e">
        <f t="shared" si="266"/>
        <v>#VALUE!</v>
      </c>
      <c r="B1375" s="243">
        <v>1463</v>
      </c>
      <c r="C1375" s="244"/>
      <c r="D1375" s="259" t="str">
        <f t="shared" si="267"/>
        <v/>
      </c>
      <c r="E1375" s="236"/>
      <c r="F1375" s="236"/>
      <c r="G1375" s="244"/>
      <c r="H1375" s="259" t="str">
        <f t="shared" si="268"/>
        <v/>
      </c>
      <c r="I1375" s="236"/>
      <c r="J1375" s="236"/>
      <c r="K1375" s="236"/>
      <c r="L1375" s="236"/>
      <c r="M1375" s="311">
        <f t="shared" si="264"/>
        <v>0</v>
      </c>
      <c r="N1375" s="236"/>
      <c r="O1375" s="236"/>
      <c r="P1375" s="236"/>
      <c r="Q1375" s="236"/>
      <c r="R1375" s="236"/>
      <c r="S1375" s="236"/>
      <c r="T1375" s="236"/>
      <c r="U1375" s="236"/>
      <c r="V1375" s="236"/>
      <c r="W1375" s="236"/>
      <c r="X1375" s="236"/>
      <c r="Y1375" s="236"/>
      <c r="Z1375" s="236"/>
      <c r="AA1375" s="236"/>
      <c r="AB1375" s="236"/>
      <c r="AC1375" s="236"/>
      <c r="AD1375" s="236"/>
      <c r="AE1375" s="236"/>
      <c r="AF1375" s="236"/>
      <c r="AG1375" s="236"/>
      <c r="AH1375" s="236"/>
      <c r="AI1375" s="236"/>
      <c r="AJ1375" s="236"/>
      <c r="AK1375" s="236"/>
      <c r="AL1375" s="260" t="str">
        <f t="shared" si="261"/>
        <v>нет</v>
      </c>
      <c r="AM1375" s="260" t="str">
        <f t="shared" si="265"/>
        <v>нет</v>
      </c>
      <c r="AN1375" s="260">
        <f t="shared" si="262"/>
        <v>0</v>
      </c>
      <c r="AO1375" s="260" t="e">
        <f t="shared" si="263"/>
        <v>#VALUE!</v>
      </c>
    </row>
    <row r="1376" spans="1:41">
      <c r="A1376" s="264" t="e">
        <f t="shared" si="266"/>
        <v>#VALUE!</v>
      </c>
      <c r="B1376" s="243">
        <v>1464</v>
      </c>
      <c r="C1376" s="244"/>
      <c r="D1376" s="259" t="str">
        <f t="shared" si="267"/>
        <v/>
      </c>
      <c r="E1376" s="236"/>
      <c r="F1376" s="236"/>
      <c r="G1376" s="244"/>
      <c r="H1376" s="259" t="str">
        <f t="shared" si="268"/>
        <v/>
      </c>
      <c r="I1376" s="236"/>
      <c r="J1376" s="236"/>
      <c r="K1376" s="236"/>
      <c r="L1376" s="236"/>
      <c r="M1376" s="311">
        <f t="shared" si="264"/>
        <v>0</v>
      </c>
      <c r="N1376" s="236"/>
      <c r="O1376" s="236"/>
      <c r="P1376" s="236"/>
      <c r="Q1376" s="236"/>
      <c r="R1376" s="236"/>
      <c r="S1376" s="236"/>
      <c r="T1376" s="236"/>
      <c r="U1376" s="236"/>
      <c r="V1376" s="236"/>
      <c r="W1376" s="236"/>
      <c r="X1376" s="236"/>
      <c r="Y1376" s="236"/>
      <c r="Z1376" s="236"/>
      <c r="AA1376" s="236"/>
      <c r="AB1376" s="236"/>
      <c r="AC1376" s="236"/>
      <c r="AD1376" s="236"/>
      <c r="AE1376" s="236"/>
      <c r="AF1376" s="236"/>
      <c r="AG1376" s="236"/>
      <c r="AH1376" s="236"/>
      <c r="AI1376" s="236"/>
      <c r="AJ1376" s="236"/>
      <c r="AK1376" s="236"/>
      <c r="AL1376" s="260" t="str">
        <f t="shared" si="261"/>
        <v>нет</v>
      </c>
      <c r="AM1376" s="260" t="str">
        <f t="shared" si="265"/>
        <v>нет</v>
      </c>
      <c r="AN1376" s="260">
        <f t="shared" si="262"/>
        <v>0</v>
      </c>
      <c r="AO1376" s="260" t="e">
        <f t="shared" si="263"/>
        <v>#VALUE!</v>
      </c>
    </row>
    <row r="1377" spans="1:41">
      <c r="A1377" s="264" t="e">
        <f t="shared" si="266"/>
        <v>#VALUE!</v>
      </c>
      <c r="B1377" s="243">
        <v>1465</v>
      </c>
      <c r="C1377" s="244"/>
      <c r="D1377" s="259" t="str">
        <f t="shared" si="267"/>
        <v/>
      </c>
      <c r="E1377" s="236"/>
      <c r="F1377" s="236"/>
      <c r="G1377" s="244"/>
      <c r="H1377" s="259" t="str">
        <f t="shared" si="268"/>
        <v/>
      </c>
      <c r="I1377" s="236"/>
      <c r="J1377" s="236"/>
      <c r="K1377" s="236"/>
      <c r="L1377" s="236"/>
      <c r="M1377" s="311">
        <f t="shared" si="264"/>
        <v>0</v>
      </c>
      <c r="N1377" s="236"/>
      <c r="O1377" s="236"/>
      <c r="P1377" s="236"/>
      <c r="Q1377" s="236"/>
      <c r="R1377" s="236"/>
      <c r="S1377" s="236"/>
      <c r="T1377" s="236"/>
      <c r="U1377" s="236"/>
      <c r="V1377" s="236"/>
      <c r="W1377" s="236"/>
      <c r="X1377" s="236"/>
      <c r="Y1377" s="236"/>
      <c r="Z1377" s="236"/>
      <c r="AA1377" s="236"/>
      <c r="AB1377" s="236"/>
      <c r="AC1377" s="236"/>
      <c r="AD1377" s="236"/>
      <c r="AE1377" s="236"/>
      <c r="AF1377" s="236"/>
      <c r="AG1377" s="236"/>
      <c r="AH1377" s="236"/>
      <c r="AI1377" s="236"/>
      <c r="AJ1377" s="236"/>
      <c r="AK1377" s="236"/>
      <c r="AL1377" s="260" t="str">
        <f t="shared" si="261"/>
        <v>нет</v>
      </c>
      <c r="AM1377" s="260" t="str">
        <f t="shared" si="265"/>
        <v>нет</v>
      </c>
      <c r="AN1377" s="260">
        <f t="shared" si="262"/>
        <v>0</v>
      </c>
      <c r="AO1377" s="260" t="e">
        <f t="shared" si="263"/>
        <v>#VALUE!</v>
      </c>
    </row>
    <row r="1378" spans="1:41">
      <c r="A1378" s="264" t="e">
        <f t="shared" si="266"/>
        <v>#VALUE!</v>
      </c>
      <c r="B1378" s="243">
        <v>1466</v>
      </c>
      <c r="C1378" s="244"/>
      <c r="D1378" s="259" t="str">
        <f t="shared" si="267"/>
        <v/>
      </c>
      <c r="E1378" s="236"/>
      <c r="F1378" s="236"/>
      <c r="G1378" s="244"/>
      <c r="H1378" s="259" t="str">
        <f t="shared" si="268"/>
        <v/>
      </c>
      <c r="I1378" s="236"/>
      <c r="J1378" s="236"/>
      <c r="K1378" s="236"/>
      <c r="L1378" s="236"/>
      <c r="M1378" s="311">
        <f t="shared" si="264"/>
        <v>0</v>
      </c>
      <c r="N1378" s="236"/>
      <c r="O1378" s="236"/>
      <c r="P1378" s="236"/>
      <c r="Q1378" s="236"/>
      <c r="R1378" s="236"/>
      <c r="S1378" s="236"/>
      <c r="T1378" s="236"/>
      <c r="U1378" s="236"/>
      <c r="V1378" s="236"/>
      <c r="W1378" s="236"/>
      <c r="X1378" s="236"/>
      <c r="Y1378" s="236"/>
      <c r="Z1378" s="236"/>
      <c r="AA1378" s="236"/>
      <c r="AB1378" s="236"/>
      <c r="AC1378" s="236"/>
      <c r="AD1378" s="236"/>
      <c r="AE1378" s="236"/>
      <c r="AF1378" s="236"/>
      <c r="AG1378" s="236"/>
      <c r="AH1378" s="236"/>
      <c r="AI1378" s="236"/>
      <c r="AJ1378" s="236"/>
      <c r="AK1378" s="236"/>
      <c r="AL1378" s="260" t="str">
        <f t="shared" ref="AL1378:AL1441" si="269">IF($I1378&lt;5,"нет",IF($I1378&gt;9,"нет","да"))</f>
        <v>нет</v>
      </c>
      <c r="AM1378" s="260" t="str">
        <f t="shared" si="265"/>
        <v>нет</v>
      </c>
      <c r="AN1378" s="260">
        <f t="shared" ref="AN1378:AN1441" si="270">COUNTIF(N1378:AK1378,"призер")+COUNTIF(N1378:AK1378,"победитель")</f>
        <v>0</v>
      </c>
      <c r="AO1378" s="260" t="e">
        <f t="shared" ref="AO1378:AO1441" si="271">IF(LEN(G1378)=5,LEFT(G1378,1)+100,LEFT(G1378,2)+100)</f>
        <v>#VALUE!</v>
      </c>
    </row>
    <row r="1379" spans="1:41">
      <c r="A1379" s="264" t="e">
        <f t="shared" si="266"/>
        <v>#VALUE!</v>
      </c>
      <c r="B1379" s="243">
        <v>1467</v>
      </c>
      <c r="C1379" s="244"/>
      <c r="D1379" s="259" t="str">
        <f t="shared" si="267"/>
        <v/>
      </c>
      <c r="E1379" s="236"/>
      <c r="F1379" s="236"/>
      <c r="G1379" s="244"/>
      <c r="H1379" s="259" t="str">
        <f t="shared" si="268"/>
        <v/>
      </c>
      <c r="I1379" s="236"/>
      <c r="J1379" s="236"/>
      <c r="K1379" s="236"/>
      <c r="L1379" s="236"/>
      <c r="M1379" s="311">
        <f t="shared" ref="M1379:M1442" si="272">COUNTA(N1379:AK1379)</f>
        <v>0</v>
      </c>
      <c r="N1379" s="236"/>
      <c r="O1379" s="236"/>
      <c r="P1379" s="236"/>
      <c r="Q1379" s="236"/>
      <c r="R1379" s="236"/>
      <c r="S1379" s="236"/>
      <c r="T1379" s="236"/>
      <c r="U1379" s="236"/>
      <c r="V1379" s="236"/>
      <c r="W1379" s="236"/>
      <c r="X1379" s="236"/>
      <c r="Y1379" s="236"/>
      <c r="Z1379" s="236"/>
      <c r="AA1379" s="236"/>
      <c r="AB1379" s="236"/>
      <c r="AC1379" s="236"/>
      <c r="AD1379" s="236"/>
      <c r="AE1379" s="236"/>
      <c r="AF1379" s="236"/>
      <c r="AG1379" s="236"/>
      <c r="AH1379" s="236"/>
      <c r="AI1379" s="236"/>
      <c r="AJ1379" s="236"/>
      <c r="AK1379" s="236"/>
      <c r="AL1379" s="260" t="str">
        <f t="shared" si="269"/>
        <v>нет</v>
      </c>
      <c r="AM1379" s="260" t="str">
        <f t="shared" ref="AM1379:AM1442" si="273">IF($I1379&lt;=9,"нет","да")</f>
        <v>нет</v>
      </c>
      <c r="AN1379" s="260">
        <f t="shared" si="270"/>
        <v>0</v>
      </c>
      <c r="AO1379" s="260" t="e">
        <f t="shared" si="271"/>
        <v>#VALUE!</v>
      </c>
    </row>
    <row r="1380" spans="1:41">
      <c r="A1380" s="264" t="e">
        <f t="shared" si="266"/>
        <v>#VALUE!</v>
      </c>
      <c r="B1380" s="243">
        <v>1468</v>
      </c>
      <c r="C1380" s="244"/>
      <c r="D1380" s="259" t="str">
        <f t="shared" si="267"/>
        <v/>
      </c>
      <c r="E1380" s="236"/>
      <c r="F1380" s="236"/>
      <c r="G1380" s="244"/>
      <c r="H1380" s="259" t="str">
        <f t="shared" si="268"/>
        <v/>
      </c>
      <c r="I1380" s="236"/>
      <c r="J1380" s="236"/>
      <c r="K1380" s="236"/>
      <c r="L1380" s="236"/>
      <c r="M1380" s="311">
        <f t="shared" si="272"/>
        <v>0</v>
      </c>
      <c r="N1380" s="236"/>
      <c r="O1380" s="236"/>
      <c r="P1380" s="236"/>
      <c r="Q1380" s="236"/>
      <c r="R1380" s="236"/>
      <c r="S1380" s="236"/>
      <c r="T1380" s="236"/>
      <c r="U1380" s="236"/>
      <c r="V1380" s="236"/>
      <c r="W1380" s="236"/>
      <c r="X1380" s="236"/>
      <c r="Y1380" s="236"/>
      <c r="Z1380" s="236"/>
      <c r="AA1380" s="236"/>
      <c r="AB1380" s="236"/>
      <c r="AC1380" s="236"/>
      <c r="AD1380" s="236"/>
      <c r="AE1380" s="236"/>
      <c r="AF1380" s="236"/>
      <c r="AG1380" s="236"/>
      <c r="AH1380" s="236"/>
      <c r="AI1380" s="236"/>
      <c r="AJ1380" s="236"/>
      <c r="AK1380" s="236"/>
      <c r="AL1380" s="260" t="str">
        <f t="shared" si="269"/>
        <v>нет</v>
      </c>
      <c r="AM1380" s="260" t="str">
        <f t="shared" si="273"/>
        <v>нет</v>
      </c>
      <c r="AN1380" s="260">
        <f t="shared" si="270"/>
        <v>0</v>
      </c>
      <c r="AO1380" s="260" t="e">
        <f t="shared" si="271"/>
        <v>#VALUE!</v>
      </c>
    </row>
    <row r="1381" spans="1:41">
      <c r="A1381" s="264" t="e">
        <f t="shared" si="266"/>
        <v>#VALUE!</v>
      </c>
      <c r="B1381" s="243">
        <v>1469</v>
      </c>
      <c r="C1381" s="244"/>
      <c r="D1381" s="259" t="str">
        <f t="shared" si="267"/>
        <v/>
      </c>
      <c r="E1381" s="236"/>
      <c r="F1381" s="236"/>
      <c r="G1381" s="244"/>
      <c r="H1381" s="259" t="str">
        <f t="shared" si="268"/>
        <v/>
      </c>
      <c r="I1381" s="236"/>
      <c r="J1381" s="236"/>
      <c r="K1381" s="236"/>
      <c r="L1381" s="236"/>
      <c r="M1381" s="311">
        <f t="shared" si="272"/>
        <v>0</v>
      </c>
      <c r="N1381" s="236"/>
      <c r="O1381" s="236"/>
      <c r="P1381" s="236"/>
      <c r="Q1381" s="236"/>
      <c r="R1381" s="236"/>
      <c r="S1381" s="236"/>
      <c r="T1381" s="236"/>
      <c r="U1381" s="236"/>
      <c r="V1381" s="236"/>
      <c r="W1381" s="236"/>
      <c r="X1381" s="236"/>
      <c r="Y1381" s="236"/>
      <c r="Z1381" s="236"/>
      <c r="AA1381" s="236"/>
      <c r="AB1381" s="236"/>
      <c r="AC1381" s="236"/>
      <c r="AD1381" s="236"/>
      <c r="AE1381" s="236"/>
      <c r="AF1381" s="236"/>
      <c r="AG1381" s="236"/>
      <c r="AH1381" s="236"/>
      <c r="AI1381" s="236"/>
      <c r="AJ1381" s="236"/>
      <c r="AK1381" s="236"/>
      <c r="AL1381" s="260" t="str">
        <f t="shared" si="269"/>
        <v>нет</v>
      </c>
      <c r="AM1381" s="260" t="str">
        <f t="shared" si="273"/>
        <v>нет</v>
      </c>
      <c r="AN1381" s="260">
        <f t="shared" si="270"/>
        <v>0</v>
      </c>
      <c r="AO1381" s="260" t="e">
        <f t="shared" si="271"/>
        <v>#VALUE!</v>
      </c>
    </row>
    <row r="1382" spans="1:41">
      <c r="A1382" s="264" t="e">
        <f t="shared" si="266"/>
        <v>#VALUE!</v>
      </c>
      <c r="B1382" s="243">
        <v>1470</v>
      </c>
      <c r="C1382" s="244"/>
      <c r="D1382" s="259" t="str">
        <f t="shared" si="267"/>
        <v/>
      </c>
      <c r="E1382" s="236"/>
      <c r="F1382" s="236"/>
      <c r="G1382" s="244"/>
      <c r="H1382" s="259" t="str">
        <f t="shared" si="268"/>
        <v/>
      </c>
      <c r="I1382" s="236"/>
      <c r="J1382" s="236"/>
      <c r="K1382" s="236"/>
      <c r="L1382" s="236"/>
      <c r="M1382" s="311">
        <f t="shared" si="272"/>
        <v>0</v>
      </c>
      <c r="N1382" s="236"/>
      <c r="O1382" s="236"/>
      <c r="P1382" s="236"/>
      <c r="Q1382" s="236"/>
      <c r="R1382" s="236"/>
      <c r="S1382" s="236"/>
      <c r="T1382" s="236"/>
      <c r="U1382" s="236"/>
      <c r="V1382" s="236"/>
      <c r="W1382" s="236"/>
      <c r="X1382" s="236"/>
      <c r="Y1382" s="236"/>
      <c r="Z1382" s="236"/>
      <c r="AA1382" s="236"/>
      <c r="AB1382" s="236"/>
      <c r="AC1382" s="236"/>
      <c r="AD1382" s="236"/>
      <c r="AE1382" s="236"/>
      <c r="AF1382" s="236"/>
      <c r="AG1382" s="236"/>
      <c r="AH1382" s="236"/>
      <c r="AI1382" s="236"/>
      <c r="AJ1382" s="236"/>
      <c r="AK1382" s="236"/>
      <c r="AL1382" s="260" t="str">
        <f t="shared" si="269"/>
        <v>нет</v>
      </c>
      <c r="AM1382" s="260" t="str">
        <f t="shared" si="273"/>
        <v>нет</v>
      </c>
      <c r="AN1382" s="260">
        <f t="shared" si="270"/>
        <v>0</v>
      </c>
      <c r="AO1382" s="260" t="e">
        <f t="shared" si="271"/>
        <v>#VALUE!</v>
      </c>
    </row>
    <row r="1383" spans="1:41">
      <c r="A1383" s="264" t="e">
        <f t="shared" si="266"/>
        <v>#VALUE!</v>
      </c>
      <c r="B1383" s="243">
        <v>1471</v>
      </c>
      <c r="C1383" s="244"/>
      <c r="D1383" s="259" t="str">
        <f t="shared" si="267"/>
        <v/>
      </c>
      <c r="E1383" s="236"/>
      <c r="F1383" s="236"/>
      <c r="G1383" s="244"/>
      <c r="H1383" s="259" t="str">
        <f t="shared" si="268"/>
        <v/>
      </c>
      <c r="I1383" s="236"/>
      <c r="J1383" s="236"/>
      <c r="K1383" s="236"/>
      <c r="L1383" s="236"/>
      <c r="M1383" s="311">
        <f t="shared" si="272"/>
        <v>0</v>
      </c>
      <c r="N1383" s="236"/>
      <c r="O1383" s="236"/>
      <c r="P1383" s="236"/>
      <c r="Q1383" s="236"/>
      <c r="R1383" s="236"/>
      <c r="S1383" s="236"/>
      <c r="T1383" s="236"/>
      <c r="U1383" s="236"/>
      <c r="V1383" s="236"/>
      <c r="W1383" s="236"/>
      <c r="X1383" s="236"/>
      <c r="Y1383" s="236"/>
      <c r="Z1383" s="236"/>
      <c r="AA1383" s="236"/>
      <c r="AB1383" s="236"/>
      <c r="AC1383" s="236"/>
      <c r="AD1383" s="236"/>
      <c r="AE1383" s="236"/>
      <c r="AF1383" s="236"/>
      <c r="AG1383" s="236"/>
      <c r="AH1383" s="236"/>
      <c r="AI1383" s="236"/>
      <c r="AJ1383" s="236"/>
      <c r="AK1383" s="236"/>
      <c r="AL1383" s="260" t="str">
        <f t="shared" si="269"/>
        <v>нет</v>
      </c>
      <c r="AM1383" s="260" t="str">
        <f t="shared" si="273"/>
        <v>нет</v>
      </c>
      <c r="AN1383" s="260">
        <f t="shared" si="270"/>
        <v>0</v>
      </c>
      <c r="AO1383" s="260" t="e">
        <f t="shared" si="271"/>
        <v>#VALUE!</v>
      </c>
    </row>
    <row r="1384" spans="1:41">
      <c r="A1384" s="264" t="e">
        <f t="shared" si="266"/>
        <v>#VALUE!</v>
      </c>
      <c r="B1384" s="243">
        <v>1472</v>
      </c>
      <c r="C1384" s="244"/>
      <c r="D1384" s="259" t="str">
        <f t="shared" si="267"/>
        <v/>
      </c>
      <c r="E1384" s="236"/>
      <c r="F1384" s="236"/>
      <c r="G1384" s="244"/>
      <c r="H1384" s="259" t="str">
        <f t="shared" si="268"/>
        <v/>
      </c>
      <c r="I1384" s="236"/>
      <c r="J1384" s="236"/>
      <c r="K1384" s="236"/>
      <c r="L1384" s="236"/>
      <c r="M1384" s="311">
        <f t="shared" si="272"/>
        <v>0</v>
      </c>
      <c r="N1384" s="236"/>
      <c r="O1384" s="236"/>
      <c r="P1384" s="236"/>
      <c r="Q1384" s="236"/>
      <c r="R1384" s="236"/>
      <c r="S1384" s="236"/>
      <c r="T1384" s="236"/>
      <c r="U1384" s="236"/>
      <c r="V1384" s="236"/>
      <c r="W1384" s="236"/>
      <c r="X1384" s="236"/>
      <c r="Y1384" s="236"/>
      <c r="Z1384" s="236"/>
      <c r="AA1384" s="236"/>
      <c r="AB1384" s="236"/>
      <c r="AC1384" s="236"/>
      <c r="AD1384" s="236"/>
      <c r="AE1384" s="236"/>
      <c r="AF1384" s="236"/>
      <c r="AG1384" s="236"/>
      <c r="AH1384" s="236"/>
      <c r="AI1384" s="236"/>
      <c r="AJ1384" s="236"/>
      <c r="AK1384" s="236"/>
      <c r="AL1384" s="260" t="str">
        <f t="shared" si="269"/>
        <v>нет</v>
      </c>
      <c r="AM1384" s="260" t="str">
        <f t="shared" si="273"/>
        <v>нет</v>
      </c>
      <c r="AN1384" s="260">
        <f t="shared" si="270"/>
        <v>0</v>
      </c>
      <c r="AO1384" s="260" t="e">
        <f t="shared" si="271"/>
        <v>#VALUE!</v>
      </c>
    </row>
    <row r="1385" spans="1:41">
      <c r="A1385" s="264" t="e">
        <f t="shared" si="266"/>
        <v>#VALUE!</v>
      </c>
      <c r="B1385" s="243">
        <v>1473</v>
      </c>
      <c r="C1385" s="244"/>
      <c r="D1385" s="259" t="str">
        <f t="shared" si="267"/>
        <v/>
      </c>
      <c r="E1385" s="236"/>
      <c r="F1385" s="236"/>
      <c r="G1385" s="244"/>
      <c r="H1385" s="259" t="str">
        <f t="shared" si="268"/>
        <v/>
      </c>
      <c r="I1385" s="236"/>
      <c r="J1385" s="236"/>
      <c r="K1385" s="236"/>
      <c r="L1385" s="236"/>
      <c r="M1385" s="311">
        <f t="shared" si="272"/>
        <v>0</v>
      </c>
      <c r="N1385" s="236"/>
      <c r="O1385" s="236"/>
      <c r="P1385" s="236"/>
      <c r="Q1385" s="236"/>
      <c r="R1385" s="236"/>
      <c r="S1385" s="236"/>
      <c r="T1385" s="236"/>
      <c r="U1385" s="236"/>
      <c r="V1385" s="236"/>
      <c r="W1385" s="236"/>
      <c r="X1385" s="236"/>
      <c r="Y1385" s="236"/>
      <c r="Z1385" s="236"/>
      <c r="AA1385" s="236"/>
      <c r="AB1385" s="236"/>
      <c r="AC1385" s="236"/>
      <c r="AD1385" s="236"/>
      <c r="AE1385" s="236"/>
      <c r="AF1385" s="236"/>
      <c r="AG1385" s="236"/>
      <c r="AH1385" s="236"/>
      <c r="AI1385" s="236"/>
      <c r="AJ1385" s="236"/>
      <c r="AK1385" s="236"/>
      <c r="AL1385" s="260" t="str">
        <f t="shared" si="269"/>
        <v>нет</v>
      </c>
      <c r="AM1385" s="260" t="str">
        <f t="shared" si="273"/>
        <v>нет</v>
      </c>
      <c r="AN1385" s="260">
        <f t="shared" si="270"/>
        <v>0</v>
      </c>
      <c r="AO1385" s="260" t="e">
        <f t="shared" si="271"/>
        <v>#VALUE!</v>
      </c>
    </row>
    <row r="1386" spans="1:41">
      <c r="A1386" s="264" t="e">
        <f t="shared" si="266"/>
        <v>#VALUE!</v>
      </c>
      <c r="B1386" s="243">
        <v>1474</v>
      </c>
      <c r="C1386" s="244"/>
      <c r="D1386" s="259" t="str">
        <f t="shared" si="267"/>
        <v/>
      </c>
      <c r="E1386" s="236"/>
      <c r="F1386" s="236"/>
      <c r="G1386" s="244"/>
      <c r="H1386" s="259" t="str">
        <f t="shared" si="268"/>
        <v/>
      </c>
      <c r="I1386" s="236"/>
      <c r="J1386" s="236"/>
      <c r="K1386" s="236"/>
      <c r="L1386" s="236"/>
      <c r="M1386" s="311">
        <f t="shared" si="272"/>
        <v>0</v>
      </c>
      <c r="N1386" s="236"/>
      <c r="O1386" s="236"/>
      <c r="P1386" s="236"/>
      <c r="Q1386" s="236"/>
      <c r="R1386" s="236"/>
      <c r="S1386" s="236"/>
      <c r="T1386" s="236"/>
      <c r="U1386" s="236"/>
      <c r="V1386" s="236"/>
      <c r="W1386" s="236"/>
      <c r="X1386" s="236"/>
      <c r="Y1386" s="236"/>
      <c r="Z1386" s="236"/>
      <c r="AA1386" s="236"/>
      <c r="AB1386" s="236"/>
      <c r="AC1386" s="236"/>
      <c r="AD1386" s="236"/>
      <c r="AE1386" s="236"/>
      <c r="AF1386" s="236"/>
      <c r="AG1386" s="236"/>
      <c r="AH1386" s="236"/>
      <c r="AI1386" s="236"/>
      <c r="AJ1386" s="236"/>
      <c r="AK1386" s="236"/>
      <c r="AL1386" s="260" t="str">
        <f t="shared" si="269"/>
        <v>нет</v>
      </c>
      <c r="AM1386" s="260" t="str">
        <f t="shared" si="273"/>
        <v>нет</v>
      </c>
      <c r="AN1386" s="260">
        <f t="shared" si="270"/>
        <v>0</v>
      </c>
      <c r="AO1386" s="260" t="e">
        <f t="shared" si="271"/>
        <v>#VALUE!</v>
      </c>
    </row>
    <row r="1387" spans="1:41">
      <c r="A1387" s="264" t="e">
        <f t="shared" si="266"/>
        <v>#VALUE!</v>
      </c>
      <c r="B1387" s="243">
        <v>1475</v>
      </c>
      <c r="C1387" s="244"/>
      <c r="D1387" s="259" t="str">
        <f t="shared" si="267"/>
        <v/>
      </c>
      <c r="E1387" s="236"/>
      <c r="F1387" s="236"/>
      <c r="G1387" s="244"/>
      <c r="H1387" s="259" t="str">
        <f t="shared" si="268"/>
        <v/>
      </c>
      <c r="I1387" s="236"/>
      <c r="J1387" s="236"/>
      <c r="K1387" s="236"/>
      <c r="L1387" s="236"/>
      <c r="M1387" s="311">
        <f t="shared" si="272"/>
        <v>0</v>
      </c>
      <c r="N1387" s="236"/>
      <c r="O1387" s="236"/>
      <c r="P1387" s="236"/>
      <c r="Q1387" s="236"/>
      <c r="R1387" s="236"/>
      <c r="S1387" s="236"/>
      <c r="T1387" s="236"/>
      <c r="U1387" s="236"/>
      <c r="V1387" s="236"/>
      <c r="W1387" s="236"/>
      <c r="X1387" s="236"/>
      <c r="Y1387" s="236"/>
      <c r="Z1387" s="236"/>
      <c r="AA1387" s="236"/>
      <c r="AB1387" s="236"/>
      <c r="AC1387" s="236"/>
      <c r="AD1387" s="236"/>
      <c r="AE1387" s="236"/>
      <c r="AF1387" s="236"/>
      <c r="AG1387" s="236"/>
      <c r="AH1387" s="236"/>
      <c r="AI1387" s="236"/>
      <c r="AJ1387" s="236"/>
      <c r="AK1387" s="236"/>
      <c r="AL1387" s="260" t="str">
        <f t="shared" si="269"/>
        <v>нет</v>
      </c>
      <c r="AM1387" s="260" t="str">
        <f t="shared" si="273"/>
        <v>нет</v>
      </c>
      <c r="AN1387" s="260">
        <f t="shared" si="270"/>
        <v>0</v>
      </c>
      <c r="AO1387" s="260" t="e">
        <f t="shared" si="271"/>
        <v>#VALUE!</v>
      </c>
    </row>
    <row r="1388" spans="1:41">
      <c r="A1388" s="264" t="e">
        <f t="shared" si="266"/>
        <v>#VALUE!</v>
      </c>
      <c r="B1388" s="243">
        <v>1476</v>
      </c>
      <c r="C1388" s="244"/>
      <c r="D1388" s="259" t="str">
        <f t="shared" si="267"/>
        <v/>
      </c>
      <c r="E1388" s="236"/>
      <c r="F1388" s="236"/>
      <c r="G1388" s="244"/>
      <c r="H1388" s="259" t="str">
        <f t="shared" si="268"/>
        <v/>
      </c>
      <c r="I1388" s="236"/>
      <c r="J1388" s="236"/>
      <c r="K1388" s="236"/>
      <c r="L1388" s="236"/>
      <c r="M1388" s="311">
        <f t="shared" si="272"/>
        <v>0</v>
      </c>
      <c r="N1388" s="236"/>
      <c r="O1388" s="236"/>
      <c r="P1388" s="236"/>
      <c r="Q1388" s="236"/>
      <c r="R1388" s="236"/>
      <c r="S1388" s="236"/>
      <c r="T1388" s="236"/>
      <c r="U1388" s="236"/>
      <c r="V1388" s="236"/>
      <c r="W1388" s="236"/>
      <c r="X1388" s="236"/>
      <c r="Y1388" s="236"/>
      <c r="Z1388" s="236"/>
      <c r="AA1388" s="236"/>
      <c r="AB1388" s="236"/>
      <c r="AC1388" s="236"/>
      <c r="AD1388" s="236"/>
      <c r="AE1388" s="236"/>
      <c r="AF1388" s="236"/>
      <c r="AG1388" s="236"/>
      <c r="AH1388" s="236"/>
      <c r="AI1388" s="236"/>
      <c r="AJ1388" s="236"/>
      <c r="AK1388" s="236"/>
      <c r="AL1388" s="260" t="str">
        <f t="shared" si="269"/>
        <v>нет</v>
      </c>
      <c r="AM1388" s="260" t="str">
        <f t="shared" si="273"/>
        <v>нет</v>
      </c>
      <c r="AN1388" s="260">
        <f t="shared" si="270"/>
        <v>0</v>
      </c>
      <c r="AO1388" s="260" t="e">
        <f t="shared" si="271"/>
        <v>#VALUE!</v>
      </c>
    </row>
    <row r="1389" spans="1:41">
      <c r="A1389" s="264" t="e">
        <f t="shared" ref="A1389:A1452" si="274">IF($AO1389=$C1389, "Код_ОО+МСУ_верно", "Требуется проверка кода ОО или МСУ, кроме 101, 102,103")</f>
        <v>#VALUE!</v>
      </c>
      <c r="B1389" s="243">
        <v>1477</v>
      </c>
      <c r="C1389" s="244"/>
      <c r="D1389" s="259" t="str">
        <f t="shared" si="267"/>
        <v/>
      </c>
      <c r="E1389" s="236"/>
      <c r="F1389" s="236"/>
      <c r="G1389" s="244"/>
      <c r="H1389" s="259" t="str">
        <f t="shared" si="268"/>
        <v/>
      </c>
      <c r="I1389" s="236"/>
      <c r="J1389" s="236"/>
      <c r="K1389" s="236"/>
      <c r="L1389" s="236"/>
      <c r="M1389" s="311">
        <f t="shared" si="272"/>
        <v>0</v>
      </c>
      <c r="N1389" s="236"/>
      <c r="O1389" s="236"/>
      <c r="P1389" s="236"/>
      <c r="Q1389" s="236"/>
      <c r="R1389" s="236"/>
      <c r="S1389" s="236"/>
      <c r="T1389" s="236"/>
      <c r="U1389" s="236"/>
      <c r="V1389" s="236"/>
      <c r="W1389" s="236"/>
      <c r="X1389" s="236"/>
      <c r="Y1389" s="236"/>
      <c r="Z1389" s="236"/>
      <c r="AA1389" s="236"/>
      <c r="AB1389" s="236"/>
      <c r="AC1389" s="236"/>
      <c r="AD1389" s="236"/>
      <c r="AE1389" s="236"/>
      <c r="AF1389" s="236"/>
      <c r="AG1389" s="236"/>
      <c r="AH1389" s="236"/>
      <c r="AI1389" s="236"/>
      <c r="AJ1389" s="236"/>
      <c r="AK1389" s="236"/>
      <c r="AL1389" s="260" t="str">
        <f t="shared" si="269"/>
        <v>нет</v>
      </c>
      <c r="AM1389" s="260" t="str">
        <f t="shared" si="273"/>
        <v>нет</v>
      </c>
      <c r="AN1389" s="260">
        <f t="shared" si="270"/>
        <v>0</v>
      </c>
      <c r="AO1389" s="260" t="e">
        <f t="shared" si="271"/>
        <v>#VALUE!</v>
      </c>
    </row>
    <row r="1390" spans="1:41">
      <c r="A1390" s="264" t="e">
        <f t="shared" si="274"/>
        <v>#VALUE!</v>
      </c>
      <c r="B1390" s="243">
        <v>1478</v>
      </c>
      <c r="C1390" s="244"/>
      <c r="D1390" s="259" t="str">
        <f t="shared" si="267"/>
        <v/>
      </c>
      <c r="E1390" s="236"/>
      <c r="F1390" s="236"/>
      <c r="G1390" s="244"/>
      <c r="H1390" s="259" t="str">
        <f t="shared" si="268"/>
        <v/>
      </c>
      <c r="I1390" s="236"/>
      <c r="J1390" s="236"/>
      <c r="K1390" s="236"/>
      <c r="L1390" s="236"/>
      <c r="M1390" s="311">
        <f t="shared" si="272"/>
        <v>0</v>
      </c>
      <c r="N1390" s="236"/>
      <c r="O1390" s="236"/>
      <c r="P1390" s="236"/>
      <c r="Q1390" s="236"/>
      <c r="R1390" s="236"/>
      <c r="S1390" s="236"/>
      <c r="T1390" s="236"/>
      <c r="U1390" s="236"/>
      <c r="V1390" s="236"/>
      <c r="W1390" s="236"/>
      <c r="X1390" s="236"/>
      <c r="Y1390" s="236"/>
      <c r="Z1390" s="236"/>
      <c r="AA1390" s="236"/>
      <c r="AB1390" s="236"/>
      <c r="AC1390" s="236"/>
      <c r="AD1390" s="236"/>
      <c r="AE1390" s="236"/>
      <c r="AF1390" s="236"/>
      <c r="AG1390" s="236"/>
      <c r="AH1390" s="236"/>
      <c r="AI1390" s="236"/>
      <c r="AJ1390" s="236"/>
      <c r="AK1390" s="236"/>
      <c r="AL1390" s="260" t="str">
        <f t="shared" si="269"/>
        <v>нет</v>
      </c>
      <c r="AM1390" s="260" t="str">
        <f t="shared" si="273"/>
        <v>нет</v>
      </c>
      <c r="AN1390" s="260">
        <f t="shared" si="270"/>
        <v>0</v>
      </c>
      <c r="AO1390" s="260" t="e">
        <f t="shared" si="271"/>
        <v>#VALUE!</v>
      </c>
    </row>
    <row r="1391" spans="1:41">
      <c r="A1391" s="264" t="e">
        <f t="shared" si="274"/>
        <v>#VALUE!</v>
      </c>
      <c r="B1391" s="243">
        <v>1479</v>
      </c>
      <c r="C1391" s="244"/>
      <c r="D1391" s="259" t="str">
        <f t="shared" si="267"/>
        <v/>
      </c>
      <c r="E1391" s="236"/>
      <c r="F1391" s="236"/>
      <c r="G1391" s="244"/>
      <c r="H1391" s="259" t="str">
        <f t="shared" si="268"/>
        <v/>
      </c>
      <c r="I1391" s="236"/>
      <c r="J1391" s="236"/>
      <c r="K1391" s="236"/>
      <c r="L1391" s="236"/>
      <c r="M1391" s="311">
        <f t="shared" si="272"/>
        <v>0</v>
      </c>
      <c r="N1391" s="236"/>
      <c r="O1391" s="236"/>
      <c r="P1391" s="236"/>
      <c r="Q1391" s="236"/>
      <c r="R1391" s="236"/>
      <c r="S1391" s="236"/>
      <c r="T1391" s="236"/>
      <c r="U1391" s="236"/>
      <c r="V1391" s="236"/>
      <c r="W1391" s="236"/>
      <c r="X1391" s="236"/>
      <c r="Y1391" s="236"/>
      <c r="Z1391" s="236"/>
      <c r="AA1391" s="236"/>
      <c r="AB1391" s="236"/>
      <c r="AC1391" s="236"/>
      <c r="AD1391" s="236"/>
      <c r="AE1391" s="236"/>
      <c r="AF1391" s="236"/>
      <c r="AG1391" s="236"/>
      <c r="AH1391" s="236"/>
      <c r="AI1391" s="236"/>
      <c r="AJ1391" s="236"/>
      <c r="AK1391" s="236"/>
      <c r="AL1391" s="260" t="str">
        <f t="shared" si="269"/>
        <v>нет</v>
      </c>
      <c r="AM1391" s="260" t="str">
        <f t="shared" si="273"/>
        <v>нет</v>
      </c>
      <c r="AN1391" s="260">
        <f t="shared" si="270"/>
        <v>0</v>
      </c>
      <c r="AO1391" s="260" t="e">
        <f t="shared" si="271"/>
        <v>#VALUE!</v>
      </c>
    </row>
    <row r="1392" spans="1:41">
      <c r="A1392" s="264" t="e">
        <f t="shared" si="274"/>
        <v>#VALUE!</v>
      </c>
      <c r="B1392" s="243">
        <v>1480</v>
      </c>
      <c r="C1392" s="244"/>
      <c r="D1392" s="259" t="str">
        <f t="shared" si="267"/>
        <v/>
      </c>
      <c r="E1392" s="236"/>
      <c r="F1392" s="236"/>
      <c r="G1392" s="244"/>
      <c r="H1392" s="259" t="str">
        <f t="shared" si="268"/>
        <v/>
      </c>
      <c r="I1392" s="236"/>
      <c r="J1392" s="236"/>
      <c r="K1392" s="236"/>
      <c r="L1392" s="236"/>
      <c r="M1392" s="311">
        <f t="shared" si="272"/>
        <v>0</v>
      </c>
      <c r="N1392" s="236"/>
      <c r="O1392" s="236"/>
      <c r="P1392" s="236"/>
      <c r="Q1392" s="236"/>
      <c r="R1392" s="236"/>
      <c r="S1392" s="236"/>
      <c r="T1392" s="236"/>
      <c r="U1392" s="236"/>
      <c r="V1392" s="236"/>
      <c r="W1392" s="236"/>
      <c r="X1392" s="236"/>
      <c r="Y1392" s="236"/>
      <c r="Z1392" s="236"/>
      <c r="AA1392" s="236"/>
      <c r="AB1392" s="236"/>
      <c r="AC1392" s="236"/>
      <c r="AD1392" s="236"/>
      <c r="AE1392" s="236"/>
      <c r="AF1392" s="236"/>
      <c r="AG1392" s="236"/>
      <c r="AH1392" s="236"/>
      <c r="AI1392" s="236"/>
      <c r="AJ1392" s="236"/>
      <c r="AK1392" s="236"/>
      <c r="AL1392" s="260" t="str">
        <f t="shared" si="269"/>
        <v>нет</v>
      </c>
      <c r="AM1392" s="260" t="str">
        <f t="shared" si="273"/>
        <v>нет</v>
      </c>
      <c r="AN1392" s="260">
        <f t="shared" si="270"/>
        <v>0</v>
      </c>
      <c r="AO1392" s="260" t="e">
        <f t="shared" si="271"/>
        <v>#VALUE!</v>
      </c>
    </row>
    <row r="1393" spans="1:41">
      <c r="A1393" s="264" t="e">
        <f t="shared" si="274"/>
        <v>#VALUE!</v>
      </c>
      <c r="B1393" s="243">
        <v>1481</v>
      </c>
      <c r="C1393" s="244"/>
      <c r="D1393" s="259" t="str">
        <f t="shared" si="267"/>
        <v/>
      </c>
      <c r="E1393" s="236"/>
      <c r="F1393" s="236"/>
      <c r="G1393" s="244"/>
      <c r="H1393" s="259" t="str">
        <f t="shared" si="268"/>
        <v/>
      </c>
      <c r="I1393" s="236"/>
      <c r="J1393" s="236"/>
      <c r="K1393" s="236"/>
      <c r="L1393" s="236"/>
      <c r="M1393" s="311">
        <f t="shared" si="272"/>
        <v>0</v>
      </c>
      <c r="N1393" s="236"/>
      <c r="O1393" s="236"/>
      <c r="P1393" s="236"/>
      <c r="Q1393" s="236"/>
      <c r="R1393" s="236"/>
      <c r="S1393" s="236"/>
      <c r="T1393" s="236"/>
      <c r="U1393" s="236"/>
      <c r="V1393" s="236"/>
      <c r="W1393" s="236"/>
      <c r="X1393" s="236"/>
      <c r="Y1393" s="236"/>
      <c r="Z1393" s="236"/>
      <c r="AA1393" s="236"/>
      <c r="AB1393" s="236"/>
      <c r="AC1393" s="236"/>
      <c r="AD1393" s="236"/>
      <c r="AE1393" s="236"/>
      <c r="AF1393" s="236"/>
      <c r="AG1393" s="236"/>
      <c r="AH1393" s="236"/>
      <c r="AI1393" s="236"/>
      <c r="AJ1393" s="236"/>
      <c r="AK1393" s="236"/>
      <c r="AL1393" s="260" t="str">
        <f t="shared" si="269"/>
        <v>нет</v>
      </c>
      <c r="AM1393" s="260" t="str">
        <f t="shared" si="273"/>
        <v>нет</v>
      </c>
      <c r="AN1393" s="260">
        <f t="shared" si="270"/>
        <v>0</v>
      </c>
      <c r="AO1393" s="260" t="e">
        <f t="shared" si="271"/>
        <v>#VALUE!</v>
      </c>
    </row>
    <row r="1394" spans="1:41">
      <c r="A1394" s="264" t="e">
        <f t="shared" si="274"/>
        <v>#VALUE!</v>
      </c>
      <c r="B1394" s="243">
        <v>1482</v>
      </c>
      <c r="C1394" s="244"/>
      <c r="D1394" s="259" t="str">
        <f t="shared" si="267"/>
        <v/>
      </c>
      <c r="E1394" s="236"/>
      <c r="F1394" s="236"/>
      <c r="G1394" s="244"/>
      <c r="H1394" s="259" t="str">
        <f t="shared" si="268"/>
        <v/>
      </c>
      <c r="I1394" s="236"/>
      <c r="J1394" s="236"/>
      <c r="K1394" s="236"/>
      <c r="L1394" s="236"/>
      <c r="M1394" s="311">
        <f t="shared" si="272"/>
        <v>0</v>
      </c>
      <c r="N1394" s="236"/>
      <c r="O1394" s="236"/>
      <c r="P1394" s="236"/>
      <c r="Q1394" s="236"/>
      <c r="R1394" s="236"/>
      <c r="S1394" s="236"/>
      <c r="T1394" s="236"/>
      <c r="U1394" s="236"/>
      <c r="V1394" s="236"/>
      <c r="W1394" s="236"/>
      <c r="X1394" s="236"/>
      <c r="Y1394" s="236"/>
      <c r="Z1394" s="236"/>
      <c r="AA1394" s="236"/>
      <c r="AB1394" s="236"/>
      <c r="AC1394" s="236"/>
      <c r="AD1394" s="236"/>
      <c r="AE1394" s="236"/>
      <c r="AF1394" s="236"/>
      <c r="AG1394" s="236"/>
      <c r="AH1394" s="236"/>
      <c r="AI1394" s="236"/>
      <c r="AJ1394" s="236"/>
      <c r="AK1394" s="236"/>
      <c r="AL1394" s="260" t="str">
        <f t="shared" si="269"/>
        <v>нет</v>
      </c>
      <c r="AM1394" s="260" t="str">
        <f t="shared" si="273"/>
        <v>нет</v>
      </c>
      <c r="AN1394" s="260">
        <f t="shared" si="270"/>
        <v>0</v>
      </c>
      <c r="AO1394" s="260" t="e">
        <f t="shared" si="271"/>
        <v>#VALUE!</v>
      </c>
    </row>
    <row r="1395" spans="1:41">
      <c r="A1395" s="264" t="e">
        <f t="shared" si="274"/>
        <v>#VALUE!</v>
      </c>
      <c r="B1395" s="243">
        <v>1483</v>
      </c>
      <c r="C1395" s="244"/>
      <c r="D1395" s="259" t="str">
        <f t="shared" si="267"/>
        <v/>
      </c>
      <c r="E1395" s="236"/>
      <c r="F1395" s="236"/>
      <c r="G1395" s="244"/>
      <c r="H1395" s="259" t="str">
        <f t="shared" si="268"/>
        <v/>
      </c>
      <c r="I1395" s="236"/>
      <c r="J1395" s="236"/>
      <c r="K1395" s="236"/>
      <c r="L1395" s="236"/>
      <c r="M1395" s="311">
        <f t="shared" si="272"/>
        <v>0</v>
      </c>
      <c r="N1395" s="236"/>
      <c r="O1395" s="236"/>
      <c r="P1395" s="236"/>
      <c r="Q1395" s="236"/>
      <c r="R1395" s="236"/>
      <c r="S1395" s="236"/>
      <c r="T1395" s="236"/>
      <c r="U1395" s="236"/>
      <c r="V1395" s="236"/>
      <c r="W1395" s="236"/>
      <c r="X1395" s="236"/>
      <c r="Y1395" s="236"/>
      <c r="Z1395" s="236"/>
      <c r="AA1395" s="236"/>
      <c r="AB1395" s="236"/>
      <c r="AC1395" s="236"/>
      <c r="AD1395" s="236"/>
      <c r="AE1395" s="236"/>
      <c r="AF1395" s="236"/>
      <c r="AG1395" s="236"/>
      <c r="AH1395" s="236"/>
      <c r="AI1395" s="236"/>
      <c r="AJ1395" s="236"/>
      <c r="AK1395" s="236"/>
      <c r="AL1395" s="260" t="str">
        <f t="shared" si="269"/>
        <v>нет</v>
      </c>
      <c r="AM1395" s="260" t="str">
        <f t="shared" si="273"/>
        <v>нет</v>
      </c>
      <c r="AN1395" s="260">
        <f t="shared" si="270"/>
        <v>0</v>
      </c>
      <c r="AO1395" s="260" t="e">
        <f t="shared" si="271"/>
        <v>#VALUE!</v>
      </c>
    </row>
    <row r="1396" spans="1:41">
      <c r="A1396" s="264" t="e">
        <f t="shared" si="274"/>
        <v>#VALUE!</v>
      </c>
      <c r="B1396" s="243">
        <v>1484</v>
      </c>
      <c r="C1396" s="244"/>
      <c r="D1396" s="259" t="str">
        <f t="shared" si="267"/>
        <v/>
      </c>
      <c r="E1396" s="236"/>
      <c r="F1396" s="236"/>
      <c r="G1396" s="244"/>
      <c r="H1396" s="259" t="str">
        <f t="shared" si="268"/>
        <v/>
      </c>
      <c r="I1396" s="236"/>
      <c r="J1396" s="236"/>
      <c r="K1396" s="236"/>
      <c r="L1396" s="236"/>
      <c r="M1396" s="311">
        <f t="shared" si="272"/>
        <v>0</v>
      </c>
      <c r="N1396" s="236"/>
      <c r="O1396" s="236"/>
      <c r="P1396" s="236"/>
      <c r="Q1396" s="236"/>
      <c r="R1396" s="236"/>
      <c r="S1396" s="236"/>
      <c r="T1396" s="236"/>
      <c r="U1396" s="236"/>
      <c r="V1396" s="236"/>
      <c r="W1396" s="236"/>
      <c r="X1396" s="236"/>
      <c r="Y1396" s="236"/>
      <c r="Z1396" s="236"/>
      <c r="AA1396" s="236"/>
      <c r="AB1396" s="236"/>
      <c r="AC1396" s="236"/>
      <c r="AD1396" s="236"/>
      <c r="AE1396" s="236"/>
      <c r="AF1396" s="236"/>
      <c r="AG1396" s="236"/>
      <c r="AH1396" s="236"/>
      <c r="AI1396" s="236"/>
      <c r="AJ1396" s="236"/>
      <c r="AK1396" s="236"/>
      <c r="AL1396" s="260" t="str">
        <f t="shared" si="269"/>
        <v>нет</v>
      </c>
      <c r="AM1396" s="260" t="str">
        <f t="shared" si="273"/>
        <v>нет</v>
      </c>
      <c r="AN1396" s="260">
        <f t="shared" si="270"/>
        <v>0</v>
      </c>
      <c r="AO1396" s="260" t="e">
        <f t="shared" si="271"/>
        <v>#VALUE!</v>
      </c>
    </row>
    <row r="1397" spans="1:41">
      <c r="A1397" s="264" t="e">
        <f t="shared" si="274"/>
        <v>#VALUE!</v>
      </c>
      <c r="B1397" s="243">
        <v>1485</v>
      </c>
      <c r="C1397" s="244"/>
      <c r="D1397" s="259" t="str">
        <f t="shared" si="267"/>
        <v/>
      </c>
      <c r="E1397" s="236"/>
      <c r="F1397" s="236"/>
      <c r="G1397" s="244"/>
      <c r="H1397" s="259" t="str">
        <f t="shared" si="268"/>
        <v/>
      </c>
      <c r="I1397" s="236"/>
      <c r="J1397" s="236"/>
      <c r="K1397" s="236"/>
      <c r="L1397" s="236"/>
      <c r="M1397" s="311">
        <f t="shared" si="272"/>
        <v>0</v>
      </c>
      <c r="N1397" s="236"/>
      <c r="O1397" s="236"/>
      <c r="P1397" s="236"/>
      <c r="Q1397" s="236"/>
      <c r="R1397" s="236"/>
      <c r="S1397" s="236"/>
      <c r="T1397" s="236"/>
      <c r="U1397" s="236"/>
      <c r="V1397" s="236"/>
      <c r="W1397" s="236"/>
      <c r="X1397" s="236"/>
      <c r="Y1397" s="236"/>
      <c r="Z1397" s="236"/>
      <c r="AA1397" s="236"/>
      <c r="AB1397" s="236"/>
      <c r="AC1397" s="236"/>
      <c r="AD1397" s="236"/>
      <c r="AE1397" s="236"/>
      <c r="AF1397" s="236"/>
      <c r="AG1397" s="236"/>
      <c r="AH1397" s="236"/>
      <c r="AI1397" s="236"/>
      <c r="AJ1397" s="236"/>
      <c r="AK1397" s="236"/>
      <c r="AL1397" s="260" t="str">
        <f t="shared" si="269"/>
        <v>нет</v>
      </c>
      <c r="AM1397" s="260" t="str">
        <f t="shared" si="273"/>
        <v>нет</v>
      </c>
      <c r="AN1397" s="260">
        <f t="shared" si="270"/>
        <v>0</v>
      </c>
      <c r="AO1397" s="260" t="e">
        <f t="shared" si="271"/>
        <v>#VALUE!</v>
      </c>
    </row>
    <row r="1398" spans="1:41">
      <c r="A1398" s="264" t="e">
        <f t="shared" si="274"/>
        <v>#VALUE!</v>
      </c>
      <c r="B1398" s="243">
        <v>1486</v>
      </c>
      <c r="C1398" s="244"/>
      <c r="D1398" s="259" t="str">
        <f t="shared" si="267"/>
        <v/>
      </c>
      <c r="E1398" s="236"/>
      <c r="F1398" s="236"/>
      <c r="G1398" s="244"/>
      <c r="H1398" s="259" t="str">
        <f t="shared" si="268"/>
        <v/>
      </c>
      <c r="I1398" s="236"/>
      <c r="J1398" s="236"/>
      <c r="K1398" s="236"/>
      <c r="L1398" s="236"/>
      <c r="M1398" s="311">
        <f t="shared" si="272"/>
        <v>0</v>
      </c>
      <c r="N1398" s="236"/>
      <c r="O1398" s="236"/>
      <c r="P1398" s="236"/>
      <c r="Q1398" s="236"/>
      <c r="R1398" s="236"/>
      <c r="S1398" s="236"/>
      <c r="T1398" s="236"/>
      <c r="U1398" s="236"/>
      <c r="V1398" s="236"/>
      <c r="W1398" s="236"/>
      <c r="X1398" s="236"/>
      <c r="Y1398" s="236"/>
      <c r="Z1398" s="236"/>
      <c r="AA1398" s="236"/>
      <c r="AB1398" s="236"/>
      <c r="AC1398" s="236"/>
      <c r="AD1398" s="236"/>
      <c r="AE1398" s="236"/>
      <c r="AF1398" s="236"/>
      <c r="AG1398" s="236"/>
      <c r="AH1398" s="236"/>
      <c r="AI1398" s="236"/>
      <c r="AJ1398" s="236"/>
      <c r="AK1398" s="236"/>
      <c r="AL1398" s="260" t="str">
        <f t="shared" si="269"/>
        <v>нет</v>
      </c>
      <c r="AM1398" s="260" t="str">
        <f t="shared" si="273"/>
        <v>нет</v>
      </c>
      <c r="AN1398" s="260">
        <f t="shared" si="270"/>
        <v>0</v>
      </c>
      <c r="AO1398" s="260" t="e">
        <f t="shared" si="271"/>
        <v>#VALUE!</v>
      </c>
    </row>
    <row r="1399" spans="1:41">
      <c r="A1399" s="264" t="e">
        <f t="shared" si="274"/>
        <v>#VALUE!</v>
      </c>
      <c r="B1399" s="243">
        <v>1487</v>
      </c>
      <c r="C1399" s="244"/>
      <c r="D1399" s="259" t="str">
        <f t="shared" si="267"/>
        <v/>
      </c>
      <c r="E1399" s="236"/>
      <c r="F1399" s="236"/>
      <c r="G1399" s="244"/>
      <c r="H1399" s="259" t="str">
        <f t="shared" si="268"/>
        <v/>
      </c>
      <c r="I1399" s="236"/>
      <c r="J1399" s="236"/>
      <c r="K1399" s="236"/>
      <c r="L1399" s="236"/>
      <c r="M1399" s="311">
        <f t="shared" si="272"/>
        <v>0</v>
      </c>
      <c r="N1399" s="236"/>
      <c r="O1399" s="236"/>
      <c r="P1399" s="236"/>
      <c r="Q1399" s="236"/>
      <c r="R1399" s="236"/>
      <c r="S1399" s="236"/>
      <c r="T1399" s="236"/>
      <c r="U1399" s="236"/>
      <c r="V1399" s="236"/>
      <c r="W1399" s="236"/>
      <c r="X1399" s="236"/>
      <c r="Y1399" s="236"/>
      <c r="Z1399" s="236"/>
      <c r="AA1399" s="236"/>
      <c r="AB1399" s="236"/>
      <c r="AC1399" s="236"/>
      <c r="AD1399" s="236"/>
      <c r="AE1399" s="236"/>
      <c r="AF1399" s="236"/>
      <c r="AG1399" s="236"/>
      <c r="AH1399" s="236"/>
      <c r="AI1399" s="236"/>
      <c r="AJ1399" s="236"/>
      <c r="AK1399" s="236"/>
      <c r="AL1399" s="260" t="str">
        <f t="shared" si="269"/>
        <v>нет</v>
      </c>
      <c r="AM1399" s="260" t="str">
        <f t="shared" si="273"/>
        <v>нет</v>
      </c>
      <c r="AN1399" s="260">
        <f t="shared" si="270"/>
        <v>0</v>
      </c>
      <c r="AO1399" s="260" t="e">
        <f t="shared" si="271"/>
        <v>#VALUE!</v>
      </c>
    </row>
    <row r="1400" spans="1:41">
      <c r="A1400" s="264" t="e">
        <f t="shared" si="274"/>
        <v>#VALUE!</v>
      </c>
      <c r="B1400" s="243">
        <v>1488</v>
      </c>
      <c r="C1400" s="244"/>
      <c r="D1400" s="259" t="str">
        <f t="shared" si="267"/>
        <v/>
      </c>
      <c r="E1400" s="236"/>
      <c r="F1400" s="236"/>
      <c r="G1400" s="244"/>
      <c r="H1400" s="259" t="str">
        <f t="shared" si="268"/>
        <v/>
      </c>
      <c r="I1400" s="236"/>
      <c r="J1400" s="236"/>
      <c r="K1400" s="236"/>
      <c r="L1400" s="236"/>
      <c r="M1400" s="311">
        <f t="shared" si="272"/>
        <v>0</v>
      </c>
      <c r="N1400" s="236"/>
      <c r="O1400" s="236"/>
      <c r="P1400" s="236"/>
      <c r="Q1400" s="236"/>
      <c r="R1400" s="236"/>
      <c r="S1400" s="236"/>
      <c r="T1400" s="236"/>
      <c r="U1400" s="236"/>
      <c r="V1400" s="236"/>
      <c r="W1400" s="236"/>
      <c r="X1400" s="236"/>
      <c r="Y1400" s="236"/>
      <c r="Z1400" s="236"/>
      <c r="AA1400" s="236"/>
      <c r="AB1400" s="236"/>
      <c r="AC1400" s="236"/>
      <c r="AD1400" s="236"/>
      <c r="AE1400" s="236"/>
      <c r="AF1400" s="236"/>
      <c r="AG1400" s="236"/>
      <c r="AH1400" s="236"/>
      <c r="AI1400" s="236"/>
      <c r="AJ1400" s="236"/>
      <c r="AK1400" s="236"/>
      <c r="AL1400" s="260" t="str">
        <f t="shared" si="269"/>
        <v>нет</v>
      </c>
      <c r="AM1400" s="260" t="str">
        <f t="shared" si="273"/>
        <v>нет</v>
      </c>
      <c r="AN1400" s="260">
        <f t="shared" si="270"/>
        <v>0</v>
      </c>
      <c r="AO1400" s="260" t="e">
        <f t="shared" si="271"/>
        <v>#VALUE!</v>
      </c>
    </row>
    <row r="1401" spans="1:41">
      <c r="A1401" s="264" t="e">
        <f t="shared" si="274"/>
        <v>#VALUE!</v>
      </c>
      <c r="B1401" s="243">
        <v>1489</v>
      </c>
      <c r="C1401" s="244"/>
      <c r="D1401" s="259" t="str">
        <f t="shared" si="267"/>
        <v/>
      </c>
      <c r="E1401" s="236"/>
      <c r="F1401" s="236"/>
      <c r="G1401" s="244"/>
      <c r="H1401" s="259" t="str">
        <f t="shared" si="268"/>
        <v/>
      </c>
      <c r="I1401" s="236"/>
      <c r="J1401" s="236"/>
      <c r="K1401" s="236"/>
      <c r="L1401" s="236"/>
      <c r="M1401" s="311">
        <f t="shared" si="272"/>
        <v>0</v>
      </c>
      <c r="N1401" s="236"/>
      <c r="O1401" s="236"/>
      <c r="P1401" s="236"/>
      <c r="Q1401" s="236"/>
      <c r="R1401" s="236"/>
      <c r="S1401" s="236"/>
      <c r="T1401" s="236"/>
      <c r="U1401" s="236"/>
      <c r="V1401" s="236"/>
      <c r="W1401" s="236"/>
      <c r="X1401" s="236"/>
      <c r="Y1401" s="236"/>
      <c r="Z1401" s="236"/>
      <c r="AA1401" s="236"/>
      <c r="AB1401" s="236"/>
      <c r="AC1401" s="236"/>
      <c r="AD1401" s="236"/>
      <c r="AE1401" s="236"/>
      <c r="AF1401" s="236"/>
      <c r="AG1401" s="236"/>
      <c r="AH1401" s="236"/>
      <c r="AI1401" s="236"/>
      <c r="AJ1401" s="236"/>
      <c r="AK1401" s="236"/>
      <c r="AL1401" s="260" t="str">
        <f t="shared" si="269"/>
        <v>нет</v>
      </c>
      <c r="AM1401" s="260" t="str">
        <f t="shared" si="273"/>
        <v>нет</v>
      </c>
      <c r="AN1401" s="260">
        <f t="shared" si="270"/>
        <v>0</v>
      </c>
      <c r="AO1401" s="260" t="e">
        <f t="shared" si="271"/>
        <v>#VALUE!</v>
      </c>
    </row>
    <row r="1402" spans="1:41">
      <c r="A1402" s="264" t="e">
        <f t="shared" si="274"/>
        <v>#VALUE!</v>
      </c>
      <c r="B1402" s="243">
        <v>1490</v>
      </c>
      <c r="C1402" s="244"/>
      <c r="D1402" s="259" t="str">
        <f t="shared" si="267"/>
        <v/>
      </c>
      <c r="E1402" s="236"/>
      <c r="F1402" s="236"/>
      <c r="G1402" s="244"/>
      <c r="H1402" s="259" t="str">
        <f t="shared" si="268"/>
        <v/>
      </c>
      <c r="I1402" s="236"/>
      <c r="J1402" s="236"/>
      <c r="K1402" s="236"/>
      <c r="L1402" s="236"/>
      <c r="M1402" s="311">
        <f t="shared" si="272"/>
        <v>0</v>
      </c>
      <c r="N1402" s="236"/>
      <c r="O1402" s="236"/>
      <c r="P1402" s="236"/>
      <c r="Q1402" s="236"/>
      <c r="R1402" s="236"/>
      <c r="S1402" s="236"/>
      <c r="T1402" s="236"/>
      <c r="U1402" s="236"/>
      <c r="V1402" s="236"/>
      <c r="W1402" s="236"/>
      <c r="X1402" s="236"/>
      <c r="Y1402" s="236"/>
      <c r="Z1402" s="236"/>
      <c r="AA1402" s="236"/>
      <c r="AB1402" s="236"/>
      <c r="AC1402" s="236"/>
      <c r="AD1402" s="236"/>
      <c r="AE1402" s="236"/>
      <c r="AF1402" s="236"/>
      <c r="AG1402" s="236"/>
      <c r="AH1402" s="236"/>
      <c r="AI1402" s="236"/>
      <c r="AJ1402" s="236"/>
      <c r="AK1402" s="236"/>
      <c r="AL1402" s="260" t="str">
        <f t="shared" si="269"/>
        <v>нет</v>
      </c>
      <c r="AM1402" s="260" t="str">
        <f t="shared" si="273"/>
        <v>нет</v>
      </c>
      <c r="AN1402" s="260">
        <f t="shared" si="270"/>
        <v>0</v>
      </c>
      <c r="AO1402" s="260" t="e">
        <f t="shared" si="271"/>
        <v>#VALUE!</v>
      </c>
    </row>
    <row r="1403" spans="1:41">
      <c r="A1403" s="264" t="e">
        <f t="shared" si="274"/>
        <v>#VALUE!</v>
      </c>
      <c r="B1403" s="243">
        <v>1491</v>
      </c>
      <c r="C1403" s="244"/>
      <c r="D1403" s="259" t="str">
        <f t="shared" si="267"/>
        <v/>
      </c>
      <c r="E1403" s="236"/>
      <c r="F1403" s="236"/>
      <c r="G1403" s="244"/>
      <c r="H1403" s="259" t="str">
        <f t="shared" si="268"/>
        <v/>
      </c>
      <c r="I1403" s="236"/>
      <c r="J1403" s="236"/>
      <c r="K1403" s="236"/>
      <c r="L1403" s="236"/>
      <c r="M1403" s="311">
        <f t="shared" si="272"/>
        <v>0</v>
      </c>
      <c r="N1403" s="236"/>
      <c r="O1403" s="236"/>
      <c r="P1403" s="236"/>
      <c r="Q1403" s="236"/>
      <c r="R1403" s="236"/>
      <c r="S1403" s="236"/>
      <c r="T1403" s="236"/>
      <c r="U1403" s="236"/>
      <c r="V1403" s="236"/>
      <c r="W1403" s="236"/>
      <c r="X1403" s="236"/>
      <c r="Y1403" s="236"/>
      <c r="Z1403" s="236"/>
      <c r="AA1403" s="236"/>
      <c r="AB1403" s="236"/>
      <c r="AC1403" s="236"/>
      <c r="AD1403" s="236"/>
      <c r="AE1403" s="236"/>
      <c r="AF1403" s="236"/>
      <c r="AG1403" s="236"/>
      <c r="AH1403" s="236"/>
      <c r="AI1403" s="236"/>
      <c r="AJ1403" s="236"/>
      <c r="AK1403" s="236"/>
      <c r="AL1403" s="260" t="str">
        <f t="shared" si="269"/>
        <v>нет</v>
      </c>
      <c r="AM1403" s="260" t="str">
        <f t="shared" si="273"/>
        <v>нет</v>
      </c>
      <c r="AN1403" s="260">
        <f t="shared" si="270"/>
        <v>0</v>
      </c>
      <c r="AO1403" s="260" t="e">
        <f t="shared" si="271"/>
        <v>#VALUE!</v>
      </c>
    </row>
    <row r="1404" spans="1:41">
      <c r="A1404" s="264" t="e">
        <f t="shared" si="274"/>
        <v>#VALUE!</v>
      </c>
      <c r="B1404" s="243">
        <v>1492</v>
      </c>
      <c r="C1404" s="244"/>
      <c r="D1404" s="259" t="str">
        <f t="shared" si="267"/>
        <v/>
      </c>
      <c r="E1404" s="236"/>
      <c r="F1404" s="236"/>
      <c r="G1404" s="244"/>
      <c r="H1404" s="259" t="str">
        <f t="shared" si="268"/>
        <v/>
      </c>
      <c r="I1404" s="236"/>
      <c r="J1404" s="236"/>
      <c r="K1404" s="236"/>
      <c r="L1404" s="236"/>
      <c r="M1404" s="311">
        <f t="shared" si="272"/>
        <v>0</v>
      </c>
      <c r="N1404" s="236"/>
      <c r="O1404" s="236"/>
      <c r="P1404" s="236"/>
      <c r="Q1404" s="236"/>
      <c r="R1404" s="236"/>
      <c r="S1404" s="236"/>
      <c r="T1404" s="236"/>
      <c r="U1404" s="236"/>
      <c r="V1404" s="236"/>
      <c r="W1404" s="236"/>
      <c r="X1404" s="236"/>
      <c r="Y1404" s="236"/>
      <c r="Z1404" s="236"/>
      <c r="AA1404" s="236"/>
      <c r="AB1404" s="236"/>
      <c r="AC1404" s="236"/>
      <c r="AD1404" s="236"/>
      <c r="AE1404" s="236"/>
      <c r="AF1404" s="236"/>
      <c r="AG1404" s="236"/>
      <c r="AH1404" s="236"/>
      <c r="AI1404" s="236"/>
      <c r="AJ1404" s="236"/>
      <c r="AK1404" s="236"/>
      <c r="AL1404" s="260" t="str">
        <f t="shared" si="269"/>
        <v>нет</v>
      </c>
      <c r="AM1404" s="260" t="str">
        <f t="shared" si="273"/>
        <v>нет</v>
      </c>
      <c r="AN1404" s="260">
        <f t="shared" si="270"/>
        <v>0</v>
      </c>
      <c r="AO1404" s="260" t="e">
        <f t="shared" si="271"/>
        <v>#VALUE!</v>
      </c>
    </row>
    <row r="1405" spans="1:41">
      <c r="A1405" s="264" t="e">
        <f t="shared" si="274"/>
        <v>#VALUE!</v>
      </c>
      <c r="B1405" s="243">
        <v>1493</v>
      </c>
      <c r="C1405" s="244"/>
      <c r="D1405" s="259" t="str">
        <f t="shared" si="267"/>
        <v/>
      </c>
      <c r="E1405" s="236"/>
      <c r="F1405" s="236"/>
      <c r="G1405" s="244"/>
      <c r="H1405" s="259" t="str">
        <f t="shared" si="268"/>
        <v/>
      </c>
      <c r="I1405" s="236"/>
      <c r="J1405" s="236"/>
      <c r="K1405" s="236"/>
      <c r="L1405" s="236"/>
      <c r="M1405" s="311">
        <f t="shared" si="272"/>
        <v>0</v>
      </c>
      <c r="N1405" s="236"/>
      <c r="O1405" s="236"/>
      <c r="P1405" s="236"/>
      <c r="Q1405" s="236"/>
      <c r="R1405" s="236"/>
      <c r="S1405" s="236"/>
      <c r="T1405" s="236"/>
      <c r="U1405" s="236"/>
      <c r="V1405" s="236"/>
      <c r="W1405" s="236"/>
      <c r="X1405" s="236"/>
      <c r="Y1405" s="236"/>
      <c r="Z1405" s="236"/>
      <c r="AA1405" s="236"/>
      <c r="AB1405" s="236"/>
      <c r="AC1405" s="236"/>
      <c r="AD1405" s="236"/>
      <c r="AE1405" s="236"/>
      <c r="AF1405" s="236"/>
      <c r="AG1405" s="236"/>
      <c r="AH1405" s="236"/>
      <c r="AI1405" s="236"/>
      <c r="AJ1405" s="236"/>
      <c r="AK1405" s="236"/>
      <c r="AL1405" s="260" t="str">
        <f t="shared" si="269"/>
        <v>нет</v>
      </c>
      <c r="AM1405" s="260" t="str">
        <f t="shared" si="273"/>
        <v>нет</v>
      </c>
      <c r="AN1405" s="260">
        <f t="shared" si="270"/>
        <v>0</v>
      </c>
      <c r="AO1405" s="260" t="e">
        <f t="shared" si="271"/>
        <v>#VALUE!</v>
      </c>
    </row>
    <row r="1406" spans="1:41">
      <c r="A1406" s="264" t="e">
        <f t="shared" si="274"/>
        <v>#VALUE!</v>
      </c>
      <c r="B1406" s="243">
        <v>1494</v>
      </c>
      <c r="C1406" s="244"/>
      <c r="D1406" s="259" t="str">
        <f t="shared" si="267"/>
        <v/>
      </c>
      <c r="E1406" s="236"/>
      <c r="F1406" s="236"/>
      <c r="G1406" s="244"/>
      <c r="H1406" s="259" t="str">
        <f t="shared" si="268"/>
        <v/>
      </c>
      <c r="I1406" s="236"/>
      <c r="J1406" s="236"/>
      <c r="K1406" s="236"/>
      <c r="L1406" s="236"/>
      <c r="M1406" s="311">
        <f t="shared" si="272"/>
        <v>0</v>
      </c>
      <c r="N1406" s="236"/>
      <c r="O1406" s="236"/>
      <c r="P1406" s="236"/>
      <c r="Q1406" s="236"/>
      <c r="R1406" s="236"/>
      <c r="S1406" s="236"/>
      <c r="T1406" s="236"/>
      <c r="U1406" s="236"/>
      <c r="V1406" s="236"/>
      <c r="W1406" s="236"/>
      <c r="X1406" s="236"/>
      <c r="Y1406" s="236"/>
      <c r="Z1406" s="236"/>
      <c r="AA1406" s="236"/>
      <c r="AB1406" s="236"/>
      <c r="AC1406" s="236"/>
      <c r="AD1406" s="236"/>
      <c r="AE1406" s="236"/>
      <c r="AF1406" s="236"/>
      <c r="AG1406" s="236"/>
      <c r="AH1406" s="236"/>
      <c r="AI1406" s="236"/>
      <c r="AJ1406" s="236"/>
      <c r="AK1406" s="236"/>
      <c r="AL1406" s="260" t="str">
        <f t="shared" si="269"/>
        <v>нет</v>
      </c>
      <c r="AM1406" s="260" t="str">
        <f t="shared" si="273"/>
        <v>нет</v>
      </c>
      <c r="AN1406" s="260">
        <f t="shared" si="270"/>
        <v>0</v>
      </c>
      <c r="AO1406" s="260" t="e">
        <f t="shared" si="271"/>
        <v>#VALUE!</v>
      </c>
    </row>
    <row r="1407" spans="1:41">
      <c r="A1407" s="264" t="e">
        <f t="shared" si="274"/>
        <v>#VALUE!</v>
      </c>
      <c r="B1407" s="243">
        <v>1495</v>
      </c>
      <c r="C1407" s="244"/>
      <c r="D1407" s="259" t="str">
        <f t="shared" si="267"/>
        <v/>
      </c>
      <c r="E1407" s="236"/>
      <c r="F1407" s="236"/>
      <c r="G1407" s="244"/>
      <c r="H1407" s="259" t="str">
        <f t="shared" si="268"/>
        <v/>
      </c>
      <c r="I1407" s="236"/>
      <c r="J1407" s="236"/>
      <c r="K1407" s="236"/>
      <c r="L1407" s="236"/>
      <c r="M1407" s="311">
        <f t="shared" si="272"/>
        <v>0</v>
      </c>
      <c r="N1407" s="236"/>
      <c r="O1407" s="236"/>
      <c r="P1407" s="236"/>
      <c r="Q1407" s="236"/>
      <c r="R1407" s="236"/>
      <c r="S1407" s="236"/>
      <c r="T1407" s="236"/>
      <c r="U1407" s="236"/>
      <c r="V1407" s="236"/>
      <c r="W1407" s="236"/>
      <c r="X1407" s="236"/>
      <c r="Y1407" s="236"/>
      <c r="Z1407" s="236"/>
      <c r="AA1407" s="236"/>
      <c r="AB1407" s="236"/>
      <c r="AC1407" s="236"/>
      <c r="AD1407" s="236"/>
      <c r="AE1407" s="236"/>
      <c r="AF1407" s="236"/>
      <c r="AG1407" s="236"/>
      <c r="AH1407" s="236"/>
      <c r="AI1407" s="236"/>
      <c r="AJ1407" s="236"/>
      <c r="AK1407" s="236"/>
      <c r="AL1407" s="260" t="str">
        <f t="shared" si="269"/>
        <v>нет</v>
      </c>
      <c r="AM1407" s="260" t="str">
        <f t="shared" si="273"/>
        <v>нет</v>
      </c>
      <c r="AN1407" s="260">
        <f t="shared" si="270"/>
        <v>0</v>
      </c>
      <c r="AO1407" s="260" t="e">
        <f t="shared" si="271"/>
        <v>#VALUE!</v>
      </c>
    </row>
    <row r="1408" spans="1:41">
      <c r="A1408" s="264" t="e">
        <f t="shared" si="274"/>
        <v>#VALUE!</v>
      </c>
      <c r="B1408" s="243">
        <v>1496</v>
      </c>
      <c r="C1408" s="244"/>
      <c r="D1408" s="259" t="str">
        <f t="shared" si="267"/>
        <v/>
      </c>
      <c r="E1408" s="236"/>
      <c r="F1408" s="236"/>
      <c r="G1408" s="244"/>
      <c r="H1408" s="259" t="str">
        <f t="shared" si="268"/>
        <v/>
      </c>
      <c r="I1408" s="236"/>
      <c r="J1408" s="236"/>
      <c r="K1408" s="236"/>
      <c r="L1408" s="236"/>
      <c r="M1408" s="311">
        <f t="shared" si="272"/>
        <v>0</v>
      </c>
      <c r="N1408" s="236"/>
      <c r="O1408" s="236"/>
      <c r="P1408" s="236"/>
      <c r="Q1408" s="236"/>
      <c r="R1408" s="236"/>
      <c r="S1408" s="236"/>
      <c r="T1408" s="236"/>
      <c r="U1408" s="236"/>
      <c r="V1408" s="236"/>
      <c r="W1408" s="236"/>
      <c r="X1408" s="236"/>
      <c r="Y1408" s="236"/>
      <c r="Z1408" s="236"/>
      <c r="AA1408" s="236"/>
      <c r="AB1408" s="236"/>
      <c r="AC1408" s="236"/>
      <c r="AD1408" s="236"/>
      <c r="AE1408" s="236"/>
      <c r="AF1408" s="236"/>
      <c r="AG1408" s="236"/>
      <c r="AH1408" s="236"/>
      <c r="AI1408" s="236"/>
      <c r="AJ1408" s="236"/>
      <c r="AK1408" s="236"/>
      <c r="AL1408" s="260" t="str">
        <f t="shared" si="269"/>
        <v>нет</v>
      </c>
      <c r="AM1408" s="260" t="str">
        <f t="shared" si="273"/>
        <v>нет</v>
      </c>
      <c r="AN1408" s="260">
        <f t="shared" si="270"/>
        <v>0</v>
      </c>
      <c r="AO1408" s="260" t="e">
        <f t="shared" si="271"/>
        <v>#VALUE!</v>
      </c>
    </row>
    <row r="1409" spans="1:41">
      <c r="A1409" s="264" t="e">
        <f t="shared" si="274"/>
        <v>#VALUE!</v>
      </c>
      <c r="B1409" s="243">
        <v>1497</v>
      </c>
      <c r="C1409" s="244"/>
      <c r="D1409" s="259" t="str">
        <f t="shared" si="267"/>
        <v/>
      </c>
      <c r="E1409" s="236"/>
      <c r="F1409" s="236"/>
      <c r="G1409" s="244"/>
      <c r="H1409" s="259" t="str">
        <f t="shared" si="268"/>
        <v/>
      </c>
      <c r="I1409" s="236"/>
      <c r="J1409" s="236"/>
      <c r="K1409" s="236"/>
      <c r="L1409" s="236"/>
      <c r="M1409" s="311">
        <f t="shared" si="272"/>
        <v>0</v>
      </c>
      <c r="N1409" s="236"/>
      <c r="O1409" s="236"/>
      <c r="P1409" s="236"/>
      <c r="Q1409" s="236"/>
      <c r="R1409" s="236"/>
      <c r="S1409" s="236"/>
      <c r="T1409" s="236"/>
      <c r="U1409" s="236"/>
      <c r="V1409" s="236"/>
      <c r="W1409" s="236"/>
      <c r="X1409" s="236"/>
      <c r="Y1409" s="236"/>
      <c r="Z1409" s="236"/>
      <c r="AA1409" s="236"/>
      <c r="AB1409" s="236"/>
      <c r="AC1409" s="236"/>
      <c r="AD1409" s="236"/>
      <c r="AE1409" s="236"/>
      <c r="AF1409" s="236"/>
      <c r="AG1409" s="236"/>
      <c r="AH1409" s="236"/>
      <c r="AI1409" s="236"/>
      <c r="AJ1409" s="236"/>
      <c r="AK1409" s="236"/>
      <c r="AL1409" s="260" t="str">
        <f t="shared" si="269"/>
        <v>нет</v>
      </c>
      <c r="AM1409" s="260" t="str">
        <f t="shared" si="273"/>
        <v>нет</v>
      </c>
      <c r="AN1409" s="260">
        <f t="shared" si="270"/>
        <v>0</v>
      </c>
      <c r="AO1409" s="260" t="e">
        <f t="shared" si="271"/>
        <v>#VALUE!</v>
      </c>
    </row>
    <row r="1410" spans="1:41">
      <c r="A1410" s="264" t="e">
        <f t="shared" si="274"/>
        <v>#VALUE!</v>
      </c>
      <c r="B1410" s="243">
        <v>1498</v>
      </c>
      <c r="C1410" s="244"/>
      <c r="D1410" s="259" t="str">
        <f t="shared" si="267"/>
        <v/>
      </c>
      <c r="E1410" s="236"/>
      <c r="F1410" s="236"/>
      <c r="G1410" s="244"/>
      <c r="H1410" s="259" t="str">
        <f t="shared" si="268"/>
        <v/>
      </c>
      <c r="I1410" s="236"/>
      <c r="J1410" s="236"/>
      <c r="K1410" s="236"/>
      <c r="L1410" s="236"/>
      <c r="M1410" s="311">
        <f t="shared" si="272"/>
        <v>0</v>
      </c>
      <c r="N1410" s="236"/>
      <c r="O1410" s="236"/>
      <c r="P1410" s="236"/>
      <c r="Q1410" s="236"/>
      <c r="R1410" s="236"/>
      <c r="S1410" s="236"/>
      <c r="T1410" s="236"/>
      <c r="U1410" s="236"/>
      <c r="V1410" s="236"/>
      <c r="W1410" s="236"/>
      <c r="X1410" s="236"/>
      <c r="Y1410" s="236"/>
      <c r="Z1410" s="236"/>
      <c r="AA1410" s="236"/>
      <c r="AB1410" s="236"/>
      <c r="AC1410" s="236"/>
      <c r="AD1410" s="236"/>
      <c r="AE1410" s="236"/>
      <c r="AF1410" s="236"/>
      <c r="AG1410" s="236"/>
      <c r="AH1410" s="236"/>
      <c r="AI1410" s="236"/>
      <c r="AJ1410" s="236"/>
      <c r="AK1410" s="236"/>
      <c r="AL1410" s="260" t="str">
        <f t="shared" si="269"/>
        <v>нет</v>
      </c>
      <c r="AM1410" s="260" t="str">
        <f t="shared" si="273"/>
        <v>нет</v>
      </c>
      <c r="AN1410" s="260">
        <f t="shared" si="270"/>
        <v>0</v>
      </c>
      <c r="AO1410" s="260" t="e">
        <f t="shared" si="271"/>
        <v>#VALUE!</v>
      </c>
    </row>
    <row r="1411" spans="1:41">
      <c r="A1411" s="264" t="e">
        <f t="shared" si="274"/>
        <v>#VALUE!</v>
      </c>
      <c r="B1411" s="243">
        <v>1499</v>
      </c>
      <c r="C1411" s="244"/>
      <c r="D1411" s="259" t="str">
        <f t="shared" si="267"/>
        <v/>
      </c>
      <c r="E1411" s="236"/>
      <c r="F1411" s="236"/>
      <c r="G1411" s="244"/>
      <c r="H1411" s="259" t="str">
        <f t="shared" si="268"/>
        <v/>
      </c>
      <c r="I1411" s="236"/>
      <c r="J1411" s="236"/>
      <c r="K1411" s="236"/>
      <c r="L1411" s="236"/>
      <c r="M1411" s="311">
        <f t="shared" si="272"/>
        <v>0</v>
      </c>
      <c r="N1411" s="236"/>
      <c r="O1411" s="236"/>
      <c r="P1411" s="236"/>
      <c r="Q1411" s="236"/>
      <c r="R1411" s="236"/>
      <c r="S1411" s="236"/>
      <c r="T1411" s="236"/>
      <c r="U1411" s="236"/>
      <c r="V1411" s="236"/>
      <c r="W1411" s="236"/>
      <c r="X1411" s="236"/>
      <c r="Y1411" s="236"/>
      <c r="Z1411" s="236"/>
      <c r="AA1411" s="236"/>
      <c r="AB1411" s="236"/>
      <c r="AC1411" s="236"/>
      <c r="AD1411" s="236"/>
      <c r="AE1411" s="236"/>
      <c r="AF1411" s="236"/>
      <c r="AG1411" s="236"/>
      <c r="AH1411" s="236"/>
      <c r="AI1411" s="236"/>
      <c r="AJ1411" s="236"/>
      <c r="AK1411" s="236"/>
      <c r="AL1411" s="260" t="str">
        <f t="shared" si="269"/>
        <v>нет</v>
      </c>
      <c r="AM1411" s="260" t="str">
        <f t="shared" si="273"/>
        <v>нет</v>
      </c>
      <c r="AN1411" s="260">
        <f t="shared" si="270"/>
        <v>0</v>
      </c>
      <c r="AO1411" s="260" t="e">
        <f t="shared" si="271"/>
        <v>#VALUE!</v>
      </c>
    </row>
    <row r="1412" spans="1:41">
      <c r="A1412" s="264" t="e">
        <f t="shared" si="274"/>
        <v>#VALUE!</v>
      </c>
      <c r="B1412" s="243">
        <v>1500</v>
      </c>
      <c r="C1412" s="244"/>
      <c r="D1412" s="259" t="str">
        <f t="shared" si="267"/>
        <v/>
      </c>
      <c r="E1412" s="236"/>
      <c r="F1412" s="236"/>
      <c r="G1412" s="244"/>
      <c r="H1412" s="259" t="str">
        <f t="shared" si="268"/>
        <v/>
      </c>
      <c r="I1412" s="236"/>
      <c r="J1412" s="236"/>
      <c r="K1412" s="236"/>
      <c r="L1412" s="236"/>
      <c r="M1412" s="311">
        <f t="shared" si="272"/>
        <v>0</v>
      </c>
      <c r="N1412" s="236"/>
      <c r="O1412" s="236"/>
      <c r="P1412" s="236"/>
      <c r="Q1412" s="236"/>
      <c r="R1412" s="236"/>
      <c r="S1412" s="236"/>
      <c r="T1412" s="236"/>
      <c r="U1412" s="236"/>
      <c r="V1412" s="236"/>
      <c r="W1412" s="236"/>
      <c r="X1412" s="236"/>
      <c r="Y1412" s="236"/>
      <c r="Z1412" s="236"/>
      <c r="AA1412" s="236"/>
      <c r="AB1412" s="236"/>
      <c r="AC1412" s="236"/>
      <c r="AD1412" s="236"/>
      <c r="AE1412" s="236"/>
      <c r="AF1412" s="236"/>
      <c r="AG1412" s="236"/>
      <c r="AH1412" s="236"/>
      <c r="AI1412" s="236"/>
      <c r="AJ1412" s="236"/>
      <c r="AK1412" s="236"/>
      <c r="AL1412" s="260" t="str">
        <f t="shared" si="269"/>
        <v>нет</v>
      </c>
      <c r="AM1412" s="260" t="str">
        <f t="shared" si="273"/>
        <v>нет</v>
      </c>
      <c r="AN1412" s="260">
        <f t="shared" si="270"/>
        <v>0</v>
      </c>
      <c r="AO1412" s="260" t="e">
        <f t="shared" si="271"/>
        <v>#VALUE!</v>
      </c>
    </row>
    <row r="1413" spans="1:41">
      <c r="A1413" s="264" t="e">
        <f t="shared" si="274"/>
        <v>#VALUE!</v>
      </c>
      <c r="B1413" s="243">
        <v>1501</v>
      </c>
      <c r="C1413" s="244"/>
      <c r="D1413" s="259" t="str">
        <f t="shared" si="267"/>
        <v/>
      </c>
      <c r="E1413" s="236"/>
      <c r="F1413" s="236"/>
      <c r="G1413" s="244"/>
      <c r="H1413" s="259" t="str">
        <f t="shared" si="268"/>
        <v/>
      </c>
      <c r="I1413" s="236"/>
      <c r="J1413" s="236"/>
      <c r="K1413" s="236"/>
      <c r="L1413" s="236"/>
      <c r="M1413" s="311">
        <f t="shared" si="272"/>
        <v>0</v>
      </c>
      <c r="N1413" s="236"/>
      <c r="O1413" s="236"/>
      <c r="P1413" s="236"/>
      <c r="Q1413" s="236"/>
      <c r="R1413" s="236"/>
      <c r="S1413" s="236"/>
      <c r="T1413" s="236"/>
      <c r="U1413" s="236"/>
      <c r="V1413" s="236"/>
      <c r="W1413" s="236"/>
      <c r="X1413" s="236"/>
      <c r="Y1413" s="236"/>
      <c r="Z1413" s="236"/>
      <c r="AA1413" s="236"/>
      <c r="AB1413" s="236"/>
      <c r="AC1413" s="236"/>
      <c r="AD1413" s="236"/>
      <c r="AE1413" s="236"/>
      <c r="AF1413" s="236"/>
      <c r="AG1413" s="236"/>
      <c r="AH1413" s="236"/>
      <c r="AI1413" s="236"/>
      <c r="AJ1413" s="236"/>
      <c r="AK1413" s="236"/>
      <c r="AL1413" s="260" t="str">
        <f t="shared" si="269"/>
        <v>нет</v>
      </c>
      <c r="AM1413" s="260" t="str">
        <f t="shared" si="273"/>
        <v>нет</v>
      </c>
      <c r="AN1413" s="260">
        <f t="shared" si="270"/>
        <v>0</v>
      </c>
      <c r="AO1413" s="260" t="e">
        <f t="shared" si="271"/>
        <v>#VALUE!</v>
      </c>
    </row>
    <row r="1414" spans="1:41">
      <c r="A1414" s="264" t="e">
        <f t="shared" si="274"/>
        <v>#VALUE!</v>
      </c>
      <c r="B1414" s="243">
        <v>1502</v>
      </c>
      <c r="C1414" s="244"/>
      <c r="D1414" s="259" t="str">
        <f t="shared" si="267"/>
        <v/>
      </c>
      <c r="E1414" s="236"/>
      <c r="F1414" s="236"/>
      <c r="G1414" s="244"/>
      <c r="H1414" s="259" t="str">
        <f t="shared" si="268"/>
        <v/>
      </c>
      <c r="I1414" s="236"/>
      <c r="J1414" s="236"/>
      <c r="K1414" s="236"/>
      <c r="L1414" s="236"/>
      <c r="M1414" s="311">
        <f t="shared" si="272"/>
        <v>0</v>
      </c>
      <c r="N1414" s="236"/>
      <c r="O1414" s="236"/>
      <c r="P1414" s="236"/>
      <c r="Q1414" s="236"/>
      <c r="R1414" s="236"/>
      <c r="S1414" s="236"/>
      <c r="T1414" s="236"/>
      <c r="U1414" s="236"/>
      <c r="V1414" s="236"/>
      <c r="W1414" s="236"/>
      <c r="X1414" s="236"/>
      <c r="Y1414" s="236"/>
      <c r="Z1414" s="236"/>
      <c r="AA1414" s="236"/>
      <c r="AB1414" s="236"/>
      <c r="AC1414" s="236"/>
      <c r="AD1414" s="236"/>
      <c r="AE1414" s="236"/>
      <c r="AF1414" s="236"/>
      <c r="AG1414" s="236"/>
      <c r="AH1414" s="236"/>
      <c r="AI1414" s="236"/>
      <c r="AJ1414" s="236"/>
      <c r="AK1414" s="236"/>
      <c r="AL1414" s="260" t="str">
        <f t="shared" si="269"/>
        <v>нет</v>
      </c>
      <c r="AM1414" s="260" t="str">
        <f t="shared" si="273"/>
        <v>нет</v>
      </c>
      <c r="AN1414" s="260">
        <f t="shared" si="270"/>
        <v>0</v>
      </c>
      <c r="AO1414" s="260" t="e">
        <f t="shared" si="271"/>
        <v>#VALUE!</v>
      </c>
    </row>
    <row r="1415" spans="1:41">
      <c r="A1415" s="264" t="e">
        <f t="shared" si="274"/>
        <v>#VALUE!</v>
      </c>
      <c r="B1415" s="243">
        <v>1503</v>
      </c>
      <c r="C1415" s="244"/>
      <c r="D1415" s="259" t="str">
        <f t="shared" si="267"/>
        <v/>
      </c>
      <c r="E1415" s="236"/>
      <c r="F1415" s="236"/>
      <c r="G1415" s="244"/>
      <c r="H1415" s="259" t="str">
        <f t="shared" si="268"/>
        <v/>
      </c>
      <c r="I1415" s="236"/>
      <c r="J1415" s="236"/>
      <c r="K1415" s="236"/>
      <c r="L1415" s="236"/>
      <c r="M1415" s="311">
        <f t="shared" si="272"/>
        <v>0</v>
      </c>
      <c r="N1415" s="236"/>
      <c r="O1415" s="236"/>
      <c r="P1415" s="236"/>
      <c r="Q1415" s="236"/>
      <c r="R1415" s="236"/>
      <c r="S1415" s="236"/>
      <c r="T1415" s="236"/>
      <c r="U1415" s="236"/>
      <c r="V1415" s="236"/>
      <c r="W1415" s="236"/>
      <c r="X1415" s="236"/>
      <c r="Y1415" s="236"/>
      <c r="Z1415" s="236"/>
      <c r="AA1415" s="236"/>
      <c r="AB1415" s="236"/>
      <c r="AC1415" s="236"/>
      <c r="AD1415" s="236"/>
      <c r="AE1415" s="236"/>
      <c r="AF1415" s="236"/>
      <c r="AG1415" s="236"/>
      <c r="AH1415" s="236"/>
      <c r="AI1415" s="236"/>
      <c r="AJ1415" s="236"/>
      <c r="AK1415" s="236"/>
      <c r="AL1415" s="260" t="str">
        <f t="shared" si="269"/>
        <v>нет</v>
      </c>
      <c r="AM1415" s="260" t="str">
        <f t="shared" si="273"/>
        <v>нет</v>
      </c>
      <c r="AN1415" s="260">
        <f t="shared" si="270"/>
        <v>0</v>
      </c>
      <c r="AO1415" s="260" t="e">
        <f t="shared" si="271"/>
        <v>#VALUE!</v>
      </c>
    </row>
    <row r="1416" spans="1:41">
      <c r="A1416" s="264" t="e">
        <f t="shared" si="274"/>
        <v>#VALUE!</v>
      </c>
      <c r="B1416" s="243">
        <v>1504</v>
      </c>
      <c r="C1416" s="244"/>
      <c r="D1416" s="259" t="str">
        <f t="shared" si="267"/>
        <v/>
      </c>
      <c r="E1416" s="236"/>
      <c r="F1416" s="236"/>
      <c r="G1416" s="244"/>
      <c r="H1416" s="259" t="str">
        <f t="shared" si="268"/>
        <v/>
      </c>
      <c r="I1416" s="236"/>
      <c r="J1416" s="236"/>
      <c r="K1416" s="236"/>
      <c r="L1416" s="236"/>
      <c r="M1416" s="311">
        <f t="shared" si="272"/>
        <v>0</v>
      </c>
      <c r="N1416" s="236"/>
      <c r="O1416" s="236"/>
      <c r="P1416" s="236"/>
      <c r="Q1416" s="236"/>
      <c r="R1416" s="236"/>
      <c r="S1416" s="236"/>
      <c r="T1416" s="236"/>
      <c r="U1416" s="236"/>
      <c r="V1416" s="236"/>
      <c r="W1416" s="236"/>
      <c r="X1416" s="236"/>
      <c r="Y1416" s="236"/>
      <c r="Z1416" s="236"/>
      <c r="AA1416" s="236"/>
      <c r="AB1416" s="236"/>
      <c r="AC1416" s="236"/>
      <c r="AD1416" s="236"/>
      <c r="AE1416" s="236"/>
      <c r="AF1416" s="236"/>
      <c r="AG1416" s="236"/>
      <c r="AH1416" s="236"/>
      <c r="AI1416" s="236"/>
      <c r="AJ1416" s="236"/>
      <c r="AK1416" s="236"/>
      <c r="AL1416" s="260" t="str">
        <f t="shared" si="269"/>
        <v>нет</v>
      </c>
      <c r="AM1416" s="260" t="str">
        <f t="shared" si="273"/>
        <v>нет</v>
      </c>
      <c r="AN1416" s="260">
        <f t="shared" si="270"/>
        <v>0</v>
      </c>
      <c r="AO1416" s="260" t="e">
        <f t="shared" si="271"/>
        <v>#VALUE!</v>
      </c>
    </row>
    <row r="1417" spans="1:41">
      <c r="A1417" s="264" t="e">
        <f t="shared" si="274"/>
        <v>#VALUE!</v>
      </c>
      <c r="B1417" s="243">
        <v>1505</v>
      </c>
      <c r="C1417" s="244"/>
      <c r="D1417" s="259" t="str">
        <f t="shared" si="267"/>
        <v/>
      </c>
      <c r="E1417" s="236"/>
      <c r="F1417" s="236"/>
      <c r="G1417" s="244"/>
      <c r="H1417" s="259" t="str">
        <f t="shared" si="268"/>
        <v/>
      </c>
      <c r="I1417" s="236"/>
      <c r="J1417" s="236"/>
      <c r="K1417" s="236"/>
      <c r="L1417" s="236"/>
      <c r="M1417" s="311">
        <f t="shared" si="272"/>
        <v>0</v>
      </c>
      <c r="N1417" s="236"/>
      <c r="O1417" s="236"/>
      <c r="P1417" s="236"/>
      <c r="Q1417" s="236"/>
      <c r="R1417" s="236"/>
      <c r="S1417" s="236"/>
      <c r="T1417" s="236"/>
      <c r="U1417" s="236"/>
      <c r="V1417" s="236"/>
      <c r="W1417" s="236"/>
      <c r="X1417" s="236"/>
      <c r="Y1417" s="236"/>
      <c r="Z1417" s="236"/>
      <c r="AA1417" s="236"/>
      <c r="AB1417" s="236"/>
      <c r="AC1417" s="236"/>
      <c r="AD1417" s="236"/>
      <c r="AE1417" s="236"/>
      <c r="AF1417" s="236"/>
      <c r="AG1417" s="236"/>
      <c r="AH1417" s="236"/>
      <c r="AI1417" s="236"/>
      <c r="AJ1417" s="236"/>
      <c r="AK1417" s="236"/>
      <c r="AL1417" s="260" t="str">
        <f t="shared" si="269"/>
        <v>нет</v>
      </c>
      <c r="AM1417" s="260" t="str">
        <f t="shared" si="273"/>
        <v>нет</v>
      </c>
      <c r="AN1417" s="260">
        <f t="shared" si="270"/>
        <v>0</v>
      </c>
      <c r="AO1417" s="260" t="e">
        <f t="shared" si="271"/>
        <v>#VALUE!</v>
      </c>
    </row>
    <row r="1418" spans="1:41">
      <c r="A1418" s="264" t="e">
        <f t="shared" si="274"/>
        <v>#VALUE!</v>
      </c>
      <c r="B1418" s="243">
        <v>1506</v>
      </c>
      <c r="C1418" s="244"/>
      <c r="D1418" s="259" t="str">
        <f t="shared" si="267"/>
        <v/>
      </c>
      <c r="E1418" s="236"/>
      <c r="F1418" s="236"/>
      <c r="G1418" s="244"/>
      <c r="H1418" s="259" t="str">
        <f t="shared" si="268"/>
        <v/>
      </c>
      <c r="I1418" s="236"/>
      <c r="J1418" s="236"/>
      <c r="K1418" s="236"/>
      <c r="L1418" s="236"/>
      <c r="M1418" s="311">
        <f t="shared" si="272"/>
        <v>0</v>
      </c>
      <c r="N1418" s="236"/>
      <c r="O1418" s="236"/>
      <c r="P1418" s="236"/>
      <c r="Q1418" s="236"/>
      <c r="R1418" s="236"/>
      <c r="S1418" s="236"/>
      <c r="T1418" s="236"/>
      <c r="U1418" s="236"/>
      <c r="V1418" s="236"/>
      <c r="W1418" s="236"/>
      <c r="X1418" s="236"/>
      <c r="Y1418" s="236"/>
      <c r="Z1418" s="236"/>
      <c r="AA1418" s="236"/>
      <c r="AB1418" s="236"/>
      <c r="AC1418" s="236"/>
      <c r="AD1418" s="236"/>
      <c r="AE1418" s="236"/>
      <c r="AF1418" s="236"/>
      <c r="AG1418" s="236"/>
      <c r="AH1418" s="236"/>
      <c r="AI1418" s="236"/>
      <c r="AJ1418" s="236"/>
      <c r="AK1418" s="236"/>
      <c r="AL1418" s="260" t="str">
        <f t="shared" si="269"/>
        <v>нет</v>
      </c>
      <c r="AM1418" s="260" t="str">
        <f t="shared" si="273"/>
        <v>нет</v>
      </c>
      <c r="AN1418" s="260">
        <f t="shared" si="270"/>
        <v>0</v>
      </c>
      <c r="AO1418" s="260" t="e">
        <f t="shared" si="271"/>
        <v>#VALUE!</v>
      </c>
    </row>
    <row r="1419" spans="1:41">
      <c r="A1419" s="264" t="e">
        <f t="shared" si="274"/>
        <v>#VALUE!</v>
      </c>
      <c r="B1419" s="243">
        <v>1507</v>
      </c>
      <c r="C1419" s="244"/>
      <c r="D1419" s="259" t="str">
        <f t="shared" si="267"/>
        <v/>
      </c>
      <c r="E1419" s="236"/>
      <c r="F1419" s="236"/>
      <c r="G1419" s="244"/>
      <c r="H1419" s="259" t="str">
        <f t="shared" si="268"/>
        <v/>
      </c>
      <c r="I1419" s="236"/>
      <c r="J1419" s="236"/>
      <c r="K1419" s="236"/>
      <c r="L1419" s="236"/>
      <c r="M1419" s="311">
        <f t="shared" si="272"/>
        <v>0</v>
      </c>
      <c r="N1419" s="236"/>
      <c r="O1419" s="236"/>
      <c r="P1419" s="236"/>
      <c r="Q1419" s="236"/>
      <c r="R1419" s="236"/>
      <c r="S1419" s="236"/>
      <c r="T1419" s="236"/>
      <c r="U1419" s="236"/>
      <c r="V1419" s="236"/>
      <c r="W1419" s="236"/>
      <c r="X1419" s="236"/>
      <c r="Y1419" s="236"/>
      <c r="Z1419" s="236"/>
      <c r="AA1419" s="236"/>
      <c r="AB1419" s="236"/>
      <c r="AC1419" s="236"/>
      <c r="AD1419" s="236"/>
      <c r="AE1419" s="236"/>
      <c r="AF1419" s="236"/>
      <c r="AG1419" s="236"/>
      <c r="AH1419" s="236"/>
      <c r="AI1419" s="236"/>
      <c r="AJ1419" s="236"/>
      <c r="AK1419" s="236"/>
      <c r="AL1419" s="260" t="str">
        <f t="shared" si="269"/>
        <v>нет</v>
      </c>
      <c r="AM1419" s="260" t="str">
        <f t="shared" si="273"/>
        <v>нет</v>
      </c>
      <c r="AN1419" s="260">
        <f t="shared" si="270"/>
        <v>0</v>
      </c>
      <c r="AO1419" s="260" t="e">
        <f t="shared" si="271"/>
        <v>#VALUE!</v>
      </c>
    </row>
    <row r="1420" spans="1:41">
      <c r="A1420" s="264" t="e">
        <f t="shared" si="274"/>
        <v>#VALUE!</v>
      </c>
      <c r="B1420" s="243">
        <v>1508</v>
      </c>
      <c r="C1420" s="244"/>
      <c r="D1420" s="259" t="str">
        <f t="shared" si="267"/>
        <v/>
      </c>
      <c r="E1420" s="236"/>
      <c r="F1420" s="236"/>
      <c r="G1420" s="244"/>
      <c r="H1420" s="259" t="str">
        <f t="shared" si="268"/>
        <v/>
      </c>
      <c r="I1420" s="236"/>
      <c r="J1420" s="236"/>
      <c r="K1420" s="236"/>
      <c r="L1420" s="236"/>
      <c r="M1420" s="311">
        <f t="shared" si="272"/>
        <v>0</v>
      </c>
      <c r="N1420" s="236"/>
      <c r="O1420" s="236"/>
      <c r="P1420" s="236"/>
      <c r="Q1420" s="236"/>
      <c r="R1420" s="236"/>
      <c r="S1420" s="236"/>
      <c r="T1420" s="236"/>
      <c r="U1420" s="236"/>
      <c r="V1420" s="236"/>
      <c r="W1420" s="236"/>
      <c r="X1420" s="236"/>
      <c r="Y1420" s="236"/>
      <c r="Z1420" s="236"/>
      <c r="AA1420" s="236"/>
      <c r="AB1420" s="236"/>
      <c r="AC1420" s="236"/>
      <c r="AD1420" s="236"/>
      <c r="AE1420" s="236"/>
      <c r="AF1420" s="236"/>
      <c r="AG1420" s="236"/>
      <c r="AH1420" s="236"/>
      <c r="AI1420" s="236"/>
      <c r="AJ1420" s="236"/>
      <c r="AK1420" s="236"/>
      <c r="AL1420" s="260" t="str">
        <f t="shared" si="269"/>
        <v>нет</v>
      </c>
      <c r="AM1420" s="260" t="str">
        <f t="shared" si="273"/>
        <v>нет</v>
      </c>
      <c r="AN1420" s="260">
        <f t="shared" si="270"/>
        <v>0</v>
      </c>
      <c r="AO1420" s="260" t="e">
        <f t="shared" si="271"/>
        <v>#VALUE!</v>
      </c>
    </row>
    <row r="1421" spans="1:41">
      <c r="A1421" s="264" t="e">
        <f t="shared" si="274"/>
        <v>#VALUE!</v>
      </c>
      <c r="B1421" s="243">
        <v>1509</v>
      </c>
      <c r="C1421" s="244"/>
      <c r="D1421" s="259" t="str">
        <f t="shared" si="267"/>
        <v/>
      </c>
      <c r="E1421" s="236"/>
      <c r="F1421" s="236"/>
      <c r="G1421" s="244"/>
      <c r="H1421" s="259" t="str">
        <f t="shared" si="268"/>
        <v/>
      </c>
      <c r="I1421" s="236"/>
      <c r="J1421" s="236"/>
      <c r="K1421" s="236"/>
      <c r="L1421" s="236"/>
      <c r="M1421" s="311">
        <f t="shared" si="272"/>
        <v>0</v>
      </c>
      <c r="N1421" s="236"/>
      <c r="O1421" s="236"/>
      <c r="P1421" s="236"/>
      <c r="Q1421" s="236"/>
      <c r="R1421" s="236"/>
      <c r="S1421" s="236"/>
      <c r="T1421" s="236"/>
      <c r="U1421" s="236"/>
      <c r="V1421" s="236"/>
      <c r="W1421" s="236"/>
      <c r="X1421" s="236"/>
      <c r="Y1421" s="236"/>
      <c r="Z1421" s="236"/>
      <c r="AA1421" s="236"/>
      <c r="AB1421" s="236"/>
      <c r="AC1421" s="236"/>
      <c r="AD1421" s="236"/>
      <c r="AE1421" s="236"/>
      <c r="AF1421" s="236"/>
      <c r="AG1421" s="236"/>
      <c r="AH1421" s="236"/>
      <c r="AI1421" s="236"/>
      <c r="AJ1421" s="236"/>
      <c r="AK1421" s="236"/>
      <c r="AL1421" s="260" t="str">
        <f t="shared" si="269"/>
        <v>нет</v>
      </c>
      <c r="AM1421" s="260" t="str">
        <f t="shared" si="273"/>
        <v>нет</v>
      </c>
      <c r="AN1421" s="260">
        <f t="shared" si="270"/>
        <v>0</v>
      </c>
      <c r="AO1421" s="260" t="e">
        <f t="shared" si="271"/>
        <v>#VALUE!</v>
      </c>
    </row>
    <row r="1422" spans="1:41">
      <c r="A1422" s="264" t="e">
        <f t="shared" si="274"/>
        <v>#VALUE!</v>
      </c>
      <c r="B1422" s="243">
        <v>1510</v>
      </c>
      <c r="C1422" s="244"/>
      <c r="D1422" s="259" t="str">
        <f t="shared" si="267"/>
        <v/>
      </c>
      <c r="E1422" s="236"/>
      <c r="F1422" s="236"/>
      <c r="G1422" s="244"/>
      <c r="H1422" s="259" t="str">
        <f t="shared" si="268"/>
        <v/>
      </c>
      <c r="I1422" s="236"/>
      <c r="J1422" s="236"/>
      <c r="K1422" s="236"/>
      <c r="L1422" s="236"/>
      <c r="M1422" s="311">
        <f t="shared" si="272"/>
        <v>0</v>
      </c>
      <c r="N1422" s="236"/>
      <c r="O1422" s="236"/>
      <c r="P1422" s="236"/>
      <c r="Q1422" s="236"/>
      <c r="R1422" s="236"/>
      <c r="S1422" s="236"/>
      <c r="T1422" s="236"/>
      <c r="U1422" s="236"/>
      <c r="V1422" s="236"/>
      <c r="W1422" s="236"/>
      <c r="X1422" s="236"/>
      <c r="Y1422" s="236"/>
      <c r="Z1422" s="236"/>
      <c r="AA1422" s="236"/>
      <c r="AB1422" s="236"/>
      <c r="AC1422" s="236"/>
      <c r="AD1422" s="236"/>
      <c r="AE1422" s="236"/>
      <c r="AF1422" s="236"/>
      <c r="AG1422" s="236"/>
      <c r="AH1422" s="236"/>
      <c r="AI1422" s="236"/>
      <c r="AJ1422" s="236"/>
      <c r="AK1422" s="236"/>
      <c r="AL1422" s="260" t="str">
        <f t="shared" si="269"/>
        <v>нет</v>
      </c>
      <c r="AM1422" s="260" t="str">
        <f t="shared" si="273"/>
        <v>нет</v>
      </c>
      <c r="AN1422" s="260">
        <f t="shared" si="270"/>
        <v>0</v>
      </c>
      <c r="AO1422" s="260" t="e">
        <f t="shared" si="271"/>
        <v>#VALUE!</v>
      </c>
    </row>
    <row r="1423" spans="1:41">
      <c r="A1423" s="264" t="e">
        <f t="shared" si="274"/>
        <v>#VALUE!</v>
      </c>
      <c r="B1423" s="243">
        <v>1511</v>
      </c>
      <c r="C1423" s="244"/>
      <c r="D1423" s="259" t="str">
        <f t="shared" si="267"/>
        <v/>
      </c>
      <c r="E1423" s="236"/>
      <c r="F1423" s="236"/>
      <c r="G1423" s="244"/>
      <c r="H1423" s="259" t="str">
        <f t="shared" si="268"/>
        <v/>
      </c>
      <c r="I1423" s="236"/>
      <c r="J1423" s="236"/>
      <c r="K1423" s="236"/>
      <c r="L1423" s="236"/>
      <c r="M1423" s="311">
        <f t="shared" si="272"/>
        <v>0</v>
      </c>
      <c r="N1423" s="236"/>
      <c r="O1423" s="236"/>
      <c r="P1423" s="236"/>
      <c r="Q1423" s="236"/>
      <c r="R1423" s="236"/>
      <c r="S1423" s="236"/>
      <c r="T1423" s="236"/>
      <c r="U1423" s="236"/>
      <c r="V1423" s="236"/>
      <c r="W1423" s="236"/>
      <c r="X1423" s="236"/>
      <c r="Y1423" s="236"/>
      <c r="Z1423" s="236"/>
      <c r="AA1423" s="236"/>
      <c r="AB1423" s="236"/>
      <c r="AC1423" s="236"/>
      <c r="AD1423" s="236"/>
      <c r="AE1423" s="236"/>
      <c r="AF1423" s="236"/>
      <c r="AG1423" s="236"/>
      <c r="AH1423" s="236"/>
      <c r="AI1423" s="236"/>
      <c r="AJ1423" s="236"/>
      <c r="AK1423" s="236"/>
      <c r="AL1423" s="260" t="str">
        <f t="shared" si="269"/>
        <v>нет</v>
      </c>
      <c r="AM1423" s="260" t="str">
        <f t="shared" si="273"/>
        <v>нет</v>
      </c>
      <c r="AN1423" s="260">
        <f t="shared" si="270"/>
        <v>0</v>
      </c>
      <c r="AO1423" s="260" t="e">
        <f t="shared" si="271"/>
        <v>#VALUE!</v>
      </c>
    </row>
    <row r="1424" spans="1:41">
      <c r="A1424" s="264" t="e">
        <f t="shared" si="274"/>
        <v>#VALUE!</v>
      </c>
      <c r="B1424" s="243">
        <v>1512</v>
      </c>
      <c r="C1424" s="244"/>
      <c r="D1424" s="259" t="str">
        <f t="shared" si="267"/>
        <v/>
      </c>
      <c r="E1424" s="236"/>
      <c r="F1424" s="236"/>
      <c r="G1424" s="244"/>
      <c r="H1424" s="259" t="str">
        <f t="shared" si="268"/>
        <v/>
      </c>
      <c r="I1424" s="236"/>
      <c r="J1424" s="236"/>
      <c r="K1424" s="236"/>
      <c r="L1424" s="236"/>
      <c r="M1424" s="311">
        <f t="shared" si="272"/>
        <v>0</v>
      </c>
      <c r="N1424" s="236"/>
      <c r="O1424" s="236"/>
      <c r="P1424" s="236"/>
      <c r="Q1424" s="236"/>
      <c r="R1424" s="236"/>
      <c r="S1424" s="236"/>
      <c r="T1424" s="236"/>
      <c r="U1424" s="236"/>
      <c r="V1424" s="236"/>
      <c r="W1424" s="236"/>
      <c r="X1424" s="236"/>
      <c r="Y1424" s="236"/>
      <c r="Z1424" s="236"/>
      <c r="AA1424" s="236"/>
      <c r="AB1424" s="236"/>
      <c r="AC1424" s="236"/>
      <c r="AD1424" s="236"/>
      <c r="AE1424" s="236"/>
      <c r="AF1424" s="236"/>
      <c r="AG1424" s="236"/>
      <c r="AH1424" s="236"/>
      <c r="AI1424" s="236"/>
      <c r="AJ1424" s="236"/>
      <c r="AK1424" s="236"/>
      <c r="AL1424" s="260" t="str">
        <f t="shared" si="269"/>
        <v>нет</v>
      </c>
      <c r="AM1424" s="260" t="str">
        <f t="shared" si="273"/>
        <v>нет</v>
      </c>
      <c r="AN1424" s="260">
        <f t="shared" si="270"/>
        <v>0</v>
      </c>
      <c r="AO1424" s="260" t="e">
        <f t="shared" si="271"/>
        <v>#VALUE!</v>
      </c>
    </row>
    <row r="1425" spans="1:41">
      <c r="A1425" s="264" t="e">
        <f t="shared" si="274"/>
        <v>#VALUE!</v>
      </c>
      <c r="B1425" s="243">
        <v>1513</v>
      </c>
      <c r="C1425" s="244"/>
      <c r="D1425" s="259" t="str">
        <f t="shared" si="267"/>
        <v/>
      </c>
      <c r="E1425" s="236"/>
      <c r="F1425" s="236"/>
      <c r="G1425" s="244"/>
      <c r="H1425" s="259" t="str">
        <f t="shared" si="268"/>
        <v/>
      </c>
      <c r="I1425" s="236"/>
      <c r="J1425" s="236"/>
      <c r="K1425" s="236"/>
      <c r="L1425" s="236"/>
      <c r="M1425" s="311">
        <f t="shared" si="272"/>
        <v>0</v>
      </c>
      <c r="N1425" s="236"/>
      <c r="O1425" s="236"/>
      <c r="P1425" s="236"/>
      <c r="Q1425" s="236"/>
      <c r="R1425" s="236"/>
      <c r="S1425" s="236"/>
      <c r="T1425" s="236"/>
      <c r="U1425" s="236"/>
      <c r="V1425" s="236"/>
      <c r="W1425" s="236"/>
      <c r="X1425" s="236"/>
      <c r="Y1425" s="236"/>
      <c r="Z1425" s="236"/>
      <c r="AA1425" s="236"/>
      <c r="AB1425" s="236"/>
      <c r="AC1425" s="236"/>
      <c r="AD1425" s="236"/>
      <c r="AE1425" s="236"/>
      <c r="AF1425" s="236"/>
      <c r="AG1425" s="236"/>
      <c r="AH1425" s="236"/>
      <c r="AI1425" s="236"/>
      <c r="AJ1425" s="236"/>
      <c r="AK1425" s="236"/>
      <c r="AL1425" s="260" t="str">
        <f t="shared" si="269"/>
        <v>нет</v>
      </c>
      <c r="AM1425" s="260" t="str">
        <f t="shared" si="273"/>
        <v>нет</v>
      </c>
      <c r="AN1425" s="260">
        <f t="shared" si="270"/>
        <v>0</v>
      </c>
      <c r="AO1425" s="260" t="e">
        <f t="shared" si="271"/>
        <v>#VALUE!</v>
      </c>
    </row>
    <row r="1426" spans="1:41">
      <c r="A1426" s="264" t="e">
        <f t="shared" si="274"/>
        <v>#VALUE!</v>
      </c>
      <c r="B1426" s="243">
        <v>1514</v>
      </c>
      <c r="C1426" s="244"/>
      <c r="D1426" s="259" t="str">
        <f t="shared" si="267"/>
        <v/>
      </c>
      <c r="E1426" s="236"/>
      <c r="F1426" s="236"/>
      <c r="G1426" s="244"/>
      <c r="H1426" s="259" t="str">
        <f t="shared" si="268"/>
        <v/>
      </c>
      <c r="I1426" s="236"/>
      <c r="J1426" s="236"/>
      <c r="K1426" s="236"/>
      <c r="L1426" s="236"/>
      <c r="M1426" s="311">
        <f t="shared" si="272"/>
        <v>0</v>
      </c>
      <c r="N1426" s="236"/>
      <c r="O1426" s="236"/>
      <c r="P1426" s="236"/>
      <c r="Q1426" s="236"/>
      <c r="R1426" s="236"/>
      <c r="S1426" s="236"/>
      <c r="T1426" s="236"/>
      <c r="U1426" s="236"/>
      <c r="V1426" s="236"/>
      <c r="W1426" s="236"/>
      <c r="X1426" s="236"/>
      <c r="Y1426" s="236"/>
      <c r="Z1426" s="236"/>
      <c r="AA1426" s="236"/>
      <c r="AB1426" s="236"/>
      <c r="AC1426" s="236"/>
      <c r="AD1426" s="236"/>
      <c r="AE1426" s="236"/>
      <c r="AF1426" s="236"/>
      <c r="AG1426" s="236"/>
      <c r="AH1426" s="236"/>
      <c r="AI1426" s="236"/>
      <c r="AJ1426" s="236"/>
      <c r="AK1426" s="236"/>
      <c r="AL1426" s="260" t="str">
        <f t="shared" si="269"/>
        <v>нет</v>
      </c>
      <c r="AM1426" s="260" t="str">
        <f t="shared" si="273"/>
        <v>нет</v>
      </c>
      <c r="AN1426" s="260">
        <f t="shared" si="270"/>
        <v>0</v>
      </c>
      <c r="AO1426" s="260" t="e">
        <f t="shared" si="271"/>
        <v>#VALUE!</v>
      </c>
    </row>
    <row r="1427" spans="1:41">
      <c r="A1427" s="264" t="e">
        <f t="shared" si="274"/>
        <v>#VALUE!</v>
      </c>
      <c r="B1427" s="243">
        <v>1515</v>
      </c>
      <c r="C1427" s="244"/>
      <c r="D1427" s="259" t="str">
        <f t="shared" si="267"/>
        <v/>
      </c>
      <c r="E1427" s="236"/>
      <c r="F1427" s="236"/>
      <c r="G1427" s="244"/>
      <c r="H1427" s="259" t="str">
        <f t="shared" si="268"/>
        <v/>
      </c>
      <c r="I1427" s="236"/>
      <c r="J1427" s="236"/>
      <c r="K1427" s="236"/>
      <c r="L1427" s="236"/>
      <c r="M1427" s="311">
        <f t="shared" si="272"/>
        <v>0</v>
      </c>
      <c r="N1427" s="236"/>
      <c r="O1427" s="236"/>
      <c r="P1427" s="236"/>
      <c r="Q1427" s="236"/>
      <c r="R1427" s="236"/>
      <c r="S1427" s="236"/>
      <c r="T1427" s="236"/>
      <c r="U1427" s="236"/>
      <c r="V1427" s="236"/>
      <c r="W1427" s="236"/>
      <c r="X1427" s="236"/>
      <c r="Y1427" s="236"/>
      <c r="Z1427" s="236"/>
      <c r="AA1427" s="236"/>
      <c r="AB1427" s="236"/>
      <c r="AC1427" s="236"/>
      <c r="AD1427" s="236"/>
      <c r="AE1427" s="236"/>
      <c r="AF1427" s="236"/>
      <c r="AG1427" s="236"/>
      <c r="AH1427" s="236"/>
      <c r="AI1427" s="236"/>
      <c r="AJ1427" s="236"/>
      <c r="AK1427" s="236"/>
      <c r="AL1427" s="260" t="str">
        <f t="shared" si="269"/>
        <v>нет</v>
      </c>
      <c r="AM1427" s="260" t="str">
        <f t="shared" si="273"/>
        <v>нет</v>
      </c>
      <c r="AN1427" s="260">
        <f t="shared" si="270"/>
        <v>0</v>
      </c>
      <c r="AO1427" s="260" t="e">
        <f t="shared" si="271"/>
        <v>#VALUE!</v>
      </c>
    </row>
    <row r="1428" spans="1:41">
      <c r="A1428" s="264" t="e">
        <f t="shared" si="274"/>
        <v>#VALUE!</v>
      </c>
      <c r="B1428" s="243">
        <v>1516</v>
      </c>
      <c r="C1428" s="244"/>
      <c r="D1428" s="259" t="str">
        <f t="shared" si="267"/>
        <v/>
      </c>
      <c r="E1428" s="236"/>
      <c r="F1428" s="236"/>
      <c r="G1428" s="244"/>
      <c r="H1428" s="259" t="str">
        <f t="shared" si="268"/>
        <v/>
      </c>
      <c r="I1428" s="236"/>
      <c r="J1428" s="236"/>
      <c r="K1428" s="236"/>
      <c r="L1428" s="236"/>
      <c r="M1428" s="311">
        <f t="shared" si="272"/>
        <v>0</v>
      </c>
      <c r="N1428" s="236"/>
      <c r="O1428" s="236"/>
      <c r="P1428" s="236"/>
      <c r="Q1428" s="236"/>
      <c r="R1428" s="236"/>
      <c r="S1428" s="236"/>
      <c r="T1428" s="236"/>
      <c r="U1428" s="236"/>
      <c r="V1428" s="236"/>
      <c r="W1428" s="236"/>
      <c r="X1428" s="236"/>
      <c r="Y1428" s="236"/>
      <c r="Z1428" s="236"/>
      <c r="AA1428" s="236"/>
      <c r="AB1428" s="236"/>
      <c r="AC1428" s="236"/>
      <c r="AD1428" s="236"/>
      <c r="AE1428" s="236"/>
      <c r="AF1428" s="236"/>
      <c r="AG1428" s="236"/>
      <c r="AH1428" s="236"/>
      <c r="AI1428" s="236"/>
      <c r="AJ1428" s="236"/>
      <c r="AK1428" s="236"/>
      <c r="AL1428" s="260" t="str">
        <f t="shared" si="269"/>
        <v>нет</v>
      </c>
      <c r="AM1428" s="260" t="str">
        <f t="shared" si="273"/>
        <v>нет</v>
      </c>
      <c r="AN1428" s="260">
        <f t="shared" si="270"/>
        <v>0</v>
      </c>
      <c r="AO1428" s="260" t="e">
        <f t="shared" si="271"/>
        <v>#VALUE!</v>
      </c>
    </row>
    <row r="1429" spans="1:41">
      <c r="A1429" s="264" t="e">
        <f t="shared" si="274"/>
        <v>#VALUE!</v>
      </c>
      <c r="B1429" s="243">
        <v>1517</v>
      </c>
      <c r="C1429" s="244"/>
      <c r="D1429" s="259" t="str">
        <f t="shared" si="267"/>
        <v/>
      </c>
      <c r="E1429" s="236"/>
      <c r="F1429" s="236"/>
      <c r="G1429" s="244"/>
      <c r="H1429" s="259" t="str">
        <f t="shared" si="268"/>
        <v/>
      </c>
      <c r="I1429" s="236"/>
      <c r="J1429" s="236"/>
      <c r="K1429" s="236"/>
      <c r="L1429" s="236"/>
      <c r="M1429" s="311">
        <f t="shared" si="272"/>
        <v>0</v>
      </c>
      <c r="N1429" s="236"/>
      <c r="O1429" s="236"/>
      <c r="P1429" s="236"/>
      <c r="Q1429" s="236"/>
      <c r="R1429" s="236"/>
      <c r="S1429" s="236"/>
      <c r="T1429" s="236"/>
      <c r="U1429" s="236"/>
      <c r="V1429" s="236"/>
      <c r="W1429" s="236"/>
      <c r="X1429" s="236"/>
      <c r="Y1429" s="236"/>
      <c r="Z1429" s="236"/>
      <c r="AA1429" s="236"/>
      <c r="AB1429" s="236"/>
      <c r="AC1429" s="236"/>
      <c r="AD1429" s="236"/>
      <c r="AE1429" s="236"/>
      <c r="AF1429" s="236"/>
      <c r="AG1429" s="236"/>
      <c r="AH1429" s="236"/>
      <c r="AI1429" s="236"/>
      <c r="AJ1429" s="236"/>
      <c r="AK1429" s="236"/>
      <c r="AL1429" s="260" t="str">
        <f t="shared" si="269"/>
        <v>нет</v>
      </c>
      <c r="AM1429" s="260" t="str">
        <f t="shared" si="273"/>
        <v>нет</v>
      </c>
      <c r="AN1429" s="260">
        <f t="shared" si="270"/>
        <v>0</v>
      </c>
      <c r="AO1429" s="260" t="e">
        <f t="shared" si="271"/>
        <v>#VALUE!</v>
      </c>
    </row>
    <row r="1430" spans="1:41">
      <c r="A1430" s="264" t="e">
        <f t="shared" si="274"/>
        <v>#VALUE!</v>
      </c>
      <c r="B1430" s="243">
        <v>1518</v>
      </c>
      <c r="C1430" s="244"/>
      <c r="D1430" s="259" t="str">
        <f t="shared" si="267"/>
        <v/>
      </c>
      <c r="E1430" s="236"/>
      <c r="F1430" s="236"/>
      <c r="G1430" s="244"/>
      <c r="H1430" s="259" t="str">
        <f t="shared" si="268"/>
        <v/>
      </c>
      <c r="I1430" s="236"/>
      <c r="J1430" s="236"/>
      <c r="K1430" s="236"/>
      <c r="L1430" s="236"/>
      <c r="M1430" s="311">
        <f t="shared" si="272"/>
        <v>0</v>
      </c>
      <c r="N1430" s="236"/>
      <c r="O1430" s="236"/>
      <c r="P1430" s="236"/>
      <c r="Q1430" s="236"/>
      <c r="R1430" s="236"/>
      <c r="S1430" s="236"/>
      <c r="T1430" s="236"/>
      <c r="U1430" s="236"/>
      <c r="V1430" s="236"/>
      <c r="W1430" s="236"/>
      <c r="X1430" s="236"/>
      <c r="Y1430" s="236"/>
      <c r="Z1430" s="236"/>
      <c r="AA1430" s="236"/>
      <c r="AB1430" s="236"/>
      <c r="AC1430" s="236"/>
      <c r="AD1430" s="236"/>
      <c r="AE1430" s="236"/>
      <c r="AF1430" s="236"/>
      <c r="AG1430" s="236"/>
      <c r="AH1430" s="236"/>
      <c r="AI1430" s="236"/>
      <c r="AJ1430" s="236"/>
      <c r="AK1430" s="236"/>
      <c r="AL1430" s="260" t="str">
        <f t="shared" si="269"/>
        <v>нет</v>
      </c>
      <c r="AM1430" s="260" t="str">
        <f t="shared" si="273"/>
        <v>нет</v>
      </c>
      <c r="AN1430" s="260">
        <f t="shared" si="270"/>
        <v>0</v>
      </c>
      <c r="AO1430" s="260" t="e">
        <f t="shared" si="271"/>
        <v>#VALUE!</v>
      </c>
    </row>
    <row r="1431" spans="1:41">
      <c r="A1431" s="264" t="e">
        <f t="shared" si="274"/>
        <v>#VALUE!</v>
      </c>
      <c r="B1431" s="243">
        <v>1519</v>
      </c>
      <c r="C1431" s="244"/>
      <c r="D1431" s="259" t="str">
        <f t="shared" si="267"/>
        <v/>
      </c>
      <c r="E1431" s="236"/>
      <c r="F1431" s="236"/>
      <c r="G1431" s="244"/>
      <c r="H1431" s="259" t="str">
        <f t="shared" si="268"/>
        <v/>
      </c>
      <c r="I1431" s="236"/>
      <c r="J1431" s="236"/>
      <c r="K1431" s="236"/>
      <c r="L1431" s="236"/>
      <c r="M1431" s="311">
        <f t="shared" si="272"/>
        <v>0</v>
      </c>
      <c r="N1431" s="236"/>
      <c r="O1431" s="236"/>
      <c r="P1431" s="236"/>
      <c r="Q1431" s="236"/>
      <c r="R1431" s="236"/>
      <c r="S1431" s="236"/>
      <c r="T1431" s="236"/>
      <c r="U1431" s="236"/>
      <c r="V1431" s="236"/>
      <c r="W1431" s="236"/>
      <c r="X1431" s="236"/>
      <c r="Y1431" s="236"/>
      <c r="Z1431" s="236"/>
      <c r="AA1431" s="236"/>
      <c r="AB1431" s="236"/>
      <c r="AC1431" s="236"/>
      <c r="AD1431" s="236"/>
      <c r="AE1431" s="236"/>
      <c r="AF1431" s="236"/>
      <c r="AG1431" s="236"/>
      <c r="AH1431" s="236"/>
      <c r="AI1431" s="236"/>
      <c r="AJ1431" s="236"/>
      <c r="AK1431" s="236"/>
      <c r="AL1431" s="260" t="str">
        <f t="shared" si="269"/>
        <v>нет</v>
      </c>
      <c r="AM1431" s="260" t="str">
        <f t="shared" si="273"/>
        <v>нет</v>
      </c>
      <c r="AN1431" s="260">
        <f t="shared" si="270"/>
        <v>0</v>
      </c>
      <c r="AO1431" s="260" t="e">
        <f t="shared" si="271"/>
        <v>#VALUE!</v>
      </c>
    </row>
    <row r="1432" spans="1:41">
      <c r="A1432" s="264" t="e">
        <f t="shared" si="274"/>
        <v>#VALUE!</v>
      </c>
      <c r="B1432" s="243">
        <v>1520</v>
      </c>
      <c r="C1432" s="244"/>
      <c r="D1432" s="259" t="str">
        <f t="shared" si="267"/>
        <v/>
      </c>
      <c r="E1432" s="236"/>
      <c r="F1432" s="236"/>
      <c r="G1432" s="244"/>
      <c r="H1432" s="259" t="str">
        <f t="shared" si="268"/>
        <v/>
      </c>
      <c r="I1432" s="236"/>
      <c r="J1432" s="236"/>
      <c r="K1432" s="236"/>
      <c r="L1432" s="236"/>
      <c r="M1432" s="311">
        <f t="shared" si="272"/>
        <v>0</v>
      </c>
      <c r="N1432" s="236"/>
      <c r="O1432" s="236"/>
      <c r="P1432" s="236"/>
      <c r="Q1432" s="236"/>
      <c r="R1432" s="236"/>
      <c r="S1432" s="236"/>
      <c r="T1432" s="236"/>
      <c r="U1432" s="236"/>
      <c r="V1432" s="236"/>
      <c r="W1432" s="236"/>
      <c r="X1432" s="236"/>
      <c r="Y1432" s="236"/>
      <c r="Z1432" s="236"/>
      <c r="AA1432" s="236"/>
      <c r="AB1432" s="236"/>
      <c r="AC1432" s="236"/>
      <c r="AD1432" s="236"/>
      <c r="AE1432" s="236"/>
      <c r="AF1432" s="236"/>
      <c r="AG1432" s="236"/>
      <c r="AH1432" s="236"/>
      <c r="AI1432" s="236"/>
      <c r="AJ1432" s="236"/>
      <c r="AK1432" s="236"/>
      <c r="AL1432" s="260" t="str">
        <f t="shared" si="269"/>
        <v>нет</v>
      </c>
      <c r="AM1432" s="260" t="str">
        <f t="shared" si="273"/>
        <v>нет</v>
      </c>
      <c r="AN1432" s="260">
        <f t="shared" si="270"/>
        <v>0</v>
      </c>
      <c r="AO1432" s="260" t="e">
        <f t="shared" si="271"/>
        <v>#VALUE!</v>
      </c>
    </row>
    <row r="1433" spans="1:41">
      <c r="A1433" s="264" t="e">
        <f t="shared" si="274"/>
        <v>#VALUE!</v>
      </c>
      <c r="B1433" s="243">
        <v>1521</v>
      </c>
      <c r="C1433" s="244"/>
      <c r="D1433" s="259" t="str">
        <f t="shared" si="267"/>
        <v/>
      </c>
      <c r="E1433" s="236"/>
      <c r="F1433" s="236"/>
      <c r="G1433" s="244"/>
      <c r="H1433" s="259" t="str">
        <f t="shared" si="268"/>
        <v/>
      </c>
      <c r="I1433" s="236"/>
      <c r="J1433" s="236"/>
      <c r="K1433" s="236"/>
      <c r="L1433" s="236"/>
      <c r="M1433" s="311">
        <f t="shared" si="272"/>
        <v>0</v>
      </c>
      <c r="N1433" s="236"/>
      <c r="O1433" s="236"/>
      <c r="P1433" s="236"/>
      <c r="Q1433" s="236"/>
      <c r="R1433" s="236"/>
      <c r="S1433" s="236"/>
      <c r="T1433" s="236"/>
      <c r="U1433" s="236"/>
      <c r="V1433" s="236"/>
      <c r="W1433" s="236"/>
      <c r="X1433" s="236"/>
      <c r="Y1433" s="236"/>
      <c r="Z1433" s="236"/>
      <c r="AA1433" s="236"/>
      <c r="AB1433" s="236"/>
      <c r="AC1433" s="236"/>
      <c r="AD1433" s="236"/>
      <c r="AE1433" s="236"/>
      <c r="AF1433" s="236"/>
      <c r="AG1433" s="236"/>
      <c r="AH1433" s="236"/>
      <c r="AI1433" s="236"/>
      <c r="AJ1433" s="236"/>
      <c r="AK1433" s="236"/>
      <c r="AL1433" s="260" t="str">
        <f t="shared" si="269"/>
        <v>нет</v>
      </c>
      <c r="AM1433" s="260" t="str">
        <f t="shared" si="273"/>
        <v>нет</v>
      </c>
      <c r="AN1433" s="260">
        <f t="shared" si="270"/>
        <v>0</v>
      </c>
      <c r="AO1433" s="260" t="e">
        <f t="shared" si="271"/>
        <v>#VALUE!</v>
      </c>
    </row>
    <row r="1434" spans="1:41">
      <c r="A1434" s="264" t="e">
        <f t="shared" si="274"/>
        <v>#VALUE!</v>
      </c>
      <c r="B1434" s="243">
        <v>1522</v>
      </c>
      <c r="C1434" s="244"/>
      <c r="D1434" s="259" t="str">
        <f t="shared" si="267"/>
        <v/>
      </c>
      <c r="E1434" s="236"/>
      <c r="F1434" s="236"/>
      <c r="G1434" s="244"/>
      <c r="H1434" s="259" t="str">
        <f t="shared" si="268"/>
        <v/>
      </c>
      <c r="I1434" s="236"/>
      <c r="J1434" s="236"/>
      <c r="K1434" s="236"/>
      <c r="L1434" s="236"/>
      <c r="M1434" s="311">
        <f t="shared" si="272"/>
        <v>0</v>
      </c>
      <c r="N1434" s="236"/>
      <c r="O1434" s="236"/>
      <c r="P1434" s="236"/>
      <c r="Q1434" s="236"/>
      <c r="R1434" s="236"/>
      <c r="S1434" s="236"/>
      <c r="T1434" s="236"/>
      <c r="U1434" s="236"/>
      <c r="V1434" s="236"/>
      <c r="W1434" s="236"/>
      <c r="X1434" s="236"/>
      <c r="Y1434" s="236"/>
      <c r="Z1434" s="236"/>
      <c r="AA1434" s="236"/>
      <c r="AB1434" s="236"/>
      <c r="AC1434" s="236"/>
      <c r="AD1434" s="236"/>
      <c r="AE1434" s="236"/>
      <c r="AF1434" s="236"/>
      <c r="AG1434" s="236"/>
      <c r="AH1434" s="236"/>
      <c r="AI1434" s="236"/>
      <c r="AJ1434" s="236"/>
      <c r="AK1434" s="236"/>
      <c r="AL1434" s="260" t="str">
        <f t="shared" si="269"/>
        <v>нет</v>
      </c>
      <c r="AM1434" s="260" t="str">
        <f t="shared" si="273"/>
        <v>нет</v>
      </c>
      <c r="AN1434" s="260">
        <f t="shared" si="270"/>
        <v>0</v>
      </c>
      <c r="AO1434" s="260" t="e">
        <f t="shared" si="271"/>
        <v>#VALUE!</v>
      </c>
    </row>
    <row r="1435" spans="1:41">
      <c r="A1435" s="264" t="e">
        <f t="shared" si="274"/>
        <v>#VALUE!</v>
      </c>
      <c r="B1435" s="243">
        <v>1523</v>
      </c>
      <c r="C1435" s="244"/>
      <c r="D1435" s="259" t="str">
        <f t="shared" si="267"/>
        <v/>
      </c>
      <c r="E1435" s="236"/>
      <c r="F1435" s="236"/>
      <c r="G1435" s="244"/>
      <c r="H1435" s="259" t="str">
        <f t="shared" si="268"/>
        <v/>
      </c>
      <c r="I1435" s="236"/>
      <c r="J1435" s="236"/>
      <c r="K1435" s="236"/>
      <c r="L1435" s="236"/>
      <c r="M1435" s="311">
        <f t="shared" si="272"/>
        <v>0</v>
      </c>
      <c r="N1435" s="236"/>
      <c r="O1435" s="236"/>
      <c r="P1435" s="236"/>
      <c r="Q1435" s="236"/>
      <c r="R1435" s="236"/>
      <c r="S1435" s="236"/>
      <c r="T1435" s="236"/>
      <c r="U1435" s="236"/>
      <c r="V1435" s="236"/>
      <c r="W1435" s="236"/>
      <c r="X1435" s="236"/>
      <c r="Y1435" s="236"/>
      <c r="Z1435" s="236"/>
      <c r="AA1435" s="236"/>
      <c r="AB1435" s="236"/>
      <c r="AC1435" s="236"/>
      <c r="AD1435" s="236"/>
      <c r="AE1435" s="236"/>
      <c r="AF1435" s="236"/>
      <c r="AG1435" s="236"/>
      <c r="AH1435" s="236"/>
      <c r="AI1435" s="236"/>
      <c r="AJ1435" s="236"/>
      <c r="AK1435" s="236"/>
      <c r="AL1435" s="260" t="str">
        <f t="shared" si="269"/>
        <v>нет</v>
      </c>
      <c r="AM1435" s="260" t="str">
        <f t="shared" si="273"/>
        <v>нет</v>
      </c>
      <c r="AN1435" s="260">
        <f t="shared" si="270"/>
        <v>0</v>
      </c>
      <c r="AO1435" s="260" t="e">
        <f t="shared" si="271"/>
        <v>#VALUE!</v>
      </c>
    </row>
    <row r="1436" spans="1:41">
      <c r="A1436" s="264" t="e">
        <f t="shared" si="274"/>
        <v>#VALUE!</v>
      </c>
      <c r="B1436" s="243">
        <v>1524</v>
      </c>
      <c r="C1436" s="244"/>
      <c r="D1436" s="259" t="str">
        <f t="shared" ref="D1436:D1499" si="275">IFERROR(VLOOKUP(C1436,msu,2,0),"")</f>
        <v/>
      </c>
      <c r="E1436" s="236"/>
      <c r="F1436" s="236"/>
      <c r="G1436" s="244"/>
      <c r="H1436" s="259" t="str">
        <f t="shared" ref="H1436:H1499" si="276">IFERROR(VLOOKUP(G1436,oo,2,0),"")</f>
        <v/>
      </c>
      <c r="I1436" s="236"/>
      <c r="J1436" s="236"/>
      <c r="K1436" s="236"/>
      <c r="L1436" s="236"/>
      <c r="M1436" s="311">
        <f t="shared" si="272"/>
        <v>0</v>
      </c>
      <c r="N1436" s="236"/>
      <c r="O1436" s="236"/>
      <c r="P1436" s="236"/>
      <c r="Q1436" s="236"/>
      <c r="R1436" s="236"/>
      <c r="S1436" s="236"/>
      <c r="T1436" s="236"/>
      <c r="U1436" s="236"/>
      <c r="V1436" s="236"/>
      <c r="W1436" s="236"/>
      <c r="X1436" s="236"/>
      <c r="Y1436" s="236"/>
      <c r="Z1436" s="236"/>
      <c r="AA1436" s="236"/>
      <c r="AB1436" s="236"/>
      <c r="AC1436" s="236"/>
      <c r="AD1436" s="236"/>
      <c r="AE1436" s="236"/>
      <c r="AF1436" s="236"/>
      <c r="AG1436" s="236"/>
      <c r="AH1436" s="236"/>
      <c r="AI1436" s="236"/>
      <c r="AJ1436" s="236"/>
      <c r="AK1436" s="236"/>
      <c r="AL1436" s="260" t="str">
        <f t="shared" si="269"/>
        <v>нет</v>
      </c>
      <c r="AM1436" s="260" t="str">
        <f t="shared" si="273"/>
        <v>нет</v>
      </c>
      <c r="AN1436" s="260">
        <f t="shared" si="270"/>
        <v>0</v>
      </c>
      <c r="AO1436" s="260" t="e">
        <f t="shared" si="271"/>
        <v>#VALUE!</v>
      </c>
    </row>
    <row r="1437" spans="1:41">
      <c r="A1437" s="264" t="e">
        <f t="shared" si="274"/>
        <v>#VALUE!</v>
      </c>
      <c r="B1437" s="243">
        <v>1525</v>
      </c>
      <c r="C1437" s="244"/>
      <c r="D1437" s="259" t="str">
        <f t="shared" si="275"/>
        <v/>
      </c>
      <c r="E1437" s="236"/>
      <c r="F1437" s="236"/>
      <c r="G1437" s="244"/>
      <c r="H1437" s="259" t="str">
        <f t="shared" si="276"/>
        <v/>
      </c>
      <c r="I1437" s="236"/>
      <c r="J1437" s="236"/>
      <c r="K1437" s="236"/>
      <c r="L1437" s="236"/>
      <c r="M1437" s="311">
        <f t="shared" si="272"/>
        <v>0</v>
      </c>
      <c r="N1437" s="236"/>
      <c r="O1437" s="236"/>
      <c r="P1437" s="236"/>
      <c r="Q1437" s="236"/>
      <c r="R1437" s="236"/>
      <c r="S1437" s="236"/>
      <c r="T1437" s="236"/>
      <c r="U1437" s="236"/>
      <c r="V1437" s="236"/>
      <c r="W1437" s="236"/>
      <c r="X1437" s="236"/>
      <c r="Y1437" s="236"/>
      <c r="Z1437" s="236"/>
      <c r="AA1437" s="236"/>
      <c r="AB1437" s="236"/>
      <c r="AC1437" s="236"/>
      <c r="AD1437" s="236"/>
      <c r="AE1437" s="236"/>
      <c r="AF1437" s="236"/>
      <c r="AG1437" s="236"/>
      <c r="AH1437" s="236"/>
      <c r="AI1437" s="236"/>
      <c r="AJ1437" s="236"/>
      <c r="AK1437" s="236"/>
      <c r="AL1437" s="260" t="str">
        <f t="shared" si="269"/>
        <v>нет</v>
      </c>
      <c r="AM1437" s="260" t="str">
        <f t="shared" si="273"/>
        <v>нет</v>
      </c>
      <c r="AN1437" s="260">
        <f t="shared" si="270"/>
        <v>0</v>
      </c>
      <c r="AO1437" s="260" t="e">
        <f t="shared" si="271"/>
        <v>#VALUE!</v>
      </c>
    </row>
    <row r="1438" spans="1:41">
      <c r="A1438" s="264" t="e">
        <f t="shared" si="274"/>
        <v>#VALUE!</v>
      </c>
      <c r="B1438" s="243">
        <v>1526</v>
      </c>
      <c r="C1438" s="244"/>
      <c r="D1438" s="259" t="str">
        <f t="shared" si="275"/>
        <v/>
      </c>
      <c r="E1438" s="236"/>
      <c r="F1438" s="236"/>
      <c r="G1438" s="244"/>
      <c r="H1438" s="259" t="str">
        <f t="shared" si="276"/>
        <v/>
      </c>
      <c r="I1438" s="236"/>
      <c r="J1438" s="236"/>
      <c r="K1438" s="236"/>
      <c r="L1438" s="236"/>
      <c r="M1438" s="311">
        <f t="shared" si="272"/>
        <v>0</v>
      </c>
      <c r="N1438" s="236"/>
      <c r="O1438" s="236"/>
      <c r="P1438" s="236"/>
      <c r="Q1438" s="236"/>
      <c r="R1438" s="236"/>
      <c r="S1438" s="236"/>
      <c r="T1438" s="236"/>
      <c r="U1438" s="236"/>
      <c r="V1438" s="236"/>
      <c r="W1438" s="236"/>
      <c r="X1438" s="236"/>
      <c r="Y1438" s="236"/>
      <c r="Z1438" s="236"/>
      <c r="AA1438" s="236"/>
      <c r="AB1438" s="236"/>
      <c r="AC1438" s="236"/>
      <c r="AD1438" s="236"/>
      <c r="AE1438" s="236"/>
      <c r="AF1438" s="236"/>
      <c r="AG1438" s="236"/>
      <c r="AH1438" s="236"/>
      <c r="AI1438" s="236"/>
      <c r="AJ1438" s="236"/>
      <c r="AK1438" s="236"/>
      <c r="AL1438" s="260" t="str">
        <f t="shared" si="269"/>
        <v>нет</v>
      </c>
      <c r="AM1438" s="260" t="str">
        <f t="shared" si="273"/>
        <v>нет</v>
      </c>
      <c r="AN1438" s="260">
        <f t="shared" si="270"/>
        <v>0</v>
      </c>
      <c r="AO1438" s="260" t="e">
        <f t="shared" si="271"/>
        <v>#VALUE!</v>
      </c>
    </row>
    <row r="1439" spans="1:41">
      <c r="A1439" s="264" t="e">
        <f t="shared" si="274"/>
        <v>#VALUE!</v>
      </c>
      <c r="B1439" s="243">
        <v>1527</v>
      </c>
      <c r="C1439" s="244"/>
      <c r="D1439" s="259" t="str">
        <f t="shared" si="275"/>
        <v/>
      </c>
      <c r="E1439" s="236"/>
      <c r="F1439" s="236"/>
      <c r="G1439" s="244"/>
      <c r="H1439" s="259" t="str">
        <f t="shared" si="276"/>
        <v/>
      </c>
      <c r="I1439" s="236"/>
      <c r="J1439" s="236"/>
      <c r="K1439" s="236"/>
      <c r="L1439" s="236"/>
      <c r="M1439" s="311">
        <f t="shared" si="272"/>
        <v>0</v>
      </c>
      <c r="N1439" s="236"/>
      <c r="O1439" s="236"/>
      <c r="P1439" s="236"/>
      <c r="Q1439" s="236"/>
      <c r="R1439" s="236"/>
      <c r="S1439" s="236"/>
      <c r="T1439" s="236"/>
      <c r="U1439" s="236"/>
      <c r="V1439" s="236"/>
      <c r="W1439" s="236"/>
      <c r="X1439" s="236"/>
      <c r="Y1439" s="236"/>
      <c r="Z1439" s="236"/>
      <c r="AA1439" s="236"/>
      <c r="AB1439" s="236"/>
      <c r="AC1439" s="236"/>
      <c r="AD1439" s="236"/>
      <c r="AE1439" s="236"/>
      <c r="AF1439" s="236"/>
      <c r="AG1439" s="236"/>
      <c r="AH1439" s="236"/>
      <c r="AI1439" s="236"/>
      <c r="AJ1439" s="236"/>
      <c r="AK1439" s="236"/>
      <c r="AL1439" s="260" t="str">
        <f t="shared" si="269"/>
        <v>нет</v>
      </c>
      <c r="AM1439" s="260" t="str">
        <f t="shared" si="273"/>
        <v>нет</v>
      </c>
      <c r="AN1439" s="260">
        <f t="shared" si="270"/>
        <v>0</v>
      </c>
      <c r="AO1439" s="260" t="e">
        <f t="shared" si="271"/>
        <v>#VALUE!</v>
      </c>
    </row>
    <row r="1440" spans="1:41">
      <c r="A1440" s="264" t="e">
        <f t="shared" si="274"/>
        <v>#VALUE!</v>
      </c>
      <c r="B1440" s="243">
        <v>1528</v>
      </c>
      <c r="C1440" s="244"/>
      <c r="D1440" s="259" t="str">
        <f t="shared" si="275"/>
        <v/>
      </c>
      <c r="E1440" s="236"/>
      <c r="F1440" s="236"/>
      <c r="G1440" s="244"/>
      <c r="H1440" s="259" t="str">
        <f t="shared" si="276"/>
        <v/>
      </c>
      <c r="I1440" s="236"/>
      <c r="J1440" s="236"/>
      <c r="K1440" s="236"/>
      <c r="L1440" s="236"/>
      <c r="M1440" s="311">
        <f t="shared" si="272"/>
        <v>0</v>
      </c>
      <c r="N1440" s="236"/>
      <c r="O1440" s="236"/>
      <c r="P1440" s="236"/>
      <c r="Q1440" s="236"/>
      <c r="R1440" s="236"/>
      <c r="S1440" s="236"/>
      <c r="T1440" s="236"/>
      <c r="U1440" s="236"/>
      <c r="V1440" s="236"/>
      <c r="W1440" s="236"/>
      <c r="X1440" s="236"/>
      <c r="Y1440" s="236"/>
      <c r="Z1440" s="236"/>
      <c r="AA1440" s="236"/>
      <c r="AB1440" s="236"/>
      <c r="AC1440" s="236"/>
      <c r="AD1440" s="236"/>
      <c r="AE1440" s="236"/>
      <c r="AF1440" s="236"/>
      <c r="AG1440" s="236"/>
      <c r="AH1440" s="236"/>
      <c r="AI1440" s="236"/>
      <c r="AJ1440" s="236"/>
      <c r="AK1440" s="236"/>
      <c r="AL1440" s="260" t="str">
        <f t="shared" si="269"/>
        <v>нет</v>
      </c>
      <c r="AM1440" s="260" t="str">
        <f t="shared" si="273"/>
        <v>нет</v>
      </c>
      <c r="AN1440" s="260">
        <f t="shared" si="270"/>
        <v>0</v>
      </c>
      <c r="AO1440" s="260" t="e">
        <f t="shared" si="271"/>
        <v>#VALUE!</v>
      </c>
    </row>
    <row r="1441" spans="1:41">
      <c r="A1441" s="264" t="e">
        <f t="shared" si="274"/>
        <v>#VALUE!</v>
      </c>
      <c r="B1441" s="243">
        <v>1529</v>
      </c>
      <c r="C1441" s="244"/>
      <c r="D1441" s="259" t="str">
        <f t="shared" si="275"/>
        <v/>
      </c>
      <c r="E1441" s="236"/>
      <c r="F1441" s="236"/>
      <c r="G1441" s="244"/>
      <c r="H1441" s="259" t="str">
        <f t="shared" si="276"/>
        <v/>
      </c>
      <c r="I1441" s="236"/>
      <c r="J1441" s="236"/>
      <c r="K1441" s="236"/>
      <c r="L1441" s="236"/>
      <c r="M1441" s="311">
        <f t="shared" si="272"/>
        <v>0</v>
      </c>
      <c r="N1441" s="236"/>
      <c r="O1441" s="236"/>
      <c r="P1441" s="236"/>
      <c r="Q1441" s="236"/>
      <c r="R1441" s="236"/>
      <c r="S1441" s="236"/>
      <c r="T1441" s="236"/>
      <c r="U1441" s="236"/>
      <c r="V1441" s="236"/>
      <c r="W1441" s="236"/>
      <c r="X1441" s="236"/>
      <c r="Y1441" s="236"/>
      <c r="Z1441" s="236"/>
      <c r="AA1441" s="236"/>
      <c r="AB1441" s="236"/>
      <c r="AC1441" s="236"/>
      <c r="AD1441" s="236"/>
      <c r="AE1441" s="236"/>
      <c r="AF1441" s="236"/>
      <c r="AG1441" s="236"/>
      <c r="AH1441" s="236"/>
      <c r="AI1441" s="236"/>
      <c r="AJ1441" s="236"/>
      <c r="AK1441" s="236"/>
      <c r="AL1441" s="260" t="str">
        <f t="shared" si="269"/>
        <v>нет</v>
      </c>
      <c r="AM1441" s="260" t="str">
        <f t="shared" si="273"/>
        <v>нет</v>
      </c>
      <c r="AN1441" s="260">
        <f t="shared" si="270"/>
        <v>0</v>
      </c>
      <c r="AO1441" s="260" t="e">
        <f t="shared" si="271"/>
        <v>#VALUE!</v>
      </c>
    </row>
    <row r="1442" spans="1:41">
      <c r="A1442" s="264" t="e">
        <f t="shared" si="274"/>
        <v>#VALUE!</v>
      </c>
      <c r="B1442" s="243">
        <v>1530</v>
      </c>
      <c r="C1442" s="244"/>
      <c r="D1442" s="259" t="str">
        <f t="shared" si="275"/>
        <v/>
      </c>
      <c r="E1442" s="236"/>
      <c r="F1442" s="236"/>
      <c r="G1442" s="244"/>
      <c r="H1442" s="259" t="str">
        <f t="shared" si="276"/>
        <v/>
      </c>
      <c r="I1442" s="236"/>
      <c r="J1442" s="236"/>
      <c r="K1442" s="236"/>
      <c r="L1442" s="236"/>
      <c r="M1442" s="311">
        <f t="shared" si="272"/>
        <v>0</v>
      </c>
      <c r="N1442" s="236"/>
      <c r="O1442" s="236"/>
      <c r="P1442" s="236"/>
      <c r="Q1442" s="236"/>
      <c r="R1442" s="236"/>
      <c r="S1442" s="236"/>
      <c r="T1442" s="236"/>
      <c r="U1442" s="236"/>
      <c r="V1442" s="236"/>
      <c r="W1442" s="236"/>
      <c r="X1442" s="236"/>
      <c r="Y1442" s="236"/>
      <c r="Z1442" s="236"/>
      <c r="AA1442" s="236"/>
      <c r="AB1442" s="236"/>
      <c r="AC1442" s="236"/>
      <c r="AD1442" s="236"/>
      <c r="AE1442" s="236"/>
      <c r="AF1442" s="236"/>
      <c r="AG1442" s="236"/>
      <c r="AH1442" s="236"/>
      <c r="AI1442" s="236"/>
      <c r="AJ1442" s="236"/>
      <c r="AK1442" s="236"/>
      <c r="AL1442" s="260" t="str">
        <f t="shared" ref="AL1442:AL1505" si="277">IF($I1442&lt;5,"нет",IF($I1442&gt;9,"нет","да"))</f>
        <v>нет</v>
      </c>
      <c r="AM1442" s="260" t="str">
        <f t="shared" si="273"/>
        <v>нет</v>
      </c>
      <c r="AN1442" s="260">
        <f t="shared" ref="AN1442:AN1505" si="278">COUNTIF(N1442:AK1442,"призер")+COUNTIF(N1442:AK1442,"победитель")</f>
        <v>0</v>
      </c>
      <c r="AO1442" s="260" t="e">
        <f t="shared" ref="AO1442:AO1505" si="279">IF(LEN(G1442)=5,LEFT(G1442,1)+100,LEFT(G1442,2)+100)</f>
        <v>#VALUE!</v>
      </c>
    </row>
    <row r="1443" spans="1:41">
      <c r="A1443" s="264" t="e">
        <f t="shared" si="274"/>
        <v>#VALUE!</v>
      </c>
      <c r="B1443" s="243">
        <v>1531</v>
      </c>
      <c r="C1443" s="244"/>
      <c r="D1443" s="259" t="str">
        <f t="shared" si="275"/>
        <v/>
      </c>
      <c r="E1443" s="236"/>
      <c r="F1443" s="236"/>
      <c r="G1443" s="244"/>
      <c r="H1443" s="259" t="str">
        <f t="shared" si="276"/>
        <v/>
      </c>
      <c r="I1443" s="236"/>
      <c r="J1443" s="236"/>
      <c r="K1443" s="236"/>
      <c r="L1443" s="236"/>
      <c r="M1443" s="311">
        <f t="shared" ref="M1443:M1506" si="280">COUNTA(N1443:AK1443)</f>
        <v>0</v>
      </c>
      <c r="N1443" s="236"/>
      <c r="O1443" s="236"/>
      <c r="P1443" s="236"/>
      <c r="Q1443" s="236"/>
      <c r="R1443" s="236"/>
      <c r="S1443" s="236"/>
      <c r="T1443" s="236"/>
      <c r="U1443" s="236"/>
      <c r="V1443" s="236"/>
      <c r="W1443" s="236"/>
      <c r="X1443" s="236"/>
      <c r="Y1443" s="236"/>
      <c r="Z1443" s="236"/>
      <c r="AA1443" s="236"/>
      <c r="AB1443" s="236"/>
      <c r="AC1443" s="236"/>
      <c r="AD1443" s="236"/>
      <c r="AE1443" s="236"/>
      <c r="AF1443" s="236"/>
      <c r="AG1443" s="236"/>
      <c r="AH1443" s="236"/>
      <c r="AI1443" s="236"/>
      <c r="AJ1443" s="236"/>
      <c r="AK1443" s="236"/>
      <c r="AL1443" s="260" t="str">
        <f t="shared" si="277"/>
        <v>нет</v>
      </c>
      <c r="AM1443" s="260" t="str">
        <f t="shared" ref="AM1443:AM1506" si="281">IF($I1443&lt;=9,"нет","да")</f>
        <v>нет</v>
      </c>
      <c r="AN1443" s="260">
        <f t="shared" si="278"/>
        <v>0</v>
      </c>
      <c r="AO1443" s="260" t="e">
        <f t="shared" si="279"/>
        <v>#VALUE!</v>
      </c>
    </row>
    <row r="1444" spans="1:41">
      <c r="A1444" s="264" t="e">
        <f t="shared" si="274"/>
        <v>#VALUE!</v>
      </c>
      <c r="B1444" s="243">
        <v>1532</v>
      </c>
      <c r="C1444" s="244"/>
      <c r="D1444" s="259" t="str">
        <f t="shared" si="275"/>
        <v/>
      </c>
      <c r="E1444" s="236"/>
      <c r="F1444" s="236"/>
      <c r="G1444" s="244"/>
      <c r="H1444" s="259" t="str">
        <f t="shared" si="276"/>
        <v/>
      </c>
      <c r="I1444" s="236"/>
      <c r="J1444" s="236"/>
      <c r="K1444" s="236"/>
      <c r="L1444" s="236"/>
      <c r="M1444" s="311">
        <f t="shared" si="280"/>
        <v>0</v>
      </c>
      <c r="N1444" s="236"/>
      <c r="O1444" s="236"/>
      <c r="P1444" s="236"/>
      <c r="Q1444" s="236"/>
      <c r="R1444" s="236"/>
      <c r="S1444" s="236"/>
      <c r="T1444" s="236"/>
      <c r="U1444" s="236"/>
      <c r="V1444" s="236"/>
      <c r="W1444" s="236"/>
      <c r="X1444" s="236"/>
      <c r="Y1444" s="236"/>
      <c r="Z1444" s="236"/>
      <c r="AA1444" s="236"/>
      <c r="AB1444" s="236"/>
      <c r="AC1444" s="236"/>
      <c r="AD1444" s="236"/>
      <c r="AE1444" s="236"/>
      <c r="AF1444" s="236"/>
      <c r="AG1444" s="236"/>
      <c r="AH1444" s="236"/>
      <c r="AI1444" s="236"/>
      <c r="AJ1444" s="236"/>
      <c r="AK1444" s="236"/>
      <c r="AL1444" s="260" t="str">
        <f t="shared" si="277"/>
        <v>нет</v>
      </c>
      <c r="AM1444" s="260" t="str">
        <f t="shared" si="281"/>
        <v>нет</v>
      </c>
      <c r="AN1444" s="260">
        <f t="shared" si="278"/>
        <v>0</v>
      </c>
      <c r="AO1444" s="260" t="e">
        <f t="shared" si="279"/>
        <v>#VALUE!</v>
      </c>
    </row>
    <row r="1445" spans="1:41">
      <c r="A1445" s="264" t="e">
        <f t="shared" si="274"/>
        <v>#VALUE!</v>
      </c>
      <c r="B1445" s="243">
        <v>1533</v>
      </c>
      <c r="C1445" s="244"/>
      <c r="D1445" s="259" t="str">
        <f t="shared" si="275"/>
        <v/>
      </c>
      <c r="E1445" s="236"/>
      <c r="F1445" s="236"/>
      <c r="G1445" s="244"/>
      <c r="H1445" s="259" t="str">
        <f t="shared" si="276"/>
        <v/>
      </c>
      <c r="I1445" s="236"/>
      <c r="J1445" s="236"/>
      <c r="K1445" s="236"/>
      <c r="L1445" s="236"/>
      <c r="M1445" s="311">
        <f t="shared" si="280"/>
        <v>0</v>
      </c>
      <c r="N1445" s="236"/>
      <c r="O1445" s="236"/>
      <c r="P1445" s="236"/>
      <c r="Q1445" s="236"/>
      <c r="R1445" s="236"/>
      <c r="S1445" s="236"/>
      <c r="T1445" s="236"/>
      <c r="U1445" s="236"/>
      <c r="V1445" s="236"/>
      <c r="W1445" s="236"/>
      <c r="X1445" s="236"/>
      <c r="Y1445" s="236"/>
      <c r="Z1445" s="236"/>
      <c r="AA1445" s="236"/>
      <c r="AB1445" s="236"/>
      <c r="AC1445" s="236"/>
      <c r="AD1445" s="236"/>
      <c r="AE1445" s="236"/>
      <c r="AF1445" s="236"/>
      <c r="AG1445" s="236"/>
      <c r="AH1445" s="236"/>
      <c r="AI1445" s="236"/>
      <c r="AJ1445" s="236"/>
      <c r="AK1445" s="236"/>
      <c r="AL1445" s="260" t="str">
        <f t="shared" si="277"/>
        <v>нет</v>
      </c>
      <c r="AM1445" s="260" t="str">
        <f t="shared" si="281"/>
        <v>нет</v>
      </c>
      <c r="AN1445" s="260">
        <f t="shared" si="278"/>
        <v>0</v>
      </c>
      <c r="AO1445" s="260" t="e">
        <f t="shared" si="279"/>
        <v>#VALUE!</v>
      </c>
    </row>
    <row r="1446" spans="1:41">
      <c r="A1446" s="264" t="e">
        <f t="shared" si="274"/>
        <v>#VALUE!</v>
      </c>
      <c r="B1446" s="243">
        <v>1534</v>
      </c>
      <c r="C1446" s="244"/>
      <c r="D1446" s="259" t="str">
        <f t="shared" si="275"/>
        <v/>
      </c>
      <c r="E1446" s="236"/>
      <c r="F1446" s="236"/>
      <c r="G1446" s="244"/>
      <c r="H1446" s="259" t="str">
        <f t="shared" si="276"/>
        <v/>
      </c>
      <c r="I1446" s="236"/>
      <c r="J1446" s="236"/>
      <c r="K1446" s="236"/>
      <c r="L1446" s="236"/>
      <c r="M1446" s="311">
        <f t="shared" si="280"/>
        <v>0</v>
      </c>
      <c r="N1446" s="236"/>
      <c r="O1446" s="236"/>
      <c r="P1446" s="236"/>
      <c r="Q1446" s="236"/>
      <c r="R1446" s="236"/>
      <c r="S1446" s="236"/>
      <c r="T1446" s="236"/>
      <c r="U1446" s="236"/>
      <c r="V1446" s="236"/>
      <c r="W1446" s="236"/>
      <c r="X1446" s="236"/>
      <c r="Y1446" s="236"/>
      <c r="Z1446" s="236"/>
      <c r="AA1446" s="236"/>
      <c r="AB1446" s="236"/>
      <c r="AC1446" s="236"/>
      <c r="AD1446" s="236"/>
      <c r="AE1446" s="236"/>
      <c r="AF1446" s="236"/>
      <c r="AG1446" s="236"/>
      <c r="AH1446" s="236"/>
      <c r="AI1446" s="236"/>
      <c r="AJ1446" s="236"/>
      <c r="AK1446" s="236"/>
      <c r="AL1446" s="260" t="str">
        <f t="shared" si="277"/>
        <v>нет</v>
      </c>
      <c r="AM1446" s="260" t="str">
        <f t="shared" si="281"/>
        <v>нет</v>
      </c>
      <c r="AN1446" s="260">
        <f t="shared" si="278"/>
        <v>0</v>
      </c>
      <c r="AO1446" s="260" t="e">
        <f t="shared" si="279"/>
        <v>#VALUE!</v>
      </c>
    </row>
    <row r="1447" spans="1:41">
      <c r="A1447" s="264" t="e">
        <f t="shared" si="274"/>
        <v>#VALUE!</v>
      </c>
      <c r="B1447" s="243">
        <v>1535</v>
      </c>
      <c r="C1447" s="244"/>
      <c r="D1447" s="259" t="str">
        <f t="shared" si="275"/>
        <v/>
      </c>
      <c r="E1447" s="236"/>
      <c r="F1447" s="236"/>
      <c r="G1447" s="244"/>
      <c r="H1447" s="259" t="str">
        <f t="shared" si="276"/>
        <v/>
      </c>
      <c r="I1447" s="236"/>
      <c r="J1447" s="236"/>
      <c r="K1447" s="236"/>
      <c r="L1447" s="236"/>
      <c r="M1447" s="311">
        <f t="shared" si="280"/>
        <v>0</v>
      </c>
      <c r="N1447" s="236"/>
      <c r="O1447" s="236"/>
      <c r="P1447" s="236"/>
      <c r="Q1447" s="236"/>
      <c r="R1447" s="236"/>
      <c r="S1447" s="236"/>
      <c r="T1447" s="236"/>
      <c r="U1447" s="236"/>
      <c r="V1447" s="236"/>
      <c r="W1447" s="236"/>
      <c r="X1447" s="236"/>
      <c r="Y1447" s="236"/>
      <c r="Z1447" s="236"/>
      <c r="AA1447" s="236"/>
      <c r="AB1447" s="236"/>
      <c r="AC1447" s="236"/>
      <c r="AD1447" s="236"/>
      <c r="AE1447" s="236"/>
      <c r="AF1447" s="236"/>
      <c r="AG1447" s="236"/>
      <c r="AH1447" s="236"/>
      <c r="AI1447" s="236"/>
      <c r="AJ1447" s="236"/>
      <c r="AK1447" s="236"/>
      <c r="AL1447" s="260" t="str">
        <f t="shared" si="277"/>
        <v>нет</v>
      </c>
      <c r="AM1447" s="260" t="str">
        <f t="shared" si="281"/>
        <v>нет</v>
      </c>
      <c r="AN1447" s="260">
        <f t="shared" si="278"/>
        <v>0</v>
      </c>
      <c r="AO1447" s="260" t="e">
        <f t="shared" si="279"/>
        <v>#VALUE!</v>
      </c>
    </row>
    <row r="1448" spans="1:41">
      <c r="A1448" s="264" t="e">
        <f t="shared" si="274"/>
        <v>#VALUE!</v>
      </c>
      <c r="B1448" s="243">
        <v>1536</v>
      </c>
      <c r="C1448" s="244"/>
      <c r="D1448" s="259" t="str">
        <f t="shared" si="275"/>
        <v/>
      </c>
      <c r="E1448" s="236"/>
      <c r="F1448" s="236"/>
      <c r="G1448" s="244"/>
      <c r="H1448" s="259" t="str">
        <f t="shared" si="276"/>
        <v/>
      </c>
      <c r="I1448" s="236"/>
      <c r="J1448" s="236"/>
      <c r="K1448" s="236"/>
      <c r="L1448" s="236"/>
      <c r="M1448" s="311">
        <f t="shared" si="280"/>
        <v>0</v>
      </c>
      <c r="N1448" s="236"/>
      <c r="O1448" s="236"/>
      <c r="P1448" s="236"/>
      <c r="Q1448" s="236"/>
      <c r="R1448" s="236"/>
      <c r="S1448" s="236"/>
      <c r="T1448" s="236"/>
      <c r="U1448" s="236"/>
      <c r="V1448" s="236"/>
      <c r="W1448" s="236"/>
      <c r="X1448" s="236"/>
      <c r="Y1448" s="236"/>
      <c r="Z1448" s="236"/>
      <c r="AA1448" s="236"/>
      <c r="AB1448" s="236"/>
      <c r="AC1448" s="236"/>
      <c r="AD1448" s="236"/>
      <c r="AE1448" s="236"/>
      <c r="AF1448" s="236"/>
      <c r="AG1448" s="236"/>
      <c r="AH1448" s="236"/>
      <c r="AI1448" s="236"/>
      <c r="AJ1448" s="236"/>
      <c r="AK1448" s="236"/>
      <c r="AL1448" s="260" t="str">
        <f t="shared" si="277"/>
        <v>нет</v>
      </c>
      <c r="AM1448" s="260" t="str">
        <f t="shared" si="281"/>
        <v>нет</v>
      </c>
      <c r="AN1448" s="260">
        <f t="shared" si="278"/>
        <v>0</v>
      </c>
      <c r="AO1448" s="260" t="e">
        <f t="shared" si="279"/>
        <v>#VALUE!</v>
      </c>
    </row>
    <row r="1449" spans="1:41">
      <c r="A1449" s="264" t="e">
        <f t="shared" si="274"/>
        <v>#VALUE!</v>
      </c>
      <c r="B1449" s="243">
        <v>1537</v>
      </c>
      <c r="C1449" s="244"/>
      <c r="D1449" s="259" t="str">
        <f t="shared" si="275"/>
        <v/>
      </c>
      <c r="E1449" s="236"/>
      <c r="F1449" s="236"/>
      <c r="G1449" s="244"/>
      <c r="H1449" s="259" t="str">
        <f t="shared" si="276"/>
        <v/>
      </c>
      <c r="I1449" s="236"/>
      <c r="J1449" s="236"/>
      <c r="K1449" s="236"/>
      <c r="L1449" s="236"/>
      <c r="M1449" s="311">
        <f t="shared" si="280"/>
        <v>0</v>
      </c>
      <c r="N1449" s="236"/>
      <c r="O1449" s="236"/>
      <c r="P1449" s="236"/>
      <c r="Q1449" s="236"/>
      <c r="R1449" s="236"/>
      <c r="S1449" s="236"/>
      <c r="T1449" s="236"/>
      <c r="U1449" s="236"/>
      <c r="V1449" s="236"/>
      <c r="W1449" s="236"/>
      <c r="X1449" s="236"/>
      <c r="Y1449" s="236"/>
      <c r="Z1449" s="236"/>
      <c r="AA1449" s="236"/>
      <c r="AB1449" s="236"/>
      <c r="AC1449" s="236"/>
      <c r="AD1449" s="236"/>
      <c r="AE1449" s="236"/>
      <c r="AF1449" s="236"/>
      <c r="AG1449" s="236"/>
      <c r="AH1449" s="236"/>
      <c r="AI1449" s="236"/>
      <c r="AJ1449" s="236"/>
      <c r="AK1449" s="236"/>
      <c r="AL1449" s="260" t="str">
        <f t="shared" si="277"/>
        <v>нет</v>
      </c>
      <c r="AM1449" s="260" t="str">
        <f t="shared" si="281"/>
        <v>нет</v>
      </c>
      <c r="AN1449" s="260">
        <f t="shared" si="278"/>
        <v>0</v>
      </c>
      <c r="AO1449" s="260" t="e">
        <f t="shared" si="279"/>
        <v>#VALUE!</v>
      </c>
    </row>
    <row r="1450" spans="1:41">
      <c r="A1450" s="264" t="e">
        <f t="shared" si="274"/>
        <v>#VALUE!</v>
      </c>
      <c r="B1450" s="243">
        <v>1538</v>
      </c>
      <c r="C1450" s="244"/>
      <c r="D1450" s="259" t="str">
        <f t="shared" si="275"/>
        <v/>
      </c>
      <c r="E1450" s="236"/>
      <c r="F1450" s="236"/>
      <c r="G1450" s="244"/>
      <c r="H1450" s="259" t="str">
        <f t="shared" si="276"/>
        <v/>
      </c>
      <c r="I1450" s="236"/>
      <c r="J1450" s="236"/>
      <c r="K1450" s="236"/>
      <c r="L1450" s="236"/>
      <c r="M1450" s="311">
        <f t="shared" si="280"/>
        <v>0</v>
      </c>
      <c r="N1450" s="236"/>
      <c r="O1450" s="236"/>
      <c r="P1450" s="236"/>
      <c r="Q1450" s="236"/>
      <c r="R1450" s="236"/>
      <c r="S1450" s="236"/>
      <c r="T1450" s="236"/>
      <c r="U1450" s="236"/>
      <c r="V1450" s="236"/>
      <c r="W1450" s="236"/>
      <c r="X1450" s="236"/>
      <c r="Y1450" s="236"/>
      <c r="Z1450" s="236"/>
      <c r="AA1450" s="236"/>
      <c r="AB1450" s="236"/>
      <c r="AC1450" s="236"/>
      <c r="AD1450" s="236"/>
      <c r="AE1450" s="236"/>
      <c r="AF1450" s="236"/>
      <c r="AG1450" s="236"/>
      <c r="AH1450" s="236"/>
      <c r="AI1450" s="236"/>
      <c r="AJ1450" s="236"/>
      <c r="AK1450" s="236"/>
      <c r="AL1450" s="260" t="str">
        <f t="shared" si="277"/>
        <v>нет</v>
      </c>
      <c r="AM1450" s="260" t="str">
        <f t="shared" si="281"/>
        <v>нет</v>
      </c>
      <c r="AN1450" s="260">
        <f t="shared" si="278"/>
        <v>0</v>
      </c>
      <c r="AO1450" s="260" t="e">
        <f t="shared" si="279"/>
        <v>#VALUE!</v>
      </c>
    </row>
    <row r="1451" spans="1:41">
      <c r="A1451" s="264" t="e">
        <f t="shared" si="274"/>
        <v>#VALUE!</v>
      </c>
      <c r="B1451" s="243">
        <v>1539</v>
      </c>
      <c r="C1451" s="244"/>
      <c r="D1451" s="259" t="str">
        <f t="shared" si="275"/>
        <v/>
      </c>
      <c r="E1451" s="236"/>
      <c r="F1451" s="236"/>
      <c r="G1451" s="244"/>
      <c r="H1451" s="259" t="str">
        <f t="shared" si="276"/>
        <v/>
      </c>
      <c r="I1451" s="236"/>
      <c r="J1451" s="236"/>
      <c r="K1451" s="236"/>
      <c r="L1451" s="236"/>
      <c r="M1451" s="311">
        <f t="shared" si="280"/>
        <v>0</v>
      </c>
      <c r="N1451" s="236"/>
      <c r="O1451" s="236"/>
      <c r="P1451" s="236"/>
      <c r="Q1451" s="236"/>
      <c r="R1451" s="236"/>
      <c r="S1451" s="236"/>
      <c r="T1451" s="236"/>
      <c r="U1451" s="236"/>
      <c r="V1451" s="236"/>
      <c r="W1451" s="236"/>
      <c r="X1451" s="236"/>
      <c r="Y1451" s="236"/>
      <c r="Z1451" s="236"/>
      <c r="AA1451" s="236"/>
      <c r="AB1451" s="236"/>
      <c r="AC1451" s="236"/>
      <c r="AD1451" s="236"/>
      <c r="AE1451" s="236"/>
      <c r="AF1451" s="236"/>
      <c r="AG1451" s="236"/>
      <c r="AH1451" s="236"/>
      <c r="AI1451" s="236"/>
      <c r="AJ1451" s="236"/>
      <c r="AK1451" s="236"/>
      <c r="AL1451" s="260" t="str">
        <f t="shared" si="277"/>
        <v>нет</v>
      </c>
      <c r="AM1451" s="260" t="str">
        <f t="shared" si="281"/>
        <v>нет</v>
      </c>
      <c r="AN1451" s="260">
        <f t="shared" si="278"/>
        <v>0</v>
      </c>
      <c r="AO1451" s="260" t="e">
        <f t="shared" si="279"/>
        <v>#VALUE!</v>
      </c>
    </row>
    <row r="1452" spans="1:41">
      <c r="A1452" s="264" t="e">
        <f t="shared" si="274"/>
        <v>#VALUE!</v>
      </c>
      <c r="B1452" s="243">
        <v>1540</v>
      </c>
      <c r="C1452" s="244"/>
      <c r="D1452" s="259" t="str">
        <f t="shared" si="275"/>
        <v/>
      </c>
      <c r="E1452" s="236"/>
      <c r="F1452" s="236"/>
      <c r="G1452" s="244"/>
      <c r="H1452" s="259" t="str">
        <f t="shared" si="276"/>
        <v/>
      </c>
      <c r="I1452" s="236"/>
      <c r="J1452" s="236"/>
      <c r="K1452" s="236"/>
      <c r="L1452" s="236"/>
      <c r="M1452" s="311">
        <f t="shared" si="280"/>
        <v>0</v>
      </c>
      <c r="N1452" s="236"/>
      <c r="O1452" s="236"/>
      <c r="P1452" s="236"/>
      <c r="Q1452" s="236"/>
      <c r="R1452" s="236"/>
      <c r="S1452" s="236"/>
      <c r="T1452" s="236"/>
      <c r="U1452" s="236"/>
      <c r="V1452" s="236"/>
      <c r="W1452" s="236"/>
      <c r="X1452" s="236"/>
      <c r="Y1452" s="236"/>
      <c r="Z1452" s="236"/>
      <c r="AA1452" s="236"/>
      <c r="AB1452" s="236"/>
      <c r="AC1452" s="236"/>
      <c r="AD1452" s="236"/>
      <c r="AE1452" s="236"/>
      <c r="AF1452" s="236"/>
      <c r="AG1452" s="236"/>
      <c r="AH1452" s="236"/>
      <c r="AI1452" s="236"/>
      <c r="AJ1452" s="236"/>
      <c r="AK1452" s="236"/>
      <c r="AL1452" s="260" t="str">
        <f t="shared" si="277"/>
        <v>нет</v>
      </c>
      <c r="AM1452" s="260" t="str">
        <f t="shared" si="281"/>
        <v>нет</v>
      </c>
      <c r="AN1452" s="260">
        <f t="shared" si="278"/>
        <v>0</v>
      </c>
      <c r="AO1452" s="260" t="e">
        <f t="shared" si="279"/>
        <v>#VALUE!</v>
      </c>
    </row>
    <row r="1453" spans="1:41">
      <c r="A1453" s="264" t="e">
        <f t="shared" ref="A1453:A1516" si="282">IF($AO1453=$C1453, "Код_ОО+МСУ_верно", "Требуется проверка кода ОО или МСУ, кроме 101, 102,103")</f>
        <v>#VALUE!</v>
      </c>
      <c r="B1453" s="243">
        <v>1541</v>
      </c>
      <c r="C1453" s="244"/>
      <c r="D1453" s="259" t="str">
        <f t="shared" si="275"/>
        <v/>
      </c>
      <c r="E1453" s="236"/>
      <c r="F1453" s="236"/>
      <c r="G1453" s="244"/>
      <c r="H1453" s="259" t="str">
        <f t="shared" si="276"/>
        <v/>
      </c>
      <c r="I1453" s="236"/>
      <c r="J1453" s="236"/>
      <c r="K1453" s="236"/>
      <c r="L1453" s="236"/>
      <c r="M1453" s="311">
        <f t="shared" si="280"/>
        <v>0</v>
      </c>
      <c r="N1453" s="236"/>
      <c r="O1453" s="236"/>
      <c r="P1453" s="236"/>
      <c r="Q1453" s="236"/>
      <c r="R1453" s="236"/>
      <c r="S1453" s="236"/>
      <c r="T1453" s="236"/>
      <c r="U1453" s="236"/>
      <c r="V1453" s="236"/>
      <c r="W1453" s="236"/>
      <c r="X1453" s="236"/>
      <c r="Y1453" s="236"/>
      <c r="Z1453" s="236"/>
      <c r="AA1453" s="236"/>
      <c r="AB1453" s="236"/>
      <c r="AC1453" s="236"/>
      <c r="AD1453" s="236"/>
      <c r="AE1453" s="236"/>
      <c r="AF1453" s="236"/>
      <c r="AG1453" s="236"/>
      <c r="AH1453" s="236"/>
      <c r="AI1453" s="236"/>
      <c r="AJ1453" s="236"/>
      <c r="AK1453" s="236"/>
      <c r="AL1453" s="260" t="str">
        <f t="shared" si="277"/>
        <v>нет</v>
      </c>
      <c r="AM1453" s="260" t="str">
        <f t="shared" si="281"/>
        <v>нет</v>
      </c>
      <c r="AN1453" s="260">
        <f t="shared" si="278"/>
        <v>0</v>
      </c>
      <c r="AO1453" s="260" t="e">
        <f t="shared" si="279"/>
        <v>#VALUE!</v>
      </c>
    </row>
    <row r="1454" spans="1:41">
      <c r="A1454" s="264" t="e">
        <f t="shared" si="282"/>
        <v>#VALUE!</v>
      </c>
      <c r="B1454" s="243">
        <v>1542</v>
      </c>
      <c r="C1454" s="244"/>
      <c r="D1454" s="259" t="str">
        <f t="shared" si="275"/>
        <v/>
      </c>
      <c r="E1454" s="236"/>
      <c r="F1454" s="236"/>
      <c r="G1454" s="244"/>
      <c r="H1454" s="259" t="str">
        <f t="shared" si="276"/>
        <v/>
      </c>
      <c r="I1454" s="236"/>
      <c r="J1454" s="236"/>
      <c r="K1454" s="236"/>
      <c r="L1454" s="236"/>
      <c r="M1454" s="311">
        <f t="shared" si="280"/>
        <v>0</v>
      </c>
      <c r="N1454" s="236"/>
      <c r="O1454" s="236"/>
      <c r="P1454" s="236"/>
      <c r="Q1454" s="236"/>
      <c r="R1454" s="236"/>
      <c r="S1454" s="236"/>
      <c r="T1454" s="236"/>
      <c r="U1454" s="236"/>
      <c r="V1454" s="236"/>
      <c r="W1454" s="236"/>
      <c r="X1454" s="236"/>
      <c r="Y1454" s="236"/>
      <c r="Z1454" s="236"/>
      <c r="AA1454" s="236"/>
      <c r="AB1454" s="236"/>
      <c r="AC1454" s="236"/>
      <c r="AD1454" s="236"/>
      <c r="AE1454" s="236"/>
      <c r="AF1454" s="236"/>
      <c r="AG1454" s="236"/>
      <c r="AH1454" s="236"/>
      <c r="AI1454" s="236"/>
      <c r="AJ1454" s="236"/>
      <c r="AK1454" s="236"/>
      <c r="AL1454" s="260" t="str">
        <f t="shared" si="277"/>
        <v>нет</v>
      </c>
      <c r="AM1454" s="260" t="str">
        <f t="shared" si="281"/>
        <v>нет</v>
      </c>
      <c r="AN1454" s="260">
        <f t="shared" si="278"/>
        <v>0</v>
      </c>
      <c r="AO1454" s="260" t="e">
        <f t="shared" si="279"/>
        <v>#VALUE!</v>
      </c>
    </row>
    <row r="1455" spans="1:41">
      <c r="A1455" s="264" t="e">
        <f t="shared" si="282"/>
        <v>#VALUE!</v>
      </c>
      <c r="B1455" s="243">
        <v>1543</v>
      </c>
      <c r="C1455" s="244"/>
      <c r="D1455" s="259" t="str">
        <f t="shared" si="275"/>
        <v/>
      </c>
      <c r="E1455" s="236"/>
      <c r="F1455" s="236"/>
      <c r="G1455" s="244"/>
      <c r="H1455" s="259" t="str">
        <f t="shared" si="276"/>
        <v/>
      </c>
      <c r="I1455" s="236"/>
      <c r="J1455" s="236"/>
      <c r="K1455" s="236"/>
      <c r="L1455" s="236"/>
      <c r="M1455" s="311">
        <f t="shared" si="280"/>
        <v>0</v>
      </c>
      <c r="N1455" s="236"/>
      <c r="O1455" s="236"/>
      <c r="P1455" s="236"/>
      <c r="Q1455" s="236"/>
      <c r="R1455" s="236"/>
      <c r="S1455" s="236"/>
      <c r="T1455" s="236"/>
      <c r="U1455" s="236"/>
      <c r="V1455" s="236"/>
      <c r="W1455" s="236"/>
      <c r="X1455" s="236"/>
      <c r="Y1455" s="236"/>
      <c r="Z1455" s="236"/>
      <c r="AA1455" s="236"/>
      <c r="AB1455" s="236"/>
      <c r="AC1455" s="236"/>
      <c r="AD1455" s="236"/>
      <c r="AE1455" s="236"/>
      <c r="AF1455" s="236"/>
      <c r="AG1455" s="236"/>
      <c r="AH1455" s="236"/>
      <c r="AI1455" s="236"/>
      <c r="AJ1455" s="236"/>
      <c r="AK1455" s="236"/>
      <c r="AL1455" s="260" t="str">
        <f t="shared" si="277"/>
        <v>нет</v>
      </c>
      <c r="AM1455" s="260" t="str">
        <f t="shared" si="281"/>
        <v>нет</v>
      </c>
      <c r="AN1455" s="260">
        <f t="shared" si="278"/>
        <v>0</v>
      </c>
      <c r="AO1455" s="260" t="e">
        <f t="shared" si="279"/>
        <v>#VALUE!</v>
      </c>
    </row>
    <row r="1456" spans="1:41">
      <c r="A1456" s="264" t="e">
        <f t="shared" si="282"/>
        <v>#VALUE!</v>
      </c>
      <c r="B1456" s="243">
        <v>1544</v>
      </c>
      <c r="C1456" s="244"/>
      <c r="D1456" s="259" t="str">
        <f t="shared" si="275"/>
        <v/>
      </c>
      <c r="E1456" s="236"/>
      <c r="F1456" s="236"/>
      <c r="G1456" s="244"/>
      <c r="H1456" s="259" t="str">
        <f t="shared" si="276"/>
        <v/>
      </c>
      <c r="I1456" s="236"/>
      <c r="J1456" s="236"/>
      <c r="K1456" s="236"/>
      <c r="L1456" s="236"/>
      <c r="M1456" s="311">
        <f t="shared" si="280"/>
        <v>0</v>
      </c>
      <c r="N1456" s="236"/>
      <c r="O1456" s="236"/>
      <c r="P1456" s="236"/>
      <c r="Q1456" s="236"/>
      <c r="R1456" s="236"/>
      <c r="S1456" s="236"/>
      <c r="T1456" s="236"/>
      <c r="U1456" s="236"/>
      <c r="V1456" s="236"/>
      <c r="W1456" s="236"/>
      <c r="X1456" s="236"/>
      <c r="Y1456" s="236"/>
      <c r="Z1456" s="236"/>
      <c r="AA1456" s="236"/>
      <c r="AB1456" s="236"/>
      <c r="AC1456" s="236"/>
      <c r="AD1456" s="236"/>
      <c r="AE1456" s="236"/>
      <c r="AF1456" s="236"/>
      <c r="AG1456" s="236"/>
      <c r="AH1456" s="236"/>
      <c r="AI1456" s="236"/>
      <c r="AJ1456" s="236"/>
      <c r="AK1456" s="236"/>
      <c r="AL1456" s="260" t="str">
        <f t="shared" si="277"/>
        <v>нет</v>
      </c>
      <c r="AM1456" s="260" t="str">
        <f t="shared" si="281"/>
        <v>нет</v>
      </c>
      <c r="AN1456" s="260">
        <f t="shared" si="278"/>
        <v>0</v>
      </c>
      <c r="AO1456" s="260" t="e">
        <f t="shared" si="279"/>
        <v>#VALUE!</v>
      </c>
    </row>
    <row r="1457" spans="1:41">
      <c r="A1457" s="264" t="e">
        <f t="shared" si="282"/>
        <v>#VALUE!</v>
      </c>
      <c r="B1457" s="243">
        <v>1545</v>
      </c>
      <c r="C1457" s="244"/>
      <c r="D1457" s="259" t="str">
        <f t="shared" si="275"/>
        <v/>
      </c>
      <c r="E1457" s="236"/>
      <c r="F1457" s="236"/>
      <c r="G1457" s="244"/>
      <c r="H1457" s="259" t="str">
        <f t="shared" si="276"/>
        <v/>
      </c>
      <c r="I1457" s="236"/>
      <c r="J1457" s="236"/>
      <c r="K1457" s="236"/>
      <c r="L1457" s="236"/>
      <c r="M1457" s="311">
        <f t="shared" si="280"/>
        <v>0</v>
      </c>
      <c r="N1457" s="236"/>
      <c r="O1457" s="236"/>
      <c r="P1457" s="236"/>
      <c r="Q1457" s="236"/>
      <c r="R1457" s="236"/>
      <c r="S1457" s="236"/>
      <c r="T1457" s="236"/>
      <c r="U1457" s="236"/>
      <c r="V1457" s="236"/>
      <c r="W1457" s="236"/>
      <c r="X1457" s="236"/>
      <c r="Y1457" s="236"/>
      <c r="Z1457" s="236"/>
      <c r="AA1457" s="236"/>
      <c r="AB1457" s="236"/>
      <c r="AC1457" s="236"/>
      <c r="AD1457" s="236"/>
      <c r="AE1457" s="236"/>
      <c r="AF1457" s="236"/>
      <c r="AG1457" s="236"/>
      <c r="AH1457" s="236"/>
      <c r="AI1457" s="236"/>
      <c r="AJ1457" s="236"/>
      <c r="AK1457" s="236"/>
      <c r="AL1457" s="260" t="str">
        <f t="shared" si="277"/>
        <v>нет</v>
      </c>
      <c r="AM1457" s="260" t="str">
        <f t="shared" si="281"/>
        <v>нет</v>
      </c>
      <c r="AN1457" s="260">
        <f t="shared" si="278"/>
        <v>0</v>
      </c>
      <c r="AO1457" s="260" t="e">
        <f t="shared" si="279"/>
        <v>#VALUE!</v>
      </c>
    </row>
    <row r="1458" spans="1:41">
      <c r="A1458" s="264" t="e">
        <f t="shared" si="282"/>
        <v>#VALUE!</v>
      </c>
      <c r="B1458" s="243">
        <v>1546</v>
      </c>
      <c r="C1458" s="244"/>
      <c r="D1458" s="259" t="str">
        <f t="shared" si="275"/>
        <v/>
      </c>
      <c r="E1458" s="236"/>
      <c r="F1458" s="236"/>
      <c r="G1458" s="244"/>
      <c r="H1458" s="259" t="str">
        <f t="shared" si="276"/>
        <v/>
      </c>
      <c r="I1458" s="236"/>
      <c r="J1458" s="236"/>
      <c r="K1458" s="236"/>
      <c r="L1458" s="236"/>
      <c r="M1458" s="311">
        <f t="shared" si="280"/>
        <v>0</v>
      </c>
      <c r="N1458" s="236"/>
      <c r="O1458" s="236"/>
      <c r="P1458" s="236"/>
      <c r="Q1458" s="236"/>
      <c r="R1458" s="236"/>
      <c r="S1458" s="236"/>
      <c r="T1458" s="236"/>
      <c r="U1458" s="236"/>
      <c r="V1458" s="236"/>
      <c r="W1458" s="236"/>
      <c r="X1458" s="236"/>
      <c r="Y1458" s="236"/>
      <c r="Z1458" s="236"/>
      <c r="AA1458" s="236"/>
      <c r="AB1458" s="236"/>
      <c r="AC1458" s="236"/>
      <c r="AD1458" s="236"/>
      <c r="AE1458" s="236"/>
      <c r="AF1458" s="236"/>
      <c r="AG1458" s="236"/>
      <c r="AH1458" s="236"/>
      <c r="AI1458" s="236"/>
      <c r="AJ1458" s="236"/>
      <c r="AK1458" s="236"/>
      <c r="AL1458" s="260" t="str">
        <f t="shared" si="277"/>
        <v>нет</v>
      </c>
      <c r="AM1458" s="260" t="str">
        <f t="shared" si="281"/>
        <v>нет</v>
      </c>
      <c r="AN1458" s="260">
        <f t="shared" si="278"/>
        <v>0</v>
      </c>
      <c r="AO1458" s="260" t="e">
        <f t="shared" si="279"/>
        <v>#VALUE!</v>
      </c>
    </row>
    <row r="1459" spans="1:41">
      <c r="A1459" s="264" t="e">
        <f t="shared" si="282"/>
        <v>#VALUE!</v>
      </c>
      <c r="B1459" s="243">
        <v>1547</v>
      </c>
      <c r="C1459" s="244"/>
      <c r="D1459" s="259" t="str">
        <f t="shared" si="275"/>
        <v/>
      </c>
      <c r="E1459" s="236"/>
      <c r="F1459" s="236"/>
      <c r="G1459" s="244"/>
      <c r="H1459" s="259" t="str">
        <f t="shared" si="276"/>
        <v/>
      </c>
      <c r="I1459" s="236"/>
      <c r="J1459" s="236"/>
      <c r="K1459" s="236"/>
      <c r="L1459" s="236"/>
      <c r="M1459" s="311">
        <f t="shared" si="280"/>
        <v>0</v>
      </c>
      <c r="N1459" s="236"/>
      <c r="O1459" s="236"/>
      <c r="P1459" s="236"/>
      <c r="Q1459" s="236"/>
      <c r="R1459" s="236"/>
      <c r="S1459" s="236"/>
      <c r="T1459" s="236"/>
      <c r="U1459" s="236"/>
      <c r="V1459" s="236"/>
      <c r="W1459" s="236"/>
      <c r="X1459" s="236"/>
      <c r="Y1459" s="236"/>
      <c r="Z1459" s="236"/>
      <c r="AA1459" s="236"/>
      <c r="AB1459" s="236"/>
      <c r="AC1459" s="236"/>
      <c r="AD1459" s="236"/>
      <c r="AE1459" s="236"/>
      <c r="AF1459" s="236"/>
      <c r="AG1459" s="236"/>
      <c r="AH1459" s="236"/>
      <c r="AI1459" s="236"/>
      <c r="AJ1459" s="236"/>
      <c r="AK1459" s="236"/>
      <c r="AL1459" s="260" t="str">
        <f t="shared" si="277"/>
        <v>нет</v>
      </c>
      <c r="AM1459" s="260" t="str">
        <f t="shared" si="281"/>
        <v>нет</v>
      </c>
      <c r="AN1459" s="260">
        <f t="shared" si="278"/>
        <v>0</v>
      </c>
      <c r="AO1459" s="260" t="e">
        <f t="shared" si="279"/>
        <v>#VALUE!</v>
      </c>
    </row>
    <row r="1460" spans="1:41">
      <c r="A1460" s="264" t="e">
        <f t="shared" si="282"/>
        <v>#VALUE!</v>
      </c>
      <c r="B1460" s="243">
        <v>1548</v>
      </c>
      <c r="C1460" s="244"/>
      <c r="D1460" s="259" t="str">
        <f t="shared" si="275"/>
        <v/>
      </c>
      <c r="E1460" s="236"/>
      <c r="F1460" s="236"/>
      <c r="G1460" s="244"/>
      <c r="H1460" s="259" t="str">
        <f t="shared" si="276"/>
        <v/>
      </c>
      <c r="I1460" s="236"/>
      <c r="J1460" s="236"/>
      <c r="K1460" s="236"/>
      <c r="L1460" s="236"/>
      <c r="M1460" s="311">
        <f t="shared" si="280"/>
        <v>0</v>
      </c>
      <c r="N1460" s="236"/>
      <c r="O1460" s="236"/>
      <c r="P1460" s="236"/>
      <c r="Q1460" s="236"/>
      <c r="R1460" s="236"/>
      <c r="S1460" s="236"/>
      <c r="T1460" s="236"/>
      <c r="U1460" s="236"/>
      <c r="V1460" s="236"/>
      <c r="W1460" s="236"/>
      <c r="X1460" s="236"/>
      <c r="Y1460" s="236"/>
      <c r="Z1460" s="236"/>
      <c r="AA1460" s="236"/>
      <c r="AB1460" s="236"/>
      <c r="AC1460" s="236"/>
      <c r="AD1460" s="236"/>
      <c r="AE1460" s="236"/>
      <c r="AF1460" s="236"/>
      <c r="AG1460" s="236"/>
      <c r="AH1460" s="236"/>
      <c r="AI1460" s="236"/>
      <c r="AJ1460" s="236"/>
      <c r="AK1460" s="236"/>
      <c r="AL1460" s="260" t="str">
        <f t="shared" si="277"/>
        <v>нет</v>
      </c>
      <c r="AM1460" s="260" t="str">
        <f t="shared" si="281"/>
        <v>нет</v>
      </c>
      <c r="AN1460" s="260">
        <f t="shared" si="278"/>
        <v>0</v>
      </c>
      <c r="AO1460" s="260" t="e">
        <f t="shared" si="279"/>
        <v>#VALUE!</v>
      </c>
    </row>
    <row r="1461" spans="1:41">
      <c r="A1461" s="264" t="e">
        <f t="shared" si="282"/>
        <v>#VALUE!</v>
      </c>
      <c r="B1461" s="243">
        <v>1549</v>
      </c>
      <c r="C1461" s="244"/>
      <c r="D1461" s="259" t="str">
        <f t="shared" si="275"/>
        <v/>
      </c>
      <c r="E1461" s="236"/>
      <c r="F1461" s="236"/>
      <c r="G1461" s="244"/>
      <c r="H1461" s="259" t="str">
        <f t="shared" si="276"/>
        <v/>
      </c>
      <c r="I1461" s="236"/>
      <c r="J1461" s="236"/>
      <c r="K1461" s="236"/>
      <c r="L1461" s="236"/>
      <c r="M1461" s="311">
        <f t="shared" si="280"/>
        <v>0</v>
      </c>
      <c r="N1461" s="236"/>
      <c r="O1461" s="236"/>
      <c r="P1461" s="236"/>
      <c r="Q1461" s="236"/>
      <c r="R1461" s="236"/>
      <c r="S1461" s="236"/>
      <c r="T1461" s="236"/>
      <c r="U1461" s="236"/>
      <c r="V1461" s="236"/>
      <c r="W1461" s="236"/>
      <c r="X1461" s="236"/>
      <c r="Y1461" s="236"/>
      <c r="Z1461" s="236"/>
      <c r="AA1461" s="236"/>
      <c r="AB1461" s="236"/>
      <c r="AC1461" s="236"/>
      <c r="AD1461" s="236"/>
      <c r="AE1461" s="236"/>
      <c r="AF1461" s="236"/>
      <c r="AG1461" s="236"/>
      <c r="AH1461" s="236"/>
      <c r="AI1461" s="236"/>
      <c r="AJ1461" s="236"/>
      <c r="AK1461" s="236"/>
      <c r="AL1461" s="260" t="str">
        <f t="shared" si="277"/>
        <v>нет</v>
      </c>
      <c r="AM1461" s="260" t="str">
        <f t="shared" si="281"/>
        <v>нет</v>
      </c>
      <c r="AN1461" s="260">
        <f t="shared" si="278"/>
        <v>0</v>
      </c>
      <c r="AO1461" s="260" t="e">
        <f t="shared" si="279"/>
        <v>#VALUE!</v>
      </c>
    </row>
    <row r="1462" spans="1:41">
      <c r="A1462" s="264" t="e">
        <f t="shared" si="282"/>
        <v>#VALUE!</v>
      </c>
      <c r="B1462" s="243">
        <v>1550</v>
      </c>
      <c r="C1462" s="244"/>
      <c r="D1462" s="259" t="str">
        <f t="shared" si="275"/>
        <v/>
      </c>
      <c r="E1462" s="236"/>
      <c r="F1462" s="236"/>
      <c r="G1462" s="244"/>
      <c r="H1462" s="259" t="str">
        <f t="shared" si="276"/>
        <v/>
      </c>
      <c r="I1462" s="236"/>
      <c r="J1462" s="236"/>
      <c r="K1462" s="236"/>
      <c r="L1462" s="236"/>
      <c r="M1462" s="311">
        <f t="shared" si="280"/>
        <v>0</v>
      </c>
      <c r="N1462" s="236"/>
      <c r="O1462" s="236"/>
      <c r="P1462" s="236"/>
      <c r="Q1462" s="236"/>
      <c r="R1462" s="236"/>
      <c r="S1462" s="236"/>
      <c r="T1462" s="236"/>
      <c r="U1462" s="236"/>
      <c r="V1462" s="236"/>
      <c r="W1462" s="236"/>
      <c r="X1462" s="236"/>
      <c r="Y1462" s="236"/>
      <c r="Z1462" s="236"/>
      <c r="AA1462" s="236"/>
      <c r="AB1462" s="236"/>
      <c r="AC1462" s="236"/>
      <c r="AD1462" s="236"/>
      <c r="AE1462" s="236"/>
      <c r="AF1462" s="236"/>
      <c r="AG1462" s="236"/>
      <c r="AH1462" s="236"/>
      <c r="AI1462" s="236"/>
      <c r="AJ1462" s="236"/>
      <c r="AK1462" s="236"/>
      <c r="AL1462" s="260" t="str">
        <f t="shared" si="277"/>
        <v>нет</v>
      </c>
      <c r="AM1462" s="260" t="str">
        <f t="shared" si="281"/>
        <v>нет</v>
      </c>
      <c r="AN1462" s="260">
        <f t="shared" si="278"/>
        <v>0</v>
      </c>
      <c r="AO1462" s="260" t="e">
        <f t="shared" si="279"/>
        <v>#VALUE!</v>
      </c>
    </row>
    <row r="1463" spans="1:41">
      <c r="A1463" s="264" t="e">
        <f t="shared" si="282"/>
        <v>#VALUE!</v>
      </c>
      <c r="B1463" s="243">
        <v>1551</v>
      </c>
      <c r="C1463" s="244"/>
      <c r="D1463" s="259" t="str">
        <f t="shared" si="275"/>
        <v/>
      </c>
      <c r="E1463" s="236"/>
      <c r="F1463" s="236"/>
      <c r="G1463" s="244"/>
      <c r="H1463" s="259" t="str">
        <f t="shared" si="276"/>
        <v/>
      </c>
      <c r="I1463" s="236"/>
      <c r="J1463" s="236"/>
      <c r="K1463" s="236"/>
      <c r="L1463" s="236"/>
      <c r="M1463" s="311">
        <f t="shared" si="280"/>
        <v>0</v>
      </c>
      <c r="N1463" s="236"/>
      <c r="O1463" s="236"/>
      <c r="P1463" s="236"/>
      <c r="Q1463" s="236"/>
      <c r="R1463" s="236"/>
      <c r="S1463" s="236"/>
      <c r="T1463" s="236"/>
      <c r="U1463" s="236"/>
      <c r="V1463" s="236"/>
      <c r="W1463" s="236"/>
      <c r="X1463" s="236"/>
      <c r="Y1463" s="236"/>
      <c r="Z1463" s="236"/>
      <c r="AA1463" s="236"/>
      <c r="AB1463" s="236"/>
      <c r="AC1463" s="236"/>
      <c r="AD1463" s="236"/>
      <c r="AE1463" s="236"/>
      <c r="AF1463" s="236"/>
      <c r="AG1463" s="236"/>
      <c r="AH1463" s="236"/>
      <c r="AI1463" s="236"/>
      <c r="AJ1463" s="236"/>
      <c r="AK1463" s="236"/>
      <c r="AL1463" s="260" t="str">
        <f t="shared" si="277"/>
        <v>нет</v>
      </c>
      <c r="AM1463" s="260" t="str">
        <f t="shared" si="281"/>
        <v>нет</v>
      </c>
      <c r="AN1463" s="260">
        <f t="shared" si="278"/>
        <v>0</v>
      </c>
      <c r="AO1463" s="260" t="e">
        <f t="shared" si="279"/>
        <v>#VALUE!</v>
      </c>
    </row>
    <row r="1464" spans="1:41">
      <c r="A1464" s="264" t="e">
        <f t="shared" si="282"/>
        <v>#VALUE!</v>
      </c>
      <c r="B1464" s="243">
        <v>1552</v>
      </c>
      <c r="C1464" s="244"/>
      <c r="D1464" s="259" t="str">
        <f t="shared" si="275"/>
        <v/>
      </c>
      <c r="E1464" s="236"/>
      <c r="F1464" s="236"/>
      <c r="G1464" s="244"/>
      <c r="H1464" s="259" t="str">
        <f t="shared" si="276"/>
        <v/>
      </c>
      <c r="I1464" s="236"/>
      <c r="J1464" s="236"/>
      <c r="K1464" s="236"/>
      <c r="L1464" s="236"/>
      <c r="M1464" s="311">
        <f t="shared" si="280"/>
        <v>0</v>
      </c>
      <c r="N1464" s="236"/>
      <c r="O1464" s="236"/>
      <c r="P1464" s="236"/>
      <c r="Q1464" s="236"/>
      <c r="R1464" s="236"/>
      <c r="S1464" s="236"/>
      <c r="T1464" s="236"/>
      <c r="U1464" s="236"/>
      <c r="V1464" s="236"/>
      <c r="W1464" s="236"/>
      <c r="X1464" s="236"/>
      <c r="Y1464" s="236"/>
      <c r="Z1464" s="236"/>
      <c r="AA1464" s="236"/>
      <c r="AB1464" s="236"/>
      <c r="AC1464" s="236"/>
      <c r="AD1464" s="236"/>
      <c r="AE1464" s="236"/>
      <c r="AF1464" s="236"/>
      <c r="AG1464" s="236"/>
      <c r="AH1464" s="236"/>
      <c r="AI1464" s="236"/>
      <c r="AJ1464" s="236"/>
      <c r="AK1464" s="236"/>
      <c r="AL1464" s="260" t="str">
        <f t="shared" si="277"/>
        <v>нет</v>
      </c>
      <c r="AM1464" s="260" t="str">
        <f t="shared" si="281"/>
        <v>нет</v>
      </c>
      <c r="AN1464" s="260">
        <f t="shared" si="278"/>
        <v>0</v>
      </c>
      <c r="AO1464" s="260" t="e">
        <f t="shared" si="279"/>
        <v>#VALUE!</v>
      </c>
    </row>
    <row r="1465" spans="1:41">
      <c r="A1465" s="264" t="e">
        <f t="shared" si="282"/>
        <v>#VALUE!</v>
      </c>
      <c r="B1465" s="243">
        <v>1553</v>
      </c>
      <c r="C1465" s="244"/>
      <c r="D1465" s="259" t="str">
        <f t="shared" si="275"/>
        <v/>
      </c>
      <c r="E1465" s="236"/>
      <c r="F1465" s="236"/>
      <c r="G1465" s="244"/>
      <c r="H1465" s="259" t="str">
        <f t="shared" si="276"/>
        <v/>
      </c>
      <c r="I1465" s="236"/>
      <c r="J1465" s="236"/>
      <c r="K1465" s="236"/>
      <c r="L1465" s="236"/>
      <c r="M1465" s="311">
        <f t="shared" si="280"/>
        <v>0</v>
      </c>
      <c r="N1465" s="236"/>
      <c r="O1465" s="236"/>
      <c r="P1465" s="236"/>
      <c r="Q1465" s="236"/>
      <c r="R1465" s="236"/>
      <c r="S1465" s="236"/>
      <c r="T1465" s="236"/>
      <c r="U1465" s="236"/>
      <c r="V1465" s="236"/>
      <c r="W1465" s="236"/>
      <c r="X1465" s="236"/>
      <c r="Y1465" s="236"/>
      <c r="Z1465" s="236"/>
      <c r="AA1465" s="236"/>
      <c r="AB1465" s="236"/>
      <c r="AC1465" s="236"/>
      <c r="AD1465" s="236"/>
      <c r="AE1465" s="236"/>
      <c r="AF1465" s="236"/>
      <c r="AG1465" s="236"/>
      <c r="AH1465" s="236"/>
      <c r="AI1465" s="236"/>
      <c r="AJ1465" s="236"/>
      <c r="AK1465" s="236"/>
      <c r="AL1465" s="260" t="str">
        <f t="shared" si="277"/>
        <v>нет</v>
      </c>
      <c r="AM1465" s="260" t="str">
        <f t="shared" si="281"/>
        <v>нет</v>
      </c>
      <c r="AN1465" s="260">
        <f t="shared" si="278"/>
        <v>0</v>
      </c>
      <c r="AO1465" s="260" t="e">
        <f t="shared" si="279"/>
        <v>#VALUE!</v>
      </c>
    </row>
    <row r="1466" spans="1:41">
      <c r="A1466" s="264" t="e">
        <f t="shared" si="282"/>
        <v>#VALUE!</v>
      </c>
      <c r="B1466" s="243">
        <v>1554</v>
      </c>
      <c r="C1466" s="244"/>
      <c r="D1466" s="259" t="str">
        <f t="shared" si="275"/>
        <v/>
      </c>
      <c r="E1466" s="236"/>
      <c r="F1466" s="236"/>
      <c r="G1466" s="244"/>
      <c r="H1466" s="259" t="str">
        <f t="shared" si="276"/>
        <v/>
      </c>
      <c r="I1466" s="236"/>
      <c r="J1466" s="236"/>
      <c r="K1466" s="236"/>
      <c r="L1466" s="236"/>
      <c r="M1466" s="311">
        <f t="shared" si="280"/>
        <v>0</v>
      </c>
      <c r="N1466" s="236"/>
      <c r="O1466" s="236"/>
      <c r="P1466" s="236"/>
      <c r="Q1466" s="236"/>
      <c r="R1466" s="236"/>
      <c r="S1466" s="236"/>
      <c r="T1466" s="236"/>
      <c r="U1466" s="236"/>
      <c r="V1466" s="236"/>
      <c r="W1466" s="236"/>
      <c r="X1466" s="236"/>
      <c r="Y1466" s="236"/>
      <c r="Z1466" s="236"/>
      <c r="AA1466" s="236"/>
      <c r="AB1466" s="236"/>
      <c r="AC1466" s="236"/>
      <c r="AD1466" s="236"/>
      <c r="AE1466" s="236"/>
      <c r="AF1466" s="236"/>
      <c r="AG1466" s="236"/>
      <c r="AH1466" s="236"/>
      <c r="AI1466" s="236"/>
      <c r="AJ1466" s="236"/>
      <c r="AK1466" s="236"/>
      <c r="AL1466" s="260" t="str">
        <f t="shared" si="277"/>
        <v>нет</v>
      </c>
      <c r="AM1466" s="260" t="str">
        <f t="shared" si="281"/>
        <v>нет</v>
      </c>
      <c r="AN1466" s="260">
        <f t="shared" si="278"/>
        <v>0</v>
      </c>
      <c r="AO1466" s="260" t="e">
        <f t="shared" si="279"/>
        <v>#VALUE!</v>
      </c>
    </row>
    <row r="1467" spans="1:41">
      <c r="A1467" s="264" t="e">
        <f t="shared" si="282"/>
        <v>#VALUE!</v>
      </c>
      <c r="B1467" s="243">
        <v>1555</v>
      </c>
      <c r="C1467" s="244"/>
      <c r="D1467" s="259" t="str">
        <f t="shared" si="275"/>
        <v/>
      </c>
      <c r="E1467" s="236"/>
      <c r="F1467" s="236"/>
      <c r="G1467" s="244"/>
      <c r="H1467" s="259" t="str">
        <f t="shared" si="276"/>
        <v/>
      </c>
      <c r="I1467" s="236"/>
      <c r="J1467" s="236"/>
      <c r="K1467" s="236"/>
      <c r="L1467" s="236"/>
      <c r="M1467" s="311">
        <f t="shared" si="280"/>
        <v>0</v>
      </c>
      <c r="N1467" s="236"/>
      <c r="O1467" s="236"/>
      <c r="P1467" s="236"/>
      <c r="Q1467" s="236"/>
      <c r="R1467" s="236"/>
      <c r="S1467" s="236"/>
      <c r="T1467" s="236"/>
      <c r="U1467" s="236"/>
      <c r="V1467" s="236"/>
      <c r="W1467" s="236"/>
      <c r="X1467" s="236"/>
      <c r="Y1467" s="236"/>
      <c r="Z1467" s="236"/>
      <c r="AA1467" s="236"/>
      <c r="AB1467" s="236"/>
      <c r="AC1467" s="236"/>
      <c r="AD1467" s="236"/>
      <c r="AE1467" s="236"/>
      <c r="AF1467" s="236"/>
      <c r="AG1467" s="236"/>
      <c r="AH1467" s="236"/>
      <c r="AI1467" s="236"/>
      <c r="AJ1467" s="236"/>
      <c r="AK1467" s="236"/>
      <c r="AL1467" s="260" t="str">
        <f t="shared" si="277"/>
        <v>нет</v>
      </c>
      <c r="AM1467" s="260" t="str">
        <f t="shared" si="281"/>
        <v>нет</v>
      </c>
      <c r="AN1467" s="260">
        <f t="shared" si="278"/>
        <v>0</v>
      </c>
      <c r="AO1467" s="260" t="e">
        <f t="shared" si="279"/>
        <v>#VALUE!</v>
      </c>
    </row>
    <row r="1468" spans="1:41">
      <c r="A1468" s="264" t="e">
        <f t="shared" si="282"/>
        <v>#VALUE!</v>
      </c>
      <c r="B1468" s="243">
        <v>1556</v>
      </c>
      <c r="C1468" s="244"/>
      <c r="D1468" s="259" t="str">
        <f t="shared" si="275"/>
        <v/>
      </c>
      <c r="E1468" s="236"/>
      <c r="F1468" s="236"/>
      <c r="G1468" s="244"/>
      <c r="H1468" s="259" t="str">
        <f t="shared" si="276"/>
        <v/>
      </c>
      <c r="I1468" s="236"/>
      <c r="J1468" s="236"/>
      <c r="K1468" s="236"/>
      <c r="L1468" s="236"/>
      <c r="M1468" s="311">
        <f t="shared" si="280"/>
        <v>0</v>
      </c>
      <c r="N1468" s="236"/>
      <c r="O1468" s="236"/>
      <c r="P1468" s="236"/>
      <c r="Q1468" s="236"/>
      <c r="R1468" s="236"/>
      <c r="S1468" s="236"/>
      <c r="T1468" s="236"/>
      <c r="U1468" s="236"/>
      <c r="V1468" s="236"/>
      <c r="W1468" s="236"/>
      <c r="X1468" s="236"/>
      <c r="Y1468" s="236"/>
      <c r="Z1468" s="236"/>
      <c r="AA1468" s="236"/>
      <c r="AB1468" s="236"/>
      <c r="AC1468" s="236"/>
      <c r="AD1468" s="236"/>
      <c r="AE1468" s="236"/>
      <c r="AF1468" s="236"/>
      <c r="AG1468" s="236"/>
      <c r="AH1468" s="236"/>
      <c r="AI1468" s="236"/>
      <c r="AJ1468" s="236"/>
      <c r="AK1468" s="236"/>
      <c r="AL1468" s="260" t="str">
        <f t="shared" si="277"/>
        <v>нет</v>
      </c>
      <c r="AM1468" s="260" t="str">
        <f t="shared" si="281"/>
        <v>нет</v>
      </c>
      <c r="AN1468" s="260">
        <f t="shared" si="278"/>
        <v>0</v>
      </c>
      <c r="AO1468" s="260" t="e">
        <f t="shared" si="279"/>
        <v>#VALUE!</v>
      </c>
    </row>
    <row r="1469" spans="1:41">
      <c r="A1469" s="264" t="e">
        <f t="shared" si="282"/>
        <v>#VALUE!</v>
      </c>
      <c r="B1469" s="243">
        <v>1557</v>
      </c>
      <c r="C1469" s="244"/>
      <c r="D1469" s="259" t="str">
        <f t="shared" si="275"/>
        <v/>
      </c>
      <c r="E1469" s="236"/>
      <c r="F1469" s="236"/>
      <c r="G1469" s="244"/>
      <c r="H1469" s="259" t="str">
        <f t="shared" si="276"/>
        <v/>
      </c>
      <c r="I1469" s="236"/>
      <c r="J1469" s="236"/>
      <c r="K1469" s="236"/>
      <c r="L1469" s="236"/>
      <c r="M1469" s="311">
        <f t="shared" si="280"/>
        <v>0</v>
      </c>
      <c r="N1469" s="236"/>
      <c r="O1469" s="236"/>
      <c r="P1469" s="236"/>
      <c r="Q1469" s="236"/>
      <c r="R1469" s="236"/>
      <c r="S1469" s="236"/>
      <c r="T1469" s="236"/>
      <c r="U1469" s="236"/>
      <c r="V1469" s="236"/>
      <c r="W1469" s="236"/>
      <c r="X1469" s="236"/>
      <c r="Y1469" s="236"/>
      <c r="Z1469" s="236"/>
      <c r="AA1469" s="236"/>
      <c r="AB1469" s="236"/>
      <c r="AC1469" s="236"/>
      <c r="AD1469" s="236"/>
      <c r="AE1469" s="236"/>
      <c r="AF1469" s="236"/>
      <c r="AG1469" s="236"/>
      <c r="AH1469" s="236"/>
      <c r="AI1469" s="236"/>
      <c r="AJ1469" s="236"/>
      <c r="AK1469" s="236"/>
      <c r="AL1469" s="260" t="str">
        <f t="shared" si="277"/>
        <v>нет</v>
      </c>
      <c r="AM1469" s="260" t="str">
        <f t="shared" si="281"/>
        <v>нет</v>
      </c>
      <c r="AN1469" s="260">
        <f t="shared" si="278"/>
        <v>0</v>
      </c>
      <c r="AO1469" s="260" t="e">
        <f t="shared" si="279"/>
        <v>#VALUE!</v>
      </c>
    </row>
    <row r="1470" spans="1:41">
      <c r="A1470" s="264" t="e">
        <f t="shared" si="282"/>
        <v>#VALUE!</v>
      </c>
      <c r="B1470" s="243">
        <v>1558</v>
      </c>
      <c r="C1470" s="244"/>
      <c r="D1470" s="259" t="str">
        <f t="shared" si="275"/>
        <v/>
      </c>
      <c r="E1470" s="236"/>
      <c r="F1470" s="236"/>
      <c r="G1470" s="244"/>
      <c r="H1470" s="259" t="str">
        <f t="shared" si="276"/>
        <v/>
      </c>
      <c r="I1470" s="236"/>
      <c r="J1470" s="236"/>
      <c r="K1470" s="236"/>
      <c r="L1470" s="236"/>
      <c r="M1470" s="311">
        <f t="shared" si="280"/>
        <v>0</v>
      </c>
      <c r="N1470" s="236"/>
      <c r="O1470" s="236"/>
      <c r="P1470" s="236"/>
      <c r="Q1470" s="236"/>
      <c r="R1470" s="236"/>
      <c r="S1470" s="236"/>
      <c r="T1470" s="236"/>
      <c r="U1470" s="236"/>
      <c r="V1470" s="236"/>
      <c r="W1470" s="236"/>
      <c r="X1470" s="236"/>
      <c r="Y1470" s="236"/>
      <c r="Z1470" s="236"/>
      <c r="AA1470" s="236"/>
      <c r="AB1470" s="236"/>
      <c r="AC1470" s="236"/>
      <c r="AD1470" s="236"/>
      <c r="AE1470" s="236"/>
      <c r="AF1470" s="236"/>
      <c r="AG1470" s="236"/>
      <c r="AH1470" s="236"/>
      <c r="AI1470" s="236"/>
      <c r="AJ1470" s="236"/>
      <c r="AK1470" s="236"/>
      <c r="AL1470" s="260" t="str">
        <f t="shared" si="277"/>
        <v>нет</v>
      </c>
      <c r="AM1470" s="260" t="str">
        <f t="shared" si="281"/>
        <v>нет</v>
      </c>
      <c r="AN1470" s="260">
        <f t="shared" si="278"/>
        <v>0</v>
      </c>
      <c r="AO1470" s="260" t="e">
        <f t="shared" si="279"/>
        <v>#VALUE!</v>
      </c>
    </row>
    <row r="1471" spans="1:41">
      <c r="A1471" s="264" t="e">
        <f t="shared" si="282"/>
        <v>#VALUE!</v>
      </c>
      <c r="B1471" s="243">
        <v>1559</v>
      </c>
      <c r="C1471" s="244"/>
      <c r="D1471" s="259" t="str">
        <f t="shared" si="275"/>
        <v/>
      </c>
      <c r="E1471" s="236"/>
      <c r="F1471" s="236"/>
      <c r="G1471" s="244"/>
      <c r="H1471" s="259" t="str">
        <f t="shared" si="276"/>
        <v/>
      </c>
      <c r="I1471" s="236"/>
      <c r="J1471" s="236"/>
      <c r="K1471" s="236"/>
      <c r="L1471" s="236"/>
      <c r="M1471" s="311">
        <f t="shared" si="280"/>
        <v>0</v>
      </c>
      <c r="N1471" s="236"/>
      <c r="O1471" s="236"/>
      <c r="P1471" s="236"/>
      <c r="Q1471" s="236"/>
      <c r="R1471" s="236"/>
      <c r="S1471" s="236"/>
      <c r="T1471" s="236"/>
      <c r="U1471" s="236"/>
      <c r="V1471" s="236"/>
      <c r="W1471" s="236"/>
      <c r="X1471" s="236"/>
      <c r="Y1471" s="236"/>
      <c r="Z1471" s="236"/>
      <c r="AA1471" s="236"/>
      <c r="AB1471" s="236"/>
      <c r="AC1471" s="236"/>
      <c r="AD1471" s="236"/>
      <c r="AE1471" s="236"/>
      <c r="AF1471" s="236"/>
      <c r="AG1471" s="236"/>
      <c r="AH1471" s="236"/>
      <c r="AI1471" s="236"/>
      <c r="AJ1471" s="236"/>
      <c r="AK1471" s="236"/>
      <c r="AL1471" s="260" t="str">
        <f t="shared" si="277"/>
        <v>нет</v>
      </c>
      <c r="AM1471" s="260" t="str">
        <f t="shared" si="281"/>
        <v>нет</v>
      </c>
      <c r="AN1471" s="260">
        <f t="shared" si="278"/>
        <v>0</v>
      </c>
      <c r="AO1471" s="260" t="e">
        <f t="shared" si="279"/>
        <v>#VALUE!</v>
      </c>
    </row>
    <row r="1472" spans="1:41">
      <c r="A1472" s="264" t="e">
        <f t="shared" si="282"/>
        <v>#VALUE!</v>
      </c>
      <c r="B1472" s="243">
        <v>1560</v>
      </c>
      <c r="C1472" s="244"/>
      <c r="D1472" s="259" t="str">
        <f t="shared" si="275"/>
        <v/>
      </c>
      <c r="E1472" s="236"/>
      <c r="F1472" s="236"/>
      <c r="G1472" s="244"/>
      <c r="H1472" s="259" t="str">
        <f t="shared" si="276"/>
        <v/>
      </c>
      <c r="I1472" s="236"/>
      <c r="J1472" s="236"/>
      <c r="K1472" s="236"/>
      <c r="L1472" s="236"/>
      <c r="M1472" s="311">
        <f t="shared" si="280"/>
        <v>0</v>
      </c>
      <c r="N1472" s="236"/>
      <c r="O1472" s="236"/>
      <c r="P1472" s="236"/>
      <c r="Q1472" s="236"/>
      <c r="R1472" s="236"/>
      <c r="S1472" s="236"/>
      <c r="T1472" s="236"/>
      <c r="U1472" s="236"/>
      <c r="V1472" s="236"/>
      <c r="W1472" s="236"/>
      <c r="X1472" s="236"/>
      <c r="Y1472" s="236"/>
      <c r="Z1472" s="236"/>
      <c r="AA1472" s="236"/>
      <c r="AB1472" s="236"/>
      <c r="AC1472" s="236"/>
      <c r="AD1472" s="236"/>
      <c r="AE1472" s="236"/>
      <c r="AF1472" s="236"/>
      <c r="AG1472" s="236"/>
      <c r="AH1472" s="236"/>
      <c r="AI1472" s="236"/>
      <c r="AJ1472" s="236"/>
      <c r="AK1472" s="236"/>
      <c r="AL1472" s="260" t="str">
        <f t="shared" si="277"/>
        <v>нет</v>
      </c>
      <c r="AM1472" s="260" t="str">
        <f t="shared" si="281"/>
        <v>нет</v>
      </c>
      <c r="AN1472" s="260">
        <f t="shared" si="278"/>
        <v>0</v>
      </c>
      <c r="AO1472" s="260" t="e">
        <f t="shared" si="279"/>
        <v>#VALUE!</v>
      </c>
    </row>
    <row r="1473" spans="1:41">
      <c r="A1473" s="264" t="e">
        <f t="shared" si="282"/>
        <v>#VALUE!</v>
      </c>
      <c r="B1473" s="243">
        <v>1561</v>
      </c>
      <c r="C1473" s="244"/>
      <c r="D1473" s="259" t="str">
        <f t="shared" si="275"/>
        <v/>
      </c>
      <c r="E1473" s="236"/>
      <c r="F1473" s="236"/>
      <c r="G1473" s="244"/>
      <c r="H1473" s="259" t="str">
        <f t="shared" si="276"/>
        <v/>
      </c>
      <c r="I1473" s="236"/>
      <c r="J1473" s="236"/>
      <c r="K1473" s="236"/>
      <c r="L1473" s="236"/>
      <c r="M1473" s="311">
        <f t="shared" si="280"/>
        <v>0</v>
      </c>
      <c r="N1473" s="236"/>
      <c r="O1473" s="236"/>
      <c r="P1473" s="236"/>
      <c r="Q1473" s="236"/>
      <c r="R1473" s="236"/>
      <c r="S1473" s="236"/>
      <c r="T1473" s="236"/>
      <c r="U1473" s="236"/>
      <c r="V1473" s="236"/>
      <c r="W1473" s="236"/>
      <c r="X1473" s="236"/>
      <c r="Y1473" s="236"/>
      <c r="Z1473" s="236"/>
      <c r="AA1473" s="236"/>
      <c r="AB1473" s="236"/>
      <c r="AC1473" s="236"/>
      <c r="AD1473" s="236"/>
      <c r="AE1473" s="236"/>
      <c r="AF1473" s="236"/>
      <c r="AG1473" s="236"/>
      <c r="AH1473" s="236"/>
      <c r="AI1473" s="236"/>
      <c r="AJ1473" s="236"/>
      <c r="AK1473" s="236"/>
      <c r="AL1473" s="260" t="str">
        <f t="shared" si="277"/>
        <v>нет</v>
      </c>
      <c r="AM1473" s="260" t="str">
        <f t="shared" si="281"/>
        <v>нет</v>
      </c>
      <c r="AN1473" s="260">
        <f t="shared" si="278"/>
        <v>0</v>
      </c>
      <c r="AO1473" s="260" t="e">
        <f t="shared" si="279"/>
        <v>#VALUE!</v>
      </c>
    </row>
    <row r="1474" spans="1:41">
      <c r="A1474" s="264" t="e">
        <f t="shared" si="282"/>
        <v>#VALUE!</v>
      </c>
      <c r="B1474" s="243">
        <v>1562</v>
      </c>
      <c r="C1474" s="244"/>
      <c r="D1474" s="259" t="str">
        <f t="shared" si="275"/>
        <v/>
      </c>
      <c r="E1474" s="236"/>
      <c r="F1474" s="236"/>
      <c r="G1474" s="244"/>
      <c r="H1474" s="259" t="str">
        <f t="shared" si="276"/>
        <v/>
      </c>
      <c r="I1474" s="236"/>
      <c r="J1474" s="236"/>
      <c r="K1474" s="236"/>
      <c r="L1474" s="236"/>
      <c r="M1474" s="311">
        <f t="shared" si="280"/>
        <v>0</v>
      </c>
      <c r="N1474" s="236"/>
      <c r="O1474" s="236"/>
      <c r="P1474" s="236"/>
      <c r="Q1474" s="236"/>
      <c r="R1474" s="236"/>
      <c r="S1474" s="236"/>
      <c r="T1474" s="236"/>
      <c r="U1474" s="236"/>
      <c r="V1474" s="236"/>
      <c r="W1474" s="236"/>
      <c r="X1474" s="236"/>
      <c r="Y1474" s="236"/>
      <c r="Z1474" s="236"/>
      <c r="AA1474" s="236"/>
      <c r="AB1474" s="236"/>
      <c r="AC1474" s="236"/>
      <c r="AD1474" s="236"/>
      <c r="AE1474" s="236"/>
      <c r="AF1474" s="236"/>
      <c r="AG1474" s="236"/>
      <c r="AH1474" s="236"/>
      <c r="AI1474" s="236"/>
      <c r="AJ1474" s="236"/>
      <c r="AK1474" s="236"/>
      <c r="AL1474" s="260" t="str">
        <f t="shared" si="277"/>
        <v>нет</v>
      </c>
      <c r="AM1474" s="260" t="str">
        <f t="shared" si="281"/>
        <v>нет</v>
      </c>
      <c r="AN1474" s="260">
        <f t="shared" si="278"/>
        <v>0</v>
      </c>
      <c r="AO1474" s="260" t="e">
        <f t="shared" si="279"/>
        <v>#VALUE!</v>
      </c>
    </row>
    <row r="1475" spans="1:41">
      <c r="A1475" s="264" t="e">
        <f t="shared" si="282"/>
        <v>#VALUE!</v>
      </c>
      <c r="B1475" s="243">
        <v>1563</v>
      </c>
      <c r="C1475" s="244"/>
      <c r="D1475" s="259" t="str">
        <f t="shared" si="275"/>
        <v/>
      </c>
      <c r="E1475" s="236"/>
      <c r="F1475" s="236"/>
      <c r="G1475" s="244"/>
      <c r="H1475" s="259" t="str">
        <f t="shared" si="276"/>
        <v/>
      </c>
      <c r="I1475" s="236"/>
      <c r="J1475" s="236"/>
      <c r="K1475" s="236"/>
      <c r="L1475" s="236"/>
      <c r="M1475" s="311">
        <f t="shared" si="280"/>
        <v>0</v>
      </c>
      <c r="N1475" s="236"/>
      <c r="O1475" s="236"/>
      <c r="P1475" s="236"/>
      <c r="Q1475" s="236"/>
      <c r="R1475" s="236"/>
      <c r="S1475" s="236"/>
      <c r="T1475" s="236"/>
      <c r="U1475" s="236"/>
      <c r="V1475" s="236"/>
      <c r="W1475" s="236"/>
      <c r="X1475" s="236"/>
      <c r="Y1475" s="236"/>
      <c r="Z1475" s="236"/>
      <c r="AA1475" s="236"/>
      <c r="AB1475" s="236"/>
      <c r="AC1475" s="236"/>
      <c r="AD1475" s="236"/>
      <c r="AE1475" s="236"/>
      <c r="AF1475" s="236"/>
      <c r="AG1475" s="236"/>
      <c r="AH1475" s="236"/>
      <c r="AI1475" s="236"/>
      <c r="AJ1475" s="236"/>
      <c r="AK1475" s="236"/>
      <c r="AL1475" s="260" t="str">
        <f t="shared" si="277"/>
        <v>нет</v>
      </c>
      <c r="AM1475" s="260" t="str">
        <f t="shared" si="281"/>
        <v>нет</v>
      </c>
      <c r="AN1475" s="260">
        <f t="shared" si="278"/>
        <v>0</v>
      </c>
      <c r="AO1475" s="260" t="e">
        <f t="shared" si="279"/>
        <v>#VALUE!</v>
      </c>
    </row>
    <row r="1476" spans="1:41">
      <c r="A1476" s="264" t="e">
        <f t="shared" si="282"/>
        <v>#VALUE!</v>
      </c>
      <c r="B1476" s="243">
        <v>1564</v>
      </c>
      <c r="C1476" s="244"/>
      <c r="D1476" s="259" t="str">
        <f t="shared" si="275"/>
        <v/>
      </c>
      <c r="E1476" s="236"/>
      <c r="F1476" s="236"/>
      <c r="G1476" s="244"/>
      <c r="H1476" s="259" t="str">
        <f t="shared" si="276"/>
        <v/>
      </c>
      <c r="I1476" s="236"/>
      <c r="J1476" s="236"/>
      <c r="K1476" s="236"/>
      <c r="L1476" s="236"/>
      <c r="M1476" s="311">
        <f t="shared" si="280"/>
        <v>0</v>
      </c>
      <c r="N1476" s="236"/>
      <c r="O1476" s="236"/>
      <c r="P1476" s="236"/>
      <c r="Q1476" s="236"/>
      <c r="R1476" s="236"/>
      <c r="S1476" s="236"/>
      <c r="T1476" s="236"/>
      <c r="U1476" s="236"/>
      <c r="V1476" s="236"/>
      <c r="W1476" s="236"/>
      <c r="X1476" s="236"/>
      <c r="Y1476" s="236"/>
      <c r="Z1476" s="236"/>
      <c r="AA1476" s="236"/>
      <c r="AB1476" s="236"/>
      <c r="AC1476" s="236"/>
      <c r="AD1476" s="236"/>
      <c r="AE1476" s="236"/>
      <c r="AF1476" s="236"/>
      <c r="AG1476" s="236"/>
      <c r="AH1476" s="236"/>
      <c r="AI1476" s="236"/>
      <c r="AJ1476" s="236"/>
      <c r="AK1476" s="236"/>
      <c r="AL1476" s="260" t="str">
        <f t="shared" si="277"/>
        <v>нет</v>
      </c>
      <c r="AM1476" s="260" t="str">
        <f t="shared" si="281"/>
        <v>нет</v>
      </c>
      <c r="AN1476" s="260">
        <f t="shared" si="278"/>
        <v>0</v>
      </c>
      <c r="AO1476" s="260" t="e">
        <f t="shared" si="279"/>
        <v>#VALUE!</v>
      </c>
    </row>
    <row r="1477" spans="1:41">
      <c r="A1477" s="264" t="e">
        <f t="shared" si="282"/>
        <v>#VALUE!</v>
      </c>
      <c r="B1477" s="243">
        <v>1565</v>
      </c>
      <c r="C1477" s="244"/>
      <c r="D1477" s="259" t="str">
        <f t="shared" si="275"/>
        <v/>
      </c>
      <c r="E1477" s="236"/>
      <c r="F1477" s="236"/>
      <c r="G1477" s="244"/>
      <c r="H1477" s="259" t="str">
        <f t="shared" si="276"/>
        <v/>
      </c>
      <c r="I1477" s="236"/>
      <c r="J1477" s="236"/>
      <c r="K1477" s="236"/>
      <c r="L1477" s="236"/>
      <c r="M1477" s="311">
        <f t="shared" si="280"/>
        <v>0</v>
      </c>
      <c r="N1477" s="236"/>
      <c r="O1477" s="236"/>
      <c r="P1477" s="236"/>
      <c r="Q1477" s="236"/>
      <c r="R1477" s="236"/>
      <c r="S1477" s="236"/>
      <c r="T1477" s="236"/>
      <c r="U1477" s="236"/>
      <c r="V1477" s="236"/>
      <c r="W1477" s="236"/>
      <c r="X1477" s="236"/>
      <c r="Y1477" s="236"/>
      <c r="Z1477" s="236"/>
      <c r="AA1477" s="236"/>
      <c r="AB1477" s="236"/>
      <c r="AC1477" s="236"/>
      <c r="AD1477" s="236"/>
      <c r="AE1477" s="236"/>
      <c r="AF1477" s="236"/>
      <c r="AG1477" s="236"/>
      <c r="AH1477" s="236"/>
      <c r="AI1477" s="236"/>
      <c r="AJ1477" s="236"/>
      <c r="AK1477" s="236"/>
      <c r="AL1477" s="260" t="str">
        <f t="shared" si="277"/>
        <v>нет</v>
      </c>
      <c r="AM1477" s="260" t="str">
        <f t="shared" si="281"/>
        <v>нет</v>
      </c>
      <c r="AN1477" s="260">
        <f t="shared" si="278"/>
        <v>0</v>
      </c>
      <c r="AO1477" s="260" t="e">
        <f t="shared" si="279"/>
        <v>#VALUE!</v>
      </c>
    </row>
    <row r="1478" spans="1:41">
      <c r="A1478" s="264" t="e">
        <f t="shared" si="282"/>
        <v>#VALUE!</v>
      </c>
      <c r="B1478" s="243">
        <v>1566</v>
      </c>
      <c r="C1478" s="244"/>
      <c r="D1478" s="259" t="str">
        <f t="shared" si="275"/>
        <v/>
      </c>
      <c r="E1478" s="236"/>
      <c r="F1478" s="236"/>
      <c r="G1478" s="244"/>
      <c r="H1478" s="259" t="str">
        <f t="shared" si="276"/>
        <v/>
      </c>
      <c r="I1478" s="236"/>
      <c r="J1478" s="236"/>
      <c r="K1478" s="236"/>
      <c r="L1478" s="236"/>
      <c r="M1478" s="311">
        <f t="shared" si="280"/>
        <v>0</v>
      </c>
      <c r="N1478" s="236"/>
      <c r="O1478" s="236"/>
      <c r="P1478" s="236"/>
      <c r="Q1478" s="236"/>
      <c r="R1478" s="236"/>
      <c r="S1478" s="236"/>
      <c r="T1478" s="236"/>
      <c r="U1478" s="236"/>
      <c r="V1478" s="236"/>
      <c r="W1478" s="236"/>
      <c r="X1478" s="236"/>
      <c r="Y1478" s="236"/>
      <c r="Z1478" s="236"/>
      <c r="AA1478" s="236"/>
      <c r="AB1478" s="236"/>
      <c r="AC1478" s="236"/>
      <c r="AD1478" s="236"/>
      <c r="AE1478" s="236"/>
      <c r="AF1478" s="236"/>
      <c r="AG1478" s="236"/>
      <c r="AH1478" s="236"/>
      <c r="AI1478" s="236"/>
      <c r="AJ1478" s="236"/>
      <c r="AK1478" s="236"/>
      <c r="AL1478" s="260" t="str">
        <f t="shared" si="277"/>
        <v>нет</v>
      </c>
      <c r="AM1478" s="260" t="str">
        <f t="shared" si="281"/>
        <v>нет</v>
      </c>
      <c r="AN1478" s="260">
        <f t="shared" si="278"/>
        <v>0</v>
      </c>
      <c r="AO1478" s="260" t="e">
        <f t="shared" si="279"/>
        <v>#VALUE!</v>
      </c>
    </row>
    <row r="1479" spans="1:41">
      <c r="A1479" s="264" t="e">
        <f t="shared" si="282"/>
        <v>#VALUE!</v>
      </c>
      <c r="B1479" s="243">
        <v>1567</v>
      </c>
      <c r="C1479" s="244"/>
      <c r="D1479" s="259" t="str">
        <f t="shared" si="275"/>
        <v/>
      </c>
      <c r="E1479" s="236"/>
      <c r="F1479" s="236"/>
      <c r="G1479" s="244"/>
      <c r="H1479" s="259" t="str">
        <f t="shared" si="276"/>
        <v/>
      </c>
      <c r="I1479" s="236"/>
      <c r="J1479" s="236"/>
      <c r="K1479" s="236"/>
      <c r="L1479" s="236"/>
      <c r="M1479" s="311">
        <f t="shared" si="280"/>
        <v>0</v>
      </c>
      <c r="N1479" s="236"/>
      <c r="O1479" s="236"/>
      <c r="P1479" s="236"/>
      <c r="Q1479" s="236"/>
      <c r="R1479" s="236"/>
      <c r="S1479" s="236"/>
      <c r="T1479" s="236"/>
      <c r="U1479" s="236"/>
      <c r="V1479" s="236"/>
      <c r="W1479" s="236"/>
      <c r="X1479" s="236"/>
      <c r="Y1479" s="236"/>
      <c r="Z1479" s="236"/>
      <c r="AA1479" s="236"/>
      <c r="AB1479" s="236"/>
      <c r="AC1479" s="236"/>
      <c r="AD1479" s="236"/>
      <c r="AE1479" s="236"/>
      <c r="AF1479" s="236"/>
      <c r="AG1479" s="236"/>
      <c r="AH1479" s="236"/>
      <c r="AI1479" s="236"/>
      <c r="AJ1479" s="236"/>
      <c r="AK1479" s="236"/>
      <c r="AL1479" s="260" t="str">
        <f t="shared" si="277"/>
        <v>нет</v>
      </c>
      <c r="AM1479" s="260" t="str">
        <f t="shared" si="281"/>
        <v>нет</v>
      </c>
      <c r="AN1479" s="260">
        <f t="shared" si="278"/>
        <v>0</v>
      </c>
      <c r="AO1479" s="260" t="e">
        <f t="shared" si="279"/>
        <v>#VALUE!</v>
      </c>
    </row>
    <row r="1480" spans="1:41">
      <c r="A1480" s="264" t="e">
        <f t="shared" si="282"/>
        <v>#VALUE!</v>
      </c>
      <c r="B1480" s="243">
        <v>1568</v>
      </c>
      <c r="C1480" s="244"/>
      <c r="D1480" s="259" t="str">
        <f t="shared" si="275"/>
        <v/>
      </c>
      <c r="E1480" s="236"/>
      <c r="F1480" s="236"/>
      <c r="G1480" s="244"/>
      <c r="H1480" s="259" t="str">
        <f t="shared" si="276"/>
        <v/>
      </c>
      <c r="I1480" s="236"/>
      <c r="J1480" s="236"/>
      <c r="K1480" s="236"/>
      <c r="L1480" s="236"/>
      <c r="M1480" s="311">
        <f t="shared" si="280"/>
        <v>0</v>
      </c>
      <c r="N1480" s="236"/>
      <c r="O1480" s="236"/>
      <c r="P1480" s="236"/>
      <c r="Q1480" s="236"/>
      <c r="R1480" s="236"/>
      <c r="S1480" s="236"/>
      <c r="T1480" s="236"/>
      <c r="U1480" s="236"/>
      <c r="V1480" s="236"/>
      <c r="W1480" s="236"/>
      <c r="X1480" s="236"/>
      <c r="Y1480" s="236"/>
      <c r="Z1480" s="236"/>
      <c r="AA1480" s="236"/>
      <c r="AB1480" s="236"/>
      <c r="AC1480" s="236"/>
      <c r="AD1480" s="236"/>
      <c r="AE1480" s="236"/>
      <c r="AF1480" s="236"/>
      <c r="AG1480" s="236"/>
      <c r="AH1480" s="236"/>
      <c r="AI1480" s="236"/>
      <c r="AJ1480" s="236"/>
      <c r="AK1480" s="236"/>
      <c r="AL1480" s="260" t="str">
        <f t="shared" si="277"/>
        <v>нет</v>
      </c>
      <c r="AM1480" s="260" t="str">
        <f t="shared" si="281"/>
        <v>нет</v>
      </c>
      <c r="AN1480" s="260">
        <f t="shared" si="278"/>
        <v>0</v>
      </c>
      <c r="AO1480" s="260" t="e">
        <f t="shared" si="279"/>
        <v>#VALUE!</v>
      </c>
    </row>
    <row r="1481" spans="1:41">
      <c r="A1481" s="264" t="e">
        <f t="shared" si="282"/>
        <v>#VALUE!</v>
      </c>
      <c r="B1481" s="243">
        <v>1569</v>
      </c>
      <c r="C1481" s="244"/>
      <c r="D1481" s="259" t="str">
        <f t="shared" si="275"/>
        <v/>
      </c>
      <c r="E1481" s="236"/>
      <c r="F1481" s="236"/>
      <c r="G1481" s="244"/>
      <c r="H1481" s="259" t="str">
        <f t="shared" si="276"/>
        <v/>
      </c>
      <c r="I1481" s="236"/>
      <c r="J1481" s="236"/>
      <c r="K1481" s="236"/>
      <c r="L1481" s="236"/>
      <c r="M1481" s="311">
        <f t="shared" si="280"/>
        <v>0</v>
      </c>
      <c r="N1481" s="236"/>
      <c r="O1481" s="236"/>
      <c r="P1481" s="236"/>
      <c r="Q1481" s="236"/>
      <c r="R1481" s="236"/>
      <c r="S1481" s="236"/>
      <c r="T1481" s="236"/>
      <c r="U1481" s="236"/>
      <c r="V1481" s="236"/>
      <c r="W1481" s="236"/>
      <c r="X1481" s="236"/>
      <c r="Y1481" s="236"/>
      <c r="Z1481" s="236"/>
      <c r="AA1481" s="236"/>
      <c r="AB1481" s="236"/>
      <c r="AC1481" s="236"/>
      <c r="AD1481" s="236"/>
      <c r="AE1481" s="236"/>
      <c r="AF1481" s="236"/>
      <c r="AG1481" s="236"/>
      <c r="AH1481" s="236"/>
      <c r="AI1481" s="236"/>
      <c r="AJ1481" s="236"/>
      <c r="AK1481" s="236"/>
      <c r="AL1481" s="260" t="str">
        <f t="shared" si="277"/>
        <v>нет</v>
      </c>
      <c r="AM1481" s="260" t="str">
        <f t="shared" si="281"/>
        <v>нет</v>
      </c>
      <c r="AN1481" s="260">
        <f t="shared" si="278"/>
        <v>0</v>
      </c>
      <c r="AO1481" s="260" t="e">
        <f t="shared" si="279"/>
        <v>#VALUE!</v>
      </c>
    </row>
    <row r="1482" spans="1:41">
      <c r="A1482" s="264" t="e">
        <f t="shared" si="282"/>
        <v>#VALUE!</v>
      </c>
      <c r="B1482" s="243">
        <v>1570</v>
      </c>
      <c r="C1482" s="244"/>
      <c r="D1482" s="259" t="str">
        <f t="shared" si="275"/>
        <v/>
      </c>
      <c r="E1482" s="236"/>
      <c r="F1482" s="236"/>
      <c r="G1482" s="244"/>
      <c r="H1482" s="259" t="str">
        <f t="shared" si="276"/>
        <v/>
      </c>
      <c r="I1482" s="236"/>
      <c r="J1482" s="236"/>
      <c r="K1482" s="236"/>
      <c r="L1482" s="236"/>
      <c r="M1482" s="311">
        <f t="shared" si="280"/>
        <v>0</v>
      </c>
      <c r="N1482" s="236"/>
      <c r="O1482" s="236"/>
      <c r="P1482" s="236"/>
      <c r="Q1482" s="236"/>
      <c r="R1482" s="236"/>
      <c r="S1482" s="236"/>
      <c r="T1482" s="236"/>
      <c r="U1482" s="236"/>
      <c r="V1482" s="236"/>
      <c r="W1482" s="236"/>
      <c r="X1482" s="236"/>
      <c r="Y1482" s="236"/>
      <c r="Z1482" s="236"/>
      <c r="AA1482" s="236"/>
      <c r="AB1482" s="236"/>
      <c r="AC1482" s="236"/>
      <c r="AD1482" s="236"/>
      <c r="AE1482" s="236"/>
      <c r="AF1482" s="236"/>
      <c r="AG1482" s="236"/>
      <c r="AH1482" s="236"/>
      <c r="AI1482" s="236"/>
      <c r="AJ1482" s="236"/>
      <c r="AK1482" s="236"/>
      <c r="AL1482" s="260" t="str">
        <f t="shared" si="277"/>
        <v>нет</v>
      </c>
      <c r="AM1482" s="260" t="str">
        <f t="shared" si="281"/>
        <v>нет</v>
      </c>
      <c r="AN1482" s="260">
        <f t="shared" si="278"/>
        <v>0</v>
      </c>
      <c r="AO1482" s="260" t="e">
        <f t="shared" si="279"/>
        <v>#VALUE!</v>
      </c>
    </row>
    <row r="1483" spans="1:41">
      <c r="A1483" s="264" t="e">
        <f t="shared" si="282"/>
        <v>#VALUE!</v>
      </c>
      <c r="B1483" s="243">
        <v>1571</v>
      </c>
      <c r="C1483" s="244"/>
      <c r="D1483" s="259" t="str">
        <f t="shared" si="275"/>
        <v/>
      </c>
      <c r="E1483" s="236"/>
      <c r="F1483" s="236"/>
      <c r="G1483" s="244"/>
      <c r="H1483" s="259" t="str">
        <f t="shared" si="276"/>
        <v/>
      </c>
      <c r="I1483" s="236"/>
      <c r="J1483" s="236"/>
      <c r="K1483" s="236"/>
      <c r="L1483" s="236"/>
      <c r="M1483" s="311">
        <f t="shared" si="280"/>
        <v>0</v>
      </c>
      <c r="N1483" s="236"/>
      <c r="O1483" s="236"/>
      <c r="P1483" s="236"/>
      <c r="Q1483" s="236"/>
      <c r="R1483" s="236"/>
      <c r="S1483" s="236"/>
      <c r="T1483" s="236"/>
      <c r="U1483" s="236"/>
      <c r="V1483" s="236"/>
      <c r="W1483" s="236"/>
      <c r="X1483" s="236"/>
      <c r="Y1483" s="236"/>
      <c r="Z1483" s="236"/>
      <c r="AA1483" s="236"/>
      <c r="AB1483" s="236"/>
      <c r="AC1483" s="236"/>
      <c r="AD1483" s="236"/>
      <c r="AE1483" s="236"/>
      <c r="AF1483" s="236"/>
      <c r="AG1483" s="236"/>
      <c r="AH1483" s="236"/>
      <c r="AI1483" s="236"/>
      <c r="AJ1483" s="236"/>
      <c r="AK1483" s="236"/>
      <c r="AL1483" s="260" t="str">
        <f t="shared" si="277"/>
        <v>нет</v>
      </c>
      <c r="AM1483" s="260" t="str">
        <f t="shared" si="281"/>
        <v>нет</v>
      </c>
      <c r="AN1483" s="260">
        <f t="shared" si="278"/>
        <v>0</v>
      </c>
      <c r="AO1483" s="260" t="e">
        <f t="shared" si="279"/>
        <v>#VALUE!</v>
      </c>
    </row>
    <row r="1484" spans="1:41">
      <c r="A1484" s="264" t="e">
        <f t="shared" si="282"/>
        <v>#VALUE!</v>
      </c>
      <c r="B1484" s="243">
        <v>1572</v>
      </c>
      <c r="C1484" s="244"/>
      <c r="D1484" s="259" t="str">
        <f t="shared" si="275"/>
        <v/>
      </c>
      <c r="E1484" s="236"/>
      <c r="F1484" s="236"/>
      <c r="G1484" s="244"/>
      <c r="H1484" s="259" t="str">
        <f t="shared" si="276"/>
        <v/>
      </c>
      <c r="I1484" s="236"/>
      <c r="J1484" s="236"/>
      <c r="K1484" s="236"/>
      <c r="L1484" s="236"/>
      <c r="M1484" s="311">
        <f t="shared" si="280"/>
        <v>0</v>
      </c>
      <c r="N1484" s="236"/>
      <c r="O1484" s="236"/>
      <c r="P1484" s="236"/>
      <c r="Q1484" s="236"/>
      <c r="R1484" s="236"/>
      <c r="S1484" s="236"/>
      <c r="T1484" s="236"/>
      <c r="U1484" s="236"/>
      <c r="V1484" s="236"/>
      <c r="W1484" s="236"/>
      <c r="X1484" s="236"/>
      <c r="Y1484" s="236"/>
      <c r="Z1484" s="236"/>
      <c r="AA1484" s="236"/>
      <c r="AB1484" s="236"/>
      <c r="AC1484" s="236"/>
      <c r="AD1484" s="236"/>
      <c r="AE1484" s="236"/>
      <c r="AF1484" s="236"/>
      <c r="AG1484" s="236"/>
      <c r="AH1484" s="236"/>
      <c r="AI1484" s="236"/>
      <c r="AJ1484" s="236"/>
      <c r="AK1484" s="236"/>
      <c r="AL1484" s="260" t="str">
        <f t="shared" si="277"/>
        <v>нет</v>
      </c>
      <c r="AM1484" s="260" t="str">
        <f t="shared" si="281"/>
        <v>нет</v>
      </c>
      <c r="AN1484" s="260">
        <f t="shared" si="278"/>
        <v>0</v>
      </c>
      <c r="AO1484" s="260" t="e">
        <f t="shared" si="279"/>
        <v>#VALUE!</v>
      </c>
    </row>
    <row r="1485" spans="1:41">
      <c r="A1485" s="264" t="e">
        <f t="shared" si="282"/>
        <v>#VALUE!</v>
      </c>
      <c r="B1485" s="243">
        <v>1573</v>
      </c>
      <c r="C1485" s="244"/>
      <c r="D1485" s="259" t="str">
        <f t="shared" si="275"/>
        <v/>
      </c>
      <c r="E1485" s="236"/>
      <c r="F1485" s="236"/>
      <c r="G1485" s="244"/>
      <c r="H1485" s="259" t="str">
        <f t="shared" si="276"/>
        <v/>
      </c>
      <c r="I1485" s="236"/>
      <c r="J1485" s="236"/>
      <c r="K1485" s="236"/>
      <c r="L1485" s="236"/>
      <c r="M1485" s="311">
        <f t="shared" si="280"/>
        <v>0</v>
      </c>
      <c r="N1485" s="236"/>
      <c r="O1485" s="236"/>
      <c r="P1485" s="236"/>
      <c r="Q1485" s="236"/>
      <c r="R1485" s="236"/>
      <c r="S1485" s="236"/>
      <c r="T1485" s="236"/>
      <c r="U1485" s="236"/>
      <c r="V1485" s="236"/>
      <c r="W1485" s="236"/>
      <c r="X1485" s="236"/>
      <c r="Y1485" s="236"/>
      <c r="Z1485" s="236"/>
      <c r="AA1485" s="236"/>
      <c r="AB1485" s="236"/>
      <c r="AC1485" s="236"/>
      <c r="AD1485" s="236"/>
      <c r="AE1485" s="236"/>
      <c r="AF1485" s="236"/>
      <c r="AG1485" s="236"/>
      <c r="AH1485" s="236"/>
      <c r="AI1485" s="236"/>
      <c r="AJ1485" s="236"/>
      <c r="AK1485" s="236"/>
      <c r="AL1485" s="260" t="str">
        <f t="shared" si="277"/>
        <v>нет</v>
      </c>
      <c r="AM1485" s="260" t="str">
        <f t="shared" si="281"/>
        <v>нет</v>
      </c>
      <c r="AN1485" s="260">
        <f t="shared" si="278"/>
        <v>0</v>
      </c>
      <c r="AO1485" s="260" t="e">
        <f t="shared" si="279"/>
        <v>#VALUE!</v>
      </c>
    </row>
    <row r="1486" spans="1:41">
      <c r="A1486" s="264" t="e">
        <f t="shared" si="282"/>
        <v>#VALUE!</v>
      </c>
      <c r="B1486" s="243">
        <v>1574</v>
      </c>
      <c r="C1486" s="244"/>
      <c r="D1486" s="259" t="str">
        <f t="shared" si="275"/>
        <v/>
      </c>
      <c r="E1486" s="236"/>
      <c r="F1486" s="236"/>
      <c r="G1486" s="244"/>
      <c r="H1486" s="259" t="str">
        <f t="shared" si="276"/>
        <v/>
      </c>
      <c r="I1486" s="236"/>
      <c r="J1486" s="236"/>
      <c r="K1486" s="236"/>
      <c r="L1486" s="236"/>
      <c r="M1486" s="311">
        <f t="shared" si="280"/>
        <v>0</v>
      </c>
      <c r="N1486" s="236"/>
      <c r="O1486" s="236"/>
      <c r="P1486" s="236"/>
      <c r="Q1486" s="236"/>
      <c r="R1486" s="236"/>
      <c r="S1486" s="236"/>
      <c r="T1486" s="236"/>
      <c r="U1486" s="236"/>
      <c r="V1486" s="236"/>
      <c r="W1486" s="236"/>
      <c r="X1486" s="236"/>
      <c r="Y1486" s="236"/>
      <c r="Z1486" s="236"/>
      <c r="AA1486" s="236"/>
      <c r="AB1486" s="236"/>
      <c r="AC1486" s="236"/>
      <c r="AD1486" s="236"/>
      <c r="AE1486" s="236"/>
      <c r="AF1486" s="236"/>
      <c r="AG1486" s="236"/>
      <c r="AH1486" s="236"/>
      <c r="AI1486" s="236"/>
      <c r="AJ1486" s="236"/>
      <c r="AK1486" s="236"/>
      <c r="AL1486" s="260" t="str">
        <f t="shared" si="277"/>
        <v>нет</v>
      </c>
      <c r="AM1486" s="260" t="str">
        <f t="shared" si="281"/>
        <v>нет</v>
      </c>
      <c r="AN1486" s="260">
        <f t="shared" si="278"/>
        <v>0</v>
      </c>
      <c r="AO1486" s="260" t="e">
        <f t="shared" si="279"/>
        <v>#VALUE!</v>
      </c>
    </row>
    <row r="1487" spans="1:41">
      <c r="A1487" s="264" t="e">
        <f t="shared" si="282"/>
        <v>#VALUE!</v>
      </c>
      <c r="B1487" s="243">
        <v>1575</v>
      </c>
      <c r="C1487" s="244"/>
      <c r="D1487" s="259" t="str">
        <f t="shared" si="275"/>
        <v/>
      </c>
      <c r="E1487" s="236"/>
      <c r="F1487" s="236"/>
      <c r="G1487" s="244"/>
      <c r="H1487" s="259" t="str">
        <f t="shared" si="276"/>
        <v/>
      </c>
      <c r="I1487" s="236"/>
      <c r="J1487" s="236"/>
      <c r="K1487" s="236"/>
      <c r="L1487" s="236"/>
      <c r="M1487" s="311">
        <f t="shared" si="280"/>
        <v>0</v>
      </c>
      <c r="N1487" s="236"/>
      <c r="O1487" s="236"/>
      <c r="P1487" s="236"/>
      <c r="Q1487" s="236"/>
      <c r="R1487" s="236"/>
      <c r="S1487" s="236"/>
      <c r="T1487" s="236"/>
      <c r="U1487" s="236"/>
      <c r="V1487" s="236"/>
      <c r="W1487" s="236"/>
      <c r="X1487" s="236"/>
      <c r="Y1487" s="236"/>
      <c r="Z1487" s="236"/>
      <c r="AA1487" s="236"/>
      <c r="AB1487" s="236"/>
      <c r="AC1487" s="236"/>
      <c r="AD1487" s="236"/>
      <c r="AE1487" s="236"/>
      <c r="AF1487" s="236"/>
      <c r="AG1487" s="236"/>
      <c r="AH1487" s="236"/>
      <c r="AI1487" s="236"/>
      <c r="AJ1487" s="236"/>
      <c r="AK1487" s="236"/>
      <c r="AL1487" s="260" t="str">
        <f t="shared" si="277"/>
        <v>нет</v>
      </c>
      <c r="AM1487" s="260" t="str">
        <f t="shared" si="281"/>
        <v>нет</v>
      </c>
      <c r="AN1487" s="260">
        <f t="shared" si="278"/>
        <v>0</v>
      </c>
      <c r="AO1487" s="260" t="e">
        <f t="shared" si="279"/>
        <v>#VALUE!</v>
      </c>
    </row>
    <row r="1488" spans="1:41">
      <c r="A1488" s="264" t="e">
        <f t="shared" si="282"/>
        <v>#VALUE!</v>
      </c>
      <c r="B1488" s="243">
        <v>1576</v>
      </c>
      <c r="C1488" s="244"/>
      <c r="D1488" s="259" t="str">
        <f t="shared" si="275"/>
        <v/>
      </c>
      <c r="E1488" s="236"/>
      <c r="F1488" s="236"/>
      <c r="G1488" s="244"/>
      <c r="H1488" s="259" t="str">
        <f t="shared" si="276"/>
        <v/>
      </c>
      <c r="I1488" s="236"/>
      <c r="J1488" s="236"/>
      <c r="K1488" s="236"/>
      <c r="L1488" s="236"/>
      <c r="M1488" s="311">
        <f t="shared" si="280"/>
        <v>0</v>
      </c>
      <c r="N1488" s="236"/>
      <c r="O1488" s="236"/>
      <c r="P1488" s="236"/>
      <c r="Q1488" s="236"/>
      <c r="R1488" s="236"/>
      <c r="S1488" s="236"/>
      <c r="T1488" s="236"/>
      <c r="U1488" s="236"/>
      <c r="V1488" s="236"/>
      <c r="W1488" s="236"/>
      <c r="X1488" s="236"/>
      <c r="Y1488" s="236"/>
      <c r="Z1488" s="236"/>
      <c r="AA1488" s="236"/>
      <c r="AB1488" s="236"/>
      <c r="AC1488" s="236"/>
      <c r="AD1488" s="236"/>
      <c r="AE1488" s="236"/>
      <c r="AF1488" s="236"/>
      <c r="AG1488" s="236"/>
      <c r="AH1488" s="236"/>
      <c r="AI1488" s="236"/>
      <c r="AJ1488" s="236"/>
      <c r="AK1488" s="236"/>
      <c r="AL1488" s="260" t="str">
        <f t="shared" si="277"/>
        <v>нет</v>
      </c>
      <c r="AM1488" s="260" t="str">
        <f t="shared" si="281"/>
        <v>нет</v>
      </c>
      <c r="AN1488" s="260">
        <f t="shared" si="278"/>
        <v>0</v>
      </c>
      <c r="AO1488" s="260" t="e">
        <f t="shared" si="279"/>
        <v>#VALUE!</v>
      </c>
    </row>
    <row r="1489" spans="1:41">
      <c r="A1489" s="264" t="e">
        <f t="shared" si="282"/>
        <v>#VALUE!</v>
      </c>
      <c r="B1489" s="243">
        <v>1577</v>
      </c>
      <c r="C1489" s="244"/>
      <c r="D1489" s="259" t="str">
        <f t="shared" si="275"/>
        <v/>
      </c>
      <c r="E1489" s="236"/>
      <c r="F1489" s="236"/>
      <c r="G1489" s="244"/>
      <c r="H1489" s="259" t="str">
        <f t="shared" si="276"/>
        <v/>
      </c>
      <c r="I1489" s="236"/>
      <c r="J1489" s="236"/>
      <c r="K1489" s="236"/>
      <c r="L1489" s="236"/>
      <c r="M1489" s="311">
        <f t="shared" si="280"/>
        <v>0</v>
      </c>
      <c r="N1489" s="236"/>
      <c r="O1489" s="236"/>
      <c r="P1489" s="236"/>
      <c r="Q1489" s="236"/>
      <c r="R1489" s="236"/>
      <c r="S1489" s="236"/>
      <c r="T1489" s="236"/>
      <c r="U1489" s="236"/>
      <c r="V1489" s="236"/>
      <c r="W1489" s="236"/>
      <c r="X1489" s="236"/>
      <c r="Y1489" s="236"/>
      <c r="Z1489" s="236"/>
      <c r="AA1489" s="236"/>
      <c r="AB1489" s="236"/>
      <c r="AC1489" s="236"/>
      <c r="AD1489" s="236"/>
      <c r="AE1489" s="236"/>
      <c r="AF1489" s="236"/>
      <c r="AG1489" s="236"/>
      <c r="AH1489" s="236"/>
      <c r="AI1489" s="236"/>
      <c r="AJ1489" s="236"/>
      <c r="AK1489" s="236"/>
      <c r="AL1489" s="260" t="str">
        <f t="shared" si="277"/>
        <v>нет</v>
      </c>
      <c r="AM1489" s="260" t="str">
        <f t="shared" si="281"/>
        <v>нет</v>
      </c>
      <c r="AN1489" s="260">
        <f t="shared" si="278"/>
        <v>0</v>
      </c>
      <c r="AO1489" s="260" t="e">
        <f t="shared" si="279"/>
        <v>#VALUE!</v>
      </c>
    </row>
    <row r="1490" spans="1:41">
      <c r="A1490" s="264" t="e">
        <f t="shared" si="282"/>
        <v>#VALUE!</v>
      </c>
      <c r="B1490" s="243">
        <v>1578</v>
      </c>
      <c r="C1490" s="244"/>
      <c r="D1490" s="259" t="str">
        <f t="shared" si="275"/>
        <v/>
      </c>
      <c r="E1490" s="236"/>
      <c r="F1490" s="236"/>
      <c r="G1490" s="244"/>
      <c r="H1490" s="259" t="str">
        <f t="shared" si="276"/>
        <v/>
      </c>
      <c r="I1490" s="236"/>
      <c r="J1490" s="236"/>
      <c r="K1490" s="236"/>
      <c r="L1490" s="236"/>
      <c r="M1490" s="311">
        <f t="shared" si="280"/>
        <v>0</v>
      </c>
      <c r="N1490" s="236"/>
      <c r="O1490" s="236"/>
      <c r="P1490" s="236"/>
      <c r="Q1490" s="236"/>
      <c r="R1490" s="236"/>
      <c r="S1490" s="236"/>
      <c r="T1490" s="236"/>
      <c r="U1490" s="236"/>
      <c r="V1490" s="236"/>
      <c r="W1490" s="236"/>
      <c r="X1490" s="236"/>
      <c r="Y1490" s="236"/>
      <c r="Z1490" s="236"/>
      <c r="AA1490" s="236"/>
      <c r="AB1490" s="236"/>
      <c r="AC1490" s="236"/>
      <c r="AD1490" s="236"/>
      <c r="AE1490" s="236"/>
      <c r="AF1490" s="236"/>
      <c r="AG1490" s="236"/>
      <c r="AH1490" s="236"/>
      <c r="AI1490" s="236"/>
      <c r="AJ1490" s="236"/>
      <c r="AK1490" s="236"/>
      <c r="AL1490" s="260" t="str">
        <f t="shared" si="277"/>
        <v>нет</v>
      </c>
      <c r="AM1490" s="260" t="str">
        <f t="shared" si="281"/>
        <v>нет</v>
      </c>
      <c r="AN1490" s="260">
        <f t="shared" si="278"/>
        <v>0</v>
      </c>
      <c r="AO1490" s="260" t="e">
        <f t="shared" si="279"/>
        <v>#VALUE!</v>
      </c>
    </row>
    <row r="1491" spans="1:41">
      <c r="A1491" s="264" t="e">
        <f t="shared" si="282"/>
        <v>#VALUE!</v>
      </c>
      <c r="B1491" s="243">
        <v>1579</v>
      </c>
      <c r="C1491" s="244"/>
      <c r="D1491" s="259" t="str">
        <f t="shared" si="275"/>
        <v/>
      </c>
      <c r="E1491" s="236"/>
      <c r="F1491" s="236"/>
      <c r="G1491" s="244"/>
      <c r="H1491" s="259" t="str">
        <f t="shared" si="276"/>
        <v/>
      </c>
      <c r="I1491" s="236"/>
      <c r="J1491" s="236"/>
      <c r="K1491" s="236"/>
      <c r="L1491" s="236"/>
      <c r="M1491" s="311">
        <f t="shared" si="280"/>
        <v>0</v>
      </c>
      <c r="N1491" s="236"/>
      <c r="O1491" s="236"/>
      <c r="P1491" s="236"/>
      <c r="Q1491" s="236"/>
      <c r="R1491" s="236"/>
      <c r="S1491" s="236"/>
      <c r="T1491" s="236"/>
      <c r="U1491" s="236"/>
      <c r="V1491" s="236"/>
      <c r="W1491" s="236"/>
      <c r="X1491" s="236"/>
      <c r="Y1491" s="236"/>
      <c r="Z1491" s="236"/>
      <c r="AA1491" s="236"/>
      <c r="AB1491" s="236"/>
      <c r="AC1491" s="236"/>
      <c r="AD1491" s="236"/>
      <c r="AE1491" s="236"/>
      <c r="AF1491" s="236"/>
      <c r="AG1491" s="236"/>
      <c r="AH1491" s="236"/>
      <c r="AI1491" s="236"/>
      <c r="AJ1491" s="236"/>
      <c r="AK1491" s="236"/>
      <c r="AL1491" s="260" t="str">
        <f t="shared" si="277"/>
        <v>нет</v>
      </c>
      <c r="AM1491" s="260" t="str">
        <f t="shared" si="281"/>
        <v>нет</v>
      </c>
      <c r="AN1491" s="260">
        <f t="shared" si="278"/>
        <v>0</v>
      </c>
      <c r="AO1491" s="260" t="e">
        <f t="shared" si="279"/>
        <v>#VALUE!</v>
      </c>
    </row>
    <row r="1492" spans="1:41">
      <c r="A1492" s="264" t="e">
        <f t="shared" si="282"/>
        <v>#VALUE!</v>
      </c>
      <c r="B1492" s="243">
        <v>1580</v>
      </c>
      <c r="C1492" s="244"/>
      <c r="D1492" s="259" t="str">
        <f t="shared" si="275"/>
        <v/>
      </c>
      <c r="E1492" s="236"/>
      <c r="F1492" s="236"/>
      <c r="G1492" s="244"/>
      <c r="H1492" s="259" t="str">
        <f t="shared" si="276"/>
        <v/>
      </c>
      <c r="I1492" s="236"/>
      <c r="J1492" s="236"/>
      <c r="K1492" s="236"/>
      <c r="L1492" s="236"/>
      <c r="M1492" s="311">
        <f t="shared" si="280"/>
        <v>0</v>
      </c>
      <c r="N1492" s="236"/>
      <c r="O1492" s="236"/>
      <c r="P1492" s="236"/>
      <c r="Q1492" s="236"/>
      <c r="R1492" s="236"/>
      <c r="S1492" s="236"/>
      <c r="T1492" s="236"/>
      <c r="U1492" s="236"/>
      <c r="V1492" s="236"/>
      <c r="W1492" s="236"/>
      <c r="X1492" s="236"/>
      <c r="Y1492" s="236"/>
      <c r="Z1492" s="236"/>
      <c r="AA1492" s="236"/>
      <c r="AB1492" s="236"/>
      <c r="AC1492" s="236"/>
      <c r="AD1492" s="236"/>
      <c r="AE1492" s="236"/>
      <c r="AF1492" s="236"/>
      <c r="AG1492" s="236"/>
      <c r="AH1492" s="236"/>
      <c r="AI1492" s="236"/>
      <c r="AJ1492" s="236"/>
      <c r="AK1492" s="236"/>
      <c r="AL1492" s="260" t="str">
        <f t="shared" si="277"/>
        <v>нет</v>
      </c>
      <c r="AM1492" s="260" t="str">
        <f t="shared" si="281"/>
        <v>нет</v>
      </c>
      <c r="AN1492" s="260">
        <f t="shared" si="278"/>
        <v>0</v>
      </c>
      <c r="AO1492" s="260" t="e">
        <f t="shared" si="279"/>
        <v>#VALUE!</v>
      </c>
    </row>
    <row r="1493" spans="1:41">
      <c r="A1493" s="264" t="e">
        <f t="shared" si="282"/>
        <v>#VALUE!</v>
      </c>
      <c r="B1493" s="243">
        <v>1581</v>
      </c>
      <c r="C1493" s="244"/>
      <c r="D1493" s="259" t="str">
        <f t="shared" si="275"/>
        <v/>
      </c>
      <c r="E1493" s="236"/>
      <c r="F1493" s="236"/>
      <c r="G1493" s="244"/>
      <c r="H1493" s="259" t="str">
        <f t="shared" si="276"/>
        <v/>
      </c>
      <c r="I1493" s="236"/>
      <c r="J1493" s="236"/>
      <c r="K1493" s="236"/>
      <c r="L1493" s="236"/>
      <c r="M1493" s="311">
        <f t="shared" si="280"/>
        <v>0</v>
      </c>
      <c r="N1493" s="236"/>
      <c r="O1493" s="236"/>
      <c r="P1493" s="236"/>
      <c r="Q1493" s="236"/>
      <c r="R1493" s="236"/>
      <c r="S1493" s="236"/>
      <c r="T1493" s="236"/>
      <c r="U1493" s="236"/>
      <c r="V1493" s="236"/>
      <c r="W1493" s="236"/>
      <c r="X1493" s="236"/>
      <c r="Y1493" s="236"/>
      <c r="Z1493" s="236"/>
      <c r="AA1493" s="236"/>
      <c r="AB1493" s="236"/>
      <c r="AC1493" s="236"/>
      <c r="AD1493" s="236"/>
      <c r="AE1493" s="236"/>
      <c r="AF1493" s="236"/>
      <c r="AG1493" s="236"/>
      <c r="AH1493" s="236"/>
      <c r="AI1493" s="236"/>
      <c r="AJ1493" s="236"/>
      <c r="AK1493" s="236"/>
      <c r="AL1493" s="260" t="str">
        <f t="shared" si="277"/>
        <v>нет</v>
      </c>
      <c r="AM1493" s="260" t="str">
        <f t="shared" si="281"/>
        <v>нет</v>
      </c>
      <c r="AN1493" s="260">
        <f t="shared" si="278"/>
        <v>0</v>
      </c>
      <c r="AO1493" s="260" t="e">
        <f t="shared" si="279"/>
        <v>#VALUE!</v>
      </c>
    </row>
    <row r="1494" spans="1:41">
      <c r="A1494" s="264" t="e">
        <f t="shared" si="282"/>
        <v>#VALUE!</v>
      </c>
      <c r="B1494" s="243">
        <v>1582</v>
      </c>
      <c r="C1494" s="244"/>
      <c r="D1494" s="259" t="str">
        <f t="shared" si="275"/>
        <v/>
      </c>
      <c r="E1494" s="236"/>
      <c r="F1494" s="236"/>
      <c r="G1494" s="244"/>
      <c r="H1494" s="259" t="str">
        <f t="shared" si="276"/>
        <v/>
      </c>
      <c r="I1494" s="236"/>
      <c r="J1494" s="236"/>
      <c r="K1494" s="236"/>
      <c r="L1494" s="236"/>
      <c r="M1494" s="311">
        <f t="shared" si="280"/>
        <v>0</v>
      </c>
      <c r="N1494" s="236"/>
      <c r="O1494" s="236"/>
      <c r="P1494" s="236"/>
      <c r="Q1494" s="236"/>
      <c r="R1494" s="236"/>
      <c r="S1494" s="236"/>
      <c r="T1494" s="236"/>
      <c r="U1494" s="236"/>
      <c r="V1494" s="236"/>
      <c r="W1494" s="236"/>
      <c r="X1494" s="236"/>
      <c r="Y1494" s="236"/>
      <c r="Z1494" s="236"/>
      <c r="AA1494" s="236"/>
      <c r="AB1494" s="236"/>
      <c r="AC1494" s="236"/>
      <c r="AD1494" s="236"/>
      <c r="AE1494" s="236"/>
      <c r="AF1494" s="236"/>
      <c r="AG1494" s="236"/>
      <c r="AH1494" s="236"/>
      <c r="AI1494" s="236"/>
      <c r="AJ1494" s="236"/>
      <c r="AK1494" s="236"/>
      <c r="AL1494" s="260" t="str">
        <f t="shared" si="277"/>
        <v>нет</v>
      </c>
      <c r="AM1494" s="260" t="str">
        <f t="shared" si="281"/>
        <v>нет</v>
      </c>
      <c r="AN1494" s="260">
        <f t="shared" si="278"/>
        <v>0</v>
      </c>
      <c r="AO1494" s="260" t="e">
        <f t="shared" si="279"/>
        <v>#VALUE!</v>
      </c>
    </row>
    <row r="1495" spans="1:41">
      <c r="A1495" s="264" t="e">
        <f t="shared" si="282"/>
        <v>#VALUE!</v>
      </c>
      <c r="B1495" s="243">
        <v>1583</v>
      </c>
      <c r="C1495" s="244"/>
      <c r="D1495" s="259" t="str">
        <f t="shared" si="275"/>
        <v/>
      </c>
      <c r="E1495" s="236"/>
      <c r="F1495" s="236"/>
      <c r="G1495" s="244"/>
      <c r="H1495" s="259" t="str">
        <f t="shared" si="276"/>
        <v/>
      </c>
      <c r="I1495" s="236"/>
      <c r="J1495" s="236"/>
      <c r="K1495" s="236"/>
      <c r="L1495" s="236"/>
      <c r="M1495" s="311">
        <f t="shared" si="280"/>
        <v>0</v>
      </c>
      <c r="N1495" s="236"/>
      <c r="O1495" s="236"/>
      <c r="P1495" s="236"/>
      <c r="Q1495" s="236"/>
      <c r="R1495" s="236"/>
      <c r="S1495" s="236"/>
      <c r="T1495" s="236"/>
      <c r="U1495" s="236"/>
      <c r="V1495" s="236"/>
      <c r="W1495" s="236"/>
      <c r="X1495" s="236"/>
      <c r="Y1495" s="236"/>
      <c r="Z1495" s="236"/>
      <c r="AA1495" s="236"/>
      <c r="AB1495" s="236"/>
      <c r="AC1495" s="236"/>
      <c r="AD1495" s="236"/>
      <c r="AE1495" s="236"/>
      <c r="AF1495" s="236"/>
      <c r="AG1495" s="236"/>
      <c r="AH1495" s="236"/>
      <c r="AI1495" s="236"/>
      <c r="AJ1495" s="236"/>
      <c r="AK1495" s="236"/>
      <c r="AL1495" s="260" t="str">
        <f t="shared" si="277"/>
        <v>нет</v>
      </c>
      <c r="AM1495" s="260" t="str">
        <f t="shared" si="281"/>
        <v>нет</v>
      </c>
      <c r="AN1495" s="260">
        <f t="shared" si="278"/>
        <v>0</v>
      </c>
      <c r="AO1495" s="260" t="e">
        <f t="shared" si="279"/>
        <v>#VALUE!</v>
      </c>
    </row>
    <row r="1496" spans="1:41">
      <c r="A1496" s="264" t="e">
        <f t="shared" si="282"/>
        <v>#VALUE!</v>
      </c>
      <c r="B1496" s="243">
        <v>1584</v>
      </c>
      <c r="C1496" s="244"/>
      <c r="D1496" s="259" t="str">
        <f t="shared" si="275"/>
        <v/>
      </c>
      <c r="E1496" s="236"/>
      <c r="F1496" s="236"/>
      <c r="G1496" s="244"/>
      <c r="H1496" s="259" t="str">
        <f t="shared" si="276"/>
        <v/>
      </c>
      <c r="I1496" s="236"/>
      <c r="J1496" s="236"/>
      <c r="K1496" s="236"/>
      <c r="L1496" s="236"/>
      <c r="M1496" s="311">
        <f t="shared" si="280"/>
        <v>0</v>
      </c>
      <c r="N1496" s="236"/>
      <c r="O1496" s="236"/>
      <c r="P1496" s="236"/>
      <c r="Q1496" s="236"/>
      <c r="R1496" s="236"/>
      <c r="S1496" s="236"/>
      <c r="T1496" s="236"/>
      <c r="U1496" s="236"/>
      <c r="V1496" s="236"/>
      <c r="W1496" s="236"/>
      <c r="X1496" s="236"/>
      <c r="Y1496" s="236"/>
      <c r="Z1496" s="236"/>
      <c r="AA1496" s="236"/>
      <c r="AB1496" s="236"/>
      <c r="AC1496" s="236"/>
      <c r="AD1496" s="236"/>
      <c r="AE1496" s="236"/>
      <c r="AF1496" s="236"/>
      <c r="AG1496" s="236"/>
      <c r="AH1496" s="236"/>
      <c r="AI1496" s="236"/>
      <c r="AJ1496" s="236"/>
      <c r="AK1496" s="236"/>
      <c r="AL1496" s="260" t="str">
        <f t="shared" si="277"/>
        <v>нет</v>
      </c>
      <c r="AM1496" s="260" t="str">
        <f t="shared" si="281"/>
        <v>нет</v>
      </c>
      <c r="AN1496" s="260">
        <f t="shared" si="278"/>
        <v>0</v>
      </c>
      <c r="AO1496" s="260" t="e">
        <f t="shared" si="279"/>
        <v>#VALUE!</v>
      </c>
    </row>
    <row r="1497" spans="1:41">
      <c r="A1497" s="264" t="e">
        <f t="shared" si="282"/>
        <v>#VALUE!</v>
      </c>
      <c r="B1497" s="243">
        <v>1585</v>
      </c>
      <c r="C1497" s="244"/>
      <c r="D1497" s="259" t="str">
        <f t="shared" si="275"/>
        <v/>
      </c>
      <c r="E1497" s="236"/>
      <c r="F1497" s="236"/>
      <c r="G1497" s="244"/>
      <c r="H1497" s="259" t="str">
        <f t="shared" si="276"/>
        <v/>
      </c>
      <c r="I1497" s="236"/>
      <c r="J1497" s="236"/>
      <c r="K1497" s="236"/>
      <c r="L1497" s="236"/>
      <c r="M1497" s="311">
        <f t="shared" si="280"/>
        <v>0</v>
      </c>
      <c r="N1497" s="236"/>
      <c r="O1497" s="236"/>
      <c r="P1497" s="236"/>
      <c r="Q1497" s="236"/>
      <c r="R1497" s="236"/>
      <c r="S1497" s="236"/>
      <c r="T1497" s="236"/>
      <c r="U1497" s="236"/>
      <c r="V1497" s="236"/>
      <c r="W1497" s="236"/>
      <c r="X1497" s="236"/>
      <c r="Y1497" s="236"/>
      <c r="Z1497" s="236"/>
      <c r="AA1497" s="236"/>
      <c r="AB1497" s="236"/>
      <c r="AC1497" s="236"/>
      <c r="AD1497" s="236"/>
      <c r="AE1497" s="236"/>
      <c r="AF1497" s="236"/>
      <c r="AG1497" s="236"/>
      <c r="AH1497" s="236"/>
      <c r="AI1497" s="236"/>
      <c r="AJ1497" s="236"/>
      <c r="AK1497" s="236"/>
      <c r="AL1497" s="260" t="str">
        <f t="shared" si="277"/>
        <v>нет</v>
      </c>
      <c r="AM1497" s="260" t="str">
        <f t="shared" si="281"/>
        <v>нет</v>
      </c>
      <c r="AN1497" s="260">
        <f t="shared" si="278"/>
        <v>0</v>
      </c>
      <c r="AO1497" s="260" t="e">
        <f t="shared" si="279"/>
        <v>#VALUE!</v>
      </c>
    </row>
    <row r="1498" spans="1:41">
      <c r="A1498" s="264" t="e">
        <f t="shared" si="282"/>
        <v>#VALUE!</v>
      </c>
      <c r="B1498" s="243">
        <v>1586</v>
      </c>
      <c r="C1498" s="244"/>
      <c r="D1498" s="259" t="str">
        <f t="shared" si="275"/>
        <v/>
      </c>
      <c r="E1498" s="236"/>
      <c r="F1498" s="236"/>
      <c r="G1498" s="244"/>
      <c r="H1498" s="259" t="str">
        <f t="shared" si="276"/>
        <v/>
      </c>
      <c r="I1498" s="236"/>
      <c r="J1498" s="236"/>
      <c r="K1498" s="236"/>
      <c r="L1498" s="236"/>
      <c r="M1498" s="311">
        <f t="shared" si="280"/>
        <v>0</v>
      </c>
      <c r="N1498" s="236"/>
      <c r="O1498" s="236"/>
      <c r="P1498" s="236"/>
      <c r="Q1498" s="236"/>
      <c r="R1498" s="236"/>
      <c r="S1498" s="236"/>
      <c r="T1498" s="236"/>
      <c r="U1498" s="236"/>
      <c r="V1498" s="236"/>
      <c r="W1498" s="236"/>
      <c r="X1498" s="236"/>
      <c r="Y1498" s="236"/>
      <c r="Z1498" s="236"/>
      <c r="AA1498" s="236"/>
      <c r="AB1498" s="236"/>
      <c r="AC1498" s="236"/>
      <c r="AD1498" s="236"/>
      <c r="AE1498" s="236"/>
      <c r="AF1498" s="236"/>
      <c r="AG1498" s="236"/>
      <c r="AH1498" s="236"/>
      <c r="AI1498" s="236"/>
      <c r="AJ1498" s="236"/>
      <c r="AK1498" s="236"/>
      <c r="AL1498" s="260" t="str">
        <f t="shared" si="277"/>
        <v>нет</v>
      </c>
      <c r="AM1498" s="260" t="str">
        <f t="shared" si="281"/>
        <v>нет</v>
      </c>
      <c r="AN1498" s="260">
        <f t="shared" si="278"/>
        <v>0</v>
      </c>
      <c r="AO1498" s="260" t="e">
        <f t="shared" si="279"/>
        <v>#VALUE!</v>
      </c>
    </row>
    <row r="1499" spans="1:41">
      <c r="A1499" s="264" t="e">
        <f t="shared" si="282"/>
        <v>#VALUE!</v>
      </c>
      <c r="B1499" s="243">
        <v>1587</v>
      </c>
      <c r="C1499" s="244"/>
      <c r="D1499" s="259" t="str">
        <f t="shared" si="275"/>
        <v/>
      </c>
      <c r="E1499" s="236"/>
      <c r="F1499" s="236"/>
      <c r="G1499" s="244"/>
      <c r="H1499" s="259" t="str">
        <f t="shared" si="276"/>
        <v/>
      </c>
      <c r="I1499" s="236"/>
      <c r="J1499" s="236"/>
      <c r="K1499" s="236"/>
      <c r="L1499" s="236"/>
      <c r="M1499" s="311">
        <f t="shared" si="280"/>
        <v>0</v>
      </c>
      <c r="N1499" s="236"/>
      <c r="O1499" s="236"/>
      <c r="P1499" s="236"/>
      <c r="Q1499" s="236"/>
      <c r="R1499" s="236"/>
      <c r="S1499" s="236"/>
      <c r="T1499" s="236"/>
      <c r="U1499" s="236"/>
      <c r="V1499" s="236"/>
      <c r="W1499" s="236"/>
      <c r="X1499" s="236"/>
      <c r="Y1499" s="236"/>
      <c r="Z1499" s="236"/>
      <c r="AA1499" s="236"/>
      <c r="AB1499" s="236"/>
      <c r="AC1499" s="236"/>
      <c r="AD1499" s="236"/>
      <c r="AE1499" s="236"/>
      <c r="AF1499" s="236"/>
      <c r="AG1499" s="236"/>
      <c r="AH1499" s="236"/>
      <c r="AI1499" s="236"/>
      <c r="AJ1499" s="236"/>
      <c r="AK1499" s="236"/>
      <c r="AL1499" s="260" t="str">
        <f t="shared" si="277"/>
        <v>нет</v>
      </c>
      <c r="AM1499" s="260" t="str">
        <f t="shared" si="281"/>
        <v>нет</v>
      </c>
      <c r="AN1499" s="260">
        <f t="shared" si="278"/>
        <v>0</v>
      </c>
      <c r="AO1499" s="260" t="e">
        <f t="shared" si="279"/>
        <v>#VALUE!</v>
      </c>
    </row>
    <row r="1500" spans="1:41">
      <c r="A1500" s="264" t="e">
        <f t="shared" si="282"/>
        <v>#VALUE!</v>
      </c>
      <c r="B1500" s="243">
        <v>1588</v>
      </c>
      <c r="C1500" s="244"/>
      <c r="D1500" s="259" t="str">
        <f t="shared" ref="D1500:D1563" si="283">IFERROR(VLOOKUP(C1500,msu,2,0),"")</f>
        <v/>
      </c>
      <c r="E1500" s="236"/>
      <c r="F1500" s="236"/>
      <c r="G1500" s="244"/>
      <c r="H1500" s="259" t="str">
        <f t="shared" ref="H1500:H1563" si="284">IFERROR(VLOOKUP(G1500,oo,2,0),"")</f>
        <v/>
      </c>
      <c r="I1500" s="236"/>
      <c r="J1500" s="236"/>
      <c r="K1500" s="236"/>
      <c r="L1500" s="236"/>
      <c r="M1500" s="311">
        <f t="shared" si="280"/>
        <v>0</v>
      </c>
      <c r="N1500" s="236"/>
      <c r="O1500" s="236"/>
      <c r="P1500" s="236"/>
      <c r="Q1500" s="236"/>
      <c r="R1500" s="236"/>
      <c r="S1500" s="236"/>
      <c r="T1500" s="236"/>
      <c r="U1500" s="236"/>
      <c r="V1500" s="236"/>
      <c r="W1500" s="236"/>
      <c r="X1500" s="236"/>
      <c r="Y1500" s="236"/>
      <c r="Z1500" s="236"/>
      <c r="AA1500" s="236"/>
      <c r="AB1500" s="236"/>
      <c r="AC1500" s="236"/>
      <c r="AD1500" s="236"/>
      <c r="AE1500" s="236"/>
      <c r="AF1500" s="236"/>
      <c r="AG1500" s="236"/>
      <c r="AH1500" s="236"/>
      <c r="AI1500" s="236"/>
      <c r="AJ1500" s="236"/>
      <c r="AK1500" s="236"/>
      <c r="AL1500" s="260" t="str">
        <f t="shared" si="277"/>
        <v>нет</v>
      </c>
      <c r="AM1500" s="260" t="str">
        <f t="shared" si="281"/>
        <v>нет</v>
      </c>
      <c r="AN1500" s="260">
        <f t="shared" si="278"/>
        <v>0</v>
      </c>
      <c r="AO1500" s="260" t="e">
        <f t="shared" si="279"/>
        <v>#VALUE!</v>
      </c>
    </row>
    <row r="1501" spans="1:41">
      <c r="A1501" s="264" t="e">
        <f t="shared" si="282"/>
        <v>#VALUE!</v>
      </c>
      <c r="B1501" s="243">
        <v>1589</v>
      </c>
      <c r="C1501" s="244"/>
      <c r="D1501" s="259" t="str">
        <f t="shared" si="283"/>
        <v/>
      </c>
      <c r="E1501" s="236"/>
      <c r="F1501" s="236"/>
      <c r="G1501" s="244"/>
      <c r="H1501" s="259" t="str">
        <f t="shared" si="284"/>
        <v/>
      </c>
      <c r="I1501" s="236"/>
      <c r="J1501" s="236"/>
      <c r="K1501" s="236"/>
      <c r="L1501" s="236"/>
      <c r="M1501" s="311">
        <f t="shared" si="280"/>
        <v>0</v>
      </c>
      <c r="N1501" s="236"/>
      <c r="O1501" s="236"/>
      <c r="P1501" s="236"/>
      <c r="Q1501" s="236"/>
      <c r="R1501" s="236"/>
      <c r="S1501" s="236"/>
      <c r="T1501" s="236"/>
      <c r="U1501" s="236"/>
      <c r="V1501" s="236"/>
      <c r="W1501" s="236"/>
      <c r="X1501" s="236"/>
      <c r="Y1501" s="236"/>
      <c r="Z1501" s="236"/>
      <c r="AA1501" s="236"/>
      <c r="AB1501" s="236"/>
      <c r="AC1501" s="236"/>
      <c r="AD1501" s="236"/>
      <c r="AE1501" s="236"/>
      <c r="AF1501" s="236"/>
      <c r="AG1501" s="236"/>
      <c r="AH1501" s="236"/>
      <c r="AI1501" s="236"/>
      <c r="AJ1501" s="236"/>
      <c r="AK1501" s="236"/>
      <c r="AL1501" s="260" t="str">
        <f t="shared" si="277"/>
        <v>нет</v>
      </c>
      <c r="AM1501" s="260" t="str">
        <f t="shared" si="281"/>
        <v>нет</v>
      </c>
      <c r="AN1501" s="260">
        <f t="shared" si="278"/>
        <v>0</v>
      </c>
      <c r="AO1501" s="260" t="e">
        <f t="shared" si="279"/>
        <v>#VALUE!</v>
      </c>
    </row>
    <row r="1502" spans="1:41">
      <c r="A1502" s="264" t="e">
        <f t="shared" si="282"/>
        <v>#VALUE!</v>
      </c>
      <c r="B1502" s="243">
        <v>1590</v>
      </c>
      <c r="C1502" s="244"/>
      <c r="D1502" s="259" t="str">
        <f t="shared" si="283"/>
        <v/>
      </c>
      <c r="E1502" s="236"/>
      <c r="F1502" s="236"/>
      <c r="G1502" s="244"/>
      <c r="H1502" s="259" t="str">
        <f t="shared" si="284"/>
        <v/>
      </c>
      <c r="I1502" s="236"/>
      <c r="J1502" s="236"/>
      <c r="K1502" s="236"/>
      <c r="L1502" s="236"/>
      <c r="M1502" s="311">
        <f t="shared" si="280"/>
        <v>0</v>
      </c>
      <c r="N1502" s="236"/>
      <c r="O1502" s="236"/>
      <c r="P1502" s="236"/>
      <c r="Q1502" s="236"/>
      <c r="R1502" s="236"/>
      <c r="S1502" s="236"/>
      <c r="T1502" s="236"/>
      <c r="U1502" s="236"/>
      <c r="V1502" s="236"/>
      <c r="W1502" s="236"/>
      <c r="X1502" s="236"/>
      <c r="Y1502" s="236"/>
      <c r="Z1502" s="236"/>
      <c r="AA1502" s="236"/>
      <c r="AB1502" s="236"/>
      <c r="AC1502" s="236"/>
      <c r="AD1502" s="236"/>
      <c r="AE1502" s="236"/>
      <c r="AF1502" s="236"/>
      <c r="AG1502" s="236"/>
      <c r="AH1502" s="236"/>
      <c r="AI1502" s="236"/>
      <c r="AJ1502" s="236"/>
      <c r="AK1502" s="236"/>
      <c r="AL1502" s="260" t="str">
        <f t="shared" si="277"/>
        <v>нет</v>
      </c>
      <c r="AM1502" s="260" t="str">
        <f t="shared" si="281"/>
        <v>нет</v>
      </c>
      <c r="AN1502" s="260">
        <f t="shared" si="278"/>
        <v>0</v>
      </c>
      <c r="AO1502" s="260" t="e">
        <f t="shared" si="279"/>
        <v>#VALUE!</v>
      </c>
    </row>
    <row r="1503" spans="1:41">
      <c r="A1503" s="264" t="e">
        <f t="shared" si="282"/>
        <v>#VALUE!</v>
      </c>
      <c r="B1503" s="243">
        <v>1591</v>
      </c>
      <c r="C1503" s="244"/>
      <c r="D1503" s="259" t="str">
        <f t="shared" si="283"/>
        <v/>
      </c>
      <c r="E1503" s="236"/>
      <c r="F1503" s="236"/>
      <c r="G1503" s="244"/>
      <c r="H1503" s="259" t="str">
        <f t="shared" si="284"/>
        <v/>
      </c>
      <c r="I1503" s="236"/>
      <c r="J1503" s="236"/>
      <c r="K1503" s="236"/>
      <c r="L1503" s="236"/>
      <c r="M1503" s="311">
        <f t="shared" si="280"/>
        <v>0</v>
      </c>
      <c r="N1503" s="236"/>
      <c r="O1503" s="236"/>
      <c r="P1503" s="236"/>
      <c r="Q1503" s="236"/>
      <c r="R1503" s="236"/>
      <c r="S1503" s="236"/>
      <c r="T1503" s="236"/>
      <c r="U1503" s="236"/>
      <c r="V1503" s="236"/>
      <c r="W1503" s="236"/>
      <c r="X1503" s="236"/>
      <c r="Y1503" s="236"/>
      <c r="Z1503" s="236"/>
      <c r="AA1503" s="236"/>
      <c r="AB1503" s="236"/>
      <c r="AC1503" s="236"/>
      <c r="AD1503" s="236"/>
      <c r="AE1503" s="236"/>
      <c r="AF1503" s="236"/>
      <c r="AG1503" s="236"/>
      <c r="AH1503" s="236"/>
      <c r="AI1503" s="236"/>
      <c r="AJ1503" s="236"/>
      <c r="AK1503" s="236"/>
      <c r="AL1503" s="260" t="str">
        <f t="shared" si="277"/>
        <v>нет</v>
      </c>
      <c r="AM1503" s="260" t="str">
        <f t="shared" si="281"/>
        <v>нет</v>
      </c>
      <c r="AN1503" s="260">
        <f t="shared" si="278"/>
        <v>0</v>
      </c>
      <c r="AO1503" s="260" t="e">
        <f t="shared" si="279"/>
        <v>#VALUE!</v>
      </c>
    </row>
    <row r="1504" spans="1:41">
      <c r="A1504" s="264" t="e">
        <f t="shared" si="282"/>
        <v>#VALUE!</v>
      </c>
      <c r="B1504" s="243">
        <v>1592</v>
      </c>
      <c r="C1504" s="244"/>
      <c r="D1504" s="259" t="str">
        <f t="shared" si="283"/>
        <v/>
      </c>
      <c r="E1504" s="236"/>
      <c r="F1504" s="236"/>
      <c r="G1504" s="244"/>
      <c r="H1504" s="259" t="str">
        <f t="shared" si="284"/>
        <v/>
      </c>
      <c r="I1504" s="236"/>
      <c r="J1504" s="236"/>
      <c r="K1504" s="236"/>
      <c r="L1504" s="236"/>
      <c r="M1504" s="311">
        <f t="shared" si="280"/>
        <v>0</v>
      </c>
      <c r="N1504" s="236"/>
      <c r="O1504" s="236"/>
      <c r="P1504" s="236"/>
      <c r="Q1504" s="236"/>
      <c r="R1504" s="236"/>
      <c r="S1504" s="236"/>
      <c r="T1504" s="236"/>
      <c r="U1504" s="236"/>
      <c r="V1504" s="236"/>
      <c r="W1504" s="236"/>
      <c r="X1504" s="236"/>
      <c r="Y1504" s="236"/>
      <c r="Z1504" s="236"/>
      <c r="AA1504" s="236"/>
      <c r="AB1504" s="236"/>
      <c r="AC1504" s="236"/>
      <c r="AD1504" s="236"/>
      <c r="AE1504" s="236"/>
      <c r="AF1504" s="236"/>
      <c r="AG1504" s="236"/>
      <c r="AH1504" s="236"/>
      <c r="AI1504" s="236"/>
      <c r="AJ1504" s="236"/>
      <c r="AK1504" s="236"/>
      <c r="AL1504" s="260" t="str">
        <f t="shared" si="277"/>
        <v>нет</v>
      </c>
      <c r="AM1504" s="260" t="str">
        <f t="shared" si="281"/>
        <v>нет</v>
      </c>
      <c r="AN1504" s="260">
        <f t="shared" si="278"/>
        <v>0</v>
      </c>
      <c r="AO1504" s="260" t="e">
        <f t="shared" si="279"/>
        <v>#VALUE!</v>
      </c>
    </row>
    <row r="1505" spans="1:41">
      <c r="A1505" s="264" t="e">
        <f t="shared" si="282"/>
        <v>#VALUE!</v>
      </c>
      <c r="B1505" s="243">
        <v>1593</v>
      </c>
      <c r="C1505" s="244"/>
      <c r="D1505" s="259" t="str">
        <f t="shared" si="283"/>
        <v/>
      </c>
      <c r="E1505" s="236"/>
      <c r="F1505" s="236"/>
      <c r="G1505" s="244"/>
      <c r="H1505" s="259" t="str">
        <f t="shared" si="284"/>
        <v/>
      </c>
      <c r="I1505" s="236"/>
      <c r="J1505" s="236"/>
      <c r="K1505" s="236"/>
      <c r="L1505" s="236"/>
      <c r="M1505" s="311">
        <f t="shared" si="280"/>
        <v>0</v>
      </c>
      <c r="N1505" s="236"/>
      <c r="O1505" s="236"/>
      <c r="P1505" s="236"/>
      <c r="Q1505" s="236"/>
      <c r="R1505" s="236"/>
      <c r="S1505" s="236"/>
      <c r="T1505" s="236"/>
      <c r="U1505" s="236"/>
      <c r="V1505" s="236"/>
      <c r="W1505" s="236"/>
      <c r="X1505" s="236"/>
      <c r="Y1505" s="236"/>
      <c r="Z1505" s="236"/>
      <c r="AA1505" s="236"/>
      <c r="AB1505" s="236"/>
      <c r="AC1505" s="236"/>
      <c r="AD1505" s="236"/>
      <c r="AE1505" s="236"/>
      <c r="AF1505" s="236"/>
      <c r="AG1505" s="236"/>
      <c r="AH1505" s="236"/>
      <c r="AI1505" s="236"/>
      <c r="AJ1505" s="236"/>
      <c r="AK1505" s="236"/>
      <c r="AL1505" s="260" t="str">
        <f t="shared" si="277"/>
        <v>нет</v>
      </c>
      <c r="AM1505" s="260" t="str">
        <f t="shared" si="281"/>
        <v>нет</v>
      </c>
      <c r="AN1505" s="260">
        <f t="shared" si="278"/>
        <v>0</v>
      </c>
      <c r="AO1505" s="260" t="e">
        <f t="shared" si="279"/>
        <v>#VALUE!</v>
      </c>
    </row>
    <row r="1506" spans="1:41">
      <c r="A1506" s="264" t="e">
        <f t="shared" si="282"/>
        <v>#VALUE!</v>
      </c>
      <c r="B1506" s="243">
        <v>1594</v>
      </c>
      <c r="C1506" s="244"/>
      <c r="D1506" s="259" t="str">
        <f t="shared" si="283"/>
        <v/>
      </c>
      <c r="E1506" s="236"/>
      <c r="F1506" s="236"/>
      <c r="G1506" s="244"/>
      <c r="H1506" s="259" t="str">
        <f t="shared" si="284"/>
        <v/>
      </c>
      <c r="I1506" s="236"/>
      <c r="J1506" s="236"/>
      <c r="K1506" s="236"/>
      <c r="L1506" s="236"/>
      <c r="M1506" s="311">
        <f t="shared" si="280"/>
        <v>0</v>
      </c>
      <c r="N1506" s="236"/>
      <c r="O1506" s="236"/>
      <c r="P1506" s="236"/>
      <c r="Q1506" s="236"/>
      <c r="R1506" s="236"/>
      <c r="S1506" s="236"/>
      <c r="T1506" s="236"/>
      <c r="U1506" s="236"/>
      <c r="V1506" s="236"/>
      <c r="W1506" s="236"/>
      <c r="X1506" s="236"/>
      <c r="Y1506" s="236"/>
      <c r="Z1506" s="236"/>
      <c r="AA1506" s="236"/>
      <c r="AB1506" s="236"/>
      <c r="AC1506" s="236"/>
      <c r="AD1506" s="236"/>
      <c r="AE1506" s="236"/>
      <c r="AF1506" s="236"/>
      <c r="AG1506" s="236"/>
      <c r="AH1506" s="236"/>
      <c r="AI1506" s="236"/>
      <c r="AJ1506" s="236"/>
      <c r="AK1506" s="236"/>
      <c r="AL1506" s="260" t="str">
        <f t="shared" ref="AL1506:AL1569" si="285">IF($I1506&lt;5,"нет",IF($I1506&gt;9,"нет","да"))</f>
        <v>нет</v>
      </c>
      <c r="AM1506" s="260" t="str">
        <f t="shared" si="281"/>
        <v>нет</v>
      </c>
      <c r="AN1506" s="260">
        <f t="shared" ref="AN1506:AN1569" si="286">COUNTIF(N1506:AK1506,"призер")+COUNTIF(N1506:AK1506,"победитель")</f>
        <v>0</v>
      </c>
      <c r="AO1506" s="260" t="e">
        <f t="shared" ref="AO1506:AO1569" si="287">IF(LEN(G1506)=5,LEFT(G1506,1)+100,LEFT(G1506,2)+100)</f>
        <v>#VALUE!</v>
      </c>
    </row>
    <row r="1507" spans="1:41">
      <c r="A1507" s="264" t="e">
        <f t="shared" si="282"/>
        <v>#VALUE!</v>
      </c>
      <c r="B1507" s="243">
        <v>1595</v>
      </c>
      <c r="C1507" s="244"/>
      <c r="D1507" s="259" t="str">
        <f t="shared" si="283"/>
        <v/>
      </c>
      <c r="E1507" s="236"/>
      <c r="F1507" s="236"/>
      <c r="G1507" s="244"/>
      <c r="H1507" s="259" t="str">
        <f t="shared" si="284"/>
        <v/>
      </c>
      <c r="I1507" s="236"/>
      <c r="J1507" s="236"/>
      <c r="K1507" s="236"/>
      <c r="L1507" s="236"/>
      <c r="M1507" s="311">
        <f t="shared" ref="M1507:M1570" si="288">COUNTA(N1507:AK1507)</f>
        <v>0</v>
      </c>
      <c r="N1507" s="236"/>
      <c r="O1507" s="236"/>
      <c r="P1507" s="236"/>
      <c r="Q1507" s="236"/>
      <c r="R1507" s="236"/>
      <c r="S1507" s="236"/>
      <c r="T1507" s="236"/>
      <c r="U1507" s="236"/>
      <c r="V1507" s="236"/>
      <c r="W1507" s="236"/>
      <c r="X1507" s="236"/>
      <c r="Y1507" s="236"/>
      <c r="Z1507" s="236"/>
      <c r="AA1507" s="236"/>
      <c r="AB1507" s="236"/>
      <c r="AC1507" s="236"/>
      <c r="AD1507" s="236"/>
      <c r="AE1507" s="236"/>
      <c r="AF1507" s="236"/>
      <c r="AG1507" s="236"/>
      <c r="AH1507" s="236"/>
      <c r="AI1507" s="236"/>
      <c r="AJ1507" s="236"/>
      <c r="AK1507" s="236"/>
      <c r="AL1507" s="260" t="str">
        <f t="shared" si="285"/>
        <v>нет</v>
      </c>
      <c r="AM1507" s="260" t="str">
        <f t="shared" ref="AM1507:AM1570" si="289">IF($I1507&lt;=9,"нет","да")</f>
        <v>нет</v>
      </c>
      <c r="AN1507" s="260">
        <f t="shared" si="286"/>
        <v>0</v>
      </c>
      <c r="AO1507" s="260" t="e">
        <f t="shared" si="287"/>
        <v>#VALUE!</v>
      </c>
    </row>
    <row r="1508" spans="1:41">
      <c r="A1508" s="264" t="e">
        <f t="shared" si="282"/>
        <v>#VALUE!</v>
      </c>
      <c r="B1508" s="243">
        <v>1596</v>
      </c>
      <c r="C1508" s="244"/>
      <c r="D1508" s="259" t="str">
        <f t="shared" si="283"/>
        <v/>
      </c>
      <c r="E1508" s="236"/>
      <c r="F1508" s="236"/>
      <c r="G1508" s="244"/>
      <c r="H1508" s="259" t="str">
        <f t="shared" si="284"/>
        <v/>
      </c>
      <c r="I1508" s="236"/>
      <c r="J1508" s="236"/>
      <c r="K1508" s="236"/>
      <c r="L1508" s="236"/>
      <c r="M1508" s="311">
        <f t="shared" si="288"/>
        <v>0</v>
      </c>
      <c r="N1508" s="236"/>
      <c r="O1508" s="236"/>
      <c r="P1508" s="236"/>
      <c r="Q1508" s="236"/>
      <c r="R1508" s="236"/>
      <c r="S1508" s="236"/>
      <c r="T1508" s="236"/>
      <c r="U1508" s="236"/>
      <c r="V1508" s="236"/>
      <c r="W1508" s="236"/>
      <c r="X1508" s="236"/>
      <c r="Y1508" s="236"/>
      <c r="Z1508" s="236"/>
      <c r="AA1508" s="236"/>
      <c r="AB1508" s="236"/>
      <c r="AC1508" s="236"/>
      <c r="AD1508" s="236"/>
      <c r="AE1508" s="236"/>
      <c r="AF1508" s="236"/>
      <c r="AG1508" s="236"/>
      <c r="AH1508" s="236"/>
      <c r="AI1508" s="236"/>
      <c r="AJ1508" s="236"/>
      <c r="AK1508" s="236"/>
      <c r="AL1508" s="260" t="str">
        <f t="shared" si="285"/>
        <v>нет</v>
      </c>
      <c r="AM1508" s="260" t="str">
        <f t="shared" si="289"/>
        <v>нет</v>
      </c>
      <c r="AN1508" s="260">
        <f t="shared" si="286"/>
        <v>0</v>
      </c>
      <c r="AO1508" s="260" t="e">
        <f t="shared" si="287"/>
        <v>#VALUE!</v>
      </c>
    </row>
    <row r="1509" spans="1:41">
      <c r="A1509" s="264" t="e">
        <f t="shared" si="282"/>
        <v>#VALUE!</v>
      </c>
      <c r="B1509" s="243">
        <v>1597</v>
      </c>
      <c r="C1509" s="244"/>
      <c r="D1509" s="259" t="str">
        <f t="shared" si="283"/>
        <v/>
      </c>
      <c r="E1509" s="236"/>
      <c r="F1509" s="236"/>
      <c r="G1509" s="244"/>
      <c r="H1509" s="259" t="str">
        <f t="shared" si="284"/>
        <v/>
      </c>
      <c r="I1509" s="236"/>
      <c r="J1509" s="236"/>
      <c r="K1509" s="236"/>
      <c r="L1509" s="236"/>
      <c r="M1509" s="311">
        <f t="shared" si="288"/>
        <v>0</v>
      </c>
      <c r="N1509" s="236"/>
      <c r="O1509" s="236"/>
      <c r="P1509" s="236"/>
      <c r="Q1509" s="236"/>
      <c r="R1509" s="236"/>
      <c r="S1509" s="236"/>
      <c r="T1509" s="236"/>
      <c r="U1509" s="236"/>
      <c r="V1509" s="236"/>
      <c r="W1509" s="236"/>
      <c r="X1509" s="236"/>
      <c r="Y1509" s="236"/>
      <c r="Z1509" s="236"/>
      <c r="AA1509" s="236"/>
      <c r="AB1509" s="236"/>
      <c r="AC1509" s="236"/>
      <c r="AD1509" s="236"/>
      <c r="AE1509" s="236"/>
      <c r="AF1509" s="236"/>
      <c r="AG1509" s="236"/>
      <c r="AH1509" s="236"/>
      <c r="AI1509" s="236"/>
      <c r="AJ1509" s="236"/>
      <c r="AK1509" s="236"/>
      <c r="AL1509" s="260" t="str">
        <f t="shared" si="285"/>
        <v>нет</v>
      </c>
      <c r="AM1509" s="260" t="str">
        <f t="shared" si="289"/>
        <v>нет</v>
      </c>
      <c r="AN1509" s="260">
        <f t="shared" si="286"/>
        <v>0</v>
      </c>
      <c r="AO1509" s="260" t="e">
        <f t="shared" si="287"/>
        <v>#VALUE!</v>
      </c>
    </row>
    <row r="1510" spans="1:41">
      <c r="A1510" s="264" t="e">
        <f t="shared" si="282"/>
        <v>#VALUE!</v>
      </c>
      <c r="B1510" s="243">
        <v>1598</v>
      </c>
      <c r="C1510" s="244"/>
      <c r="D1510" s="259" t="str">
        <f t="shared" si="283"/>
        <v/>
      </c>
      <c r="E1510" s="236"/>
      <c r="F1510" s="236"/>
      <c r="G1510" s="244"/>
      <c r="H1510" s="259" t="str">
        <f t="shared" si="284"/>
        <v/>
      </c>
      <c r="I1510" s="236"/>
      <c r="J1510" s="236"/>
      <c r="K1510" s="236"/>
      <c r="L1510" s="236"/>
      <c r="M1510" s="311">
        <f t="shared" si="288"/>
        <v>0</v>
      </c>
      <c r="N1510" s="236"/>
      <c r="O1510" s="236"/>
      <c r="P1510" s="236"/>
      <c r="Q1510" s="236"/>
      <c r="R1510" s="236"/>
      <c r="S1510" s="236"/>
      <c r="T1510" s="236"/>
      <c r="U1510" s="236"/>
      <c r="V1510" s="236"/>
      <c r="W1510" s="236"/>
      <c r="X1510" s="236"/>
      <c r="Y1510" s="236"/>
      <c r="Z1510" s="236"/>
      <c r="AA1510" s="236"/>
      <c r="AB1510" s="236"/>
      <c r="AC1510" s="236"/>
      <c r="AD1510" s="236"/>
      <c r="AE1510" s="236"/>
      <c r="AF1510" s="236"/>
      <c r="AG1510" s="236"/>
      <c r="AH1510" s="236"/>
      <c r="AI1510" s="236"/>
      <c r="AJ1510" s="236"/>
      <c r="AK1510" s="236"/>
      <c r="AL1510" s="260" t="str">
        <f t="shared" si="285"/>
        <v>нет</v>
      </c>
      <c r="AM1510" s="260" t="str">
        <f t="shared" si="289"/>
        <v>нет</v>
      </c>
      <c r="AN1510" s="260">
        <f t="shared" si="286"/>
        <v>0</v>
      </c>
      <c r="AO1510" s="260" t="e">
        <f t="shared" si="287"/>
        <v>#VALUE!</v>
      </c>
    </row>
    <row r="1511" spans="1:41">
      <c r="A1511" s="264" t="e">
        <f t="shared" si="282"/>
        <v>#VALUE!</v>
      </c>
      <c r="B1511" s="243">
        <v>1599</v>
      </c>
      <c r="C1511" s="244"/>
      <c r="D1511" s="259" t="str">
        <f t="shared" si="283"/>
        <v/>
      </c>
      <c r="E1511" s="236"/>
      <c r="F1511" s="236"/>
      <c r="G1511" s="244"/>
      <c r="H1511" s="259" t="str">
        <f t="shared" si="284"/>
        <v/>
      </c>
      <c r="I1511" s="236"/>
      <c r="J1511" s="236"/>
      <c r="K1511" s="236"/>
      <c r="L1511" s="236"/>
      <c r="M1511" s="311">
        <f t="shared" si="288"/>
        <v>0</v>
      </c>
      <c r="N1511" s="236"/>
      <c r="O1511" s="236"/>
      <c r="P1511" s="236"/>
      <c r="Q1511" s="236"/>
      <c r="R1511" s="236"/>
      <c r="S1511" s="236"/>
      <c r="T1511" s="236"/>
      <c r="U1511" s="236"/>
      <c r="V1511" s="236"/>
      <c r="W1511" s="236"/>
      <c r="X1511" s="236"/>
      <c r="Y1511" s="236"/>
      <c r="Z1511" s="236"/>
      <c r="AA1511" s="236"/>
      <c r="AB1511" s="236"/>
      <c r="AC1511" s="236"/>
      <c r="AD1511" s="236"/>
      <c r="AE1511" s="236"/>
      <c r="AF1511" s="236"/>
      <c r="AG1511" s="236"/>
      <c r="AH1511" s="236"/>
      <c r="AI1511" s="236"/>
      <c r="AJ1511" s="236"/>
      <c r="AK1511" s="236"/>
      <c r="AL1511" s="260" t="str">
        <f t="shared" si="285"/>
        <v>нет</v>
      </c>
      <c r="AM1511" s="260" t="str">
        <f t="shared" si="289"/>
        <v>нет</v>
      </c>
      <c r="AN1511" s="260">
        <f t="shared" si="286"/>
        <v>0</v>
      </c>
      <c r="AO1511" s="260" t="e">
        <f t="shared" si="287"/>
        <v>#VALUE!</v>
      </c>
    </row>
    <row r="1512" spans="1:41">
      <c r="A1512" s="264" t="e">
        <f t="shared" si="282"/>
        <v>#VALUE!</v>
      </c>
      <c r="B1512" s="243">
        <v>1600</v>
      </c>
      <c r="C1512" s="244"/>
      <c r="D1512" s="259" t="str">
        <f t="shared" si="283"/>
        <v/>
      </c>
      <c r="E1512" s="236"/>
      <c r="F1512" s="236"/>
      <c r="G1512" s="244"/>
      <c r="H1512" s="259" t="str">
        <f t="shared" si="284"/>
        <v/>
      </c>
      <c r="I1512" s="236"/>
      <c r="J1512" s="236"/>
      <c r="K1512" s="236"/>
      <c r="L1512" s="236"/>
      <c r="M1512" s="311">
        <f t="shared" si="288"/>
        <v>0</v>
      </c>
      <c r="N1512" s="236"/>
      <c r="O1512" s="236"/>
      <c r="P1512" s="236"/>
      <c r="Q1512" s="236"/>
      <c r="R1512" s="236"/>
      <c r="S1512" s="236"/>
      <c r="T1512" s="236"/>
      <c r="U1512" s="236"/>
      <c r="V1512" s="236"/>
      <c r="W1512" s="236"/>
      <c r="X1512" s="236"/>
      <c r="Y1512" s="236"/>
      <c r="Z1512" s="236"/>
      <c r="AA1512" s="236"/>
      <c r="AB1512" s="236"/>
      <c r="AC1512" s="236"/>
      <c r="AD1512" s="236"/>
      <c r="AE1512" s="236"/>
      <c r="AF1512" s="236"/>
      <c r="AG1512" s="236"/>
      <c r="AH1512" s="236"/>
      <c r="AI1512" s="236"/>
      <c r="AJ1512" s="236"/>
      <c r="AK1512" s="236"/>
      <c r="AL1512" s="260" t="str">
        <f t="shared" si="285"/>
        <v>нет</v>
      </c>
      <c r="AM1512" s="260" t="str">
        <f t="shared" si="289"/>
        <v>нет</v>
      </c>
      <c r="AN1512" s="260">
        <f t="shared" si="286"/>
        <v>0</v>
      </c>
      <c r="AO1512" s="260" t="e">
        <f t="shared" si="287"/>
        <v>#VALUE!</v>
      </c>
    </row>
    <row r="1513" spans="1:41">
      <c r="A1513" s="264" t="e">
        <f t="shared" si="282"/>
        <v>#VALUE!</v>
      </c>
      <c r="B1513" s="243">
        <v>1601</v>
      </c>
      <c r="C1513" s="244"/>
      <c r="D1513" s="259" t="str">
        <f t="shared" si="283"/>
        <v/>
      </c>
      <c r="E1513" s="236"/>
      <c r="F1513" s="236"/>
      <c r="G1513" s="244"/>
      <c r="H1513" s="259" t="str">
        <f t="shared" si="284"/>
        <v/>
      </c>
      <c r="I1513" s="236"/>
      <c r="J1513" s="236"/>
      <c r="K1513" s="236"/>
      <c r="L1513" s="236"/>
      <c r="M1513" s="311">
        <f t="shared" si="288"/>
        <v>0</v>
      </c>
      <c r="N1513" s="236"/>
      <c r="O1513" s="236"/>
      <c r="P1513" s="236"/>
      <c r="Q1513" s="236"/>
      <c r="R1513" s="236"/>
      <c r="S1513" s="236"/>
      <c r="T1513" s="236"/>
      <c r="U1513" s="236"/>
      <c r="V1513" s="236"/>
      <c r="W1513" s="236"/>
      <c r="X1513" s="236"/>
      <c r="Y1513" s="236"/>
      <c r="Z1513" s="236"/>
      <c r="AA1513" s="236"/>
      <c r="AB1513" s="236"/>
      <c r="AC1513" s="236"/>
      <c r="AD1513" s="236"/>
      <c r="AE1513" s="236"/>
      <c r="AF1513" s="236"/>
      <c r="AG1513" s="236"/>
      <c r="AH1513" s="236"/>
      <c r="AI1513" s="236"/>
      <c r="AJ1513" s="236"/>
      <c r="AK1513" s="236"/>
      <c r="AL1513" s="260" t="str">
        <f t="shared" si="285"/>
        <v>нет</v>
      </c>
      <c r="AM1513" s="260" t="str">
        <f t="shared" si="289"/>
        <v>нет</v>
      </c>
      <c r="AN1513" s="260">
        <f t="shared" si="286"/>
        <v>0</v>
      </c>
      <c r="AO1513" s="260" t="e">
        <f t="shared" si="287"/>
        <v>#VALUE!</v>
      </c>
    </row>
    <row r="1514" spans="1:41">
      <c r="A1514" s="264" t="e">
        <f t="shared" si="282"/>
        <v>#VALUE!</v>
      </c>
      <c r="B1514" s="243">
        <v>1602</v>
      </c>
      <c r="C1514" s="244"/>
      <c r="D1514" s="259" t="str">
        <f t="shared" si="283"/>
        <v/>
      </c>
      <c r="E1514" s="236"/>
      <c r="F1514" s="236"/>
      <c r="G1514" s="244"/>
      <c r="H1514" s="259" t="str">
        <f t="shared" si="284"/>
        <v/>
      </c>
      <c r="I1514" s="236"/>
      <c r="J1514" s="236"/>
      <c r="K1514" s="236"/>
      <c r="L1514" s="236"/>
      <c r="M1514" s="311">
        <f t="shared" si="288"/>
        <v>0</v>
      </c>
      <c r="N1514" s="236"/>
      <c r="O1514" s="236"/>
      <c r="P1514" s="236"/>
      <c r="Q1514" s="236"/>
      <c r="R1514" s="236"/>
      <c r="S1514" s="236"/>
      <c r="T1514" s="236"/>
      <c r="U1514" s="236"/>
      <c r="V1514" s="236"/>
      <c r="W1514" s="236"/>
      <c r="X1514" s="236"/>
      <c r="Y1514" s="236"/>
      <c r="Z1514" s="236"/>
      <c r="AA1514" s="236"/>
      <c r="AB1514" s="236"/>
      <c r="AC1514" s="236"/>
      <c r="AD1514" s="236"/>
      <c r="AE1514" s="236"/>
      <c r="AF1514" s="236"/>
      <c r="AG1514" s="236"/>
      <c r="AH1514" s="236"/>
      <c r="AI1514" s="236"/>
      <c r="AJ1514" s="236"/>
      <c r="AK1514" s="236"/>
      <c r="AL1514" s="260" t="str">
        <f t="shared" si="285"/>
        <v>нет</v>
      </c>
      <c r="AM1514" s="260" t="str">
        <f t="shared" si="289"/>
        <v>нет</v>
      </c>
      <c r="AN1514" s="260">
        <f t="shared" si="286"/>
        <v>0</v>
      </c>
      <c r="AO1514" s="260" t="e">
        <f t="shared" si="287"/>
        <v>#VALUE!</v>
      </c>
    </row>
    <row r="1515" spans="1:41">
      <c r="A1515" s="264" t="e">
        <f t="shared" si="282"/>
        <v>#VALUE!</v>
      </c>
      <c r="B1515" s="243">
        <v>1603</v>
      </c>
      <c r="C1515" s="244"/>
      <c r="D1515" s="259" t="str">
        <f t="shared" si="283"/>
        <v/>
      </c>
      <c r="E1515" s="236"/>
      <c r="F1515" s="236"/>
      <c r="G1515" s="244"/>
      <c r="H1515" s="259" t="str">
        <f t="shared" si="284"/>
        <v/>
      </c>
      <c r="I1515" s="236"/>
      <c r="J1515" s="236"/>
      <c r="K1515" s="236"/>
      <c r="L1515" s="236"/>
      <c r="M1515" s="311">
        <f t="shared" si="288"/>
        <v>0</v>
      </c>
      <c r="N1515" s="236"/>
      <c r="O1515" s="236"/>
      <c r="P1515" s="236"/>
      <c r="Q1515" s="236"/>
      <c r="R1515" s="236"/>
      <c r="S1515" s="236"/>
      <c r="T1515" s="236"/>
      <c r="U1515" s="236"/>
      <c r="V1515" s="236"/>
      <c r="W1515" s="236"/>
      <c r="X1515" s="236"/>
      <c r="Y1515" s="236"/>
      <c r="Z1515" s="236"/>
      <c r="AA1515" s="236"/>
      <c r="AB1515" s="236"/>
      <c r="AC1515" s="236"/>
      <c r="AD1515" s="236"/>
      <c r="AE1515" s="236"/>
      <c r="AF1515" s="236"/>
      <c r="AG1515" s="236"/>
      <c r="AH1515" s="236"/>
      <c r="AI1515" s="236"/>
      <c r="AJ1515" s="236"/>
      <c r="AK1515" s="236"/>
      <c r="AL1515" s="260" t="str">
        <f t="shared" si="285"/>
        <v>нет</v>
      </c>
      <c r="AM1515" s="260" t="str">
        <f t="shared" si="289"/>
        <v>нет</v>
      </c>
      <c r="AN1515" s="260">
        <f t="shared" si="286"/>
        <v>0</v>
      </c>
      <c r="AO1515" s="260" t="e">
        <f t="shared" si="287"/>
        <v>#VALUE!</v>
      </c>
    </row>
    <row r="1516" spans="1:41">
      <c r="A1516" s="264" t="e">
        <f t="shared" si="282"/>
        <v>#VALUE!</v>
      </c>
      <c r="B1516" s="243">
        <v>1604</v>
      </c>
      <c r="C1516" s="244"/>
      <c r="D1516" s="259" t="str">
        <f t="shared" si="283"/>
        <v/>
      </c>
      <c r="E1516" s="236"/>
      <c r="F1516" s="236"/>
      <c r="G1516" s="244"/>
      <c r="H1516" s="259" t="str">
        <f t="shared" si="284"/>
        <v/>
      </c>
      <c r="I1516" s="236"/>
      <c r="J1516" s="236"/>
      <c r="K1516" s="236"/>
      <c r="L1516" s="236"/>
      <c r="M1516" s="311">
        <f t="shared" si="288"/>
        <v>0</v>
      </c>
      <c r="N1516" s="236"/>
      <c r="O1516" s="236"/>
      <c r="P1516" s="236"/>
      <c r="Q1516" s="236"/>
      <c r="R1516" s="236"/>
      <c r="S1516" s="236"/>
      <c r="T1516" s="236"/>
      <c r="U1516" s="236"/>
      <c r="V1516" s="236"/>
      <c r="W1516" s="236"/>
      <c r="X1516" s="236"/>
      <c r="Y1516" s="236"/>
      <c r="Z1516" s="236"/>
      <c r="AA1516" s="236"/>
      <c r="AB1516" s="236"/>
      <c r="AC1516" s="236"/>
      <c r="AD1516" s="236"/>
      <c r="AE1516" s="236"/>
      <c r="AF1516" s="236"/>
      <c r="AG1516" s="236"/>
      <c r="AH1516" s="236"/>
      <c r="AI1516" s="236"/>
      <c r="AJ1516" s="236"/>
      <c r="AK1516" s="236"/>
      <c r="AL1516" s="260" t="str">
        <f t="shared" si="285"/>
        <v>нет</v>
      </c>
      <c r="AM1516" s="260" t="str">
        <f t="shared" si="289"/>
        <v>нет</v>
      </c>
      <c r="AN1516" s="260">
        <f t="shared" si="286"/>
        <v>0</v>
      </c>
      <c r="AO1516" s="260" t="e">
        <f t="shared" si="287"/>
        <v>#VALUE!</v>
      </c>
    </row>
    <row r="1517" spans="1:41">
      <c r="A1517" s="264" t="e">
        <f t="shared" ref="A1517:A1580" si="290">IF($AO1517=$C1517, "Код_ОО+МСУ_верно", "Требуется проверка кода ОО или МСУ, кроме 101, 102,103")</f>
        <v>#VALUE!</v>
      </c>
      <c r="B1517" s="243">
        <v>1605</v>
      </c>
      <c r="C1517" s="244"/>
      <c r="D1517" s="259" t="str">
        <f t="shared" si="283"/>
        <v/>
      </c>
      <c r="E1517" s="236"/>
      <c r="F1517" s="236"/>
      <c r="G1517" s="244"/>
      <c r="H1517" s="259" t="str">
        <f t="shared" si="284"/>
        <v/>
      </c>
      <c r="I1517" s="236"/>
      <c r="J1517" s="236"/>
      <c r="K1517" s="236"/>
      <c r="L1517" s="236"/>
      <c r="M1517" s="311">
        <f t="shared" si="288"/>
        <v>0</v>
      </c>
      <c r="N1517" s="236"/>
      <c r="O1517" s="236"/>
      <c r="P1517" s="236"/>
      <c r="Q1517" s="236"/>
      <c r="R1517" s="236"/>
      <c r="S1517" s="236"/>
      <c r="T1517" s="236"/>
      <c r="U1517" s="236"/>
      <c r="V1517" s="236"/>
      <c r="W1517" s="236"/>
      <c r="X1517" s="236"/>
      <c r="Y1517" s="236"/>
      <c r="Z1517" s="236"/>
      <c r="AA1517" s="236"/>
      <c r="AB1517" s="236"/>
      <c r="AC1517" s="236"/>
      <c r="AD1517" s="236"/>
      <c r="AE1517" s="236"/>
      <c r="AF1517" s="236"/>
      <c r="AG1517" s="236"/>
      <c r="AH1517" s="236"/>
      <c r="AI1517" s="236"/>
      <c r="AJ1517" s="236"/>
      <c r="AK1517" s="236"/>
      <c r="AL1517" s="260" t="str">
        <f t="shared" si="285"/>
        <v>нет</v>
      </c>
      <c r="AM1517" s="260" t="str">
        <f t="shared" si="289"/>
        <v>нет</v>
      </c>
      <c r="AN1517" s="260">
        <f t="shared" si="286"/>
        <v>0</v>
      </c>
      <c r="AO1517" s="260" t="e">
        <f t="shared" si="287"/>
        <v>#VALUE!</v>
      </c>
    </row>
    <row r="1518" spans="1:41">
      <c r="A1518" s="264" t="e">
        <f t="shared" si="290"/>
        <v>#VALUE!</v>
      </c>
      <c r="B1518" s="243">
        <v>1606</v>
      </c>
      <c r="C1518" s="244"/>
      <c r="D1518" s="259" t="str">
        <f t="shared" si="283"/>
        <v/>
      </c>
      <c r="E1518" s="236"/>
      <c r="F1518" s="236"/>
      <c r="G1518" s="244"/>
      <c r="H1518" s="259" t="str">
        <f t="shared" si="284"/>
        <v/>
      </c>
      <c r="I1518" s="236"/>
      <c r="J1518" s="236"/>
      <c r="K1518" s="236"/>
      <c r="L1518" s="236"/>
      <c r="M1518" s="311">
        <f t="shared" si="288"/>
        <v>0</v>
      </c>
      <c r="N1518" s="236"/>
      <c r="O1518" s="236"/>
      <c r="P1518" s="236"/>
      <c r="Q1518" s="236"/>
      <c r="R1518" s="236"/>
      <c r="S1518" s="236"/>
      <c r="T1518" s="236"/>
      <c r="U1518" s="236"/>
      <c r="V1518" s="236"/>
      <c r="W1518" s="236"/>
      <c r="X1518" s="236"/>
      <c r="Y1518" s="236"/>
      <c r="Z1518" s="236"/>
      <c r="AA1518" s="236"/>
      <c r="AB1518" s="236"/>
      <c r="AC1518" s="236"/>
      <c r="AD1518" s="236"/>
      <c r="AE1518" s="236"/>
      <c r="AF1518" s="236"/>
      <c r="AG1518" s="236"/>
      <c r="AH1518" s="236"/>
      <c r="AI1518" s="236"/>
      <c r="AJ1518" s="236"/>
      <c r="AK1518" s="236"/>
      <c r="AL1518" s="260" t="str">
        <f t="shared" si="285"/>
        <v>нет</v>
      </c>
      <c r="AM1518" s="260" t="str">
        <f t="shared" si="289"/>
        <v>нет</v>
      </c>
      <c r="AN1518" s="260">
        <f t="shared" si="286"/>
        <v>0</v>
      </c>
      <c r="AO1518" s="260" t="e">
        <f t="shared" si="287"/>
        <v>#VALUE!</v>
      </c>
    </row>
    <row r="1519" spans="1:41">
      <c r="A1519" s="264" t="e">
        <f t="shared" si="290"/>
        <v>#VALUE!</v>
      </c>
      <c r="B1519" s="243">
        <v>1607</v>
      </c>
      <c r="C1519" s="244"/>
      <c r="D1519" s="259" t="str">
        <f t="shared" si="283"/>
        <v/>
      </c>
      <c r="E1519" s="236"/>
      <c r="F1519" s="236"/>
      <c r="G1519" s="244"/>
      <c r="H1519" s="259" t="str">
        <f t="shared" si="284"/>
        <v/>
      </c>
      <c r="I1519" s="236"/>
      <c r="J1519" s="236"/>
      <c r="K1519" s="236"/>
      <c r="L1519" s="236"/>
      <c r="M1519" s="311">
        <f t="shared" si="288"/>
        <v>0</v>
      </c>
      <c r="N1519" s="236"/>
      <c r="O1519" s="236"/>
      <c r="P1519" s="236"/>
      <c r="Q1519" s="236"/>
      <c r="R1519" s="236"/>
      <c r="S1519" s="236"/>
      <c r="T1519" s="236"/>
      <c r="U1519" s="236"/>
      <c r="V1519" s="236"/>
      <c r="W1519" s="236"/>
      <c r="X1519" s="236"/>
      <c r="Y1519" s="236"/>
      <c r="Z1519" s="236"/>
      <c r="AA1519" s="236"/>
      <c r="AB1519" s="236"/>
      <c r="AC1519" s="236"/>
      <c r="AD1519" s="236"/>
      <c r="AE1519" s="236"/>
      <c r="AF1519" s="236"/>
      <c r="AG1519" s="236"/>
      <c r="AH1519" s="236"/>
      <c r="AI1519" s="236"/>
      <c r="AJ1519" s="236"/>
      <c r="AK1519" s="236"/>
      <c r="AL1519" s="260" t="str">
        <f t="shared" si="285"/>
        <v>нет</v>
      </c>
      <c r="AM1519" s="260" t="str">
        <f t="shared" si="289"/>
        <v>нет</v>
      </c>
      <c r="AN1519" s="260">
        <f t="shared" si="286"/>
        <v>0</v>
      </c>
      <c r="AO1519" s="260" t="e">
        <f t="shared" si="287"/>
        <v>#VALUE!</v>
      </c>
    </row>
    <row r="1520" spans="1:41">
      <c r="A1520" s="264" t="e">
        <f t="shared" si="290"/>
        <v>#VALUE!</v>
      </c>
      <c r="B1520" s="243">
        <v>1608</v>
      </c>
      <c r="C1520" s="244"/>
      <c r="D1520" s="259" t="str">
        <f t="shared" si="283"/>
        <v/>
      </c>
      <c r="E1520" s="236"/>
      <c r="F1520" s="236"/>
      <c r="G1520" s="244"/>
      <c r="H1520" s="259" t="str">
        <f t="shared" si="284"/>
        <v/>
      </c>
      <c r="I1520" s="236"/>
      <c r="J1520" s="236"/>
      <c r="K1520" s="236"/>
      <c r="L1520" s="236"/>
      <c r="M1520" s="311">
        <f t="shared" si="288"/>
        <v>0</v>
      </c>
      <c r="N1520" s="236"/>
      <c r="O1520" s="236"/>
      <c r="P1520" s="236"/>
      <c r="Q1520" s="236"/>
      <c r="R1520" s="236"/>
      <c r="S1520" s="236"/>
      <c r="T1520" s="236"/>
      <c r="U1520" s="236"/>
      <c r="V1520" s="236"/>
      <c r="W1520" s="236"/>
      <c r="X1520" s="236"/>
      <c r="Y1520" s="236"/>
      <c r="Z1520" s="236"/>
      <c r="AA1520" s="236"/>
      <c r="AB1520" s="236"/>
      <c r="AC1520" s="236"/>
      <c r="AD1520" s="236"/>
      <c r="AE1520" s="236"/>
      <c r="AF1520" s="236"/>
      <c r="AG1520" s="236"/>
      <c r="AH1520" s="236"/>
      <c r="AI1520" s="236"/>
      <c r="AJ1520" s="236"/>
      <c r="AK1520" s="236"/>
      <c r="AL1520" s="260" t="str">
        <f t="shared" si="285"/>
        <v>нет</v>
      </c>
      <c r="AM1520" s="260" t="str">
        <f t="shared" si="289"/>
        <v>нет</v>
      </c>
      <c r="AN1520" s="260">
        <f t="shared" si="286"/>
        <v>0</v>
      </c>
      <c r="AO1520" s="260" t="e">
        <f t="shared" si="287"/>
        <v>#VALUE!</v>
      </c>
    </row>
    <row r="1521" spans="1:41">
      <c r="A1521" s="264" t="e">
        <f t="shared" si="290"/>
        <v>#VALUE!</v>
      </c>
      <c r="B1521" s="243">
        <v>1609</v>
      </c>
      <c r="C1521" s="244"/>
      <c r="D1521" s="259" t="str">
        <f t="shared" si="283"/>
        <v/>
      </c>
      <c r="E1521" s="236"/>
      <c r="F1521" s="236"/>
      <c r="G1521" s="244"/>
      <c r="H1521" s="259" t="str">
        <f t="shared" si="284"/>
        <v/>
      </c>
      <c r="I1521" s="236"/>
      <c r="J1521" s="236"/>
      <c r="K1521" s="236"/>
      <c r="L1521" s="236"/>
      <c r="M1521" s="311">
        <f t="shared" si="288"/>
        <v>0</v>
      </c>
      <c r="N1521" s="236"/>
      <c r="O1521" s="236"/>
      <c r="P1521" s="236"/>
      <c r="Q1521" s="236"/>
      <c r="R1521" s="236"/>
      <c r="S1521" s="236"/>
      <c r="T1521" s="236"/>
      <c r="U1521" s="236"/>
      <c r="V1521" s="236"/>
      <c r="W1521" s="236"/>
      <c r="X1521" s="236"/>
      <c r="Y1521" s="236"/>
      <c r="Z1521" s="236"/>
      <c r="AA1521" s="236"/>
      <c r="AB1521" s="236"/>
      <c r="AC1521" s="236"/>
      <c r="AD1521" s="236"/>
      <c r="AE1521" s="236"/>
      <c r="AF1521" s="236"/>
      <c r="AG1521" s="236"/>
      <c r="AH1521" s="236"/>
      <c r="AI1521" s="236"/>
      <c r="AJ1521" s="236"/>
      <c r="AK1521" s="236"/>
      <c r="AL1521" s="260" t="str">
        <f t="shared" si="285"/>
        <v>нет</v>
      </c>
      <c r="AM1521" s="260" t="str">
        <f t="shared" si="289"/>
        <v>нет</v>
      </c>
      <c r="AN1521" s="260">
        <f t="shared" si="286"/>
        <v>0</v>
      </c>
      <c r="AO1521" s="260" t="e">
        <f t="shared" si="287"/>
        <v>#VALUE!</v>
      </c>
    </row>
    <row r="1522" spans="1:41">
      <c r="A1522" s="264" t="e">
        <f t="shared" si="290"/>
        <v>#VALUE!</v>
      </c>
      <c r="B1522" s="243">
        <v>1610</v>
      </c>
      <c r="C1522" s="244"/>
      <c r="D1522" s="259" t="str">
        <f t="shared" si="283"/>
        <v/>
      </c>
      <c r="E1522" s="236"/>
      <c r="F1522" s="236"/>
      <c r="G1522" s="244"/>
      <c r="H1522" s="259" t="str">
        <f t="shared" si="284"/>
        <v/>
      </c>
      <c r="I1522" s="236"/>
      <c r="J1522" s="236"/>
      <c r="K1522" s="236"/>
      <c r="L1522" s="236"/>
      <c r="M1522" s="311">
        <f t="shared" si="288"/>
        <v>0</v>
      </c>
      <c r="N1522" s="236"/>
      <c r="O1522" s="236"/>
      <c r="P1522" s="236"/>
      <c r="Q1522" s="236"/>
      <c r="R1522" s="236"/>
      <c r="S1522" s="236"/>
      <c r="T1522" s="236"/>
      <c r="U1522" s="236"/>
      <c r="V1522" s="236"/>
      <c r="W1522" s="236"/>
      <c r="X1522" s="236"/>
      <c r="Y1522" s="236"/>
      <c r="Z1522" s="236"/>
      <c r="AA1522" s="236"/>
      <c r="AB1522" s="236"/>
      <c r="AC1522" s="236"/>
      <c r="AD1522" s="236"/>
      <c r="AE1522" s="236"/>
      <c r="AF1522" s="236"/>
      <c r="AG1522" s="236"/>
      <c r="AH1522" s="236"/>
      <c r="AI1522" s="236"/>
      <c r="AJ1522" s="236"/>
      <c r="AK1522" s="236"/>
      <c r="AL1522" s="260" t="str">
        <f t="shared" si="285"/>
        <v>нет</v>
      </c>
      <c r="AM1522" s="260" t="str">
        <f t="shared" si="289"/>
        <v>нет</v>
      </c>
      <c r="AN1522" s="260">
        <f t="shared" si="286"/>
        <v>0</v>
      </c>
      <c r="AO1522" s="260" t="e">
        <f t="shared" si="287"/>
        <v>#VALUE!</v>
      </c>
    </row>
    <row r="1523" spans="1:41">
      <c r="A1523" s="264" t="e">
        <f t="shared" si="290"/>
        <v>#VALUE!</v>
      </c>
      <c r="B1523" s="243">
        <v>1611</v>
      </c>
      <c r="C1523" s="244"/>
      <c r="D1523" s="259" t="str">
        <f t="shared" si="283"/>
        <v/>
      </c>
      <c r="E1523" s="236"/>
      <c r="F1523" s="236"/>
      <c r="G1523" s="244"/>
      <c r="H1523" s="259" t="str">
        <f t="shared" si="284"/>
        <v/>
      </c>
      <c r="I1523" s="236"/>
      <c r="J1523" s="236"/>
      <c r="K1523" s="236"/>
      <c r="L1523" s="236"/>
      <c r="M1523" s="311">
        <f t="shared" si="288"/>
        <v>0</v>
      </c>
      <c r="N1523" s="236"/>
      <c r="O1523" s="236"/>
      <c r="P1523" s="236"/>
      <c r="Q1523" s="236"/>
      <c r="R1523" s="236"/>
      <c r="S1523" s="236"/>
      <c r="T1523" s="236"/>
      <c r="U1523" s="236"/>
      <c r="V1523" s="236"/>
      <c r="W1523" s="236"/>
      <c r="X1523" s="236"/>
      <c r="Y1523" s="236"/>
      <c r="Z1523" s="236"/>
      <c r="AA1523" s="236"/>
      <c r="AB1523" s="236"/>
      <c r="AC1523" s="236"/>
      <c r="AD1523" s="236"/>
      <c r="AE1523" s="236"/>
      <c r="AF1523" s="236"/>
      <c r="AG1523" s="236"/>
      <c r="AH1523" s="236"/>
      <c r="AI1523" s="236"/>
      <c r="AJ1523" s="236"/>
      <c r="AK1523" s="236"/>
      <c r="AL1523" s="260" t="str">
        <f t="shared" si="285"/>
        <v>нет</v>
      </c>
      <c r="AM1523" s="260" t="str">
        <f t="shared" si="289"/>
        <v>нет</v>
      </c>
      <c r="AN1523" s="260">
        <f t="shared" si="286"/>
        <v>0</v>
      </c>
      <c r="AO1523" s="260" t="e">
        <f t="shared" si="287"/>
        <v>#VALUE!</v>
      </c>
    </row>
    <row r="1524" spans="1:41">
      <c r="A1524" s="264" t="e">
        <f t="shared" si="290"/>
        <v>#VALUE!</v>
      </c>
      <c r="B1524" s="243">
        <v>1612</v>
      </c>
      <c r="C1524" s="244"/>
      <c r="D1524" s="259" t="str">
        <f t="shared" si="283"/>
        <v/>
      </c>
      <c r="E1524" s="236"/>
      <c r="F1524" s="236"/>
      <c r="G1524" s="244"/>
      <c r="H1524" s="259" t="str">
        <f t="shared" si="284"/>
        <v/>
      </c>
      <c r="I1524" s="236"/>
      <c r="J1524" s="236"/>
      <c r="K1524" s="236"/>
      <c r="L1524" s="236"/>
      <c r="M1524" s="311">
        <f t="shared" si="288"/>
        <v>0</v>
      </c>
      <c r="N1524" s="236"/>
      <c r="O1524" s="236"/>
      <c r="P1524" s="236"/>
      <c r="Q1524" s="236"/>
      <c r="R1524" s="236"/>
      <c r="S1524" s="236"/>
      <c r="T1524" s="236"/>
      <c r="U1524" s="236"/>
      <c r="V1524" s="236"/>
      <c r="W1524" s="236"/>
      <c r="X1524" s="236"/>
      <c r="Y1524" s="236"/>
      <c r="Z1524" s="236"/>
      <c r="AA1524" s="236"/>
      <c r="AB1524" s="236"/>
      <c r="AC1524" s="236"/>
      <c r="AD1524" s="236"/>
      <c r="AE1524" s="236"/>
      <c r="AF1524" s="236"/>
      <c r="AG1524" s="236"/>
      <c r="AH1524" s="236"/>
      <c r="AI1524" s="236"/>
      <c r="AJ1524" s="236"/>
      <c r="AK1524" s="236"/>
      <c r="AL1524" s="260" t="str">
        <f t="shared" si="285"/>
        <v>нет</v>
      </c>
      <c r="AM1524" s="260" t="str">
        <f t="shared" si="289"/>
        <v>нет</v>
      </c>
      <c r="AN1524" s="260">
        <f t="shared" si="286"/>
        <v>0</v>
      </c>
      <c r="AO1524" s="260" t="e">
        <f t="shared" si="287"/>
        <v>#VALUE!</v>
      </c>
    </row>
    <row r="1525" spans="1:41">
      <c r="A1525" s="264" t="e">
        <f t="shared" si="290"/>
        <v>#VALUE!</v>
      </c>
      <c r="B1525" s="243">
        <v>1613</v>
      </c>
      <c r="C1525" s="244"/>
      <c r="D1525" s="259" t="str">
        <f t="shared" si="283"/>
        <v/>
      </c>
      <c r="E1525" s="236"/>
      <c r="F1525" s="236"/>
      <c r="G1525" s="244"/>
      <c r="H1525" s="259" t="str">
        <f t="shared" si="284"/>
        <v/>
      </c>
      <c r="I1525" s="236"/>
      <c r="J1525" s="236"/>
      <c r="K1525" s="236"/>
      <c r="L1525" s="236"/>
      <c r="M1525" s="311">
        <f t="shared" si="288"/>
        <v>0</v>
      </c>
      <c r="N1525" s="236"/>
      <c r="O1525" s="236"/>
      <c r="P1525" s="236"/>
      <c r="Q1525" s="236"/>
      <c r="R1525" s="236"/>
      <c r="S1525" s="236"/>
      <c r="T1525" s="236"/>
      <c r="U1525" s="236"/>
      <c r="V1525" s="236"/>
      <c r="W1525" s="236"/>
      <c r="X1525" s="236"/>
      <c r="Y1525" s="236"/>
      <c r="Z1525" s="236"/>
      <c r="AA1525" s="236"/>
      <c r="AB1525" s="236"/>
      <c r="AC1525" s="236"/>
      <c r="AD1525" s="236"/>
      <c r="AE1525" s="236"/>
      <c r="AF1525" s="236"/>
      <c r="AG1525" s="236"/>
      <c r="AH1525" s="236"/>
      <c r="AI1525" s="236"/>
      <c r="AJ1525" s="236"/>
      <c r="AK1525" s="236"/>
      <c r="AL1525" s="260" t="str">
        <f t="shared" si="285"/>
        <v>нет</v>
      </c>
      <c r="AM1525" s="260" t="str">
        <f t="shared" si="289"/>
        <v>нет</v>
      </c>
      <c r="AN1525" s="260">
        <f t="shared" si="286"/>
        <v>0</v>
      </c>
      <c r="AO1525" s="260" t="e">
        <f t="shared" si="287"/>
        <v>#VALUE!</v>
      </c>
    </row>
    <row r="1526" spans="1:41">
      <c r="A1526" s="264" t="e">
        <f t="shared" si="290"/>
        <v>#VALUE!</v>
      </c>
      <c r="B1526" s="243">
        <v>1614</v>
      </c>
      <c r="C1526" s="244"/>
      <c r="D1526" s="259" t="str">
        <f t="shared" si="283"/>
        <v/>
      </c>
      <c r="E1526" s="236"/>
      <c r="F1526" s="236"/>
      <c r="G1526" s="244"/>
      <c r="H1526" s="259" t="str">
        <f t="shared" si="284"/>
        <v/>
      </c>
      <c r="I1526" s="236"/>
      <c r="J1526" s="236"/>
      <c r="K1526" s="236"/>
      <c r="L1526" s="236"/>
      <c r="M1526" s="311">
        <f t="shared" si="288"/>
        <v>0</v>
      </c>
      <c r="N1526" s="236"/>
      <c r="O1526" s="236"/>
      <c r="P1526" s="236"/>
      <c r="Q1526" s="236"/>
      <c r="R1526" s="236"/>
      <c r="S1526" s="236"/>
      <c r="T1526" s="236"/>
      <c r="U1526" s="236"/>
      <c r="V1526" s="236"/>
      <c r="W1526" s="236"/>
      <c r="X1526" s="236"/>
      <c r="Y1526" s="236"/>
      <c r="Z1526" s="236"/>
      <c r="AA1526" s="236"/>
      <c r="AB1526" s="236"/>
      <c r="AC1526" s="236"/>
      <c r="AD1526" s="236"/>
      <c r="AE1526" s="236"/>
      <c r="AF1526" s="236"/>
      <c r="AG1526" s="236"/>
      <c r="AH1526" s="236"/>
      <c r="AI1526" s="236"/>
      <c r="AJ1526" s="236"/>
      <c r="AK1526" s="236"/>
      <c r="AL1526" s="260" t="str">
        <f t="shared" si="285"/>
        <v>нет</v>
      </c>
      <c r="AM1526" s="260" t="str">
        <f t="shared" si="289"/>
        <v>нет</v>
      </c>
      <c r="AN1526" s="260">
        <f t="shared" si="286"/>
        <v>0</v>
      </c>
      <c r="AO1526" s="260" t="e">
        <f t="shared" si="287"/>
        <v>#VALUE!</v>
      </c>
    </row>
    <row r="1527" spans="1:41">
      <c r="A1527" s="264" t="e">
        <f t="shared" si="290"/>
        <v>#VALUE!</v>
      </c>
      <c r="B1527" s="243">
        <v>1615</v>
      </c>
      <c r="C1527" s="244"/>
      <c r="D1527" s="259" t="str">
        <f t="shared" si="283"/>
        <v/>
      </c>
      <c r="E1527" s="236"/>
      <c r="F1527" s="236"/>
      <c r="G1527" s="244"/>
      <c r="H1527" s="259" t="str">
        <f t="shared" si="284"/>
        <v/>
      </c>
      <c r="I1527" s="236"/>
      <c r="J1527" s="236"/>
      <c r="K1527" s="236"/>
      <c r="L1527" s="236"/>
      <c r="M1527" s="311">
        <f t="shared" si="288"/>
        <v>0</v>
      </c>
      <c r="N1527" s="236"/>
      <c r="O1527" s="236"/>
      <c r="P1527" s="236"/>
      <c r="Q1527" s="236"/>
      <c r="R1527" s="236"/>
      <c r="S1527" s="236"/>
      <c r="T1527" s="236"/>
      <c r="U1527" s="236"/>
      <c r="V1527" s="236"/>
      <c r="W1527" s="236"/>
      <c r="X1527" s="236"/>
      <c r="Y1527" s="236"/>
      <c r="Z1527" s="236"/>
      <c r="AA1527" s="236"/>
      <c r="AB1527" s="236"/>
      <c r="AC1527" s="236"/>
      <c r="AD1527" s="236"/>
      <c r="AE1527" s="236"/>
      <c r="AF1527" s="236"/>
      <c r="AG1527" s="236"/>
      <c r="AH1527" s="236"/>
      <c r="AI1527" s="236"/>
      <c r="AJ1527" s="236"/>
      <c r="AK1527" s="236"/>
      <c r="AL1527" s="260" t="str">
        <f t="shared" si="285"/>
        <v>нет</v>
      </c>
      <c r="AM1527" s="260" t="str">
        <f t="shared" si="289"/>
        <v>нет</v>
      </c>
      <c r="AN1527" s="260">
        <f t="shared" si="286"/>
        <v>0</v>
      </c>
      <c r="AO1527" s="260" t="e">
        <f t="shared" si="287"/>
        <v>#VALUE!</v>
      </c>
    </row>
    <row r="1528" spans="1:41">
      <c r="A1528" s="264" t="e">
        <f t="shared" si="290"/>
        <v>#VALUE!</v>
      </c>
      <c r="B1528" s="243">
        <v>1616</v>
      </c>
      <c r="C1528" s="244"/>
      <c r="D1528" s="259" t="str">
        <f t="shared" si="283"/>
        <v/>
      </c>
      <c r="E1528" s="236"/>
      <c r="F1528" s="236"/>
      <c r="G1528" s="244"/>
      <c r="H1528" s="259" t="str">
        <f t="shared" si="284"/>
        <v/>
      </c>
      <c r="I1528" s="236"/>
      <c r="J1528" s="236"/>
      <c r="K1528" s="236"/>
      <c r="L1528" s="236"/>
      <c r="M1528" s="311">
        <f t="shared" si="288"/>
        <v>0</v>
      </c>
      <c r="N1528" s="236"/>
      <c r="O1528" s="236"/>
      <c r="P1528" s="236"/>
      <c r="Q1528" s="236"/>
      <c r="R1528" s="236"/>
      <c r="S1528" s="236"/>
      <c r="T1528" s="236"/>
      <c r="U1528" s="236"/>
      <c r="V1528" s="236"/>
      <c r="W1528" s="236"/>
      <c r="X1528" s="236"/>
      <c r="Y1528" s="236"/>
      <c r="Z1528" s="236"/>
      <c r="AA1528" s="236"/>
      <c r="AB1528" s="236"/>
      <c r="AC1528" s="236"/>
      <c r="AD1528" s="236"/>
      <c r="AE1528" s="236"/>
      <c r="AF1528" s="236"/>
      <c r="AG1528" s="236"/>
      <c r="AH1528" s="236"/>
      <c r="AI1528" s="236"/>
      <c r="AJ1528" s="236"/>
      <c r="AK1528" s="236"/>
      <c r="AL1528" s="260" t="str">
        <f t="shared" si="285"/>
        <v>нет</v>
      </c>
      <c r="AM1528" s="260" t="str">
        <f t="shared" si="289"/>
        <v>нет</v>
      </c>
      <c r="AN1528" s="260">
        <f t="shared" si="286"/>
        <v>0</v>
      </c>
      <c r="AO1528" s="260" t="e">
        <f t="shared" si="287"/>
        <v>#VALUE!</v>
      </c>
    </row>
    <row r="1529" spans="1:41">
      <c r="A1529" s="264" t="e">
        <f t="shared" si="290"/>
        <v>#VALUE!</v>
      </c>
      <c r="B1529" s="243">
        <v>1617</v>
      </c>
      <c r="C1529" s="244"/>
      <c r="D1529" s="259" t="str">
        <f t="shared" si="283"/>
        <v/>
      </c>
      <c r="E1529" s="236"/>
      <c r="F1529" s="236"/>
      <c r="G1529" s="244"/>
      <c r="H1529" s="259" t="str">
        <f t="shared" si="284"/>
        <v/>
      </c>
      <c r="I1529" s="236"/>
      <c r="J1529" s="236"/>
      <c r="K1529" s="236"/>
      <c r="L1529" s="236"/>
      <c r="M1529" s="311">
        <f t="shared" si="288"/>
        <v>0</v>
      </c>
      <c r="N1529" s="236"/>
      <c r="O1529" s="236"/>
      <c r="P1529" s="236"/>
      <c r="Q1529" s="236"/>
      <c r="R1529" s="236"/>
      <c r="S1529" s="236"/>
      <c r="T1529" s="236"/>
      <c r="U1529" s="236"/>
      <c r="V1529" s="236"/>
      <c r="W1529" s="236"/>
      <c r="X1529" s="236"/>
      <c r="Y1529" s="236"/>
      <c r="Z1529" s="236"/>
      <c r="AA1529" s="236"/>
      <c r="AB1529" s="236"/>
      <c r="AC1529" s="236"/>
      <c r="AD1529" s="236"/>
      <c r="AE1529" s="236"/>
      <c r="AF1529" s="236"/>
      <c r="AG1529" s="236"/>
      <c r="AH1529" s="236"/>
      <c r="AI1529" s="236"/>
      <c r="AJ1529" s="236"/>
      <c r="AK1529" s="236"/>
      <c r="AL1529" s="260" t="str">
        <f t="shared" si="285"/>
        <v>нет</v>
      </c>
      <c r="AM1529" s="260" t="str">
        <f t="shared" si="289"/>
        <v>нет</v>
      </c>
      <c r="AN1529" s="260">
        <f t="shared" si="286"/>
        <v>0</v>
      </c>
      <c r="AO1529" s="260" t="e">
        <f t="shared" si="287"/>
        <v>#VALUE!</v>
      </c>
    </row>
    <row r="1530" spans="1:41">
      <c r="A1530" s="264" t="e">
        <f t="shared" si="290"/>
        <v>#VALUE!</v>
      </c>
      <c r="B1530" s="243">
        <v>1618</v>
      </c>
      <c r="C1530" s="244"/>
      <c r="D1530" s="259" t="str">
        <f t="shared" si="283"/>
        <v/>
      </c>
      <c r="E1530" s="236"/>
      <c r="F1530" s="236"/>
      <c r="G1530" s="244"/>
      <c r="H1530" s="259" t="str">
        <f t="shared" si="284"/>
        <v/>
      </c>
      <c r="I1530" s="236"/>
      <c r="J1530" s="236"/>
      <c r="K1530" s="236"/>
      <c r="L1530" s="236"/>
      <c r="M1530" s="311">
        <f t="shared" si="288"/>
        <v>0</v>
      </c>
      <c r="N1530" s="236"/>
      <c r="O1530" s="236"/>
      <c r="P1530" s="236"/>
      <c r="Q1530" s="236"/>
      <c r="R1530" s="236"/>
      <c r="S1530" s="236"/>
      <c r="T1530" s="236"/>
      <c r="U1530" s="236"/>
      <c r="V1530" s="236"/>
      <c r="W1530" s="236"/>
      <c r="X1530" s="236"/>
      <c r="Y1530" s="236"/>
      <c r="Z1530" s="236"/>
      <c r="AA1530" s="236"/>
      <c r="AB1530" s="236"/>
      <c r="AC1530" s="236"/>
      <c r="AD1530" s="236"/>
      <c r="AE1530" s="236"/>
      <c r="AF1530" s="236"/>
      <c r="AG1530" s="236"/>
      <c r="AH1530" s="236"/>
      <c r="AI1530" s="236"/>
      <c r="AJ1530" s="236"/>
      <c r="AK1530" s="236"/>
      <c r="AL1530" s="260" t="str">
        <f t="shared" si="285"/>
        <v>нет</v>
      </c>
      <c r="AM1530" s="260" t="str">
        <f t="shared" si="289"/>
        <v>нет</v>
      </c>
      <c r="AN1530" s="260">
        <f t="shared" si="286"/>
        <v>0</v>
      </c>
      <c r="AO1530" s="260" t="e">
        <f t="shared" si="287"/>
        <v>#VALUE!</v>
      </c>
    </row>
    <row r="1531" spans="1:41">
      <c r="A1531" s="264" t="e">
        <f t="shared" si="290"/>
        <v>#VALUE!</v>
      </c>
      <c r="B1531" s="243">
        <v>1619</v>
      </c>
      <c r="C1531" s="244"/>
      <c r="D1531" s="259" t="str">
        <f t="shared" si="283"/>
        <v/>
      </c>
      <c r="E1531" s="236"/>
      <c r="F1531" s="236"/>
      <c r="G1531" s="244"/>
      <c r="H1531" s="259" t="str">
        <f t="shared" si="284"/>
        <v/>
      </c>
      <c r="I1531" s="236"/>
      <c r="J1531" s="236"/>
      <c r="K1531" s="236"/>
      <c r="L1531" s="236"/>
      <c r="M1531" s="311">
        <f t="shared" si="288"/>
        <v>0</v>
      </c>
      <c r="N1531" s="236"/>
      <c r="O1531" s="236"/>
      <c r="P1531" s="236"/>
      <c r="Q1531" s="236"/>
      <c r="R1531" s="236"/>
      <c r="S1531" s="236"/>
      <c r="T1531" s="236"/>
      <c r="U1531" s="236"/>
      <c r="V1531" s="236"/>
      <c r="W1531" s="236"/>
      <c r="X1531" s="236"/>
      <c r="Y1531" s="236"/>
      <c r="Z1531" s="236"/>
      <c r="AA1531" s="236"/>
      <c r="AB1531" s="236"/>
      <c r="AC1531" s="236"/>
      <c r="AD1531" s="236"/>
      <c r="AE1531" s="236"/>
      <c r="AF1531" s="236"/>
      <c r="AG1531" s="236"/>
      <c r="AH1531" s="236"/>
      <c r="AI1531" s="236"/>
      <c r="AJ1531" s="236"/>
      <c r="AK1531" s="236"/>
      <c r="AL1531" s="260" t="str">
        <f t="shared" si="285"/>
        <v>нет</v>
      </c>
      <c r="AM1531" s="260" t="str">
        <f t="shared" si="289"/>
        <v>нет</v>
      </c>
      <c r="AN1531" s="260">
        <f t="shared" si="286"/>
        <v>0</v>
      </c>
      <c r="AO1531" s="260" t="e">
        <f t="shared" si="287"/>
        <v>#VALUE!</v>
      </c>
    </row>
    <row r="1532" spans="1:41">
      <c r="A1532" s="264" t="e">
        <f t="shared" si="290"/>
        <v>#VALUE!</v>
      </c>
      <c r="B1532" s="243">
        <v>1620</v>
      </c>
      <c r="C1532" s="244"/>
      <c r="D1532" s="259" t="str">
        <f t="shared" si="283"/>
        <v/>
      </c>
      <c r="E1532" s="236"/>
      <c r="F1532" s="236"/>
      <c r="G1532" s="244"/>
      <c r="H1532" s="259" t="str">
        <f t="shared" si="284"/>
        <v/>
      </c>
      <c r="I1532" s="236"/>
      <c r="J1532" s="236"/>
      <c r="K1532" s="236"/>
      <c r="L1532" s="236"/>
      <c r="M1532" s="311">
        <f t="shared" si="288"/>
        <v>0</v>
      </c>
      <c r="N1532" s="236"/>
      <c r="O1532" s="236"/>
      <c r="P1532" s="236"/>
      <c r="Q1532" s="236"/>
      <c r="R1532" s="236"/>
      <c r="S1532" s="236"/>
      <c r="T1532" s="236"/>
      <c r="U1532" s="236"/>
      <c r="V1532" s="236"/>
      <c r="W1532" s="236"/>
      <c r="X1532" s="236"/>
      <c r="Y1532" s="236"/>
      <c r="Z1532" s="236"/>
      <c r="AA1532" s="236"/>
      <c r="AB1532" s="236"/>
      <c r="AC1532" s="236"/>
      <c r="AD1532" s="236"/>
      <c r="AE1532" s="236"/>
      <c r="AF1532" s="236"/>
      <c r="AG1532" s="236"/>
      <c r="AH1532" s="236"/>
      <c r="AI1532" s="236"/>
      <c r="AJ1532" s="236"/>
      <c r="AK1532" s="236"/>
      <c r="AL1532" s="260" t="str">
        <f t="shared" si="285"/>
        <v>нет</v>
      </c>
      <c r="AM1532" s="260" t="str">
        <f t="shared" si="289"/>
        <v>нет</v>
      </c>
      <c r="AN1532" s="260">
        <f t="shared" si="286"/>
        <v>0</v>
      </c>
      <c r="AO1532" s="260" t="e">
        <f t="shared" si="287"/>
        <v>#VALUE!</v>
      </c>
    </row>
    <row r="1533" spans="1:41">
      <c r="A1533" s="264" t="e">
        <f t="shared" si="290"/>
        <v>#VALUE!</v>
      </c>
      <c r="B1533" s="243">
        <v>1621</v>
      </c>
      <c r="C1533" s="244"/>
      <c r="D1533" s="259" t="str">
        <f t="shared" si="283"/>
        <v/>
      </c>
      <c r="E1533" s="236"/>
      <c r="F1533" s="236"/>
      <c r="G1533" s="244"/>
      <c r="H1533" s="259" t="str">
        <f t="shared" si="284"/>
        <v/>
      </c>
      <c r="I1533" s="236"/>
      <c r="J1533" s="236"/>
      <c r="K1533" s="236"/>
      <c r="L1533" s="236"/>
      <c r="M1533" s="311">
        <f t="shared" si="288"/>
        <v>0</v>
      </c>
      <c r="N1533" s="236"/>
      <c r="O1533" s="236"/>
      <c r="P1533" s="236"/>
      <c r="Q1533" s="236"/>
      <c r="R1533" s="236"/>
      <c r="S1533" s="236"/>
      <c r="T1533" s="236"/>
      <c r="U1533" s="236"/>
      <c r="V1533" s="236"/>
      <c r="W1533" s="236"/>
      <c r="X1533" s="236"/>
      <c r="Y1533" s="236"/>
      <c r="Z1533" s="236"/>
      <c r="AA1533" s="236"/>
      <c r="AB1533" s="236"/>
      <c r="AC1533" s="236"/>
      <c r="AD1533" s="236"/>
      <c r="AE1533" s="236"/>
      <c r="AF1533" s="236"/>
      <c r="AG1533" s="236"/>
      <c r="AH1533" s="236"/>
      <c r="AI1533" s="236"/>
      <c r="AJ1533" s="236"/>
      <c r="AK1533" s="236"/>
      <c r="AL1533" s="260" t="str">
        <f t="shared" si="285"/>
        <v>нет</v>
      </c>
      <c r="AM1533" s="260" t="str">
        <f t="shared" si="289"/>
        <v>нет</v>
      </c>
      <c r="AN1533" s="260">
        <f t="shared" si="286"/>
        <v>0</v>
      </c>
      <c r="AO1533" s="260" t="e">
        <f t="shared" si="287"/>
        <v>#VALUE!</v>
      </c>
    </row>
    <row r="1534" spans="1:41">
      <c r="A1534" s="264" t="e">
        <f t="shared" si="290"/>
        <v>#VALUE!</v>
      </c>
      <c r="B1534" s="243">
        <v>1622</v>
      </c>
      <c r="C1534" s="244"/>
      <c r="D1534" s="259" t="str">
        <f t="shared" si="283"/>
        <v/>
      </c>
      <c r="E1534" s="236"/>
      <c r="F1534" s="236"/>
      <c r="G1534" s="244"/>
      <c r="H1534" s="259" t="str">
        <f t="shared" si="284"/>
        <v/>
      </c>
      <c r="I1534" s="236"/>
      <c r="J1534" s="236"/>
      <c r="K1534" s="236"/>
      <c r="L1534" s="236"/>
      <c r="M1534" s="311">
        <f t="shared" si="288"/>
        <v>0</v>
      </c>
      <c r="N1534" s="236"/>
      <c r="O1534" s="236"/>
      <c r="P1534" s="236"/>
      <c r="Q1534" s="236"/>
      <c r="R1534" s="236"/>
      <c r="S1534" s="236"/>
      <c r="T1534" s="236"/>
      <c r="U1534" s="236"/>
      <c r="V1534" s="236"/>
      <c r="W1534" s="236"/>
      <c r="X1534" s="236"/>
      <c r="Y1534" s="236"/>
      <c r="Z1534" s="236"/>
      <c r="AA1534" s="236"/>
      <c r="AB1534" s="236"/>
      <c r="AC1534" s="236"/>
      <c r="AD1534" s="236"/>
      <c r="AE1534" s="236"/>
      <c r="AF1534" s="236"/>
      <c r="AG1534" s="236"/>
      <c r="AH1534" s="236"/>
      <c r="AI1534" s="236"/>
      <c r="AJ1534" s="236"/>
      <c r="AK1534" s="236"/>
      <c r="AL1534" s="260" t="str">
        <f t="shared" si="285"/>
        <v>нет</v>
      </c>
      <c r="AM1534" s="260" t="str">
        <f t="shared" si="289"/>
        <v>нет</v>
      </c>
      <c r="AN1534" s="260">
        <f t="shared" si="286"/>
        <v>0</v>
      </c>
      <c r="AO1534" s="260" t="e">
        <f t="shared" si="287"/>
        <v>#VALUE!</v>
      </c>
    </row>
    <row r="1535" spans="1:41">
      <c r="A1535" s="264" t="e">
        <f t="shared" si="290"/>
        <v>#VALUE!</v>
      </c>
      <c r="B1535" s="243">
        <v>1623</v>
      </c>
      <c r="C1535" s="244"/>
      <c r="D1535" s="259" t="str">
        <f t="shared" si="283"/>
        <v/>
      </c>
      <c r="E1535" s="236"/>
      <c r="F1535" s="236"/>
      <c r="G1535" s="244"/>
      <c r="H1535" s="259" t="str">
        <f t="shared" si="284"/>
        <v/>
      </c>
      <c r="I1535" s="236"/>
      <c r="J1535" s="236"/>
      <c r="K1535" s="236"/>
      <c r="L1535" s="236"/>
      <c r="M1535" s="311">
        <f t="shared" si="288"/>
        <v>0</v>
      </c>
      <c r="N1535" s="236"/>
      <c r="O1535" s="236"/>
      <c r="P1535" s="236"/>
      <c r="Q1535" s="236"/>
      <c r="R1535" s="236"/>
      <c r="S1535" s="236"/>
      <c r="T1535" s="236"/>
      <c r="U1535" s="236"/>
      <c r="V1535" s="236"/>
      <c r="W1535" s="236"/>
      <c r="X1535" s="236"/>
      <c r="Y1535" s="236"/>
      <c r="Z1535" s="236"/>
      <c r="AA1535" s="236"/>
      <c r="AB1535" s="236"/>
      <c r="AC1535" s="236"/>
      <c r="AD1535" s="236"/>
      <c r="AE1535" s="236"/>
      <c r="AF1535" s="236"/>
      <c r="AG1535" s="236"/>
      <c r="AH1535" s="236"/>
      <c r="AI1535" s="236"/>
      <c r="AJ1535" s="236"/>
      <c r="AK1535" s="236"/>
      <c r="AL1535" s="260" t="str">
        <f t="shared" si="285"/>
        <v>нет</v>
      </c>
      <c r="AM1535" s="260" t="str">
        <f t="shared" si="289"/>
        <v>нет</v>
      </c>
      <c r="AN1535" s="260">
        <f t="shared" si="286"/>
        <v>0</v>
      </c>
      <c r="AO1535" s="260" t="e">
        <f t="shared" si="287"/>
        <v>#VALUE!</v>
      </c>
    </row>
    <row r="1536" spans="1:41">
      <c r="A1536" s="264" t="e">
        <f t="shared" si="290"/>
        <v>#VALUE!</v>
      </c>
      <c r="B1536" s="243">
        <v>1624</v>
      </c>
      <c r="C1536" s="244"/>
      <c r="D1536" s="259" t="str">
        <f t="shared" si="283"/>
        <v/>
      </c>
      <c r="E1536" s="236"/>
      <c r="F1536" s="236"/>
      <c r="G1536" s="244"/>
      <c r="H1536" s="259" t="str">
        <f t="shared" si="284"/>
        <v/>
      </c>
      <c r="I1536" s="236"/>
      <c r="J1536" s="236"/>
      <c r="K1536" s="236"/>
      <c r="L1536" s="236"/>
      <c r="M1536" s="311">
        <f t="shared" si="288"/>
        <v>0</v>
      </c>
      <c r="N1536" s="236"/>
      <c r="O1536" s="236"/>
      <c r="P1536" s="236"/>
      <c r="Q1536" s="236"/>
      <c r="R1536" s="236"/>
      <c r="S1536" s="236"/>
      <c r="T1536" s="236"/>
      <c r="U1536" s="236"/>
      <c r="V1536" s="236"/>
      <c r="W1536" s="236"/>
      <c r="X1536" s="236"/>
      <c r="Y1536" s="236"/>
      <c r="Z1536" s="236"/>
      <c r="AA1536" s="236"/>
      <c r="AB1536" s="236"/>
      <c r="AC1536" s="236"/>
      <c r="AD1536" s="236"/>
      <c r="AE1536" s="236"/>
      <c r="AF1536" s="236"/>
      <c r="AG1536" s="236"/>
      <c r="AH1536" s="236"/>
      <c r="AI1536" s="236"/>
      <c r="AJ1536" s="236"/>
      <c r="AK1536" s="236"/>
      <c r="AL1536" s="260" t="str">
        <f t="shared" si="285"/>
        <v>нет</v>
      </c>
      <c r="AM1536" s="260" t="str">
        <f t="shared" si="289"/>
        <v>нет</v>
      </c>
      <c r="AN1536" s="260">
        <f t="shared" si="286"/>
        <v>0</v>
      </c>
      <c r="AO1536" s="260" t="e">
        <f t="shared" si="287"/>
        <v>#VALUE!</v>
      </c>
    </row>
    <row r="1537" spans="1:41">
      <c r="A1537" s="264" t="e">
        <f t="shared" si="290"/>
        <v>#VALUE!</v>
      </c>
      <c r="B1537" s="243">
        <v>1625</v>
      </c>
      <c r="C1537" s="244"/>
      <c r="D1537" s="259" t="str">
        <f t="shared" si="283"/>
        <v/>
      </c>
      <c r="E1537" s="236"/>
      <c r="F1537" s="236"/>
      <c r="G1537" s="244"/>
      <c r="H1537" s="259" t="str">
        <f t="shared" si="284"/>
        <v/>
      </c>
      <c r="I1537" s="236"/>
      <c r="J1537" s="236"/>
      <c r="K1537" s="236"/>
      <c r="L1537" s="236"/>
      <c r="M1537" s="311">
        <f t="shared" si="288"/>
        <v>0</v>
      </c>
      <c r="N1537" s="236"/>
      <c r="O1537" s="236"/>
      <c r="P1537" s="236"/>
      <c r="Q1537" s="236"/>
      <c r="R1537" s="236"/>
      <c r="S1537" s="236"/>
      <c r="T1537" s="236"/>
      <c r="U1537" s="236"/>
      <c r="V1537" s="236"/>
      <c r="W1537" s="236"/>
      <c r="X1537" s="236"/>
      <c r="Y1537" s="236"/>
      <c r="Z1537" s="236"/>
      <c r="AA1537" s="236"/>
      <c r="AB1537" s="236"/>
      <c r="AC1537" s="236"/>
      <c r="AD1537" s="236"/>
      <c r="AE1537" s="236"/>
      <c r="AF1537" s="236"/>
      <c r="AG1537" s="236"/>
      <c r="AH1537" s="236"/>
      <c r="AI1537" s="236"/>
      <c r="AJ1537" s="236"/>
      <c r="AK1537" s="236"/>
      <c r="AL1537" s="260" t="str">
        <f t="shared" si="285"/>
        <v>нет</v>
      </c>
      <c r="AM1537" s="260" t="str">
        <f t="shared" si="289"/>
        <v>нет</v>
      </c>
      <c r="AN1537" s="260">
        <f t="shared" si="286"/>
        <v>0</v>
      </c>
      <c r="AO1537" s="260" t="e">
        <f t="shared" si="287"/>
        <v>#VALUE!</v>
      </c>
    </row>
    <row r="1538" spans="1:41">
      <c r="A1538" s="264" t="e">
        <f t="shared" si="290"/>
        <v>#VALUE!</v>
      </c>
      <c r="B1538" s="243">
        <v>1626</v>
      </c>
      <c r="C1538" s="244"/>
      <c r="D1538" s="259" t="str">
        <f t="shared" si="283"/>
        <v/>
      </c>
      <c r="E1538" s="236"/>
      <c r="F1538" s="236"/>
      <c r="G1538" s="244"/>
      <c r="H1538" s="259" t="str">
        <f t="shared" si="284"/>
        <v/>
      </c>
      <c r="I1538" s="236"/>
      <c r="J1538" s="236"/>
      <c r="K1538" s="236"/>
      <c r="L1538" s="236"/>
      <c r="M1538" s="311">
        <f t="shared" si="288"/>
        <v>0</v>
      </c>
      <c r="N1538" s="236"/>
      <c r="O1538" s="236"/>
      <c r="P1538" s="236"/>
      <c r="Q1538" s="236"/>
      <c r="R1538" s="236"/>
      <c r="S1538" s="236"/>
      <c r="T1538" s="236"/>
      <c r="U1538" s="236"/>
      <c r="V1538" s="236"/>
      <c r="W1538" s="236"/>
      <c r="X1538" s="236"/>
      <c r="Y1538" s="236"/>
      <c r="Z1538" s="236"/>
      <c r="AA1538" s="236"/>
      <c r="AB1538" s="236"/>
      <c r="AC1538" s="236"/>
      <c r="AD1538" s="236"/>
      <c r="AE1538" s="236"/>
      <c r="AF1538" s="236"/>
      <c r="AG1538" s="236"/>
      <c r="AH1538" s="236"/>
      <c r="AI1538" s="236"/>
      <c r="AJ1538" s="236"/>
      <c r="AK1538" s="236"/>
      <c r="AL1538" s="260" t="str">
        <f t="shared" si="285"/>
        <v>нет</v>
      </c>
      <c r="AM1538" s="260" t="str">
        <f t="shared" si="289"/>
        <v>нет</v>
      </c>
      <c r="AN1538" s="260">
        <f t="shared" si="286"/>
        <v>0</v>
      </c>
      <c r="AO1538" s="260" t="e">
        <f t="shared" si="287"/>
        <v>#VALUE!</v>
      </c>
    </row>
    <row r="1539" spans="1:41">
      <c r="A1539" s="264" t="e">
        <f t="shared" si="290"/>
        <v>#VALUE!</v>
      </c>
      <c r="B1539" s="243">
        <v>1627</v>
      </c>
      <c r="C1539" s="244"/>
      <c r="D1539" s="259" t="str">
        <f t="shared" si="283"/>
        <v/>
      </c>
      <c r="E1539" s="236"/>
      <c r="F1539" s="236"/>
      <c r="G1539" s="244"/>
      <c r="H1539" s="259" t="str">
        <f t="shared" si="284"/>
        <v/>
      </c>
      <c r="I1539" s="236"/>
      <c r="J1539" s="236"/>
      <c r="K1539" s="236"/>
      <c r="L1539" s="236"/>
      <c r="M1539" s="311">
        <f t="shared" si="288"/>
        <v>0</v>
      </c>
      <c r="N1539" s="236"/>
      <c r="O1539" s="236"/>
      <c r="P1539" s="236"/>
      <c r="Q1539" s="236"/>
      <c r="R1539" s="236"/>
      <c r="S1539" s="236"/>
      <c r="T1539" s="236"/>
      <c r="U1539" s="236"/>
      <c r="V1539" s="236"/>
      <c r="W1539" s="236"/>
      <c r="X1539" s="236"/>
      <c r="Y1539" s="236"/>
      <c r="Z1539" s="236"/>
      <c r="AA1539" s="236"/>
      <c r="AB1539" s="236"/>
      <c r="AC1539" s="236"/>
      <c r="AD1539" s="236"/>
      <c r="AE1539" s="236"/>
      <c r="AF1539" s="236"/>
      <c r="AG1539" s="236"/>
      <c r="AH1539" s="236"/>
      <c r="AI1539" s="236"/>
      <c r="AJ1539" s="236"/>
      <c r="AK1539" s="236"/>
      <c r="AL1539" s="260" t="str">
        <f t="shared" si="285"/>
        <v>нет</v>
      </c>
      <c r="AM1539" s="260" t="str">
        <f t="shared" si="289"/>
        <v>нет</v>
      </c>
      <c r="AN1539" s="260">
        <f t="shared" si="286"/>
        <v>0</v>
      </c>
      <c r="AO1539" s="260" t="e">
        <f t="shared" si="287"/>
        <v>#VALUE!</v>
      </c>
    </row>
    <row r="1540" spans="1:41">
      <c r="A1540" s="264" t="e">
        <f t="shared" si="290"/>
        <v>#VALUE!</v>
      </c>
      <c r="B1540" s="243">
        <v>1628</v>
      </c>
      <c r="C1540" s="244"/>
      <c r="D1540" s="259" t="str">
        <f t="shared" si="283"/>
        <v/>
      </c>
      <c r="E1540" s="236"/>
      <c r="F1540" s="236"/>
      <c r="G1540" s="244"/>
      <c r="H1540" s="259" t="str">
        <f t="shared" si="284"/>
        <v/>
      </c>
      <c r="I1540" s="236"/>
      <c r="J1540" s="236"/>
      <c r="K1540" s="236"/>
      <c r="L1540" s="236"/>
      <c r="M1540" s="311">
        <f t="shared" si="288"/>
        <v>0</v>
      </c>
      <c r="N1540" s="236"/>
      <c r="O1540" s="236"/>
      <c r="P1540" s="236"/>
      <c r="Q1540" s="236"/>
      <c r="R1540" s="236"/>
      <c r="S1540" s="236"/>
      <c r="T1540" s="236"/>
      <c r="U1540" s="236"/>
      <c r="V1540" s="236"/>
      <c r="W1540" s="236"/>
      <c r="X1540" s="236"/>
      <c r="Y1540" s="236"/>
      <c r="Z1540" s="236"/>
      <c r="AA1540" s="236"/>
      <c r="AB1540" s="236"/>
      <c r="AC1540" s="236"/>
      <c r="AD1540" s="236"/>
      <c r="AE1540" s="236"/>
      <c r="AF1540" s="236"/>
      <c r="AG1540" s="236"/>
      <c r="AH1540" s="236"/>
      <c r="AI1540" s="236"/>
      <c r="AJ1540" s="236"/>
      <c r="AK1540" s="236"/>
      <c r="AL1540" s="260" t="str">
        <f t="shared" si="285"/>
        <v>нет</v>
      </c>
      <c r="AM1540" s="260" t="str">
        <f t="shared" si="289"/>
        <v>нет</v>
      </c>
      <c r="AN1540" s="260">
        <f t="shared" si="286"/>
        <v>0</v>
      </c>
      <c r="AO1540" s="260" t="e">
        <f t="shared" si="287"/>
        <v>#VALUE!</v>
      </c>
    </row>
    <row r="1541" spans="1:41">
      <c r="A1541" s="264" t="e">
        <f t="shared" si="290"/>
        <v>#VALUE!</v>
      </c>
      <c r="B1541" s="243">
        <v>1629</v>
      </c>
      <c r="C1541" s="244"/>
      <c r="D1541" s="259" t="str">
        <f t="shared" si="283"/>
        <v/>
      </c>
      <c r="E1541" s="236"/>
      <c r="F1541" s="236"/>
      <c r="G1541" s="244"/>
      <c r="H1541" s="259" t="str">
        <f t="shared" si="284"/>
        <v/>
      </c>
      <c r="I1541" s="236"/>
      <c r="J1541" s="236"/>
      <c r="K1541" s="236"/>
      <c r="L1541" s="236"/>
      <c r="M1541" s="311">
        <f t="shared" si="288"/>
        <v>0</v>
      </c>
      <c r="N1541" s="236"/>
      <c r="O1541" s="236"/>
      <c r="P1541" s="236"/>
      <c r="Q1541" s="236"/>
      <c r="R1541" s="236"/>
      <c r="S1541" s="236"/>
      <c r="T1541" s="236"/>
      <c r="U1541" s="236"/>
      <c r="V1541" s="236"/>
      <c r="W1541" s="236"/>
      <c r="X1541" s="236"/>
      <c r="Y1541" s="236"/>
      <c r="Z1541" s="236"/>
      <c r="AA1541" s="236"/>
      <c r="AB1541" s="236"/>
      <c r="AC1541" s="236"/>
      <c r="AD1541" s="236"/>
      <c r="AE1541" s="236"/>
      <c r="AF1541" s="236"/>
      <c r="AG1541" s="236"/>
      <c r="AH1541" s="236"/>
      <c r="AI1541" s="236"/>
      <c r="AJ1541" s="236"/>
      <c r="AK1541" s="236"/>
      <c r="AL1541" s="260" t="str">
        <f t="shared" si="285"/>
        <v>нет</v>
      </c>
      <c r="AM1541" s="260" t="str">
        <f t="shared" si="289"/>
        <v>нет</v>
      </c>
      <c r="AN1541" s="260">
        <f t="shared" si="286"/>
        <v>0</v>
      </c>
      <c r="AO1541" s="260" t="e">
        <f t="shared" si="287"/>
        <v>#VALUE!</v>
      </c>
    </row>
    <row r="1542" spans="1:41">
      <c r="A1542" s="264" t="e">
        <f t="shared" si="290"/>
        <v>#VALUE!</v>
      </c>
      <c r="B1542" s="243">
        <v>1630</v>
      </c>
      <c r="C1542" s="244"/>
      <c r="D1542" s="259" t="str">
        <f t="shared" si="283"/>
        <v/>
      </c>
      <c r="E1542" s="236"/>
      <c r="F1542" s="236"/>
      <c r="G1542" s="244"/>
      <c r="H1542" s="259" t="str">
        <f t="shared" si="284"/>
        <v/>
      </c>
      <c r="I1542" s="236"/>
      <c r="J1542" s="236"/>
      <c r="K1542" s="236"/>
      <c r="L1542" s="236"/>
      <c r="M1542" s="311">
        <f t="shared" si="288"/>
        <v>0</v>
      </c>
      <c r="N1542" s="236"/>
      <c r="O1542" s="236"/>
      <c r="P1542" s="236"/>
      <c r="Q1542" s="236"/>
      <c r="R1542" s="236"/>
      <c r="S1542" s="236"/>
      <c r="T1542" s="236"/>
      <c r="U1542" s="236"/>
      <c r="V1542" s="236"/>
      <c r="W1542" s="236"/>
      <c r="X1542" s="236"/>
      <c r="Y1542" s="236"/>
      <c r="Z1542" s="236"/>
      <c r="AA1542" s="236"/>
      <c r="AB1542" s="236"/>
      <c r="AC1542" s="236"/>
      <c r="AD1542" s="236"/>
      <c r="AE1542" s="236"/>
      <c r="AF1542" s="236"/>
      <c r="AG1542" s="236"/>
      <c r="AH1542" s="236"/>
      <c r="AI1542" s="236"/>
      <c r="AJ1542" s="236"/>
      <c r="AK1542" s="236"/>
      <c r="AL1542" s="260" t="str">
        <f t="shared" si="285"/>
        <v>нет</v>
      </c>
      <c r="AM1542" s="260" t="str">
        <f t="shared" si="289"/>
        <v>нет</v>
      </c>
      <c r="AN1542" s="260">
        <f t="shared" si="286"/>
        <v>0</v>
      </c>
      <c r="AO1542" s="260" t="e">
        <f t="shared" si="287"/>
        <v>#VALUE!</v>
      </c>
    </row>
    <row r="1543" spans="1:41">
      <c r="A1543" s="264" t="e">
        <f t="shared" si="290"/>
        <v>#VALUE!</v>
      </c>
      <c r="B1543" s="243">
        <v>1631</v>
      </c>
      <c r="C1543" s="244"/>
      <c r="D1543" s="259" t="str">
        <f t="shared" si="283"/>
        <v/>
      </c>
      <c r="E1543" s="236"/>
      <c r="F1543" s="236"/>
      <c r="G1543" s="244"/>
      <c r="H1543" s="259" t="str">
        <f t="shared" si="284"/>
        <v/>
      </c>
      <c r="I1543" s="236"/>
      <c r="J1543" s="236"/>
      <c r="K1543" s="236"/>
      <c r="L1543" s="236"/>
      <c r="M1543" s="311">
        <f t="shared" si="288"/>
        <v>0</v>
      </c>
      <c r="N1543" s="236"/>
      <c r="O1543" s="236"/>
      <c r="P1543" s="236"/>
      <c r="Q1543" s="236"/>
      <c r="R1543" s="236"/>
      <c r="S1543" s="236"/>
      <c r="T1543" s="236"/>
      <c r="U1543" s="236"/>
      <c r="V1543" s="236"/>
      <c r="W1543" s="236"/>
      <c r="X1543" s="236"/>
      <c r="Y1543" s="236"/>
      <c r="Z1543" s="236"/>
      <c r="AA1543" s="236"/>
      <c r="AB1543" s="236"/>
      <c r="AC1543" s="236"/>
      <c r="AD1543" s="236"/>
      <c r="AE1543" s="236"/>
      <c r="AF1543" s="236"/>
      <c r="AG1543" s="236"/>
      <c r="AH1543" s="236"/>
      <c r="AI1543" s="236"/>
      <c r="AJ1543" s="236"/>
      <c r="AK1543" s="236"/>
      <c r="AL1543" s="260" t="str">
        <f t="shared" si="285"/>
        <v>нет</v>
      </c>
      <c r="AM1543" s="260" t="str">
        <f t="shared" si="289"/>
        <v>нет</v>
      </c>
      <c r="AN1543" s="260">
        <f t="shared" si="286"/>
        <v>0</v>
      </c>
      <c r="AO1543" s="260" t="e">
        <f t="shared" si="287"/>
        <v>#VALUE!</v>
      </c>
    </row>
    <row r="1544" spans="1:41">
      <c r="A1544" s="264" t="e">
        <f t="shared" si="290"/>
        <v>#VALUE!</v>
      </c>
      <c r="B1544" s="243">
        <v>1632</v>
      </c>
      <c r="C1544" s="244"/>
      <c r="D1544" s="259" t="str">
        <f t="shared" si="283"/>
        <v/>
      </c>
      <c r="E1544" s="236"/>
      <c r="F1544" s="236"/>
      <c r="G1544" s="244"/>
      <c r="H1544" s="259" t="str">
        <f t="shared" si="284"/>
        <v/>
      </c>
      <c r="I1544" s="236"/>
      <c r="J1544" s="236"/>
      <c r="K1544" s="236"/>
      <c r="L1544" s="236"/>
      <c r="M1544" s="311">
        <f t="shared" si="288"/>
        <v>0</v>
      </c>
      <c r="N1544" s="236"/>
      <c r="O1544" s="236"/>
      <c r="P1544" s="236"/>
      <c r="Q1544" s="236"/>
      <c r="R1544" s="236"/>
      <c r="S1544" s="236"/>
      <c r="T1544" s="236"/>
      <c r="U1544" s="236"/>
      <c r="V1544" s="236"/>
      <c r="W1544" s="236"/>
      <c r="X1544" s="236"/>
      <c r="Y1544" s="236"/>
      <c r="Z1544" s="236"/>
      <c r="AA1544" s="236"/>
      <c r="AB1544" s="236"/>
      <c r="AC1544" s="236"/>
      <c r="AD1544" s="236"/>
      <c r="AE1544" s="236"/>
      <c r="AF1544" s="236"/>
      <c r="AG1544" s="236"/>
      <c r="AH1544" s="236"/>
      <c r="AI1544" s="236"/>
      <c r="AJ1544" s="236"/>
      <c r="AK1544" s="236"/>
      <c r="AL1544" s="260" t="str">
        <f t="shared" si="285"/>
        <v>нет</v>
      </c>
      <c r="AM1544" s="260" t="str">
        <f t="shared" si="289"/>
        <v>нет</v>
      </c>
      <c r="AN1544" s="260">
        <f t="shared" si="286"/>
        <v>0</v>
      </c>
      <c r="AO1544" s="260" t="e">
        <f t="shared" si="287"/>
        <v>#VALUE!</v>
      </c>
    </row>
    <row r="1545" spans="1:41">
      <c r="A1545" s="264" t="e">
        <f t="shared" si="290"/>
        <v>#VALUE!</v>
      </c>
      <c r="B1545" s="243">
        <v>1633</v>
      </c>
      <c r="C1545" s="244"/>
      <c r="D1545" s="259" t="str">
        <f t="shared" si="283"/>
        <v/>
      </c>
      <c r="E1545" s="236"/>
      <c r="F1545" s="236"/>
      <c r="G1545" s="244"/>
      <c r="H1545" s="259" t="str">
        <f t="shared" si="284"/>
        <v/>
      </c>
      <c r="I1545" s="236"/>
      <c r="J1545" s="236"/>
      <c r="K1545" s="236"/>
      <c r="L1545" s="236"/>
      <c r="M1545" s="311">
        <f t="shared" si="288"/>
        <v>0</v>
      </c>
      <c r="N1545" s="236"/>
      <c r="O1545" s="236"/>
      <c r="P1545" s="236"/>
      <c r="Q1545" s="236"/>
      <c r="R1545" s="236"/>
      <c r="S1545" s="236"/>
      <c r="T1545" s="236"/>
      <c r="U1545" s="236"/>
      <c r="V1545" s="236"/>
      <c r="W1545" s="236"/>
      <c r="X1545" s="236"/>
      <c r="Y1545" s="236"/>
      <c r="Z1545" s="236"/>
      <c r="AA1545" s="236"/>
      <c r="AB1545" s="236"/>
      <c r="AC1545" s="236"/>
      <c r="AD1545" s="236"/>
      <c r="AE1545" s="236"/>
      <c r="AF1545" s="236"/>
      <c r="AG1545" s="236"/>
      <c r="AH1545" s="236"/>
      <c r="AI1545" s="236"/>
      <c r="AJ1545" s="236"/>
      <c r="AK1545" s="236"/>
      <c r="AL1545" s="260" t="str">
        <f t="shared" si="285"/>
        <v>нет</v>
      </c>
      <c r="AM1545" s="260" t="str">
        <f t="shared" si="289"/>
        <v>нет</v>
      </c>
      <c r="AN1545" s="260">
        <f t="shared" si="286"/>
        <v>0</v>
      </c>
      <c r="AO1545" s="260" t="e">
        <f t="shared" si="287"/>
        <v>#VALUE!</v>
      </c>
    </row>
    <row r="1546" spans="1:41">
      <c r="A1546" s="264" t="e">
        <f t="shared" si="290"/>
        <v>#VALUE!</v>
      </c>
      <c r="B1546" s="243">
        <v>1634</v>
      </c>
      <c r="C1546" s="244"/>
      <c r="D1546" s="259" t="str">
        <f t="shared" si="283"/>
        <v/>
      </c>
      <c r="E1546" s="236"/>
      <c r="F1546" s="236"/>
      <c r="G1546" s="244"/>
      <c r="H1546" s="259" t="str">
        <f t="shared" si="284"/>
        <v/>
      </c>
      <c r="I1546" s="236"/>
      <c r="J1546" s="236"/>
      <c r="K1546" s="236"/>
      <c r="L1546" s="236"/>
      <c r="M1546" s="311">
        <f t="shared" si="288"/>
        <v>0</v>
      </c>
      <c r="N1546" s="236"/>
      <c r="O1546" s="236"/>
      <c r="P1546" s="236"/>
      <c r="Q1546" s="236"/>
      <c r="R1546" s="236"/>
      <c r="S1546" s="236"/>
      <c r="T1546" s="236"/>
      <c r="U1546" s="236"/>
      <c r="V1546" s="236"/>
      <c r="W1546" s="236"/>
      <c r="X1546" s="236"/>
      <c r="Y1546" s="236"/>
      <c r="Z1546" s="236"/>
      <c r="AA1546" s="236"/>
      <c r="AB1546" s="236"/>
      <c r="AC1546" s="236"/>
      <c r="AD1546" s="236"/>
      <c r="AE1546" s="236"/>
      <c r="AF1546" s="236"/>
      <c r="AG1546" s="236"/>
      <c r="AH1546" s="236"/>
      <c r="AI1546" s="236"/>
      <c r="AJ1546" s="236"/>
      <c r="AK1546" s="236"/>
      <c r="AL1546" s="260" t="str">
        <f t="shared" si="285"/>
        <v>нет</v>
      </c>
      <c r="AM1546" s="260" t="str">
        <f t="shared" si="289"/>
        <v>нет</v>
      </c>
      <c r="AN1546" s="260">
        <f t="shared" si="286"/>
        <v>0</v>
      </c>
      <c r="AO1546" s="260" t="e">
        <f t="shared" si="287"/>
        <v>#VALUE!</v>
      </c>
    </row>
    <row r="1547" spans="1:41">
      <c r="A1547" s="264" t="e">
        <f t="shared" si="290"/>
        <v>#VALUE!</v>
      </c>
      <c r="B1547" s="243">
        <v>1635</v>
      </c>
      <c r="C1547" s="244"/>
      <c r="D1547" s="259" t="str">
        <f t="shared" si="283"/>
        <v/>
      </c>
      <c r="E1547" s="236"/>
      <c r="F1547" s="236"/>
      <c r="G1547" s="244"/>
      <c r="H1547" s="259" t="str">
        <f t="shared" si="284"/>
        <v/>
      </c>
      <c r="I1547" s="236"/>
      <c r="J1547" s="236"/>
      <c r="K1547" s="236"/>
      <c r="L1547" s="236"/>
      <c r="M1547" s="311">
        <f t="shared" si="288"/>
        <v>0</v>
      </c>
      <c r="N1547" s="236"/>
      <c r="O1547" s="236"/>
      <c r="P1547" s="236"/>
      <c r="Q1547" s="236"/>
      <c r="R1547" s="236"/>
      <c r="S1547" s="236"/>
      <c r="T1547" s="236"/>
      <c r="U1547" s="236"/>
      <c r="V1547" s="236"/>
      <c r="W1547" s="236"/>
      <c r="X1547" s="236"/>
      <c r="Y1547" s="236"/>
      <c r="Z1547" s="236"/>
      <c r="AA1547" s="236"/>
      <c r="AB1547" s="236"/>
      <c r="AC1547" s="236"/>
      <c r="AD1547" s="236"/>
      <c r="AE1547" s="236"/>
      <c r="AF1547" s="236"/>
      <c r="AG1547" s="236"/>
      <c r="AH1547" s="236"/>
      <c r="AI1547" s="236"/>
      <c r="AJ1547" s="236"/>
      <c r="AK1547" s="236"/>
      <c r="AL1547" s="260" t="str">
        <f t="shared" si="285"/>
        <v>нет</v>
      </c>
      <c r="AM1547" s="260" t="str">
        <f t="shared" si="289"/>
        <v>нет</v>
      </c>
      <c r="AN1547" s="260">
        <f t="shared" si="286"/>
        <v>0</v>
      </c>
      <c r="AO1547" s="260" t="e">
        <f t="shared" si="287"/>
        <v>#VALUE!</v>
      </c>
    </row>
    <row r="1548" spans="1:41">
      <c r="A1548" s="264" t="e">
        <f t="shared" si="290"/>
        <v>#VALUE!</v>
      </c>
      <c r="B1548" s="243">
        <v>1636</v>
      </c>
      <c r="C1548" s="244"/>
      <c r="D1548" s="259" t="str">
        <f t="shared" si="283"/>
        <v/>
      </c>
      <c r="E1548" s="236"/>
      <c r="F1548" s="236"/>
      <c r="G1548" s="244"/>
      <c r="H1548" s="259" t="str">
        <f t="shared" si="284"/>
        <v/>
      </c>
      <c r="I1548" s="236"/>
      <c r="J1548" s="236"/>
      <c r="K1548" s="236"/>
      <c r="L1548" s="236"/>
      <c r="M1548" s="311">
        <f t="shared" si="288"/>
        <v>0</v>
      </c>
      <c r="N1548" s="236"/>
      <c r="O1548" s="236"/>
      <c r="P1548" s="236"/>
      <c r="Q1548" s="236"/>
      <c r="R1548" s="236"/>
      <c r="S1548" s="236"/>
      <c r="T1548" s="236"/>
      <c r="U1548" s="236"/>
      <c r="V1548" s="236"/>
      <c r="W1548" s="236"/>
      <c r="X1548" s="236"/>
      <c r="Y1548" s="236"/>
      <c r="Z1548" s="236"/>
      <c r="AA1548" s="236"/>
      <c r="AB1548" s="236"/>
      <c r="AC1548" s="236"/>
      <c r="AD1548" s="236"/>
      <c r="AE1548" s="236"/>
      <c r="AF1548" s="236"/>
      <c r="AG1548" s="236"/>
      <c r="AH1548" s="236"/>
      <c r="AI1548" s="236"/>
      <c r="AJ1548" s="236"/>
      <c r="AK1548" s="236"/>
      <c r="AL1548" s="260" t="str">
        <f t="shared" si="285"/>
        <v>нет</v>
      </c>
      <c r="AM1548" s="260" t="str">
        <f t="shared" si="289"/>
        <v>нет</v>
      </c>
      <c r="AN1548" s="260">
        <f t="shared" si="286"/>
        <v>0</v>
      </c>
      <c r="AO1548" s="260" t="e">
        <f t="shared" si="287"/>
        <v>#VALUE!</v>
      </c>
    </row>
    <row r="1549" spans="1:41">
      <c r="A1549" s="264" t="e">
        <f t="shared" si="290"/>
        <v>#VALUE!</v>
      </c>
      <c r="B1549" s="243">
        <v>1637</v>
      </c>
      <c r="C1549" s="244"/>
      <c r="D1549" s="259" t="str">
        <f t="shared" si="283"/>
        <v/>
      </c>
      <c r="E1549" s="236"/>
      <c r="F1549" s="236"/>
      <c r="G1549" s="244"/>
      <c r="H1549" s="259" t="str">
        <f t="shared" si="284"/>
        <v/>
      </c>
      <c r="I1549" s="236"/>
      <c r="J1549" s="236"/>
      <c r="K1549" s="236"/>
      <c r="L1549" s="236"/>
      <c r="M1549" s="311">
        <f t="shared" si="288"/>
        <v>0</v>
      </c>
      <c r="N1549" s="236"/>
      <c r="O1549" s="236"/>
      <c r="P1549" s="236"/>
      <c r="Q1549" s="236"/>
      <c r="R1549" s="236"/>
      <c r="S1549" s="236"/>
      <c r="T1549" s="236"/>
      <c r="U1549" s="236"/>
      <c r="V1549" s="236"/>
      <c r="W1549" s="236"/>
      <c r="X1549" s="236"/>
      <c r="Y1549" s="236"/>
      <c r="Z1549" s="236"/>
      <c r="AA1549" s="236"/>
      <c r="AB1549" s="236"/>
      <c r="AC1549" s="236"/>
      <c r="AD1549" s="236"/>
      <c r="AE1549" s="236"/>
      <c r="AF1549" s="236"/>
      <c r="AG1549" s="236"/>
      <c r="AH1549" s="236"/>
      <c r="AI1549" s="236"/>
      <c r="AJ1549" s="236"/>
      <c r="AK1549" s="236"/>
      <c r="AL1549" s="260" t="str">
        <f t="shared" si="285"/>
        <v>нет</v>
      </c>
      <c r="AM1549" s="260" t="str">
        <f t="shared" si="289"/>
        <v>нет</v>
      </c>
      <c r="AN1549" s="260">
        <f t="shared" si="286"/>
        <v>0</v>
      </c>
      <c r="AO1549" s="260" t="e">
        <f t="shared" si="287"/>
        <v>#VALUE!</v>
      </c>
    </row>
    <row r="1550" spans="1:41">
      <c r="A1550" s="264" t="e">
        <f t="shared" si="290"/>
        <v>#VALUE!</v>
      </c>
      <c r="B1550" s="243">
        <v>1638</v>
      </c>
      <c r="C1550" s="244"/>
      <c r="D1550" s="259" t="str">
        <f t="shared" si="283"/>
        <v/>
      </c>
      <c r="E1550" s="236"/>
      <c r="F1550" s="236"/>
      <c r="G1550" s="244"/>
      <c r="H1550" s="259" t="str">
        <f t="shared" si="284"/>
        <v/>
      </c>
      <c r="I1550" s="236"/>
      <c r="J1550" s="236"/>
      <c r="K1550" s="236"/>
      <c r="L1550" s="236"/>
      <c r="M1550" s="311">
        <f t="shared" si="288"/>
        <v>0</v>
      </c>
      <c r="N1550" s="236"/>
      <c r="O1550" s="236"/>
      <c r="P1550" s="236"/>
      <c r="Q1550" s="236"/>
      <c r="R1550" s="236"/>
      <c r="S1550" s="236"/>
      <c r="T1550" s="236"/>
      <c r="U1550" s="236"/>
      <c r="V1550" s="236"/>
      <c r="W1550" s="236"/>
      <c r="X1550" s="236"/>
      <c r="Y1550" s="236"/>
      <c r="Z1550" s="236"/>
      <c r="AA1550" s="236"/>
      <c r="AB1550" s="236"/>
      <c r="AC1550" s="236"/>
      <c r="AD1550" s="236"/>
      <c r="AE1550" s="236"/>
      <c r="AF1550" s="236"/>
      <c r="AG1550" s="236"/>
      <c r="AH1550" s="236"/>
      <c r="AI1550" s="236"/>
      <c r="AJ1550" s="236"/>
      <c r="AK1550" s="236"/>
      <c r="AL1550" s="260" t="str">
        <f t="shared" si="285"/>
        <v>нет</v>
      </c>
      <c r="AM1550" s="260" t="str">
        <f t="shared" si="289"/>
        <v>нет</v>
      </c>
      <c r="AN1550" s="260">
        <f t="shared" si="286"/>
        <v>0</v>
      </c>
      <c r="AO1550" s="260" t="e">
        <f t="shared" si="287"/>
        <v>#VALUE!</v>
      </c>
    </row>
    <row r="1551" spans="1:41">
      <c r="A1551" s="264" t="e">
        <f t="shared" si="290"/>
        <v>#VALUE!</v>
      </c>
      <c r="B1551" s="243">
        <v>1639</v>
      </c>
      <c r="C1551" s="244"/>
      <c r="D1551" s="259" t="str">
        <f t="shared" si="283"/>
        <v/>
      </c>
      <c r="E1551" s="236"/>
      <c r="F1551" s="236"/>
      <c r="G1551" s="244"/>
      <c r="H1551" s="259" t="str">
        <f t="shared" si="284"/>
        <v/>
      </c>
      <c r="I1551" s="236"/>
      <c r="J1551" s="236"/>
      <c r="K1551" s="236"/>
      <c r="L1551" s="236"/>
      <c r="M1551" s="311">
        <f t="shared" si="288"/>
        <v>0</v>
      </c>
      <c r="N1551" s="236"/>
      <c r="O1551" s="236"/>
      <c r="P1551" s="236"/>
      <c r="Q1551" s="236"/>
      <c r="R1551" s="236"/>
      <c r="S1551" s="236"/>
      <c r="T1551" s="236"/>
      <c r="U1551" s="236"/>
      <c r="V1551" s="236"/>
      <c r="W1551" s="236"/>
      <c r="X1551" s="236"/>
      <c r="Y1551" s="236"/>
      <c r="Z1551" s="236"/>
      <c r="AA1551" s="236"/>
      <c r="AB1551" s="236"/>
      <c r="AC1551" s="236"/>
      <c r="AD1551" s="236"/>
      <c r="AE1551" s="236"/>
      <c r="AF1551" s="236"/>
      <c r="AG1551" s="236"/>
      <c r="AH1551" s="236"/>
      <c r="AI1551" s="236"/>
      <c r="AJ1551" s="236"/>
      <c r="AK1551" s="236"/>
      <c r="AL1551" s="260" t="str">
        <f t="shared" si="285"/>
        <v>нет</v>
      </c>
      <c r="AM1551" s="260" t="str">
        <f t="shared" si="289"/>
        <v>нет</v>
      </c>
      <c r="AN1551" s="260">
        <f t="shared" si="286"/>
        <v>0</v>
      </c>
      <c r="AO1551" s="260" t="e">
        <f t="shared" si="287"/>
        <v>#VALUE!</v>
      </c>
    </row>
    <row r="1552" spans="1:41">
      <c r="A1552" s="264" t="e">
        <f t="shared" si="290"/>
        <v>#VALUE!</v>
      </c>
      <c r="B1552" s="243">
        <v>1640</v>
      </c>
      <c r="C1552" s="244"/>
      <c r="D1552" s="259" t="str">
        <f t="shared" si="283"/>
        <v/>
      </c>
      <c r="E1552" s="236"/>
      <c r="F1552" s="236"/>
      <c r="G1552" s="244"/>
      <c r="H1552" s="259" t="str">
        <f t="shared" si="284"/>
        <v/>
      </c>
      <c r="I1552" s="236"/>
      <c r="J1552" s="236"/>
      <c r="K1552" s="236"/>
      <c r="L1552" s="236"/>
      <c r="M1552" s="311">
        <f t="shared" si="288"/>
        <v>0</v>
      </c>
      <c r="N1552" s="236"/>
      <c r="O1552" s="236"/>
      <c r="P1552" s="236"/>
      <c r="Q1552" s="236"/>
      <c r="R1552" s="236"/>
      <c r="S1552" s="236"/>
      <c r="T1552" s="236"/>
      <c r="U1552" s="236"/>
      <c r="V1552" s="236"/>
      <c r="W1552" s="236"/>
      <c r="X1552" s="236"/>
      <c r="Y1552" s="236"/>
      <c r="Z1552" s="236"/>
      <c r="AA1552" s="236"/>
      <c r="AB1552" s="236"/>
      <c r="AC1552" s="236"/>
      <c r="AD1552" s="236"/>
      <c r="AE1552" s="236"/>
      <c r="AF1552" s="236"/>
      <c r="AG1552" s="236"/>
      <c r="AH1552" s="236"/>
      <c r="AI1552" s="236"/>
      <c r="AJ1552" s="236"/>
      <c r="AK1552" s="236"/>
      <c r="AL1552" s="260" t="str">
        <f t="shared" si="285"/>
        <v>нет</v>
      </c>
      <c r="AM1552" s="260" t="str">
        <f t="shared" si="289"/>
        <v>нет</v>
      </c>
      <c r="AN1552" s="260">
        <f t="shared" si="286"/>
        <v>0</v>
      </c>
      <c r="AO1552" s="260" t="e">
        <f t="shared" si="287"/>
        <v>#VALUE!</v>
      </c>
    </row>
    <row r="1553" spans="1:41">
      <c r="A1553" s="264" t="e">
        <f t="shared" si="290"/>
        <v>#VALUE!</v>
      </c>
      <c r="B1553" s="243">
        <v>1641</v>
      </c>
      <c r="C1553" s="244"/>
      <c r="D1553" s="259" t="str">
        <f t="shared" si="283"/>
        <v/>
      </c>
      <c r="E1553" s="236"/>
      <c r="F1553" s="236"/>
      <c r="G1553" s="244"/>
      <c r="H1553" s="259" t="str">
        <f t="shared" si="284"/>
        <v/>
      </c>
      <c r="I1553" s="236"/>
      <c r="J1553" s="236"/>
      <c r="K1553" s="236"/>
      <c r="L1553" s="236"/>
      <c r="M1553" s="311">
        <f t="shared" si="288"/>
        <v>0</v>
      </c>
      <c r="N1553" s="236"/>
      <c r="O1553" s="236"/>
      <c r="P1553" s="236"/>
      <c r="Q1553" s="236"/>
      <c r="R1553" s="236"/>
      <c r="S1553" s="236"/>
      <c r="T1553" s="236"/>
      <c r="U1553" s="236"/>
      <c r="V1553" s="236"/>
      <c r="W1553" s="236"/>
      <c r="X1553" s="236"/>
      <c r="Y1553" s="236"/>
      <c r="Z1553" s="236"/>
      <c r="AA1553" s="236"/>
      <c r="AB1553" s="236"/>
      <c r="AC1553" s="236"/>
      <c r="AD1553" s="236"/>
      <c r="AE1553" s="236"/>
      <c r="AF1553" s="236"/>
      <c r="AG1553" s="236"/>
      <c r="AH1553" s="236"/>
      <c r="AI1553" s="236"/>
      <c r="AJ1553" s="236"/>
      <c r="AK1553" s="236"/>
      <c r="AL1553" s="260" t="str">
        <f t="shared" si="285"/>
        <v>нет</v>
      </c>
      <c r="AM1553" s="260" t="str">
        <f t="shared" si="289"/>
        <v>нет</v>
      </c>
      <c r="AN1553" s="260">
        <f t="shared" si="286"/>
        <v>0</v>
      </c>
      <c r="AO1553" s="260" t="e">
        <f t="shared" si="287"/>
        <v>#VALUE!</v>
      </c>
    </row>
    <row r="1554" spans="1:41">
      <c r="A1554" s="264" t="e">
        <f t="shared" si="290"/>
        <v>#VALUE!</v>
      </c>
      <c r="B1554" s="243">
        <v>1642</v>
      </c>
      <c r="C1554" s="244"/>
      <c r="D1554" s="259" t="str">
        <f t="shared" si="283"/>
        <v/>
      </c>
      <c r="E1554" s="236"/>
      <c r="F1554" s="236"/>
      <c r="G1554" s="244"/>
      <c r="H1554" s="259" t="str">
        <f t="shared" si="284"/>
        <v/>
      </c>
      <c r="I1554" s="236"/>
      <c r="J1554" s="236"/>
      <c r="K1554" s="236"/>
      <c r="L1554" s="236"/>
      <c r="M1554" s="311">
        <f t="shared" si="288"/>
        <v>0</v>
      </c>
      <c r="N1554" s="236"/>
      <c r="O1554" s="236"/>
      <c r="P1554" s="236"/>
      <c r="Q1554" s="236"/>
      <c r="R1554" s="236"/>
      <c r="S1554" s="236"/>
      <c r="T1554" s="236"/>
      <c r="U1554" s="236"/>
      <c r="V1554" s="236"/>
      <c r="W1554" s="236"/>
      <c r="X1554" s="236"/>
      <c r="Y1554" s="236"/>
      <c r="Z1554" s="236"/>
      <c r="AA1554" s="236"/>
      <c r="AB1554" s="236"/>
      <c r="AC1554" s="236"/>
      <c r="AD1554" s="236"/>
      <c r="AE1554" s="236"/>
      <c r="AF1554" s="236"/>
      <c r="AG1554" s="236"/>
      <c r="AH1554" s="236"/>
      <c r="AI1554" s="236"/>
      <c r="AJ1554" s="236"/>
      <c r="AK1554" s="236"/>
      <c r="AL1554" s="260" t="str">
        <f t="shared" si="285"/>
        <v>нет</v>
      </c>
      <c r="AM1554" s="260" t="str">
        <f t="shared" si="289"/>
        <v>нет</v>
      </c>
      <c r="AN1554" s="260">
        <f t="shared" si="286"/>
        <v>0</v>
      </c>
      <c r="AO1554" s="260" t="e">
        <f t="shared" si="287"/>
        <v>#VALUE!</v>
      </c>
    </row>
    <row r="1555" spans="1:41">
      <c r="A1555" s="264" t="e">
        <f t="shared" si="290"/>
        <v>#VALUE!</v>
      </c>
      <c r="B1555" s="243">
        <v>1643</v>
      </c>
      <c r="C1555" s="244"/>
      <c r="D1555" s="259" t="str">
        <f t="shared" si="283"/>
        <v/>
      </c>
      <c r="E1555" s="236"/>
      <c r="F1555" s="236"/>
      <c r="G1555" s="244"/>
      <c r="H1555" s="259" t="str">
        <f t="shared" si="284"/>
        <v/>
      </c>
      <c r="I1555" s="236"/>
      <c r="J1555" s="236"/>
      <c r="K1555" s="236"/>
      <c r="L1555" s="236"/>
      <c r="M1555" s="311">
        <f t="shared" si="288"/>
        <v>0</v>
      </c>
      <c r="N1555" s="236"/>
      <c r="O1555" s="236"/>
      <c r="P1555" s="236"/>
      <c r="Q1555" s="236"/>
      <c r="R1555" s="236"/>
      <c r="S1555" s="236"/>
      <c r="T1555" s="236"/>
      <c r="U1555" s="236"/>
      <c r="V1555" s="236"/>
      <c r="W1555" s="236"/>
      <c r="X1555" s="236"/>
      <c r="Y1555" s="236"/>
      <c r="Z1555" s="236"/>
      <c r="AA1555" s="236"/>
      <c r="AB1555" s="236"/>
      <c r="AC1555" s="236"/>
      <c r="AD1555" s="236"/>
      <c r="AE1555" s="236"/>
      <c r="AF1555" s="236"/>
      <c r="AG1555" s="236"/>
      <c r="AH1555" s="236"/>
      <c r="AI1555" s="236"/>
      <c r="AJ1555" s="236"/>
      <c r="AK1555" s="236"/>
      <c r="AL1555" s="260" t="str">
        <f t="shared" si="285"/>
        <v>нет</v>
      </c>
      <c r="AM1555" s="260" t="str">
        <f t="shared" si="289"/>
        <v>нет</v>
      </c>
      <c r="AN1555" s="260">
        <f t="shared" si="286"/>
        <v>0</v>
      </c>
      <c r="AO1555" s="260" t="e">
        <f t="shared" si="287"/>
        <v>#VALUE!</v>
      </c>
    </row>
    <row r="1556" spans="1:41">
      <c r="A1556" s="264" t="e">
        <f t="shared" si="290"/>
        <v>#VALUE!</v>
      </c>
      <c r="B1556" s="243">
        <v>1644</v>
      </c>
      <c r="C1556" s="244"/>
      <c r="D1556" s="259" t="str">
        <f t="shared" si="283"/>
        <v/>
      </c>
      <c r="E1556" s="236"/>
      <c r="F1556" s="236"/>
      <c r="G1556" s="244"/>
      <c r="H1556" s="259" t="str">
        <f t="shared" si="284"/>
        <v/>
      </c>
      <c r="I1556" s="236"/>
      <c r="J1556" s="236"/>
      <c r="K1556" s="236"/>
      <c r="L1556" s="236"/>
      <c r="M1556" s="311">
        <f t="shared" si="288"/>
        <v>0</v>
      </c>
      <c r="N1556" s="236"/>
      <c r="O1556" s="236"/>
      <c r="P1556" s="236"/>
      <c r="Q1556" s="236"/>
      <c r="R1556" s="236"/>
      <c r="S1556" s="236"/>
      <c r="T1556" s="236"/>
      <c r="U1556" s="236"/>
      <c r="V1556" s="236"/>
      <c r="W1556" s="236"/>
      <c r="X1556" s="236"/>
      <c r="Y1556" s="236"/>
      <c r="Z1556" s="236"/>
      <c r="AA1556" s="236"/>
      <c r="AB1556" s="236"/>
      <c r="AC1556" s="236"/>
      <c r="AD1556" s="236"/>
      <c r="AE1556" s="236"/>
      <c r="AF1556" s="236"/>
      <c r="AG1556" s="236"/>
      <c r="AH1556" s="236"/>
      <c r="AI1556" s="236"/>
      <c r="AJ1556" s="236"/>
      <c r="AK1556" s="236"/>
      <c r="AL1556" s="260" t="str">
        <f t="shared" si="285"/>
        <v>нет</v>
      </c>
      <c r="AM1556" s="260" t="str">
        <f t="shared" si="289"/>
        <v>нет</v>
      </c>
      <c r="AN1556" s="260">
        <f t="shared" si="286"/>
        <v>0</v>
      </c>
      <c r="AO1556" s="260" t="e">
        <f t="shared" si="287"/>
        <v>#VALUE!</v>
      </c>
    </row>
    <row r="1557" spans="1:41">
      <c r="A1557" s="264" t="e">
        <f t="shared" si="290"/>
        <v>#VALUE!</v>
      </c>
      <c r="B1557" s="243">
        <v>1645</v>
      </c>
      <c r="C1557" s="244"/>
      <c r="D1557" s="259" t="str">
        <f t="shared" si="283"/>
        <v/>
      </c>
      <c r="E1557" s="236"/>
      <c r="F1557" s="236"/>
      <c r="G1557" s="244"/>
      <c r="H1557" s="259" t="str">
        <f t="shared" si="284"/>
        <v/>
      </c>
      <c r="I1557" s="236"/>
      <c r="J1557" s="236"/>
      <c r="K1557" s="236"/>
      <c r="L1557" s="236"/>
      <c r="M1557" s="311">
        <f t="shared" si="288"/>
        <v>0</v>
      </c>
      <c r="N1557" s="236"/>
      <c r="O1557" s="236"/>
      <c r="P1557" s="236"/>
      <c r="Q1557" s="236"/>
      <c r="R1557" s="236"/>
      <c r="S1557" s="236"/>
      <c r="T1557" s="236"/>
      <c r="U1557" s="236"/>
      <c r="V1557" s="236"/>
      <c r="W1557" s="236"/>
      <c r="X1557" s="236"/>
      <c r="Y1557" s="236"/>
      <c r="Z1557" s="236"/>
      <c r="AA1557" s="236"/>
      <c r="AB1557" s="236"/>
      <c r="AC1557" s="236"/>
      <c r="AD1557" s="236"/>
      <c r="AE1557" s="236"/>
      <c r="AF1557" s="236"/>
      <c r="AG1557" s="236"/>
      <c r="AH1557" s="236"/>
      <c r="AI1557" s="236"/>
      <c r="AJ1557" s="236"/>
      <c r="AK1557" s="236"/>
      <c r="AL1557" s="260" t="str">
        <f t="shared" si="285"/>
        <v>нет</v>
      </c>
      <c r="AM1557" s="260" t="str">
        <f t="shared" si="289"/>
        <v>нет</v>
      </c>
      <c r="AN1557" s="260">
        <f t="shared" si="286"/>
        <v>0</v>
      </c>
      <c r="AO1557" s="260" t="e">
        <f t="shared" si="287"/>
        <v>#VALUE!</v>
      </c>
    </row>
    <row r="1558" spans="1:41">
      <c r="A1558" s="264" t="e">
        <f t="shared" si="290"/>
        <v>#VALUE!</v>
      </c>
      <c r="B1558" s="243">
        <v>1646</v>
      </c>
      <c r="C1558" s="244"/>
      <c r="D1558" s="259" t="str">
        <f t="shared" si="283"/>
        <v/>
      </c>
      <c r="E1558" s="236"/>
      <c r="F1558" s="236"/>
      <c r="G1558" s="244"/>
      <c r="H1558" s="259" t="str">
        <f t="shared" si="284"/>
        <v/>
      </c>
      <c r="I1558" s="236"/>
      <c r="J1558" s="236"/>
      <c r="K1558" s="236"/>
      <c r="L1558" s="236"/>
      <c r="M1558" s="311">
        <f t="shared" si="288"/>
        <v>0</v>
      </c>
      <c r="N1558" s="236"/>
      <c r="O1558" s="236"/>
      <c r="P1558" s="236"/>
      <c r="Q1558" s="236"/>
      <c r="R1558" s="236"/>
      <c r="S1558" s="236"/>
      <c r="T1558" s="236"/>
      <c r="U1558" s="236"/>
      <c r="V1558" s="236"/>
      <c r="W1558" s="236"/>
      <c r="X1558" s="236"/>
      <c r="Y1558" s="236"/>
      <c r="Z1558" s="236"/>
      <c r="AA1558" s="236"/>
      <c r="AB1558" s="236"/>
      <c r="AC1558" s="236"/>
      <c r="AD1558" s="236"/>
      <c r="AE1558" s="236"/>
      <c r="AF1558" s="236"/>
      <c r="AG1558" s="236"/>
      <c r="AH1558" s="236"/>
      <c r="AI1558" s="236"/>
      <c r="AJ1558" s="236"/>
      <c r="AK1558" s="236"/>
      <c r="AL1558" s="260" t="str">
        <f t="shared" si="285"/>
        <v>нет</v>
      </c>
      <c r="AM1558" s="260" t="str">
        <f t="shared" si="289"/>
        <v>нет</v>
      </c>
      <c r="AN1558" s="260">
        <f t="shared" si="286"/>
        <v>0</v>
      </c>
      <c r="AO1558" s="260" t="e">
        <f t="shared" si="287"/>
        <v>#VALUE!</v>
      </c>
    </row>
    <row r="1559" spans="1:41">
      <c r="A1559" s="264" t="e">
        <f t="shared" si="290"/>
        <v>#VALUE!</v>
      </c>
      <c r="B1559" s="243">
        <v>1647</v>
      </c>
      <c r="C1559" s="244"/>
      <c r="D1559" s="259" t="str">
        <f t="shared" si="283"/>
        <v/>
      </c>
      <c r="E1559" s="236"/>
      <c r="F1559" s="236"/>
      <c r="G1559" s="244"/>
      <c r="H1559" s="259" t="str">
        <f t="shared" si="284"/>
        <v/>
      </c>
      <c r="I1559" s="236"/>
      <c r="J1559" s="236"/>
      <c r="K1559" s="236"/>
      <c r="L1559" s="236"/>
      <c r="M1559" s="311">
        <f t="shared" si="288"/>
        <v>0</v>
      </c>
      <c r="N1559" s="236"/>
      <c r="O1559" s="236"/>
      <c r="P1559" s="236"/>
      <c r="Q1559" s="236"/>
      <c r="R1559" s="236"/>
      <c r="S1559" s="236"/>
      <c r="T1559" s="236"/>
      <c r="U1559" s="236"/>
      <c r="V1559" s="236"/>
      <c r="W1559" s="236"/>
      <c r="X1559" s="236"/>
      <c r="Y1559" s="236"/>
      <c r="Z1559" s="236"/>
      <c r="AA1559" s="236"/>
      <c r="AB1559" s="236"/>
      <c r="AC1559" s="236"/>
      <c r="AD1559" s="236"/>
      <c r="AE1559" s="236"/>
      <c r="AF1559" s="236"/>
      <c r="AG1559" s="236"/>
      <c r="AH1559" s="236"/>
      <c r="AI1559" s="236"/>
      <c r="AJ1559" s="236"/>
      <c r="AK1559" s="236"/>
      <c r="AL1559" s="260" t="str">
        <f t="shared" si="285"/>
        <v>нет</v>
      </c>
      <c r="AM1559" s="260" t="str">
        <f t="shared" si="289"/>
        <v>нет</v>
      </c>
      <c r="AN1559" s="260">
        <f t="shared" si="286"/>
        <v>0</v>
      </c>
      <c r="AO1559" s="260" t="e">
        <f t="shared" si="287"/>
        <v>#VALUE!</v>
      </c>
    </row>
    <row r="1560" spans="1:41">
      <c r="A1560" s="264" t="e">
        <f t="shared" si="290"/>
        <v>#VALUE!</v>
      </c>
      <c r="B1560" s="243">
        <v>1648</v>
      </c>
      <c r="C1560" s="244"/>
      <c r="D1560" s="259" t="str">
        <f t="shared" si="283"/>
        <v/>
      </c>
      <c r="E1560" s="236"/>
      <c r="F1560" s="236"/>
      <c r="G1560" s="244"/>
      <c r="H1560" s="259" t="str">
        <f t="shared" si="284"/>
        <v/>
      </c>
      <c r="I1560" s="236"/>
      <c r="J1560" s="236"/>
      <c r="K1560" s="236"/>
      <c r="L1560" s="236"/>
      <c r="M1560" s="311">
        <f t="shared" si="288"/>
        <v>0</v>
      </c>
      <c r="N1560" s="236"/>
      <c r="O1560" s="236"/>
      <c r="P1560" s="236"/>
      <c r="Q1560" s="236"/>
      <c r="R1560" s="236"/>
      <c r="S1560" s="236"/>
      <c r="T1560" s="236"/>
      <c r="U1560" s="236"/>
      <c r="V1560" s="236"/>
      <c r="W1560" s="236"/>
      <c r="X1560" s="236"/>
      <c r="Y1560" s="236"/>
      <c r="Z1560" s="236"/>
      <c r="AA1560" s="236"/>
      <c r="AB1560" s="236"/>
      <c r="AC1560" s="236"/>
      <c r="AD1560" s="236"/>
      <c r="AE1560" s="236"/>
      <c r="AF1560" s="236"/>
      <c r="AG1560" s="236"/>
      <c r="AH1560" s="236"/>
      <c r="AI1560" s="236"/>
      <c r="AJ1560" s="236"/>
      <c r="AK1560" s="236"/>
      <c r="AL1560" s="260" t="str">
        <f t="shared" si="285"/>
        <v>нет</v>
      </c>
      <c r="AM1560" s="260" t="str">
        <f t="shared" si="289"/>
        <v>нет</v>
      </c>
      <c r="AN1560" s="260">
        <f t="shared" si="286"/>
        <v>0</v>
      </c>
      <c r="AO1560" s="260" t="e">
        <f t="shared" si="287"/>
        <v>#VALUE!</v>
      </c>
    </row>
    <row r="1561" spans="1:41">
      <c r="A1561" s="264" t="e">
        <f t="shared" si="290"/>
        <v>#VALUE!</v>
      </c>
      <c r="B1561" s="243">
        <v>1649</v>
      </c>
      <c r="C1561" s="244"/>
      <c r="D1561" s="259" t="str">
        <f t="shared" si="283"/>
        <v/>
      </c>
      <c r="E1561" s="236"/>
      <c r="F1561" s="236"/>
      <c r="G1561" s="244"/>
      <c r="H1561" s="259" t="str">
        <f t="shared" si="284"/>
        <v/>
      </c>
      <c r="I1561" s="236"/>
      <c r="J1561" s="236"/>
      <c r="K1561" s="236"/>
      <c r="L1561" s="236"/>
      <c r="M1561" s="311">
        <f t="shared" si="288"/>
        <v>0</v>
      </c>
      <c r="N1561" s="236"/>
      <c r="O1561" s="236"/>
      <c r="P1561" s="236"/>
      <c r="Q1561" s="236"/>
      <c r="R1561" s="236"/>
      <c r="S1561" s="236"/>
      <c r="T1561" s="236"/>
      <c r="U1561" s="236"/>
      <c r="V1561" s="236"/>
      <c r="W1561" s="236"/>
      <c r="X1561" s="236"/>
      <c r="Y1561" s="236"/>
      <c r="Z1561" s="236"/>
      <c r="AA1561" s="236"/>
      <c r="AB1561" s="236"/>
      <c r="AC1561" s="236"/>
      <c r="AD1561" s="236"/>
      <c r="AE1561" s="236"/>
      <c r="AF1561" s="236"/>
      <c r="AG1561" s="236"/>
      <c r="AH1561" s="236"/>
      <c r="AI1561" s="236"/>
      <c r="AJ1561" s="236"/>
      <c r="AK1561" s="236"/>
      <c r="AL1561" s="260" t="str">
        <f t="shared" si="285"/>
        <v>нет</v>
      </c>
      <c r="AM1561" s="260" t="str">
        <f t="shared" si="289"/>
        <v>нет</v>
      </c>
      <c r="AN1561" s="260">
        <f t="shared" si="286"/>
        <v>0</v>
      </c>
      <c r="AO1561" s="260" t="e">
        <f t="shared" si="287"/>
        <v>#VALUE!</v>
      </c>
    </row>
    <row r="1562" spans="1:41">
      <c r="A1562" s="264" t="e">
        <f t="shared" si="290"/>
        <v>#VALUE!</v>
      </c>
      <c r="B1562" s="243">
        <v>1650</v>
      </c>
      <c r="C1562" s="244"/>
      <c r="D1562" s="259" t="str">
        <f t="shared" si="283"/>
        <v/>
      </c>
      <c r="E1562" s="236"/>
      <c r="F1562" s="236"/>
      <c r="G1562" s="244"/>
      <c r="H1562" s="259" t="str">
        <f t="shared" si="284"/>
        <v/>
      </c>
      <c r="I1562" s="236"/>
      <c r="J1562" s="236"/>
      <c r="K1562" s="236"/>
      <c r="L1562" s="236"/>
      <c r="M1562" s="311">
        <f t="shared" si="288"/>
        <v>0</v>
      </c>
      <c r="N1562" s="236"/>
      <c r="O1562" s="236"/>
      <c r="P1562" s="236"/>
      <c r="Q1562" s="236"/>
      <c r="R1562" s="236"/>
      <c r="S1562" s="236"/>
      <c r="T1562" s="236"/>
      <c r="U1562" s="236"/>
      <c r="V1562" s="236"/>
      <c r="W1562" s="236"/>
      <c r="X1562" s="236"/>
      <c r="Y1562" s="236"/>
      <c r="Z1562" s="236"/>
      <c r="AA1562" s="236"/>
      <c r="AB1562" s="236"/>
      <c r="AC1562" s="236"/>
      <c r="AD1562" s="236"/>
      <c r="AE1562" s="236"/>
      <c r="AF1562" s="236"/>
      <c r="AG1562" s="236"/>
      <c r="AH1562" s="236"/>
      <c r="AI1562" s="236"/>
      <c r="AJ1562" s="236"/>
      <c r="AK1562" s="236"/>
      <c r="AL1562" s="260" t="str">
        <f t="shared" si="285"/>
        <v>нет</v>
      </c>
      <c r="AM1562" s="260" t="str">
        <f t="shared" si="289"/>
        <v>нет</v>
      </c>
      <c r="AN1562" s="260">
        <f t="shared" si="286"/>
        <v>0</v>
      </c>
      <c r="AO1562" s="260" t="e">
        <f t="shared" si="287"/>
        <v>#VALUE!</v>
      </c>
    </row>
    <row r="1563" spans="1:41">
      <c r="A1563" s="264" t="e">
        <f t="shared" si="290"/>
        <v>#VALUE!</v>
      </c>
      <c r="B1563" s="243">
        <v>1651</v>
      </c>
      <c r="C1563" s="244"/>
      <c r="D1563" s="259" t="str">
        <f t="shared" si="283"/>
        <v/>
      </c>
      <c r="E1563" s="236"/>
      <c r="F1563" s="236"/>
      <c r="G1563" s="244"/>
      <c r="H1563" s="259" t="str">
        <f t="shared" si="284"/>
        <v/>
      </c>
      <c r="I1563" s="236"/>
      <c r="J1563" s="236"/>
      <c r="K1563" s="236"/>
      <c r="L1563" s="236"/>
      <c r="M1563" s="311">
        <f t="shared" si="288"/>
        <v>0</v>
      </c>
      <c r="N1563" s="236"/>
      <c r="O1563" s="236"/>
      <c r="P1563" s="236"/>
      <c r="Q1563" s="236"/>
      <c r="R1563" s="236"/>
      <c r="S1563" s="236"/>
      <c r="T1563" s="236"/>
      <c r="U1563" s="236"/>
      <c r="V1563" s="236"/>
      <c r="W1563" s="236"/>
      <c r="X1563" s="236"/>
      <c r="Y1563" s="236"/>
      <c r="Z1563" s="236"/>
      <c r="AA1563" s="236"/>
      <c r="AB1563" s="236"/>
      <c r="AC1563" s="236"/>
      <c r="AD1563" s="236"/>
      <c r="AE1563" s="236"/>
      <c r="AF1563" s="236"/>
      <c r="AG1563" s="236"/>
      <c r="AH1563" s="236"/>
      <c r="AI1563" s="236"/>
      <c r="AJ1563" s="236"/>
      <c r="AK1563" s="236"/>
      <c r="AL1563" s="260" t="str">
        <f t="shared" si="285"/>
        <v>нет</v>
      </c>
      <c r="AM1563" s="260" t="str">
        <f t="shared" si="289"/>
        <v>нет</v>
      </c>
      <c r="AN1563" s="260">
        <f t="shared" si="286"/>
        <v>0</v>
      </c>
      <c r="AO1563" s="260" t="e">
        <f t="shared" si="287"/>
        <v>#VALUE!</v>
      </c>
    </row>
    <row r="1564" spans="1:41">
      <c r="A1564" s="264" t="e">
        <f t="shared" si="290"/>
        <v>#VALUE!</v>
      </c>
      <c r="B1564" s="243">
        <v>1652</v>
      </c>
      <c r="C1564" s="244"/>
      <c r="D1564" s="259" t="str">
        <f t="shared" ref="D1564:D1627" si="291">IFERROR(VLOOKUP(C1564,msu,2,0),"")</f>
        <v/>
      </c>
      <c r="E1564" s="236"/>
      <c r="F1564" s="236"/>
      <c r="G1564" s="244"/>
      <c r="H1564" s="259" t="str">
        <f t="shared" ref="H1564:H1627" si="292">IFERROR(VLOOKUP(G1564,oo,2,0),"")</f>
        <v/>
      </c>
      <c r="I1564" s="236"/>
      <c r="J1564" s="236"/>
      <c r="K1564" s="236"/>
      <c r="L1564" s="236"/>
      <c r="M1564" s="311">
        <f t="shared" si="288"/>
        <v>0</v>
      </c>
      <c r="N1564" s="236"/>
      <c r="O1564" s="236"/>
      <c r="P1564" s="236"/>
      <c r="Q1564" s="236"/>
      <c r="R1564" s="236"/>
      <c r="S1564" s="236"/>
      <c r="T1564" s="236"/>
      <c r="U1564" s="236"/>
      <c r="V1564" s="236"/>
      <c r="W1564" s="236"/>
      <c r="X1564" s="236"/>
      <c r="Y1564" s="236"/>
      <c r="Z1564" s="236"/>
      <c r="AA1564" s="236"/>
      <c r="AB1564" s="236"/>
      <c r="AC1564" s="236"/>
      <c r="AD1564" s="236"/>
      <c r="AE1564" s="236"/>
      <c r="AF1564" s="236"/>
      <c r="AG1564" s="236"/>
      <c r="AH1564" s="236"/>
      <c r="AI1564" s="236"/>
      <c r="AJ1564" s="236"/>
      <c r="AK1564" s="236"/>
      <c r="AL1564" s="260" t="str">
        <f t="shared" si="285"/>
        <v>нет</v>
      </c>
      <c r="AM1564" s="260" t="str">
        <f t="shared" si="289"/>
        <v>нет</v>
      </c>
      <c r="AN1564" s="260">
        <f t="shared" si="286"/>
        <v>0</v>
      </c>
      <c r="AO1564" s="260" t="e">
        <f t="shared" si="287"/>
        <v>#VALUE!</v>
      </c>
    </row>
    <row r="1565" spans="1:41">
      <c r="A1565" s="264" t="e">
        <f t="shared" si="290"/>
        <v>#VALUE!</v>
      </c>
      <c r="B1565" s="243">
        <v>1653</v>
      </c>
      <c r="C1565" s="244"/>
      <c r="D1565" s="259" t="str">
        <f t="shared" si="291"/>
        <v/>
      </c>
      <c r="E1565" s="236"/>
      <c r="F1565" s="236"/>
      <c r="G1565" s="244"/>
      <c r="H1565" s="259" t="str">
        <f t="shared" si="292"/>
        <v/>
      </c>
      <c r="I1565" s="236"/>
      <c r="J1565" s="236"/>
      <c r="K1565" s="236"/>
      <c r="L1565" s="236"/>
      <c r="M1565" s="311">
        <f t="shared" si="288"/>
        <v>0</v>
      </c>
      <c r="N1565" s="236"/>
      <c r="O1565" s="236"/>
      <c r="P1565" s="236"/>
      <c r="Q1565" s="236"/>
      <c r="R1565" s="236"/>
      <c r="S1565" s="236"/>
      <c r="T1565" s="236"/>
      <c r="U1565" s="236"/>
      <c r="V1565" s="236"/>
      <c r="W1565" s="236"/>
      <c r="X1565" s="236"/>
      <c r="Y1565" s="236"/>
      <c r="Z1565" s="236"/>
      <c r="AA1565" s="236"/>
      <c r="AB1565" s="236"/>
      <c r="AC1565" s="236"/>
      <c r="AD1565" s="236"/>
      <c r="AE1565" s="236"/>
      <c r="AF1565" s="236"/>
      <c r="AG1565" s="236"/>
      <c r="AH1565" s="236"/>
      <c r="AI1565" s="236"/>
      <c r="AJ1565" s="236"/>
      <c r="AK1565" s="236"/>
      <c r="AL1565" s="260" t="str">
        <f t="shared" si="285"/>
        <v>нет</v>
      </c>
      <c r="AM1565" s="260" t="str">
        <f t="shared" si="289"/>
        <v>нет</v>
      </c>
      <c r="AN1565" s="260">
        <f t="shared" si="286"/>
        <v>0</v>
      </c>
      <c r="AO1565" s="260" t="e">
        <f t="shared" si="287"/>
        <v>#VALUE!</v>
      </c>
    </row>
    <row r="1566" spans="1:41">
      <c r="A1566" s="264" t="e">
        <f t="shared" si="290"/>
        <v>#VALUE!</v>
      </c>
      <c r="B1566" s="243">
        <v>1654</v>
      </c>
      <c r="C1566" s="244"/>
      <c r="D1566" s="259" t="str">
        <f t="shared" si="291"/>
        <v/>
      </c>
      <c r="E1566" s="236"/>
      <c r="F1566" s="236"/>
      <c r="G1566" s="244"/>
      <c r="H1566" s="259" t="str">
        <f t="shared" si="292"/>
        <v/>
      </c>
      <c r="I1566" s="236"/>
      <c r="J1566" s="236"/>
      <c r="K1566" s="236"/>
      <c r="L1566" s="236"/>
      <c r="M1566" s="311">
        <f t="shared" si="288"/>
        <v>0</v>
      </c>
      <c r="N1566" s="236"/>
      <c r="O1566" s="236"/>
      <c r="P1566" s="236"/>
      <c r="Q1566" s="236"/>
      <c r="R1566" s="236"/>
      <c r="S1566" s="236"/>
      <c r="T1566" s="236"/>
      <c r="U1566" s="236"/>
      <c r="V1566" s="236"/>
      <c r="W1566" s="236"/>
      <c r="X1566" s="236"/>
      <c r="Y1566" s="236"/>
      <c r="Z1566" s="236"/>
      <c r="AA1566" s="236"/>
      <c r="AB1566" s="236"/>
      <c r="AC1566" s="236"/>
      <c r="AD1566" s="236"/>
      <c r="AE1566" s="236"/>
      <c r="AF1566" s="236"/>
      <c r="AG1566" s="236"/>
      <c r="AH1566" s="236"/>
      <c r="AI1566" s="236"/>
      <c r="AJ1566" s="236"/>
      <c r="AK1566" s="236"/>
      <c r="AL1566" s="260" t="str">
        <f t="shared" si="285"/>
        <v>нет</v>
      </c>
      <c r="AM1566" s="260" t="str">
        <f t="shared" si="289"/>
        <v>нет</v>
      </c>
      <c r="AN1566" s="260">
        <f t="shared" si="286"/>
        <v>0</v>
      </c>
      <c r="AO1566" s="260" t="e">
        <f t="shared" si="287"/>
        <v>#VALUE!</v>
      </c>
    </row>
    <row r="1567" spans="1:41">
      <c r="A1567" s="264" t="e">
        <f t="shared" si="290"/>
        <v>#VALUE!</v>
      </c>
      <c r="B1567" s="243">
        <v>1655</v>
      </c>
      <c r="C1567" s="244"/>
      <c r="D1567" s="259" t="str">
        <f t="shared" si="291"/>
        <v/>
      </c>
      <c r="E1567" s="236"/>
      <c r="F1567" s="236"/>
      <c r="G1567" s="244"/>
      <c r="H1567" s="259" t="str">
        <f t="shared" si="292"/>
        <v/>
      </c>
      <c r="I1567" s="236"/>
      <c r="J1567" s="236"/>
      <c r="K1567" s="236"/>
      <c r="L1567" s="236"/>
      <c r="M1567" s="311">
        <f t="shared" si="288"/>
        <v>0</v>
      </c>
      <c r="N1567" s="236"/>
      <c r="O1567" s="236"/>
      <c r="P1567" s="236"/>
      <c r="Q1567" s="236"/>
      <c r="R1567" s="236"/>
      <c r="S1567" s="236"/>
      <c r="T1567" s="236"/>
      <c r="U1567" s="236"/>
      <c r="V1567" s="236"/>
      <c r="W1567" s="236"/>
      <c r="X1567" s="236"/>
      <c r="Y1567" s="236"/>
      <c r="Z1567" s="236"/>
      <c r="AA1567" s="236"/>
      <c r="AB1567" s="236"/>
      <c r="AC1567" s="236"/>
      <c r="AD1567" s="236"/>
      <c r="AE1567" s="236"/>
      <c r="AF1567" s="236"/>
      <c r="AG1567" s="236"/>
      <c r="AH1567" s="236"/>
      <c r="AI1567" s="236"/>
      <c r="AJ1567" s="236"/>
      <c r="AK1567" s="236"/>
      <c r="AL1567" s="260" t="str">
        <f t="shared" si="285"/>
        <v>нет</v>
      </c>
      <c r="AM1567" s="260" t="str">
        <f t="shared" si="289"/>
        <v>нет</v>
      </c>
      <c r="AN1567" s="260">
        <f t="shared" si="286"/>
        <v>0</v>
      </c>
      <c r="AO1567" s="260" t="e">
        <f t="shared" si="287"/>
        <v>#VALUE!</v>
      </c>
    </row>
    <row r="1568" spans="1:41">
      <c r="A1568" s="264" t="e">
        <f t="shared" si="290"/>
        <v>#VALUE!</v>
      </c>
      <c r="B1568" s="243">
        <v>1656</v>
      </c>
      <c r="C1568" s="244"/>
      <c r="D1568" s="259" t="str">
        <f t="shared" si="291"/>
        <v/>
      </c>
      <c r="E1568" s="236"/>
      <c r="F1568" s="236"/>
      <c r="G1568" s="244"/>
      <c r="H1568" s="259" t="str">
        <f t="shared" si="292"/>
        <v/>
      </c>
      <c r="I1568" s="236"/>
      <c r="J1568" s="236"/>
      <c r="K1568" s="236"/>
      <c r="L1568" s="236"/>
      <c r="M1568" s="311">
        <f t="shared" si="288"/>
        <v>0</v>
      </c>
      <c r="N1568" s="236"/>
      <c r="O1568" s="236"/>
      <c r="P1568" s="236"/>
      <c r="Q1568" s="236"/>
      <c r="R1568" s="236"/>
      <c r="S1568" s="236"/>
      <c r="T1568" s="236"/>
      <c r="U1568" s="236"/>
      <c r="V1568" s="236"/>
      <c r="W1568" s="236"/>
      <c r="X1568" s="236"/>
      <c r="Y1568" s="236"/>
      <c r="Z1568" s="236"/>
      <c r="AA1568" s="236"/>
      <c r="AB1568" s="236"/>
      <c r="AC1568" s="236"/>
      <c r="AD1568" s="236"/>
      <c r="AE1568" s="236"/>
      <c r="AF1568" s="236"/>
      <c r="AG1568" s="236"/>
      <c r="AH1568" s="236"/>
      <c r="AI1568" s="236"/>
      <c r="AJ1568" s="236"/>
      <c r="AK1568" s="236"/>
      <c r="AL1568" s="260" t="str">
        <f t="shared" si="285"/>
        <v>нет</v>
      </c>
      <c r="AM1568" s="260" t="str">
        <f t="shared" si="289"/>
        <v>нет</v>
      </c>
      <c r="AN1568" s="260">
        <f t="shared" si="286"/>
        <v>0</v>
      </c>
      <c r="AO1568" s="260" t="e">
        <f t="shared" si="287"/>
        <v>#VALUE!</v>
      </c>
    </row>
    <row r="1569" spans="1:41">
      <c r="A1569" s="264" t="e">
        <f t="shared" si="290"/>
        <v>#VALUE!</v>
      </c>
      <c r="B1569" s="243">
        <v>1657</v>
      </c>
      <c r="C1569" s="244"/>
      <c r="D1569" s="259" t="str">
        <f t="shared" si="291"/>
        <v/>
      </c>
      <c r="E1569" s="236"/>
      <c r="F1569" s="236"/>
      <c r="G1569" s="244"/>
      <c r="H1569" s="259" t="str">
        <f t="shared" si="292"/>
        <v/>
      </c>
      <c r="I1569" s="236"/>
      <c r="J1569" s="236"/>
      <c r="K1569" s="236"/>
      <c r="L1569" s="236"/>
      <c r="M1569" s="311">
        <f t="shared" si="288"/>
        <v>0</v>
      </c>
      <c r="N1569" s="236"/>
      <c r="O1569" s="236"/>
      <c r="P1569" s="236"/>
      <c r="Q1569" s="236"/>
      <c r="R1569" s="236"/>
      <c r="S1569" s="236"/>
      <c r="T1569" s="236"/>
      <c r="U1569" s="236"/>
      <c r="V1569" s="236"/>
      <c r="W1569" s="236"/>
      <c r="X1569" s="236"/>
      <c r="Y1569" s="236"/>
      <c r="Z1569" s="236"/>
      <c r="AA1569" s="236"/>
      <c r="AB1569" s="236"/>
      <c r="AC1569" s="236"/>
      <c r="AD1569" s="236"/>
      <c r="AE1569" s="236"/>
      <c r="AF1569" s="236"/>
      <c r="AG1569" s="236"/>
      <c r="AH1569" s="236"/>
      <c r="AI1569" s="236"/>
      <c r="AJ1569" s="236"/>
      <c r="AK1569" s="236"/>
      <c r="AL1569" s="260" t="str">
        <f t="shared" si="285"/>
        <v>нет</v>
      </c>
      <c r="AM1569" s="260" t="str">
        <f t="shared" si="289"/>
        <v>нет</v>
      </c>
      <c r="AN1569" s="260">
        <f t="shared" si="286"/>
        <v>0</v>
      </c>
      <c r="AO1569" s="260" t="e">
        <f t="shared" si="287"/>
        <v>#VALUE!</v>
      </c>
    </row>
    <row r="1570" spans="1:41">
      <c r="A1570" s="264" t="e">
        <f t="shared" si="290"/>
        <v>#VALUE!</v>
      </c>
      <c r="B1570" s="243">
        <v>1658</v>
      </c>
      <c r="C1570" s="244"/>
      <c r="D1570" s="259" t="str">
        <f t="shared" si="291"/>
        <v/>
      </c>
      <c r="E1570" s="236"/>
      <c r="F1570" s="236"/>
      <c r="G1570" s="244"/>
      <c r="H1570" s="259" t="str">
        <f t="shared" si="292"/>
        <v/>
      </c>
      <c r="I1570" s="236"/>
      <c r="J1570" s="236"/>
      <c r="K1570" s="236"/>
      <c r="L1570" s="236"/>
      <c r="M1570" s="311">
        <f t="shared" si="288"/>
        <v>0</v>
      </c>
      <c r="N1570" s="236"/>
      <c r="O1570" s="236"/>
      <c r="P1570" s="236"/>
      <c r="Q1570" s="236"/>
      <c r="R1570" s="236"/>
      <c r="S1570" s="236"/>
      <c r="T1570" s="236"/>
      <c r="U1570" s="236"/>
      <c r="V1570" s="236"/>
      <c r="W1570" s="236"/>
      <c r="X1570" s="236"/>
      <c r="Y1570" s="236"/>
      <c r="Z1570" s="236"/>
      <c r="AA1570" s="236"/>
      <c r="AB1570" s="236"/>
      <c r="AC1570" s="236"/>
      <c r="AD1570" s="236"/>
      <c r="AE1570" s="236"/>
      <c r="AF1570" s="236"/>
      <c r="AG1570" s="236"/>
      <c r="AH1570" s="236"/>
      <c r="AI1570" s="236"/>
      <c r="AJ1570" s="236"/>
      <c r="AK1570" s="236"/>
      <c r="AL1570" s="260" t="str">
        <f t="shared" ref="AL1570:AL1633" si="293">IF($I1570&lt;5,"нет",IF($I1570&gt;9,"нет","да"))</f>
        <v>нет</v>
      </c>
      <c r="AM1570" s="260" t="str">
        <f t="shared" si="289"/>
        <v>нет</v>
      </c>
      <c r="AN1570" s="260">
        <f t="shared" ref="AN1570:AN1633" si="294">COUNTIF(N1570:AK1570,"призер")+COUNTIF(N1570:AK1570,"победитель")</f>
        <v>0</v>
      </c>
      <c r="AO1570" s="260" t="e">
        <f t="shared" ref="AO1570:AO1633" si="295">IF(LEN(G1570)=5,LEFT(G1570,1)+100,LEFT(G1570,2)+100)</f>
        <v>#VALUE!</v>
      </c>
    </row>
    <row r="1571" spans="1:41">
      <c r="A1571" s="264" t="e">
        <f t="shared" si="290"/>
        <v>#VALUE!</v>
      </c>
      <c r="B1571" s="243">
        <v>1659</v>
      </c>
      <c r="C1571" s="244"/>
      <c r="D1571" s="259" t="str">
        <f t="shared" si="291"/>
        <v/>
      </c>
      <c r="E1571" s="236"/>
      <c r="F1571" s="236"/>
      <c r="G1571" s="244"/>
      <c r="H1571" s="259" t="str">
        <f t="shared" si="292"/>
        <v/>
      </c>
      <c r="I1571" s="236"/>
      <c r="J1571" s="236"/>
      <c r="K1571" s="236"/>
      <c r="L1571" s="236"/>
      <c r="M1571" s="311">
        <f t="shared" ref="M1571:M1634" si="296">COUNTA(N1571:AK1571)</f>
        <v>0</v>
      </c>
      <c r="N1571" s="236"/>
      <c r="O1571" s="236"/>
      <c r="P1571" s="236"/>
      <c r="Q1571" s="236"/>
      <c r="R1571" s="236"/>
      <c r="S1571" s="236"/>
      <c r="T1571" s="236"/>
      <c r="U1571" s="236"/>
      <c r="V1571" s="236"/>
      <c r="W1571" s="236"/>
      <c r="X1571" s="236"/>
      <c r="Y1571" s="236"/>
      <c r="Z1571" s="236"/>
      <c r="AA1571" s="236"/>
      <c r="AB1571" s="236"/>
      <c r="AC1571" s="236"/>
      <c r="AD1571" s="236"/>
      <c r="AE1571" s="236"/>
      <c r="AF1571" s="236"/>
      <c r="AG1571" s="236"/>
      <c r="AH1571" s="236"/>
      <c r="AI1571" s="236"/>
      <c r="AJ1571" s="236"/>
      <c r="AK1571" s="236"/>
      <c r="AL1571" s="260" t="str">
        <f t="shared" si="293"/>
        <v>нет</v>
      </c>
      <c r="AM1571" s="260" t="str">
        <f t="shared" ref="AM1571:AM1634" si="297">IF($I1571&lt;=9,"нет","да")</f>
        <v>нет</v>
      </c>
      <c r="AN1571" s="260">
        <f t="shared" si="294"/>
        <v>0</v>
      </c>
      <c r="AO1571" s="260" t="e">
        <f t="shared" si="295"/>
        <v>#VALUE!</v>
      </c>
    </row>
    <row r="1572" spans="1:41">
      <c r="A1572" s="264" t="e">
        <f t="shared" si="290"/>
        <v>#VALUE!</v>
      </c>
      <c r="B1572" s="243">
        <v>1660</v>
      </c>
      <c r="C1572" s="244"/>
      <c r="D1572" s="259" t="str">
        <f t="shared" si="291"/>
        <v/>
      </c>
      <c r="E1572" s="236"/>
      <c r="F1572" s="236"/>
      <c r="G1572" s="244"/>
      <c r="H1572" s="259" t="str">
        <f t="shared" si="292"/>
        <v/>
      </c>
      <c r="I1572" s="236"/>
      <c r="J1572" s="236"/>
      <c r="K1572" s="236"/>
      <c r="L1572" s="236"/>
      <c r="M1572" s="311">
        <f t="shared" si="296"/>
        <v>0</v>
      </c>
      <c r="N1572" s="236"/>
      <c r="O1572" s="236"/>
      <c r="P1572" s="236"/>
      <c r="Q1572" s="236"/>
      <c r="R1572" s="236"/>
      <c r="S1572" s="236"/>
      <c r="T1572" s="236"/>
      <c r="U1572" s="236"/>
      <c r="V1572" s="236"/>
      <c r="W1572" s="236"/>
      <c r="X1572" s="236"/>
      <c r="Y1572" s="236"/>
      <c r="Z1572" s="236"/>
      <c r="AA1572" s="236"/>
      <c r="AB1572" s="236"/>
      <c r="AC1572" s="236"/>
      <c r="AD1572" s="236"/>
      <c r="AE1572" s="236"/>
      <c r="AF1572" s="236"/>
      <c r="AG1572" s="236"/>
      <c r="AH1572" s="236"/>
      <c r="AI1572" s="236"/>
      <c r="AJ1572" s="236"/>
      <c r="AK1572" s="236"/>
      <c r="AL1572" s="260" t="str">
        <f t="shared" si="293"/>
        <v>нет</v>
      </c>
      <c r="AM1572" s="260" t="str">
        <f t="shared" si="297"/>
        <v>нет</v>
      </c>
      <c r="AN1572" s="260">
        <f t="shared" si="294"/>
        <v>0</v>
      </c>
      <c r="AO1572" s="260" t="e">
        <f t="shared" si="295"/>
        <v>#VALUE!</v>
      </c>
    </row>
    <row r="1573" spans="1:41">
      <c r="A1573" s="264" t="e">
        <f t="shared" si="290"/>
        <v>#VALUE!</v>
      </c>
      <c r="B1573" s="243">
        <v>1661</v>
      </c>
      <c r="C1573" s="244"/>
      <c r="D1573" s="259" t="str">
        <f t="shared" si="291"/>
        <v/>
      </c>
      <c r="E1573" s="236"/>
      <c r="F1573" s="236"/>
      <c r="G1573" s="244"/>
      <c r="H1573" s="259" t="str">
        <f t="shared" si="292"/>
        <v/>
      </c>
      <c r="I1573" s="236"/>
      <c r="J1573" s="236"/>
      <c r="K1573" s="236"/>
      <c r="L1573" s="236"/>
      <c r="M1573" s="311">
        <f t="shared" si="296"/>
        <v>0</v>
      </c>
      <c r="N1573" s="236"/>
      <c r="O1573" s="236"/>
      <c r="P1573" s="236"/>
      <c r="Q1573" s="236"/>
      <c r="R1573" s="236"/>
      <c r="S1573" s="236"/>
      <c r="T1573" s="236"/>
      <c r="U1573" s="236"/>
      <c r="V1573" s="236"/>
      <c r="W1573" s="236"/>
      <c r="X1573" s="236"/>
      <c r="Y1573" s="236"/>
      <c r="Z1573" s="236"/>
      <c r="AA1573" s="236"/>
      <c r="AB1573" s="236"/>
      <c r="AC1573" s="236"/>
      <c r="AD1573" s="236"/>
      <c r="AE1573" s="236"/>
      <c r="AF1573" s="236"/>
      <c r="AG1573" s="236"/>
      <c r="AH1573" s="236"/>
      <c r="AI1573" s="236"/>
      <c r="AJ1573" s="236"/>
      <c r="AK1573" s="236"/>
      <c r="AL1573" s="260" t="str">
        <f t="shared" si="293"/>
        <v>нет</v>
      </c>
      <c r="AM1573" s="260" t="str">
        <f t="shared" si="297"/>
        <v>нет</v>
      </c>
      <c r="AN1573" s="260">
        <f t="shared" si="294"/>
        <v>0</v>
      </c>
      <c r="AO1573" s="260" t="e">
        <f t="shared" si="295"/>
        <v>#VALUE!</v>
      </c>
    </row>
    <row r="1574" spans="1:41">
      <c r="A1574" s="264" t="e">
        <f t="shared" si="290"/>
        <v>#VALUE!</v>
      </c>
      <c r="B1574" s="243">
        <v>1662</v>
      </c>
      <c r="C1574" s="244"/>
      <c r="D1574" s="259" t="str">
        <f t="shared" si="291"/>
        <v/>
      </c>
      <c r="E1574" s="236"/>
      <c r="F1574" s="236"/>
      <c r="G1574" s="244"/>
      <c r="H1574" s="259" t="str">
        <f t="shared" si="292"/>
        <v/>
      </c>
      <c r="I1574" s="236"/>
      <c r="J1574" s="236"/>
      <c r="K1574" s="236"/>
      <c r="L1574" s="236"/>
      <c r="M1574" s="311">
        <f t="shared" si="296"/>
        <v>0</v>
      </c>
      <c r="N1574" s="236"/>
      <c r="O1574" s="236"/>
      <c r="P1574" s="236"/>
      <c r="Q1574" s="236"/>
      <c r="R1574" s="236"/>
      <c r="S1574" s="236"/>
      <c r="T1574" s="236"/>
      <c r="U1574" s="236"/>
      <c r="V1574" s="236"/>
      <c r="W1574" s="236"/>
      <c r="X1574" s="236"/>
      <c r="Y1574" s="236"/>
      <c r="Z1574" s="236"/>
      <c r="AA1574" s="236"/>
      <c r="AB1574" s="236"/>
      <c r="AC1574" s="236"/>
      <c r="AD1574" s="236"/>
      <c r="AE1574" s="236"/>
      <c r="AF1574" s="236"/>
      <c r="AG1574" s="236"/>
      <c r="AH1574" s="236"/>
      <c r="AI1574" s="236"/>
      <c r="AJ1574" s="236"/>
      <c r="AK1574" s="236"/>
      <c r="AL1574" s="260" t="str">
        <f t="shared" si="293"/>
        <v>нет</v>
      </c>
      <c r="AM1574" s="260" t="str">
        <f t="shared" si="297"/>
        <v>нет</v>
      </c>
      <c r="AN1574" s="260">
        <f t="shared" si="294"/>
        <v>0</v>
      </c>
      <c r="AO1574" s="260" t="e">
        <f t="shared" si="295"/>
        <v>#VALUE!</v>
      </c>
    </row>
    <row r="1575" spans="1:41">
      <c r="A1575" s="264" t="e">
        <f t="shared" si="290"/>
        <v>#VALUE!</v>
      </c>
      <c r="B1575" s="243">
        <v>1663</v>
      </c>
      <c r="C1575" s="244"/>
      <c r="D1575" s="259" t="str">
        <f t="shared" si="291"/>
        <v/>
      </c>
      <c r="E1575" s="236"/>
      <c r="F1575" s="236"/>
      <c r="G1575" s="244"/>
      <c r="H1575" s="259" t="str">
        <f t="shared" si="292"/>
        <v/>
      </c>
      <c r="I1575" s="236"/>
      <c r="J1575" s="236"/>
      <c r="K1575" s="236"/>
      <c r="L1575" s="236"/>
      <c r="M1575" s="311">
        <f t="shared" si="296"/>
        <v>0</v>
      </c>
      <c r="N1575" s="236"/>
      <c r="O1575" s="236"/>
      <c r="P1575" s="236"/>
      <c r="Q1575" s="236"/>
      <c r="R1575" s="236"/>
      <c r="S1575" s="236"/>
      <c r="T1575" s="236"/>
      <c r="U1575" s="236"/>
      <c r="V1575" s="236"/>
      <c r="W1575" s="236"/>
      <c r="X1575" s="236"/>
      <c r="Y1575" s="236"/>
      <c r="Z1575" s="236"/>
      <c r="AA1575" s="236"/>
      <c r="AB1575" s="236"/>
      <c r="AC1575" s="236"/>
      <c r="AD1575" s="236"/>
      <c r="AE1575" s="236"/>
      <c r="AF1575" s="236"/>
      <c r="AG1575" s="236"/>
      <c r="AH1575" s="236"/>
      <c r="AI1575" s="236"/>
      <c r="AJ1575" s="236"/>
      <c r="AK1575" s="236"/>
      <c r="AL1575" s="260" t="str">
        <f t="shared" si="293"/>
        <v>нет</v>
      </c>
      <c r="AM1575" s="260" t="str">
        <f t="shared" si="297"/>
        <v>нет</v>
      </c>
      <c r="AN1575" s="260">
        <f t="shared" si="294"/>
        <v>0</v>
      </c>
      <c r="AO1575" s="260" t="e">
        <f t="shared" si="295"/>
        <v>#VALUE!</v>
      </c>
    </row>
    <row r="1576" spans="1:41">
      <c r="A1576" s="264" t="e">
        <f t="shared" si="290"/>
        <v>#VALUE!</v>
      </c>
      <c r="B1576" s="243">
        <v>1664</v>
      </c>
      <c r="C1576" s="244"/>
      <c r="D1576" s="259" t="str">
        <f t="shared" si="291"/>
        <v/>
      </c>
      <c r="E1576" s="236"/>
      <c r="F1576" s="236"/>
      <c r="G1576" s="244"/>
      <c r="H1576" s="259" t="str">
        <f t="shared" si="292"/>
        <v/>
      </c>
      <c r="I1576" s="236"/>
      <c r="J1576" s="236"/>
      <c r="K1576" s="236"/>
      <c r="L1576" s="236"/>
      <c r="M1576" s="311">
        <f t="shared" si="296"/>
        <v>0</v>
      </c>
      <c r="N1576" s="236"/>
      <c r="O1576" s="236"/>
      <c r="P1576" s="236"/>
      <c r="Q1576" s="236"/>
      <c r="R1576" s="236"/>
      <c r="S1576" s="236"/>
      <c r="T1576" s="236"/>
      <c r="U1576" s="236"/>
      <c r="V1576" s="236"/>
      <c r="W1576" s="236"/>
      <c r="X1576" s="236"/>
      <c r="Y1576" s="236"/>
      <c r="Z1576" s="236"/>
      <c r="AA1576" s="236"/>
      <c r="AB1576" s="236"/>
      <c r="AC1576" s="236"/>
      <c r="AD1576" s="236"/>
      <c r="AE1576" s="236"/>
      <c r="AF1576" s="236"/>
      <c r="AG1576" s="236"/>
      <c r="AH1576" s="236"/>
      <c r="AI1576" s="236"/>
      <c r="AJ1576" s="236"/>
      <c r="AK1576" s="236"/>
      <c r="AL1576" s="260" t="str">
        <f t="shared" si="293"/>
        <v>нет</v>
      </c>
      <c r="AM1576" s="260" t="str">
        <f t="shared" si="297"/>
        <v>нет</v>
      </c>
      <c r="AN1576" s="260">
        <f t="shared" si="294"/>
        <v>0</v>
      </c>
      <c r="AO1576" s="260" t="e">
        <f t="shared" si="295"/>
        <v>#VALUE!</v>
      </c>
    </row>
    <row r="1577" spans="1:41">
      <c r="A1577" s="264" t="e">
        <f t="shared" si="290"/>
        <v>#VALUE!</v>
      </c>
      <c r="B1577" s="243">
        <v>1665</v>
      </c>
      <c r="C1577" s="244"/>
      <c r="D1577" s="259" t="str">
        <f t="shared" si="291"/>
        <v/>
      </c>
      <c r="E1577" s="236"/>
      <c r="F1577" s="236"/>
      <c r="G1577" s="244"/>
      <c r="H1577" s="259" t="str">
        <f t="shared" si="292"/>
        <v/>
      </c>
      <c r="I1577" s="236"/>
      <c r="J1577" s="236"/>
      <c r="K1577" s="236"/>
      <c r="L1577" s="236"/>
      <c r="M1577" s="311">
        <f t="shared" si="296"/>
        <v>0</v>
      </c>
      <c r="N1577" s="236"/>
      <c r="O1577" s="236"/>
      <c r="P1577" s="236"/>
      <c r="Q1577" s="236"/>
      <c r="R1577" s="236"/>
      <c r="S1577" s="236"/>
      <c r="T1577" s="236"/>
      <c r="U1577" s="236"/>
      <c r="V1577" s="236"/>
      <c r="W1577" s="236"/>
      <c r="X1577" s="236"/>
      <c r="Y1577" s="236"/>
      <c r="Z1577" s="236"/>
      <c r="AA1577" s="236"/>
      <c r="AB1577" s="236"/>
      <c r="AC1577" s="236"/>
      <c r="AD1577" s="236"/>
      <c r="AE1577" s="236"/>
      <c r="AF1577" s="236"/>
      <c r="AG1577" s="236"/>
      <c r="AH1577" s="236"/>
      <c r="AI1577" s="236"/>
      <c r="AJ1577" s="236"/>
      <c r="AK1577" s="236"/>
      <c r="AL1577" s="260" t="str">
        <f t="shared" si="293"/>
        <v>нет</v>
      </c>
      <c r="AM1577" s="260" t="str">
        <f t="shared" si="297"/>
        <v>нет</v>
      </c>
      <c r="AN1577" s="260">
        <f t="shared" si="294"/>
        <v>0</v>
      </c>
      <c r="AO1577" s="260" t="e">
        <f t="shared" si="295"/>
        <v>#VALUE!</v>
      </c>
    </row>
    <row r="1578" spans="1:41">
      <c r="A1578" s="264" t="e">
        <f t="shared" si="290"/>
        <v>#VALUE!</v>
      </c>
      <c r="B1578" s="243">
        <v>1666</v>
      </c>
      <c r="C1578" s="244"/>
      <c r="D1578" s="259" t="str">
        <f t="shared" si="291"/>
        <v/>
      </c>
      <c r="E1578" s="236"/>
      <c r="F1578" s="236"/>
      <c r="G1578" s="244"/>
      <c r="H1578" s="259" t="str">
        <f t="shared" si="292"/>
        <v/>
      </c>
      <c r="I1578" s="236"/>
      <c r="J1578" s="236"/>
      <c r="K1578" s="236"/>
      <c r="L1578" s="236"/>
      <c r="M1578" s="311">
        <f t="shared" si="296"/>
        <v>0</v>
      </c>
      <c r="N1578" s="236"/>
      <c r="O1578" s="236"/>
      <c r="P1578" s="236"/>
      <c r="Q1578" s="236"/>
      <c r="R1578" s="236"/>
      <c r="S1578" s="236"/>
      <c r="T1578" s="236"/>
      <c r="U1578" s="236"/>
      <c r="V1578" s="236"/>
      <c r="W1578" s="236"/>
      <c r="X1578" s="236"/>
      <c r="Y1578" s="236"/>
      <c r="Z1578" s="236"/>
      <c r="AA1578" s="236"/>
      <c r="AB1578" s="236"/>
      <c r="AC1578" s="236"/>
      <c r="AD1578" s="236"/>
      <c r="AE1578" s="236"/>
      <c r="AF1578" s="236"/>
      <c r="AG1578" s="236"/>
      <c r="AH1578" s="236"/>
      <c r="AI1578" s="236"/>
      <c r="AJ1578" s="236"/>
      <c r="AK1578" s="236"/>
      <c r="AL1578" s="260" t="str">
        <f t="shared" si="293"/>
        <v>нет</v>
      </c>
      <c r="AM1578" s="260" t="str">
        <f t="shared" si="297"/>
        <v>нет</v>
      </c>
      <c r="AN1578" s="260">
        <f t="shared" si="294"/>
        <v>0</v>
      </c>
      <c r="AO1578" s="260" t="e">
        <f t="shared" si="295"/>
        <v>#VALUE!</v>
      </c>
    </row>
    <row r="1579" spans="1:41">
      <c r="A1579" s="264" t="e">
        <f t="shared" si="290"/>
        <v>#VALUE!</v>
      </c>
      <c r="B1579" s="243">
        <v>1667</v>
      </c>
      <c r="C1579" s="244"/>
      <c r="D1579" s="259" t="str">
        <f t="shared" si="291"/>
        <v/>
      </c>
      <c r="E1579" s="236"/>
      <c r="F1579" s="236"/>
      <c r="G1579" s="244"/>
      <c r="H1579" s="259" t="str">
        <f t="shared" si="292"/>
        <v/>
      </c>
      <c r="I1579" s="236"/>
      <c r="J1579" s="236"/>
      <c r="K1579" s="236"/>
      <c r="L1579" s="236"/>
      <c r="M1579" s="311">
        <f t="shared" si="296"/>
        <v>0</v>
      </c>
      <c r="N1579" s="236"/>
      <c r="O1579" s="236"/>
      <c r="P1579" s="236"/>
      <c r="Q1579" s="236"/>
      <c r="R1579" s="236"/>
      <c r="S1579" s="236"/>
      <c r="T1579" s="236"/>
      <c r="U1579" s="236"/>
      <c r="V1579" s="236"/>
      <c r="W1579" s="236"/>
      <c r="X1579" s="236"/>
      <c r="Y1579" s="236"/>
      <c r="Z1579" s="236"/>
      <c r="AA1579" s="236"/>
      <c r="AB1579" s="236"/>
      <c r="AC1579" s="236"/>
      <c r="AD1579" s="236"/>
      <c r="AE1579" s="236"/>
      <c r="AF1579" s="236"/>
      <c r="AG1579" s="236"/>
      <c r="AH1579" s="236"/>
      <c r="AI1579" s="236"/>
      <c r="AJ1579" s="236"/>
      <c r="AK1579" s="236"/>
      <c r="AL1579" s="260" t="str">
        <f t="shared" si="293"/>
        <v>нет</v>
      </c>
      <c r="AM1579" s="260" t="str">
        <f t="shared" si="297"/>
        <v>нет</v>
      </c>
      <c r="AN1579" s="260">
        <f t="shared" si="294"/>
        <v>0</v>
      </c>
      <c r="AO1579" s="260" t="e">
        <f t="shared" si="295"/>
        <v>#VALUE!</v>
      </c>
    </row>
    <row r="1580" spans="1:41">
      <c r="A1580" s="264" t="e">
        <f t="shared" si="290"/>
        <v>#VALUE!</v>
      </c>
      <c r="B1580" s="243">
        <v>1668</v>
      </c>
      <c r="C1580" s="244"/>
      <c r="D1580" s="259" t="str">
        <f t="shared" si="291"/>
        <v/>
      </c>
      <c r="E1580" s="236"/>
      <c r="F1580" s="236"/>
      <c r="G1580" s="244"/>
      <c r="H1580" s="259" t="str">
        <f t="shared" si="292"/>
        <v/>
      </c>
      <c r="I1580" s="236"/>
      <c r="J1580" s="236"/>
      <c r="K1580" s="236"/>
      <c r="L1580" s="236"/>
      <c r="M1580" s="311">
        <f t="shared" si="296"/>
        <v>0</v>
      </c>
      <c r="N1580" s="236"/>
      <c r="O1580" s="236"/>
      <c r="P1580" s="236"/>
      <c r="Q1580" s="236"/>
      <c r="R1580" s="236"/>
      <c r="S1580" s="236"/>
      <c r="T1580" s="236"/>
      <c r="U1580" s="236"/>
      <c r="V1580" s="236"/>
      <c r="W1580" s="236"/>
      <c r="X1580" s="236"/>
      <c r="Y1580" s="236"/>
      <c r="Z1580" s="236"/>
      <c r="AA1580" s="236"/>
      <c r="AB1580" s="236"/>
      <c r="AC1580" s="236"/>
      <c r="AD1580" s="236"/>
      <c r="AE1580" s="236"/>
      <c r="AF1580" s="236"/>
      <c r="AG1580" s="236"/>
      <c r="AH1580" s="236"/>
      <c r="AI1580" s="236"/>
      <c r="AJ1580" s="236"/>
      <c r="AK1580" s="236"/>
      <c r="AL1580" s="260" t="str">
        <f t="shared" si="293"/>
        <v>нет</v>
      </c>
      <c r="AM1580" s="260" t="str">
        <f t="shared" si="297"/>
        <v>нет</v>
      </c>
      <c r="AN1580" s="260">
        <f t="shared" si="294"/>
        <v>0</v>
      </c>
      <c r="AO1580" s="260" t="e">
        <f t="shared" si="295"/>
        <v>#VALUE!</v>
      </c>
    </row>
    <row r="1581" spans="1:41">
      <c r="A1581" s="264" t="e">
        <f t="shared" ref="A1581:A1644" si="298">IF($AO1581=$C1581, "Код_ОО+МСУ_верно", "Требуется проверка кода ОО или МСУ, кроме 101, 102,103")</f>
        <v>#VALUE!</v>
      </c>
      <c r="B1581" s="243">
        <v>1669</v>
      </c>
      <c r="C1581" s="244"/>
      <c r="D1581" s="259" t="str">
        <f t="shared" si="291"/>
        <v/>
      </c>
      <c r="E1581" s="236"/>
      <c r="F1581" s="236"/>
      <c r="G1581" s="244"/>
      <c r="H1581" s="259" t="str">
        <f t="shared" si="292"/>
        <v/>
      </c>
      <c r="I1581" s="236"/>
      <c r="J1581" s="236"/>
      <c r="K1581" s="236"/>
      <c r="L1581" s="236"/>
      <c r="M1581" s="311">
        <f t="shared" si="296"/>
        <v>0</v>
      </c>
      <c r="N1581" s="236"/>
      <c r="O1581" s="236"/>
      <c r="P1581" s="236"/>
      <c r="Q1581" s="236"/>
      <c r="R1581" s="236"/>
      <c r="S1581" s="236"/>
      <c r="T1581" s="236"/>
      <c r="U1581" s="236"/>
      <c r="V1581" s="236"/>
      <c r="W1581" s="236"/>
      <c r="X1581" s="236"/>
      <c r="Y1581" s="236"/>
      <c r="Z1581" s="236"/>
      <c r="AA1581" s="236"/>
      <c r="AB1581" s="236"/>
      <c r="AC1581" s="236"/>
      <c r="AD1581" s="236"/>
      <c r="AE1581" s="236"/>
      <c r="AF1581" s="236"/>
      <c r="AG1581" s="236"/>
      <c r="AH1581" s="236"/>
      <c r="AI1581" s="236"/>
      <c r="AJ1581" s="236"/>
      <c r="AK1581" s="236"/>
      <c r="AL1581" s="260" t="str">
        <f t="shared" si="293"/>
        <v>нет</v>
      </c>
      <c r="AM1581" s="260" t="str">
        <f t="shared" si="297"/>
        <v>нет</v>
      </c>
      <c r="AN1581" s="260">
        <f t="shared" si="294"/>
        <v>0</v>
      </c>
      <c r="AO1581" s="260" t="e">
        <f t="shared" si="295"/>
        <v>#VALUE!</v>
      </c>
    </row>
    <row r="1582" spans="1:41">
      <c r="A1582" s="264" t="e">
        <f t="shared" si="298"/>
        <v>#VALUE!</v>
      </c>
      <c r="B1582" s="243">
        <v>1670</v>
      </c>
      <c r="C1582" s="244"/>
      <c r="D1582" s="259" t="str">
        <f t="shared" si="291"/>
        <v/>
      </c>
      <c r="E1582" s="236"/>
      <c r="F1582" s="236"/>
      <c r="G1582" s="244"/>
      <c r="H1582" s="259" t="str">
        <f t="shared" si="292"/>
        <v/>
      </c>
      <c r="I1582" s="236"/>
      <c r="J1582" s="236"/>
      <c r="K1582" s="236"/>
      <c r="L1582" s="236"/>
      <c r="M1582" s="311">
        <f t="shared" si="296"/>
        <v>0</v>
      </c>
      <c r="N1582" s="236"/>
      <c r="O1582" s="236"/>
      <c r="P1582" s="236"/>
      <c r="Q1582" s="236"/>
      <c r="R1582" s="236"/>
      <c r="S1582" s="236"/>
      <c r="T1582" s="236"/>
      <c r="U1582" s="236"/>
      <c r="V1582" s="236"/>
      <c r="W1582" s="236"/>
      <c r="X1582" s="236"/>
      <c r="Y1582" s="236"/>
      <c r="Z1582" s="236"/>
      <c r="AA1582" s="236"/>
      <c r="AB1582" s="236"/>
      <c r="AC1582" s="236"/>
      <c r="AD1582" s="236"/>
      <c r="AE1582" s="236"/>
      <c r="AF1582" s="236"/>
      <c r="AG1582" s="236"/>
      <c r="AH1582" s="236"/>
      <c r="AI1582" s="236"/>
      <c r="AJ1582" s="236"/>
      <c r="AK1582" s="236"/>
      <c r="AL1582" s="260" t="str">
        <f t="shared" si="293"/>
        <v>нет</v>
      </c>
      <c r="AM1582" s="260" t="str">
        <f t="shared" si="297"/>
        <v>нет</v>
      </c>
      <c r="AN1582" s="260">
        <f t="shared" si="294"/>
        <v>0</v>
      </c>
      <c r="AO1582" s="260" t="e">
        <f t="shared" si="295"/>
        <v>#VALUE!</v>
      </c>
    </row>
    <row r="1583" spans="1:41">
      <c r="A1583" s="264" t="e">
        <f t="shared" si="298"/>
        <v>#VALUE!</v>
      </c>
      <c r="B1583" s="243">
        <v>1671</v>
      </c>
      <c r="C1583" s="244"/>
      <c r="D1583" s="259" t="str">
        <f t="shared" si="291"/>
        <v/>
      </c>
      <c r="E1583" s="236"/>
      <c r="F1583" s="236"/>
      <c r="G1583" s="244"/>
      <c r="H1583" s="259" t="str">
        <f t="shared" si="292"/>
        <v/>
      </c>
      <c r="I1583" s="236"/>
      <c r="J1583" s="236"/>
      <c r="K1583" s="236"/>
      <c r="L1583" s="236"/>
      <c r="M1583" s="311">
        <f t="shared" si="296"/>
        <v>0</v>
      </c>
      <c r="N1583" s="236"/>
      <c r="O1583" s="236"/>
      <c r="P1583" s="236"/>
      <c r="Q1583" s="236"/>
      <c r="R1583" s="236"/>
      <c r="S1583" s="236"/>
      <c r="T1583" s="236"/>
      <c r="U1583" s="236"/>
      <c r="V1583" s="236"/>
      <c r="W1583" s="236"/>
      <c r="X1583" s="236"/>
      <c r="Y1583" s="236"/>
      <c r="Z1583" s="236"/>
      <c r="AA1583" s="236"/>
      <c r="AB1583" s="236"/>
      <c r="AC1583" s="236"/>
      <c r="AD1583" s="236"/>
      <c r="AE1583" s="236"/>
      <c r="AF1583" s="236"/>
      <c r="AG1583" s="236"/>
      <c r="AH1583" s="236"/>
      <c r="AI1583" s="236"/>
      <c r="AJ1583" s="236"/>
      <c r="AK1583" s="236"/>
      <c r="AL1583" s="260" t="str">
        <f t="shared" si="293"/>
        <v>нет</v>
      </c>
      <c r="AM1583" s="260" t="str">
        <f t="shared" si="297"/>
        <v>нет</v>
      </c>
      <c r="AN1583" s="260">
        <f t="shared" si="294"/>
        <v>0</v>
      </c>
      <c r="AO1583" s="260" t="e">
        <f t="shared" si="295"/>
        <v>#VALUE!</v>
      </c>
    </row>
    <row r="1584" spans="1:41">
      <c r="A1584" s="264" t="e">
        <f t="shared" si="298"/>
        <v>#VALUE!</v>
      </c>
      <c r="B1584" s="243">
        <v>1672</v>
      </c>
      <c r="C1584" s="244"/>
      <c r="D1584" s="259" t="str">
        <f t="shared" si="291"/>
        <v/>
      </c>
      <c r="E1584" s="236"/>
      <c r="F1584" s="236"/>
      <c r="G1584" s="244"/>
      <c r="H1584" s="259" t="str">
        <f t="shared" si="292"/>
        <v/>
      </c>
      <c r="I1584" s="236"/>
      <c r="J1584" s="236"/>
      <c r="K1584" s="236"/>
      <c r="L1584" s="236"/>
      <c r="M1584" s="311">
        <f t="shared" si="296"/>
        <v>0</v>
      </c>
      <c r="N1584" s="236"/>
      <c r="O1584" s="236"/>
      <c r="P1584" s="236"/>
      <c r="Q1584" s="236"/>
      <c r="R1584" s="236"/>
      <c r="S1584" s="236"/>
      <c r="T1584" s="236"/>
      <c r="U1584" s="236"/>
      <c r="V1584" s="236"/>
      <c r="W1584" s="236"/>
      <c r="X1584" s="236"/>
      <c r="Y1584" s="236"/>
      <c r="Z1584" s="236"/>
      <c r="AA1584" s="236"/>
      <c r="AB1584" s="236"/>
      <c r="AC1584" s="236"/>
      <c r="AD1584" s="236"/>
      <c r="AE1584" s="236"/>
      <c r="AF1584" s="236"/>
      <c r="AG1584" s="236"/>
      <c r="AH1584" s="236"/>
      <c r="AI1584" s="236"/>
      <c r="AJ1584" s="236"/>
      <c r="AK1584" s="236"/>
      <c r="AL1584" s="260" t="str">
        <f t="shared" si="293"/>
        <v>нет</v>
      </c>
      <c r="AM1584" s="260" t="str">
        <f t="shared" si="297"/>
        <v>нет</v>
      </c>
      <c r="AN1584" s="260">
        <f t="shared" si="294"/>
        <v>0</v>
      </c>
      <c r="AO1584" s="260" t="e">
        <f t="shared" si="295"/>
        <v>#VALUE!</v>
      </c>
    </row>
    <row r="1585" spans="1:41">
      <c r="A1585" s="264" t="e">
        <f t="shared" si="298"/>
        <v>#VALUE!</v>
      </c>
      <c r="B1585" s="243">
        <v>1673</v>
      </c>
      <c r="C1585" s="244"/>
      <c r="D1585" s="259" t="str">
        <f t="shared" si="291"/>
        <v/>
      </c>
      <c r="E1585" s="236"/>
      <c r="F1585" s="236"/>
      <c r="G1585" s="244"/>
      <c r="H1585" s="259" t="str">
        <f t="shared" si="292"/>
        <v/>
      </c>
      <c r="I1585" s="236"/>
      <c r="J1585" s="236"/>
      <c r="K1585" s="236"/>
      <c r="L1585" s="236"/>
      <c r="M1585" s="311">
        <f t="shared" si="296"/>
        <v>0</v>
      </c>
      <c r="N1585" s="236"/>
      <c r="O1585" s="236"/>
      <c r="P1585" s="236"/>
      <c r="Q1585" s="236"/>
      <c r="R1585" s="236"/>
      <c r="S1585" s="236"/>
      <c r="T1585" s="236"/>
      <c r="U1585" s="236"/>
      <c r="V1585" s="236"/>
      <c r="W1585" s="236"/>
      <c r="X1585" s="236"/>
      <c r="Y1585" s="236"/>
      <c r="Z1585" s="236"/>
      <c r="AA1585" s="236"/>
      <c r="AB1585" s="236"/>
      <c r="AC1585" s="236"/>
      <c r="AD1585" s="236"/>
      <c r="AE1585" s="236"/>
      <c r="AF1585" s="236"/>
      <c r="AG1585" s="236"/>
      <c r="AH1585" s="236"/>
      <c r="AI1585" s="236"/>
      <c r="AJ1585" s="236"/>
      <c r="AK1585" s="236"/>
      <c r="AL1585" s="260" t="str">
        <f t="shared" si="293"/>
        <v>нет</v>
      </c>
      <c r="AM1585" s="260" t="str">
        <f t="shared" si="297"/>
        <v>нет</v>
      </c>
      <c r="AN1585" s="260">
        <f t="shared" si="294"/>
        <v>0</v>
      </c>
      <c r="AO1585" s="260" t="e">
        <f t="shared" si="295"/>
        <v>#VALUE!</v>
      </c>
    </row>
    <row r="1586" spans="1:41">
      <c r="A1586" s="264" t="e">
        <f t="shared" si="298"/>
        <v>#VALUE!</v>
      </c>
      <c r="B1586" s="243">
        <v>1674</v>
      </c>
      <c r="C1586" s="244"/>
      <c r="D1586" s="259" t="str">
        <f t="shared" si="291"/>
        <v/>
      </c>
      <c r="E1586" s="236"/>
      <c r="F1586" s="236"/>
      <c r="G1586" s="244"/>
      <c r="H1586" s="259" t="str">
        <f t="shared" si="292"/>
        <v/>
      </c>
      <c r="I1586" s="236"/>
      <c r="J1586" s="236"/>
      <c r="K1586" s="236"/>
      <c r="L1586" s="236"/>
      <c r="M1586" s="311">
        <f t="shared" si="296"/>
        <v>0</v>
      </c>
      <c r="N1586" s="236"/>
      <c r="O1586" s="236"/>
      <c r="P1586" s="236"/>
      <c r="Q1586" s="236"/>
      <c r="R1586" s="236"/>
      <c r="S1586" s="236"/>
      <c r="T1586" s="236"/>
      <c r="U1586" s="236"/>
      <c r="V1586" s="236"/>
      <c r="W1586" s="236"/>
      <c r="X1586" s="236"/>
      <c r="Y1586" s="236"/>
      <c r="Z1586" s="236"/>
      <c r="AA1586" s="236"/>
      <c r="AB1586" s="236"/>
      <c r="AC1586" s="236"/>
      <c r="AD1586" s="236"/>
      <c r="AE1586" s="236"/>
      <c r="AF1586" s="236"/>
      <c r="AG1586" s="236"/>
      <c r="AH1586" s="236"/>
      <c r="AI1586" s="236"/>
      <c r="AJ1586" s="236"/>
      <c r="AK1586" s="236"/>
      <c r="AL1586" s="260" t="str">
        <f t="shared" si="293"/>
        <v>нет</v>
      </c>
      <c r="AM1586" s="260" t="str">
        <f t="shared" si="297"/>
        <v>нет</v>
      </c>
      <c r="AN1586" s="260">
        <f t="shared" si="294"/>
        <v>0</v>
      </c>
      <c r="AO1586" s="260" t="e">
        <f t="shared" si="295"/>
        <v>#VALUE!</v>
      </c>
    </row>
    <row r="1587" spans="1:41">
      <c r="A1587" s="264" t="e">
        <f t="shared" si="298"/>
        <v>#VALUE!</v>
      </c>
      <c r="B1587" s="243">
        <v>1675</v>
      </c>
      <c r="C1587" s="244"/>
      <c r="D1587" s="259" t="str">
        <f t="shared" si="291"/>
        <v/>
      </c>
      <c r="E1587" s="236"/>
      <c r="F1587" s="236"/>
      <c r="G1587" s="244"/>
      <c r="H1587" s="259" t="str">
        <f t="shared" si="292"/>
        <v/>
      </c>
      <c r="I1587" s="236"/>
      <c r="J1587" s="236"/>
      <c r="K1587" s="236"/>
      <c r="L1587" s="236"/>
      <c r="M1587" s="311">
        <f t="shared" si="296"/>
        <v>0</v>
      </c>
      <c r="N1587" s="236"/>
      <c r="O1587" s="236"/>
      <c r="P1587" s="236"/>
      <c r="Q1587" s="236"/>
      <c r="R1587" s="236"/>
      <c r="S1587" s="236"/>
      <c r="T1587" s="236"/>
      <c r="U1587" s="236"/>
      <c r="V1587" s="236"/>
      <c r="W1587" s="236"/>
      <c r="X1587" s="236"/>
      <c r="Y1587" s="236"/>
      <c r="Z1587" s="236"/>
      <c r="AA1587" s="236"/>
      <c r="AB1587" s="236"/>
      <c r="AC1587" s="236"/>
      <c r="AD1587" s="236"/>
      <c r="AE1587" s="236"/>
      <c r="AF1587" s="236"/>
      <c r="AG1587" s="236"/>
      <c r="AH1587" s="236"/>
      <c r="AI1587" s="236"/>
      <c r="AJ1587" s="236"/>
      <c r="AK1587" s="236"/>
      <c r="AL1587" s="260" t="str">
        <f t="shared" si="293"/>
        <v>нет</v>
      </c>
      <c r="AM1587" s="260" t="str">
        <f t="shared" si="297"/>
        <v>нет</v>
      </c>
      <c r="AN1587" s="260">
        <f t="shared" si="294"/>
        <v>0</v>
      </c>
      <c r="AO1587" s="260" t="e">
        <f t="shared" si="295"/>
        <v>#VALUE!</v>
      </c>
    </row>
    <row r="1588" spans="1:41">
      <c r="A1588" s="264" t="e">
        <f t="shared" si="298"/>
        <v>#VALUE!</v>
      </c>
      <c r="B1588" s="243">
        <v>1676</v>
      </c>
      <c r="C1588" s="244"/>
      <c r="D1588" s="259" t="str">
        <f t="shared" si="291"/>
        <v/>
      </c>
      <c r="E1588" s="236"/>
      <c r="F1588" s="236"/>
      <c r="G1588" s="244"/>
      <c r="H1588" s="259" t="str">
        <f t="shared" si="292"/>
        <v/>
      </c>
      <c r="I1588" s="236"/>
      <c r="J1588" s="236"/>
      <c r="K1588" s="236"/>
      <c r="L1588" s="236"/>
      <c r="M1588" s="311">
        <f t="shared" si="296"/>
        <v>0</v>
      </c>
      <c r="N1588" s="236"/>
      <c r="O1588" s="236"/>
      <c r="P1588" s="236"/>
      <c r="Q1588" s="236"/>
      <c r="R1588" s="236"/>
      <c r="S1588" s="236"/>
      <c r="T1588" s="236"/>
      <c r="U1588" s="236"/>
      <c r="V1588" s="236"/>
      <c r="W1588" s="236"/>
      <c r="X1588" s="236"/>
      <c r="Y1588" s="236"/>
      <c r="Z1588" s="236"/>
      <c r="AA1588" s="236"/>
      <c r="AB1588" s="236"/>
      <c r="AC1588" s="236"/>
      <c r="AD1588" s="236"/>
      <c r="AE1588" s="236"/>
      <c r="AF1588" s="236"/>
      <c r="AG1588" s="236"/>
      <c r="AH1588" s="236"/>
      <c r="AI1588" s="236"/>
      <c r="AJ1588" s="236"/>
      <c r="AK1588" s="236"/>
      <c r="AL1588" s="260" t="str">
        <f t="shared" si="293"/>
        <v>нет</v>
      </c>
      <c r="AM1588" s="260" t="str">
        <f t="shared" si="297"/>
        <v>нет</v>
      </c>
      <c r="AN1588" s="260">
        <f t="shared" si="294"/>
        <v>0</v>
      </c>
      <c r="AO1588" s="260" t="e">
        <f t="shared" si="295"/>
        <v>#VALUE!</v>
      </c>
    </row>
    <row r="1589" spans="1:41">
      <c r="A1589" s="264" t="e">
        <f t="shared" si="298"/>
        <v>#VALUE!</v>
      </c>
      <c r="B1589" s="243">
        <v>1677</v>
      </c>
      <c r="C1589" s="244"/>
      <c r="D1589" s="259" t="str">
        <f t="shared" si="291"/>
        <v/>
      </c>
      <c r="E1589" s="236"/>
      <c r="F1589" s="236"/>
      <c r="G1589" s="244"/>
      <c r="H1589" s="259" t="str">
        <f t="shared" si="292"/>
        <v/>
      </c>
      <c r="I1589" s="236"/>
      <c r="J1589" s="236"/>
      <c r="K1589" s="236"/>
      <c r="L1589" s="236"/>
      <c r="M1589" s="311">
        <f t="shared" si="296"/>
        <v>0</v>
      </c>
      <c r="N1589" s="236"/>
      <c r="O1589" s="236"/>
      <c r="P1589" s="236"/>
      <c r="Q1589" s="236"/>
      <c r="R1589" s="236"/>
      <c r="S1589" s="236"/>
      <c r="T1589" s="236"/>
      <c r="U1589" s="236"/>
      <c r="V1589" s="236"/>
      <c r="W1589" s="236"/>
      <c r="X1589" s="236"/>
      <c r="Y1589" s="236"/>
      <c r="Z1589" s="236"/>
      <c r="AA1589" s="236"/>
      <c r="AB1589" s="236"/>
      <c r="AC1589" s="236"/>
      <c r="AD1589" s="236"/>
      <c r="AE1589" s="236"/>
      <c r="AF1589" s="236"/>
      <c r="AG1589" s="236"/>
      <c r="AH1589" s="236"/>
      <c r="AI1589" s="236"/>
      <c r="AJ1589" s="236"/>
      <c r="AK1589" s="236"/>
      <c r="AL1589" s="260" t="str">
        <f t="shared" si="293"/>
        <v>нет</v>
      </c>
      <c r="AM1589" s="260" t="str">
        <f t="shared" si="297"/>
        <v>нет</v>
      </c>
      <c r="AN1589" s="260">
        <f t="shared" si="294"/>
        <v>0</v>
      </c>
      <c r="AO1589" s="260" t="e">
        <f t="shared" si="295"/>
        <v>#VALUE!</v>
      </c>
    </row>
    <row r="1590" spans="1:41">
      <c r="A1590" s="264" t="e">
        <f t="shared" si="298"/>
        <v>#VALUE!</v>
      </c>
      <c r="B1590" s="243">
        <v>1678</v>
      </c>
      <c r="C1590" s="244"/>
      <c r="D1590" s="259" t="str">
        <f t="shared" si="291"/>
        <v/>
      </c>
      <c r="E1590" s="236"/>
      <c r="F1590" s="236"/>
      <c r="G1590" s="244"/>
      <c r="H1590" s="259" t="str">
        <f t="shared" si="292"/>
        <v/>
      </c>
      <c r="I1590" s="236"/>
      <c r="J1590" s="236"/>
      <c r="K1590" s="236"/>
      <c r="L1590" s="236"/>
      <c r="M1590" s="311">
        <f t="shared" si="296"/>
        <v>0</v>
      </c>
      <c r="N1590" s="236"/>
      <c r="O1590" s="236"/>
      <c r="P1590" s="236"/>
      <c r="Q1590" s="236"/>
      <c r="R1590" s="236"/>
      <c r="S1590" s="236"/>
      <c r="T1590" s="236"/>
      <c r="U1590" s="236"/>
      <c r="V1590" s="236"/>
      <c r="W1590" s="236"/>
      <c r="X1590" s="236"/>
      <c r="Y1590" s="236"/>
      <c r="Z1590" s="236"/>
      <c r="AA1590" s="236"/>
      <c r="AB1590" s="236"/>
      <c r="AC1590" s="236"/>
      <c r="AD1590" s="236"/>
      <c r="AE1590" s="236"/>
      <c r="AF1590" s="236"/>
      <c r="AG1590" s="236"/>
      <c r="AH1590" s="236"/>
      <c r="AI1590" s="236"/>
      <c r="AJ1590" s="236"/>
      <c r="AK1590" s="236"/>
      <c r="AL1590" s="260" t="str">
        <f t="shared" si="293"/>
        <v>нет</v>
      </c>
      <c r="AM1590" s="260" t="str">
        <f t="shared" si="297"/>
        <v>нет</v>
      </c>
      <c r="AN1590" s="260">
        <f t="shared" si="294"/>
        <v>0</v>
      </c>
      <c r="AO1590" s="260" t="e">
        <f t="shared" si="295"/>
        <v>#VALUE!</v>
      </c>
    </row>
    <row r="1591" spans="1:41">
      <c r="A1591" s="264" t="e">
        <f t="shared" si="298"/>
        <v>#VALUE!</v>
      </c>
      <c r="B1591" s="243">
        <v>1679</v>
      </c>
      <c r="C1591" s="244"/>
      <c r="D1591" s="259" t="str">
        <f t="shared" si="291"/>
        <v/>
      </c>
      <c r="E1591" s="236"/>
      <c r="F1591" s="236"/>
      <c r="G1591" s="244"/>
      <c r="H1591" s="259" t="str">
        <f t="shared" si="292"/>
        <v/>
      </c>
      <c r="I1591" s="236"/>
      <c r="J1591" s="236"/>
      <c r="K1591" s="236"/>
      <c r="L1591" s="236"/>
      <c r="M1591" s="311">
        <f t="shared" si="296"/>
        <v>0</v>
      </c>
      <c r="N1591" s="236"/>
      <c r="O1591" s="236"/>
      <c r="P1591" s="236"/>
      <c r="Q1591" s="236"/>
      <c r="R1591" s="236"/>
      <c r="S1591" s="236"/>
      <c r="T1591" s="236"/>
      <c r="U1591" s="236"/>
      <c r="V1591" s="236"/>
      <c r="W1591" s="236"/>
      <c r="X1591" s="236"/>
      <c r="Y1591" s="236"/>
      <c r="Z1591" s="236"/>
      <c r="AA1591" s="236"/>
      <c r="AB1591" s="236"/>
      <c r="AC1591" s="236"/>
      <c r="AD1591" s="236"/>
      <c r="AE1591" s="236"/>
      <c r="AF1591" s="236"/>
      <c r="AG1591" s="236"/>
      <c r="AH1591" s="236"/>
      <c r="AI1591" s="236"/>
      <c r="AJ1591" s="236"/>
      <c r="AK1591" s="236"/>
      <c r="AL1591" s="260" t="str">
        <f t="shared" si="293"/>
        <v>нет</v>
      </c>
      <c r="AM1591" s="260" t="str">
        <f t="shared" si="297"/>
        <v>нет</v>
      </c>
      <c r="AN1591" s="260">
        <f t="shared" si="294"/>
        <v>0</v>
      </c>
      <c r="AO1591" s="260" t="e">
        <f t="shared" si="295"/>
        <v>#VALUE!</v>
      </c>
    </row>
    <row r="1592" spans="1:41">
      <c r="A1592" s="264" t="e">
        <f t="shared" si="298"/>
        <v>#VALUE!</v>
      </c>
      <c r="B1592" s="243">
        <v>1680</v>
      </c>
      <c r="C1592" s="244"/>
      <c r="D1592" s="259" t="str">
        <f t="shared" si="291"/>
        <v/>
      </c>
      <c r="E1592" s="236"/>
      <c r="F1592" s="236"/>
      <c r="G1592" s="244"/>
      <c r="H1592" s="259" t="str">
        <f t="shared" si="292"/>
        <v/>
      </c>
      <c r="I1592" s="236"/>
      <c r="J1592" s="236"/>
      <c r="K1592" s="236"/>
      <c r="L1592" s="236"/>
      <c r="M1592" s="311">
        <f t="shared" si="296"/>
        <v>0</v>
      </c>
      <c r="N1592" s="236"/>
      <c r="O1592" s="236"/>
      <c r="P1592" s="236"/>
      <c r="Q1592" s="236"/>
      <c r="R1592" s="236"/>
      <c r="S1592" s="236"/>
      <c r="T1592" s="236"/>
      <c r="U1592" s="236"/>
      <c r="V1592" s="236"/>
      <c r="W1592" s="236"/>
      <c r="X1592" s="236"/>
      <c r="Y1592" s="236"/>
      <c r="Z1592" s="236"/>
      <c r="AA1592" s="236"/>
      <c r="AB1592" s="236"/>
      <c r="AC1592" s="236"/>
      <c r="AD1592" s="236"/>
      <c r="AE1592" s="236"/>
      <c r="AF1592" s="236"/>
      <c r="AG1592" s="236"/>
      <c r="AH1592" s="236"/>
      <c r="AI1592" s="236"/>
      <c r="AJ1592" s="236"/>
      <c r="AK1592" s="236"/>
      <c r="AL1592" s="260" t="str">
        <f t="shared" si="293"/>
        <v>нет</v>
      </c>
      <c r="AM1592" s="260" t="str">
        <f t="shared" si="297"/>
        <v>нет</v>
      </c>
      <c r="AN1592" s="260">
        <f t="shared" si="294"/>
        <v>0</v>
      </c>
      <c r="AO1592" s="260" t="e">
        <f t="shared" si="295"/>
        <v>#VALUE!</v>
      </c>
    </row>
    <row r="1593" spans="1:41">
      <c r="A1593" s="264" t="e">
        <f t="shared" si="298"/>
        <v>#VALUE!</v>
      </c>
      <c r="B1593" s="243">
        <v>1681</v>
      </c>
      <c r="C1593" s="244"/>
      <c r="D1593" s="259" t="str">
        <f t="shared" si="291"/>
        <v/>
      </c>
      <c r="E1593" s="236"/>
      <c r="F1593" s="236"/>
      <c r="G1593" s="244"/>
      <c r="H1593" s="259" t="str">
        <f t="shared" si="292"/>
        <v/>
      </c>
      <c r="I1593" s="236"/>
      <c r="J1593" s="236"/>
      <c r="K1593" s="236"/>
      <c r="L1593" s="236"/>
      <c r="M1593" s="311">
        <f t="shared" si="296"/>
        <v>0</v>
      </c>
      <c r="N1593" s="236"/>
      <c r="O1593" s="236"/>
      <c r="P1593" s="236"/>
      <c r="Q1593" s="236"/>
      <c r="R1593" s="236"/>
      <c r="S1593" s="236"/>
      <c r="T1593" s="236"/>
      <c r="U1593" s="236"/>
      <c r="V1593" s="236"/>
      <c r="W1593" s="236"/>
      <c r="X1593" s="236"/>
      <c r="Y1593" s="236"/>
      <c r="Z1593" s="236"/>
      <c r="AA1593" s="236"/>
      <c r="AB1593" s="236"/>
      <c r="AC1593" s="236"/>
      <c r="AD1593" s="236"/>
      <c r="AE1593" s="236"/>
      <c r="AF1593" s="236"/>
      <c r="AG1593" s="236"/>
      <c r="AH1593" s="236"/>
      <c r="AI1593" s="236"/>
      <c r="AJ1593" s="236"/>
      <c r="AK1593" s="236"/>
      <c r="AL1593" s="260" t="str">
        <f t="shared" si="293"/>
        <v>нет</v>
      </c>
      <c r="AM1593" s="260" t="str">
        <f t="shared" si="297"/>
        <v>нет</v>
      </c>
      <c r="AN1593" s="260">
        <f t="shared" si="294"/>
        <v>0</v>
      </c>
      <c r="AO1593" s="260" t="e">
        <f t="shared" si="295"/>
        <v>#VALUE!</v>
      </c>
    </row>
    <row r="1594" spans="1:41">
      <c r="A1594" s="264" t="e">
        <f t="shared" si="298"/>
        <v>#VALUE!</v>
      </c>
      <c r="B1594" s="243">
        <v>1682</v>
      </c>
      <c r="C1594" s="244"/>
      <c r="D1594" s="259" t="str">
        <f t="shared" si="291"/>
        <v/>
      </c>
      <c r="E1594" s="236"/>
      <c r="F1594" s="236"/>
      <c r="G1594" s="244"/>
      <c r="H1594" s="259" t="str">
        <f t="shared" si="292"/>
        <v/>
      </c>
      <c r="I1594" s="236"/>
      <c r="J1594" s="236"/>
      <c r="K1594" s="236"/>
      <c r="L1594" s="236"/>
      <c r="M1594" s="311">
        <f t="shared" si="296"/>
        <v>0</v>
      </c>
      <c r="N1594" s="236"/>
      <c r="O1594" s="236"/>
      <c r="P1594" s="236"/>
      <c r="Q1594" s="236"/>
      <c r="R1594" s="236"/>
      <c r="S1594" s="236"/>
      <c r="T1594" s="236"/>
      <c r="U1594" s="236"/>
      <c r="V1594" s="236"/>
      <c r="W1594" s="236"/>
      <c r="X1594" s="236"/>
      <c r="Y1594" s="236"/>
      <c r="Z1594" s="236"/>
      <c r="AA1594" s="236"/>
      <c r="AB1594" s="236"/>
      <c r="AC1594" s="236"/>
      <c r="AD1594" s="236"/>
      <c r="AE1594" s="236"/>
      <c r="AF1594" s="236"/>
      <c r="AG1594" s="236"/>
      <c r="AH1594" s="236"/>
      <c r="AI1594" s="236"/>
      <c r="AJ1594" s="236"/>
      <c r="AK1594" s="236"/>
      <c r="AL1594" s="260" t="str">
        <f t="shared" si="293"/>
        <v>нет</v>
      </c>
      <c r="AM1594" s="260" t="str">
        <f t="shared" si="297"/>
        <v>нет</v>
      </c>
      <c r="AN1594" s="260">
        <f t="shared" si="294"/>
        <v>0</v>
      </c>
      <c r="AO1594" s="260" t="e">
        <f t="shared" si="295"/>
        <v>#VALUE!</v>
      </c>
    </row>
    <row r="1595" spans="1:41">
      <c r="A1595" s="264" t="e">
        <f t="shared" si="298"/>
        <v>#VALUE!</v>
      </c>
      <c r="B1595" s="243">
        <v>1683</v>
      </c>
      <c r="C1595" s="244"/>
      <c r="D1595" s="259" t="str">
        <f t="shared" si="291"/>
        <v/>
      </c>
      <c r="E1595" s="236"/>
      <c r="F1595" s="236"/>
      <c r="G1595" s="244"/>
      <c r="H1595" s="259" t="str">
        <f t="shared" si="292"/>
        <v/>
      </c>
      <c r="I1595" s="236"/>
      <c r="J1595" s="236"/>
      <c r="K1595" s="236"/>
      <c r="L1595" s="236"/>
      <c r="M1595" s="311">
        <f t="shared" si="296"/>
        <v>0</v>
      </c>
      <c r="N1595" s="236"/>
      <c r="O1595" s="236"/>
      <c r="P1595" s="236"/>
      <c r="Q1595" s="236"/>
      <c r="R1595" s="236"/>
      <c r="S1595" s="236"/>
      <c r="T1595" s="236"/>
      <c r="U1595" s="236"/>
      <c r="V1595" s="236"/>
      <c r="W1595" s="236"/>
      <c r="X1595" s="236"/>
      <c r="Y1595" s="236"/>
      <c r="Z1595" s="236"/>
      <c r="AA1595" s="236"/>
      <c r="AB1595" s="236"/>
      <c r="AC1595" s="236"/>
      <c r="AD1595" s="236"/>
      <c r="AE1595" s="236"/>
      <c r="AF1595" s="236"/>
      <c r="AG1595" s="236"/>
      <c r="AH1595" s="236"/>
      <c r="AI1595" s="236"/>
      <c r="AJ1595" s="236"/>
      <c r="AK1595" s="236"/>
      <c r="AL1595" s="260" t="str">
        <f t="shared" si="293"/>
        <v>нет</v>
      </c>
      <c r="AM1595" s="260" t="str">
        <f t="shared" si="297"/>
        <v>нет</v>
      </c>
      <c r="AN1595" s="260">
        <f t="shared" si="294"/>
        <v>0</v>
      </c>
      <c r="AO1595" s="260" t="e">
        <f t="shared" si="295"/>
        <v>#VALUE!</v>
      </c>
    </row>
    <row r="1596" spans="1:41">
      <c r="A1596" s="264" t="e">
        <f t="shared" si="298"/>
        <v>#VALUE!</v>
      </c>
      <c r="B1596" s="243">
        <v>1684</v>
      </c>
      <c r="C1596" s="244"/>
      <c r="D1596" s="259" t="str">
        <f t="shared" si="291"/>
        <v/>
      </c>
      <c r="E1596" s="236"/>
      <c r="F1596" s="236"/>
      <c r="G1596" s="244"/>
      <c r="H1596" s="259" t="str">
        <f t="shared" si="292"/>
        <v/>
      </c>
      <c r="I1596" s="236"/>
      <c r="J1596" s="236"/>
      <c r="K1596" s="236"/>
      <c r="L1596" s="236"/>
      <c r="M1596" s="311">
        <f t="shared" si="296"/>
        <v>0</v>
      </c>
      <c r="N1596" s="236"/>
      <c r="O1596" s="236"/>
      <c r="P1596" s="236"/>
      <c r="Q1596" s="236"/>
      <c r="R1596" s="236"/>
      <c r="S1596" s="236"/>
      <c r="T1596" s="236"/>
      <c r="U1596" s="236"/>
      <c r="V1596" s="236"/>
      <c r="W1596" s="236"/>
      <c r="X1596" s="236"/>
      <c r="Y1596" s="236"/>
      <c r="Z1596" s="236"/>
      <c r="AA1596" s="236"/>
      <c r="AB1596" s="236"/>
      <c r="AC1596" s="236"/>
      <c r="AD1596" s="236"/>
      <c r="AE1596" s="236"/>
      <c r="AF1596" s="236"/>
      <c r="AG1596" s="236"/>
      <c r="AH1596" s="236"/>
      <c r="AI1596" s="236"/>
      <c r="AJ1596" s="236"/>
      <c r="AK1596" s="236"/>
      <c r="AL1596" s="260" t="str">
        <f t="shared" si="293"/>
        <v>нет</v>
      </c>
      <c r="AM1596" s="260" t="str">
        <f t="shared" si="297"/>
        <v>нет</v>
      </c>
      <c r="AN1596" s="260">
        <f t="shared" si="294"/>
        <v>0</v>
      </c>
      <c r="AO1596" s="260" t="e">
        <f t="shared" si="295"/>
        <v>#VALUE!</v>
      </c>
    </row>
    <row r="1597" spans="1:41">
      <c r="A1597" s="264" t="e">
        <f t="shared" si="298"/>
        <v>#VALUE!</v>
      </c>
      <c r="B1597" s="243">
        <v>1685</v>
      </c>
      <c r="C1597" s="244"/>
      <c r="D1597" s="259" t="str">
        <f t="shared" si="291"/>
        <v/>
      </c>
      <c r="E1597" s="236"/>
      <c r="F1597" s="236"/>
      <c r="G1597" s="244"/>
      <c r="H1597" s="259" t="str">
        <f t="shared" si="292"/>
        <v/>
      </c>
      <c r="I1597" s="236"/>
      <c r="J1597" s="236"/>
      <c r="K1597" s="236"/>
      <c r="L1597" s="236"/>
      <c r="M1597" s="311">
        <f t="shared" si="296"/>
        <v>0</v>
      </c>
      <c r="N1597" s="236"/>
      <c r="O1597" s="236"/>
      <c r="P1597" s="236"/>
      <c r="Q1597" s="236"/>
      <c r="R1597" s="236"/>
      <c r="S1597" s="236"/>
      <c r="T1597" s="236"/>
      <c r="U1597" s="236"/>
      <c r="V1597" s="236"/>
      <c r="W1597" s="236"/>
      <c r="X1597" s="236"/>
      <c r="Y1597" s="236"/>
      <c r="Z1597" s="236"/>
      <c r="AA1597" s="236"/>
      <c r="AB1597" s="236"/>
      <c r="AC1597" s="236"/>
      <c r="AD1597" s="236"/>
      <c r="AE1597" s="236"/>
      <c r="AF1597" s="236"/>
      <c r="AG1597" s="236"/>
      <c r="AH1597" s="236"/>
      <c r="AI1597" s="236"/>
      <c r="AJ1597" s="236"/>
      <c r="AK1597" s="236"/>
      <c r="AL1597" s="260" t="str">
        <f t="shared" si="293"/>
        <v>нет</v>
      </c>
      <c r="AM1597" s="260" t="str">
        <f t="shared" si="297"/>
        <v>нет</v>
      </c>
      <c r="AN1597" s="260">
        <f t="shared" si="294"/>
        <v>0</v>
      </c>
      <c r="AO1597" s="260" t="e">
        <f t="shared" si="295"/>
        <v>#VALUE!</v>
      </c>
    </row>
    <row r="1598" spans="1:41">
      <c r="A1598" s="264" t="e">
        <f t="shared" si="298"/>
        <v>#VALUE!</v>
      </c>
      <c r="B1598" s="243">
        <v>1686</v>
      </c>
      <c r="C1598" s="244"/>
      <c r="D1598" s="259" t="str">
        <f t="shared" si="291"/>
        <v/>
      </c>
      <c r="E1598" s="236"/>
      <c r="F1598" s="236"/>
      <c r="G1598" s="244"/>
      <c r="H1598" s="259" t="str">
        <f t="shared" si="292"/>
        <v/>
      </c>
      <c r="I1598" s="236"/>
      <c r="J1598" s="236"/>
      <c r="K1598" s="236"/>
      <c r="L1598" s="236"/>
      <c r="M1598" s="311">
        <f t="shared" si="296"/>
        <v>0</v>
      </c>
      <c r="N1598" s="236"/>
      <c r="O1598" s="236"/>
      <c r="P1598" s="236"/>
      <c r="Q1598" s="236"/>
      <c r="R1598" s="236"/>
      <c r="S1598" s="236"/>
      <c r="T1598" s="236"/>
      <c r="U1598" s="236"/>
      <c r="V1598" s="236"/>
      <c r="W1598" s="236"/>
      <c r="X1598" s="236"/>
      <c r="Y1598" s="236"/>
      <c r="Z1598" s="236"/>
      <c r="AA1598" s="236"/>
      <c r="AB1598" s="236"/>
      <c r="AC1598" s="236"/>
      <c r="AD1598" s="236"/>
      <c r="AE1598" s="236"/>
      <c r="AF1598" s="236"/>
      <c r="AG1598" s="236"/>
      <c r="AH1598" s="236"/>
      <c r="AI1598" s="236"/>
      <c r="AJ1598" s="236"/>
      <c r="AK1598" s="236"/>
      <c r="AL1598" s="260" t="str">
        <f t="shared" si="293"/>
        <v>нет</v>
      </c>
      <c r="AM1598" s="260" t="str">
        <f t="shared" si="297"/>
        <v>нет</v>
      </c>
      <c r="AN1598" s="260">
        <f t="shared" si="294"/>
        <v>0</v>
      </c>
      <c r="AO1598" s="260" t="e">
        <f t="shared" si="295"/>
        <v>#VALUE!</v>
      </c>
    </row>
    <row r="1599" spans="1:41">
      <c r="A1599" s="264" t="e">
        <f t="shared" si="298"/>
        <v>#VALUE!</v>
      </c>
      <c r="B1599" s="243">
        <v>1687</v>
      </c>
      <c r="C1599" s="244"/>
      <c r="D1599" s="259" t="str">
        <f t="shared" si="291"/>
        <v/>
      </c>
      <c r="E1599" s="236"/>
      <c r="F1599" s="236"/>
      <c r="G1599" s="244"/>
      <c r="H1599" s="259" t="str">
        <f t="shared" si="292"/>
        <v/>
      </c>
      <c r="I1599" s="236"/>
      <c r="J1599" s="236"/>
      <c r="K1599" s="236"/>
      <c r="L1599" s="236"/>
      <c r="M1599" s="311">
        <f t="shared" si="296"/>
        <v>0</v>
      </c>
      <c r="N1599" s="236"/>
      <c r="O1599" s="236"/>
      <c r="P1599" s="236"/>
      <c r="Q1599" s="236"/>
      <c r="R1599" s="236"/>
      <c r="S1599" s="236"/>
      <c r="T1599" s="236"/>
      <c r="U1599" s="236"/>
      <c r="V1599" s="236"/>
      <c r="W1599" s="236"/>
      <c r="X1599" s="236"/>
      <c r="Y1599" s="236"/>
      <c r="Z1599" s="236"/>
      <c r="AA1599" s="236"/>
      <c r="AB1599" s="236"/>
      <c r="AC1599" s="236"/>
      <c r="AD1599" s="236"/>
      <c r="AE1599" s="236"/>
      <c r="AF1599" s="236"/>
      <c r="AG1599" s="236"/>
      <c r="AH1599" s="236"/>
      <c r="AI1599" s="236"/>
      <c r="AJ1599" s="236"/>
      <c r="AK1599" s="236"/>
      <c r="AL1599" s="260" t="str">
        <f t="shared" si="293"/>
        <v>нет</v>
      </c>
      <c r="AM1599" s="260" t="str">
        <f t="shared" si="297"/>
        <v>нет</v>
      </c>
      <c r="AN1599" s="260">
        <f t="shared" si="294"/>
        <v>0</v>
      </c>
      <c r="AO1599" s="260" t="e">
        <f t="shared" si="295"/>
        <v>#VALUE!</v>
      </c>
    </row>
    <row r="1600" spans="1:41">
      <c r="A1600" s="264" t="e">
        <f t="shared" si="298"/>
        <v>#VALUE!</v>
      </c>
      <c r="B1600" s="243">
        <v>1688</v>
      </c>
      <c r="C1600" s="244"/>
      <c r="D1600" s="259" t="str">
        <f t="shared" si="291"/>
        <v/>
      </c>
      <c r="E1600" s="236"/>
      <c r="F1600" s="236"/>
      <c r="G1600" s="244"/>
      <c r="H1600" s="259" t="str">
        <f t="shared" si="292"/>
        <v/>
      </c>
      <c r="I1600" s="236"/>
      <c r="J1600" s="236"/>
      <c r="K1600" s="236"/>
      <c r="L1600" s="236"/>
      <c r="M1600" s="311">
        <f t="shared" si="296"/>
        <v>0</v>
      </c>
      <c r="N1600" s="236"/>
      <c r="O1600" s="236"/>
      <c r="P1600" s="236"/>
      <c r="Q1600" s="236"/>
      <c r="R1600" s="236"/>
      <c r="S1600" s="236"/>
      <c r="T1600" s="236"/>
      <c r="U1600" s="236"/>
      <c r="V1600" s="236"/>
      <c r="W1600" s="236"/>
      <c r="X1600" s="236"/>
      <c r="Y1600" s="236"/>
      <c r="Z1600" s="236"/>
      <c r="AA1600" s="236"/>
      <c r="AB1600" s="236"/>
      <c r="AC1600" s="236"/>
      <c r="AD1600" s="236"/>
      <c r="AE1600" s="236"/>
      <c r="AF1600" s="236"/>
      <c r="AG1600" s="236"/>
      <c r="AH1600" s="236"/>
      <c r="AI1600" s="236"/>
      <c r="AJ1600" s="236"/>
      <c r="AK1600" s="236"/>
      <c r="AL1600" s="260" t="str">
        <f t="shared" si="293"/>
        <v>нет</v>
      </c>
      <c r="AM1600" s="260" t="str">
        <f t="shared" si="297"/>
        <v>нет</v>
      </c>
      <c r="AN1600" s="260">
        <f t="shared" si="294"/>
        <v>0</v>
      </c>
      <c r="AO1600" s="260" t="e">
        <f t="shared" si="295"/>
        <v>#VALUE!</v>
      </c>
    </row>
    <row r="1601" spans="1:41">
      <c r="A1601" s="264" t="e">
        <f t="shared" si="298"/>
        <v>#VALUE!</v>
      </c>
      <c r="B1601" s="243">
        <v>1689</v>
      </c>
      <c r="C1601" s="244"/>
      <c r="D1601" s="259" t="str">
        <f t="shared" si="291"/>
        <v/>
      </c>
      <c r="E1601" s="236"/>
      <c r="F1601" s="236"/>
      <c r="G1601" s="244"/>
      <c r="H1601" s="259" t="str">
        <f t="shared" si="292"/>
        <v/>
      </c>
      <c r="I1601" s="236"/>
      <c r="J1601" s="236"/>
      <c r="K1601" s="236"/>
      <c r="L1601" s="236"/>
      <c r="M1601" s="311">
        <f t="shared" si="296"/>
        <v>0</v>
      </c>
      <c r="N1601" s="236"/>
      <c r="O1601" s="236"/>
      <c r="P1601" s="236"/>
      <c r="Q1601" s="236"/>
      <c r="R1601" s="236"/>
      <c r="S1601" s="236"/>
      <c r="T1601" s="236"/>
      <c r="U1601" s="236"/>
      <c r="V1601" s="236"/>
      <c r="W1601" s="236"/>
      <c r="X1601" s="236"/>
      <c r="Y1601" s="236"/>
      <c r="Z1601" s="236"/>
      <c r="AA1601" s="236"/>
      <c r="AB1601" s="236"/>
      <c r="AC1601" s="236"/>
      <c r="AD1601" s="236"/>
      <c r="AE1601" s="236"/>
      <c r="AF1601" s="236"/>
      <c r="AG1601" s="236"/>
      <c r="AH1601" s="236"/>
      <c r="AI1601" s="236"/>
      <c r="AJ1601" s="236"/>
      <c r="AK1601" s="236"/>
      <c r="AL1601" s="260" t="str">
        <f t="shared" si="293"/>
        <v>нет</v>
      </c>
      <c r="AM1601" s="260" t="str">
        <f t="shared" si="297"/>
        <v>нет</v>
      </c>
      <c r="AN1601" s="260">
        <f t="shared" si="294"/>
        <v>0</v>
      </c>
      <c r="AO1601" s="260" t="e">
        <f t="shared" si="295"/>
        <v>#VALUE!</v>
      </c>
    </row>
    <row r="1602" spans="1:41">
      <c r="A1602" s="264" t="e">
        <f t="shared" si="298"/>
        <v>#VALUE!</v>
      </c>
      <c r="B1602" s="243">
        <v>1690</v>
      </c>
      <c r="C1602" s="244"/>
      <c r="D1602" s="259" t="str">
        <f t="shared" si="291"/>
        <v/>
      </c>
      <c r="E1602" s="236"/>
      <c r="F1602" s="236"/>
      <c r="G1602" s="244"/>
      <c r="H1602" s="259" t="str">
        <f t="shared" si="292"/>
        <v/>
      </c>
      <c r="I1602" s="236"/>
      <c r="J1602" s="236"/>
      <c r="K1602" s="236"/>
      <c r="L1602" s="236"/>
      <c r="M1602" s="311">
        <f t="shared" si="296"/>
        <v>0</v>
      </c>
      <c r="N1602" s="236"/>
      <c r="O1602" s="236"/>
      <c r="P1602" s="236"/>
      <c r="Q1602" s="236"/>
      <c r="R1602" s="236"/>
      <c r="S1602" s="236"/>
      <c r="T1602" s="236"/>
      <c r="U1602" s="236"/>
      <c r="V1602" s="236"/>
      <c r="W1602" s="236"/>
      <c r="X1602" s="236"/>
      <c r="Y1602" s="236"/>
      <c r="Z1602" s="236"/>
      <c r="AA1602" s="236"/>
      <c r="AB1602" s="236"/>
      <c r="AC1602" s="236"/>
      <c r="AD1602" s="236"/>
      <c r="AE1602" s="236"/>
      <c r="AF1602" s="236"/>
      <c r="AG1602" s="236"/>
      <c r="AH1602" s="236"/>
      <c r="AI1602" s="236"/>
      <c r="AJ1602" s="236"/>
      <c r="AK1602" s="236"/>
      <c r="AL1602" s="260" t="str">
        <f t="shared" si="293"/>
        <v>нет</v>
      </c>
      <c r="AM1602" s="260" t="str">
        <f t="shared" si="297"/>
        <v>нет</v>
      </c>
      <c r="AN1602" s="260">
        <f t="shared" si="294"/>
        <v>0</v>
      </c>
      <c r="AO1602" s="260" t="e">
        <f t="shared" si="295"/>
        <v>#VALUE!</v>
      </c>
    </row>
    <row r="1603" spans="1:41">
      <c r="A1603" s="264" t="e">
        <f t="shared" si="298"/>
        <v>#VALUE!</v>
      </c>
      <c r="B1603" s="243">
        <v>1691</v>
      </c>
      <c r="C1603" s="244"/>
      <c r="D1603" s="259" t="str">
        <f t="shared" si="291"/>
        <v/>
      </c>
      <c r="E1603" s="236"/>
      <c r="F1603" s="236"/>
      <c r="G1603" s="244"/>
      <c r="H1603" s="259" t="str">
        <f t="shared" si="292"/>
        <v/>
      </c>
      <c r="I1603" s="236"/>
      <c r="J1603" s="236"/>
      <c r="K1603" s="236"/>
      <c r="L1603" s="236"/>
      <c r="M1603" s="311">
        <f t="shared" si="296"/>
        <v>0</v>
      </c>
      <c r="N1603" s="236"/>
      <c r="O1603" s="236"/>
      <c r="P1603" s="236"/>
      <c r="Q1603" s="236"/>
      <c r="R1603" s="236"/>
      <c r="S1603" s="236"/>
      <c r="T1603" s="236"/>
      <c r="U1603" s="236"/>
      <c r="V1603" s="236"/>
      <c r="W1603" s="236"/>
      <c r="X1603" s="236"/>
      <c r="Y1603" s="236"/>
      <c r="Z1603" s="236"/>
      <c r="AA1603" s="236"/>
      <c r="AB1603" s="236"/>
      <c r="AC1603" s="236"/>
      <c r="AD1603" s="236"/>
      <c r="AE1603" s="236"/>
      <c r="AF1603" s="236"/>
      <c r="AG1603" s="236"/>
      <c r="AH1603" s="236"/>
      <c r="AI1603" s="236"/>
      <c r="AJ1603" s="236"/>
      <c r="AK1603" s="236"/>
      <c r="AL1603" s="260" t="str">
        <f t="shared" si="293"/>
        <v>нет</v>
      </c>
      <c r="AM1603" s="260" t="str">
        <f t="shared" si="297"/>
        <v>нет</v>
      </c>
      <c r="AN1603" s="260">
        <f t="shared" si="294"/>
        <v>0</v>
      </c>
      <c r="AO1603" s="260" t="e">
        <f t="shared" si="295"/>
        <v>#VALUE!</v>
      </c>
    </row>
    <row r="1604" spans="1:41">
      <c r="A1604" s="264" t="e">
        <f t="shared" si="298"/>
        <v>#VALUE!</v>
      </c>
      <c r="B1604" s="243">
        <v>1692</v>
      </c>
      <c r="C1604" s="244"/>
      <c r="D1604" s="259" t="str">
        <f t="shared" si="291"/>
        <v/>
      </c>
      <c r="E1604" s="236"/>
      <c r="F1604" s="236"/>
      <c r="G1604" s="244"/>
      <c r="H1604" s="259" t="str">
        <f t="shared" si="292"/>
        <v/>
      </c>
      <c r="I1604" s="236"/>
      <c r="J1604" s="236"/>
      <c r="K1604" s="236"/>
      <c r="L1604" s="236"/>
      <c r="M1604" s="311">
        <f t="shared" si="296"/>
        <v>0</v>
      </c>
      <c r="N1604" s="236"/>
      <c r="O1604" s="236"/>
      <c r="P1604" s="236"/>
      <c r="Q1604" s="236"/>
      <c r="R1604" s="236"/>
      <c r="S1604" s="236"/>
      <c r="T1604" s="236"/>
      <c r="U1604" s="236"/>
      <c r="V1604" s="236"/>
      <c r="W1604" s="236"/>
      <c r="X1604" s="236"/>
      <c r="Y1604" s="236"/>
      <c r="Z1604" s="236"/>
      <c r="AA1604" s="236"/>
      <c r="AB1604" s="236"/>
      <c r="AC1604" s="236"/>
      <c r="AD1604" s="236"/>
      <c r="AE1604" s="236"/>
      <c r="AF1604" s="236"/>
      <c r="AG1604" s="236"/>
      <c r="AH1604" s="236"/>
      <c r="AI1604" s="236"/>
      <c r="AJ1604" s="236"/>
      <c r="AK1604" s="236"/>
      <c r="AL1604" s="260" t="str">
        <f t="shared" si="293"/>
        <v>нет</v>
      </c>
      <c r="AM1604" s="260" t="str">
        <f t="shared" si="297"/>
        <v>нет</v>
      </c>
      <c r="AN1604" s="260">
        <f t="shared" si="294"/>
        <v>0</v>
      </c>
      <c r="AO1604" s="260" t="e">
        <f t="shared" si="295"/>
        <v>#VALUE!</v>
      </c>
    </row>
    <row r="1605" spans="1:41">
      <c r="A1605" s="264" t="e">
        <f t="shared" si="298"/>
        <v>#VALUE!</v>
      </c>
      <c r="B1605" s="243">
        <v>1693</v>
      </c>
      <c r="C1605" s="244"/>
      <c r="D1605" s="259" t="str">
        <f t="shared" si="291"/>
        <v/>
      </c>
      <c r="E1605" s="236"/>
      <c r="F1605" s="236"/>
      <c r="G1605" s="244"/>
      <c r="H1605" s="259" t="str">
        <f t="shared" si="292"/>
        <v/>
      </c>
      <c r="I1605" s="236"/>
      <c r="J1605" s="236"/>
      <c r="K1605" s="236"/>
      <c r="L1605" s="236"/>
      <c r="M1605" s="311">
        <f t="shared" si="296"/>
        <v>0</v>
      </c>
      <c r="N1605" s="236"/>
      <c r="O1605" s="236"/>
      <c r="P1605" s="236"/>
      <c r="Q1605" s="236"/>
      <c r="R1605" s="236"/>
      <c r="S1605" s="236"/>
      <c r="T1605" s="236"/>
      <c r="U1605" s="236"/>
      <c r="V1605" s="236"/>
      <c r="W1605" s="236"/>
      <c r="X1605" s="236"/>
      <c r="Y1605" s="236"/>
      <c r="Z1605" s="236"/>
      <c r="AA1605" s="236"/>
      <c r="AB1605" s="236"/>
      <c r="AC1605" s="236"/>
      <c r="AD1605" s="236"/>
      <c r="AE1605" s="236"/>
      <c r="AF1605" s="236"/>
      <c r="AG1605" s="236"/>
      <c r="AH1605" s="236"/>
      <c r="AI1605" s="236"/>
      <c r="AJ1605" s="236"/>
      <c r="AK1605" s="236"/>
      <c r="AL1605" s="260" t="str">
        <f t="shared" si="293"/>
        <v>нет</v>
      </c>
      <c r="AM1605" s="260" t="str">
        <f t="shared" si="297"/>
        <v>нет</v>
      </c>
      <c r="AN1605" s="260">
        <f t="shared" si="294"/>
        <v>0</v>
      </c>
      <c r="AO1605" s="260" t="e">
        <f t="shared" si="295"/>
        <v>#VALUE!</v>
      </c>
    </row>
    <row r="1606" spans="1:41">
      <c r="A1606" s="264" t="e">
        <f t="shared" si="298"/>
        <v>#VALUE!</v>
      </c>
      <c r="B1606" s="243">
        <v>1694</v>
      </c>
      <c r="C1606" s="244"/>
      <c r="D1606" s="259" t="str">
        <f t="shared" si="291"/>
        <v/>
      </c>
      <c r="E1606" s="236"/>
      <c r="F1606" s="236"/>
      <c r="G1606" s="244"/>
      <c r="H1606" s="259" t="str">
        <f t="shared" si="292"/>
        <v/>
      </c>
      <c r="I1606" s="236"/>
      <c r="J1606" s="236"/>
      <c r="K1606" s="236"/>
      <c r="L1606" s="236"/>
      <c r="M1606" s="311">
        <f t="shared" si="296"/>
        <v>0</v>
      </c>
      <c r="N1606" s="236"/>
      <c r="O1606" s="236"/>
      <c r="P1606" s="236"/>
      <c r="Q1606" s="236"/>
      <c r="R1606" s="236"/>
      <c r="S1606" s="236"/>
      <c r="T1606" s="236"/>
      <c r="U1606" s="236"/>
      <c r="V1606" s="236"/>
      <c r="W1606" s="236"/>
      <c r="X1606" s="236"/>
      <c r="Y1606" s="236"/>
      <c r="Z1606" s="236"/>
      <c r="AA1606" s="236"/>
      <c r="AB1606" s="236"/>
      <c r="AC1606" s="236"/>
      <c r="AD1606" s="236"/>
      <c r="AE1606" s="236"/>
      <c r="AF1606" s="236"/>
      <c r="AG1606" s="236"/>
      <c r="AH1606" s="236"/>
      <c r="AI1606" s="236"/>
      <c r="AJ1606" s="236"/>
      <c r="AK1606" s="236"/>
      <c r="AL1606" s="260" t="str">
        <f t="shared" si="293"/>
        <v>нет</v>
      </c>
      <c r="AM1606" s="260" t="str">
        <f t="shared" si="297"/>
        <v>нет</v>
      </c>
      <c r="AN1606" s="260">
        <f t="shared" si="294"/>
        <v>0</v>
      </c>
      <c r="AO1606" s="260" t="e">
        <f t="shared" si="295"/>
        <v>#VALUE!</v>
      </c>
    </row>
    <row r="1607" spans="1:41">
      <c r="A1607" s="264" t="e">
        <f t="shared" si="298"/>
        <v>#VALUE!</v>
      </c>
      <c r="B1607" s="243">
        <v>1695</v>
      </c>
      <c r="C1607" s="244"/>
      <c r="D1607" s="259" t="str">
        <f t="shared" si="291"/>
        <v/>
      </c>
      <c r="E1607" s="236"/>
      <c r="F1607" s="236"/>
      <c r="G1607" s="244"/>
      <c r="H1607" s="259" t="str">
        <f t="shared" si="292"/>
        <v/>
      </c>
      <c r="I1607" s="236"/>
      <c r="J1607" s="236"/>
      <c r="K1607" s="236"/>
      <c r="L1607" s="236"/>
      <c r="M1607" s="311">
        <f t="shared" si="296"/>
        <v>0</v>
      </c>
      <c r="N1607" s="236"/>
      <c r="O1607" s="236"/>
      <c r="P1607" s="236"/>
      <c r="Q1607" s="236"/>
      <c r="R1607" s="236"/>
      <c r="S1607" s="236"/>
      <c r="T1607" s="236"/>
      <c r="U1607" s="236"/>
      <c r="V1607" s="236"/>
      <c r="W1607" s="236"/>
      <c r="X1607" s="236"/>
      <c r="Y1607" s="236"/>
      <c r="Z1607" s="236"/>
      <c r="AA1607" s="236"/>
      <c r="AB1607" s="236"/>
      <c r="AC1607" s="236"/>
      <c r="AD1607" s="236"/>
      <c r="AE1607" s="236"/>
      <c r="AF1607" s="236"/>
      <c r="AG1607" s="236"/>
      <c r="AH1607" s="236"/>
      <c r="AI1607" s="236"/>
      <c r="AJ1607" s="236"/>
      <c r="AK1607" s="236"/>
      <c r="AL1607" s="260" t="str">
        <f t="shared" si="293"/>
        <v>нет</v>
      </c>
      <c r="AM1607" s="260" t="str">
        <f t="shared" si="297"/>
        <v>нет</v>
      </c>
      <c r="AN1607" s="260">
        <f t="shared" si="294"/>
        <v>0</v>
      </c>
      <c r="AO1607" s="260" t="e">
        <f t="shared" si="295"/>
        <v>#VALUE!</v>
      </c>
    </row>
    <row r="1608" spans="1:41">
      <c r="A1608" s="264" t="e">
        <f t="shared" si="298"/>
        <v>#VALUE!</v>
      </c>
      <c r="B1608" s="243">
        <v>1696</v>
      </c>
      <c r="C1608" s="244"/>
      <c r="D1608" s="259" t="str">
        <f t="shared" si="291"/>
        <v/>
      </c>
      <c r="E1608" s="236"/>
      <c r="F1608" s="236"/>
      <c r="G1608" s="244"/>
      <c r="H1608" s="259" t="str">
        <f t="shared" si="292"/>
        <v/>
      </c>
      <c r="I1608" s="236"/>
      <c r="J1608" s="236"/>
      <c r="K1608" s="236"/>
      <c r="L1608" s="236"/>
      <c r="M1608" s="311">
        <f t="shared" si="296"/>
        <v>0</v>
      </c>
      <c r="N1608" s="236"/>
      <c r="O1608" s="236"/>
      <c r="P1608" s="236"/>
      <c r="Q1608" s="236"/>
      <c r="R1608" s="236"/>
      <c r="S1608" s="236"/>
      <c r="T1608" s="236"/>
      <c r="U1608" s="236"/>
      <c r="V1608" s="236"/>
      <c r="W1608" s="236"/>
      <c r="X1608" s="236"/>
      <c r="Y1608" s="236"/>
      <c r="Z1608" s="236"/>
      <c r="AA1608" s="236"/>
      <c r="AB1608" s="236"/>
      <c r="AC1608" s="236"/>
      <c r="AD1608" s="236"/>
      <c r="AE1608" s="236"/>
      <c r="AF1608" s="236"/>
      <c r="AG1608" s="236"/>
      <c r="AH1608" s="236"/>
      <c r="AI1608" s="236"/>
      <c r="AJ1608" s="236"/>
      <c r="AK1608" s="236"/>
      <c r="AL1608" s="260" t="str">
        <f t="shared" si="293"/>
        <v>нет</v>
      </c>
      <c r="AM1608" s="260" t="str">
        <f t="shared" si="297"/>
        <v>нет</v>
      </c>
      <c r="AN1608" s="260">
        <f t="shared" si="294"/>
        <v>0</v>
      </c>
      <c r="AO1608" s="260" t="e">
        <f t="shared" si="295"/>
        <v>#VALUE!</v>
      </c>
    </row>
    <row r="1609" spans="1:41">
      <c r="A1609" s="264" t="e">
        <f t="shared" si="298"/>
        <v>#VALUE!</v>
      </c>
      <c r="B1609" s="243">
        <v>1697</v>
      </c>
      <c r="C1609" s="244"/>
      <c r="D1609" s="259" t="str">
        <f t="shared" si="291"/>
        <v/>
      </c>
      <c r="E1609" s="236"/>
      <c r="F1609" s="236"/>
      <c r="G1609" s="244"/>
      <c r="H1609" s="259" t="str">
        <f t="shared" si="292"/>
        <v/>
      </c>
      <c r="I1609" s="236"/>
      <c r="J1609" s="236"/>
      <c r="K1609" s="236"/>
      <c r="L1609" s="236"/>
      <c r="M1609" s="311">
        <f t="shared" si="296"/>
        <v>0</v>
      </c>
      <c r="N1609" s="236"/>
      <c r="O1609" s="236"/>
      <c r="P1609" s="236"/>
      <c r="Q1609" s="236"/>
      <c r="R1609" s="236"/>
      <c r="S1609" s="236"/>
      <c r="T1609" s="236"/>
      <c r="U1609" s="236"/>
      <c r="V1609" s="236"/>
      <c r="W1609" s="236"/>
      <c r="X1609" s="236"/>
      <c r="Y1609" s="236"/>
      <c r="Z1609" s="236"/>
      <c r="AA1609" s="236"/>
      <c r="AB1609" s="236"/>
      <c r="AC1609" s="236"/>
      <c r="AD1609" s="236"/>
      <c r="AE1609" s="236"/>
      <c r="AF1609" s="236"/>
      <c r="AG1609" s="236"/>
      <c r="AH1609" s="236"/>
      <c r="AI1609" s="236"/>
      <c r="AJ1609" s="236"/>
      <c r="AK1609" s="236"/>
      <c r="AL1609" s="260" t="str">
        <f t="shared" si="293"/>
        <v>нет</v>
      </c>
      <c r="AM1609" s="260" t="str">
        <f t="shared" si="297"/>
        <v>нет</v>
      </c>
      <c r="AN1609" s="260">
        <f t="shared" si="294"/>
        <v>0</v>
      </c>
      <c r="AO1609" s="260" t="e">
        <f t="shared" si="295"/>
        <v>#VALUE!</v>
      </c>
    </row>
    <row r="1610" spans="1:41">
      <c r="A1610" s="264" t="e">
        <f t="shared" si="298"/>
        <v>#VALUE!</v>
      </c>
      <c r="B1610" s="243">
        <v>1698</v>
      </c>
      <c r="C1610" s="244"/>
      <c r="D1610" s="259" t="str">
        <f t="shared" si="291"/>
        <v/>
      </c>
      <c r="E1610" s="236"/>
      <c r="F1610" s="236"/>
      <c r="G1610" s="244"/>
      <c r="H1610" s="259" t="str">
        <f t="shared" si="292"/>
        <v/>
      </c>
      <c r="I1610" s="236"/>
      <c r="J1610" s="236"/>
      <c r="K1610" s="236"/>
      <c r="L1610" s="236"/>
      <c r="M1610" s="311">
        <f t="shared" si="296"/>
        <v>0</v>
      </c>
      <c r="N1610" s="236"/>
      <c r="O1610" s="236"/>
      <c r="P1610" s="236"/>
      <c r="Q1610" s="236"/>
      <c r="R1610" s="236"/>
      <c r="S1610" s="236"/>
      <c r="T1610" s="236"/>
      <c r="U1610" s="236"/>
      <c r="V1610" s="236"/>
      <c r="W1610" s="236"/>
      <c r="X1610" s="236"/>
      <c r="Y1610" s="236"/>
      <c r="Z1610" s="236"/>
      <c r="AA1610" s="236"/>
      <c r="AB1610" s="236"/>
      <c r="AC1610" s="236"/>
      <c r="AD1610" s="236"/>
      <c r="AE1610" s="236"/>
      <c r="AF1610" s="236"/>
      <c r="AG1610" s="236"/>
      <c r="AH1610" s="236"/>
      <c r="AI1610" s="236"/>
      <c r="AJ1610" s="236"/>
      <c r="AK1610" s="236"/>
      <c r="AL1610" s="260" t="str">
        <f t="shared" si="293"/>
        <v>нет</v>
      </c>
      <c r="AM1610" s="260" t="str">
        <f t="shared" si="297"/>
        <v>нет</v>
      </c>
      <c r="AN1610" s="260">
        <f t="shared" si="294"/>
        <v>0</v>
      </c>
      <c r="AO1610" s="260" t="e">
        <f t="shared" si="295"/>
        <v>#VALUE!</v>
      </c>
    </row>
    <row r="1611" spans="1:41">
      <c r="A1611" s="264" t="e">
        <f t="shared" si="298"/>
        <v>#VALUE!</v>
      </c>
      <c r="B1611" s="243">
        <v>1699</v>
      </c>
      <c r="C1611" s="244"/>
      <c r="D1611" s="259" t="str">
        <f t="shared" si="291"/>
        <v/>
      </c>
      <c r="E1611" s="236"/>
      <c r="F1611" s="236"/>
      <c r="G1611" s="244"/>
      <c r="H1611" s="259" t="str">
        <f t="shared" si="292"/>
        <v/>
      </c>
      <c r="I1611" s="236"/>
      <c r="J1611" s="236"/>
      <c r="K1611" s="236"/>
      <c r="L1611" s="236"/>
      <c r="M1611" s="311">
        <f t="shared" si="296"/>
        <v>0</v>
      </c>
      <c r="N1611" s="236"/>
      <c r="O1611" s="236"/>
      <c r="P1611" s="236"/>
      <c r="Q1611" s="236"/>
      <c r="R1611" s="236"/>
      <c r="S1611" s="236"/>
      <c r="T1611" s="236"/>
      <c r="U1611" s="236"/>
      <c r="V1611" s="236"/>
      <c r="W1611" s="236"/>
      <c r="X1611" s="236"/>
      <c r="Y1611" s="236"/>
      <c r="Z1611" s="236"/>
      <c r="AA1611" s="236"/>
      <c r="AB1611" s="236"/>
      <c r="AC1611" s="236"/>
      <c r="AD1611" s="236"/>
      <c r="AE1611" s="236"/>
      <c r="AF1611" s="236"/>
      <c r="AG1611" s="236"/>
      <c r="AH1611" s="236"/>
      <c r="AI1611" s="236"/>
      <c r="AJ1611" s="236"/>
      <c r="AK1611" s="236"/>
      <c r="AL1611" s="260" t="str">
        <f t="shared" si="293"/>
        <v>нет</v>
      </c>
      <c r="AM1611" s="260" t="str">
        <f t="shared" si="297"/>
        <v>нет</v>
      </c>
      <c r="AN1611" s="260">
        <f t="shared" si="294"/>
        <v>0</v>
      </c>
      <c r="AO1611" s="260" t="e">
        <f t="shared" si="295"/>
        <v>#VALUE!</v>
      </c>
    </row>
    <row r="1612" spans="1:41">
      <c r="A1612" s="264" t="e">
        <f t="shared" si="298"/>
        <v>#VALUE!</v>
      </c>
      <c r="B1612" s="243">
        <v>1700</v>
      </c>
      <c r="C1612" s="244"/>
      <c r="D1612" s="259" t="str">
        <f t="shared" si="291"/>
        <v/>
      </c>
      <c r="E1612" s="236"/>
      <c r="F1612" s="236"/>
      <c r="G1612" s="244"/>
      <c r="H1612" s="259" t="str">
        <f t="shared" si="292"/>
        <v/>
      </c>
      <c r="I1612" s="236"/>
      <c r="J1612" s="236"/>
      <c r="K1612" s="236"/>
      <c r="L1612" s="236"/>
      <c r="M1612" s="311">
        <f t="shared" si="296"/>
        <v>0</v>
      </c>
      <c r="N1612" s="236"/>
      <c r="O1612" s="236"/>
      <c r="P1612" s="236"/>
      <c r="Q1612" s="236"/>
      <c r="R1612" s="236"/>
      <c r="S1612" s="236"/>
      <c r="T1612" s="236"/>
      <c r="U1612" s="236"/>
      <c r="V1612" s="236"/>
      <c r="W1612" s="236"/>
      <c r="X1612" s="236"/>
      <c r="Y1612" s="236"/>
      <c r="Z1612" s="236"/>
      <c r="AA1612" s="236"/>
      <c r="AB1612" s="236"/>
      <c r="AC1612" s="236"/>
      <c r="AD1612" s="236"/>
      <c r="AE1612" s="236"/>
      <c r="AF1612" s="236"/>
      <c r="AG1612" s="236"/>
      <c r="AH1612" s="236"/>
      <c r="AI1612" s="236"/>
      <c r="AJ1612" s="236"/>
      <c r="AK1612" s="236"/>
      <c r="AL1612" s="260" t="str">
        <f t="shared" si="293"/>
        <v>нет</v>
      </c>
      <c r="AM1612" s="260" t="str">
        <f t="shared" si="297"/>
        <v>нет</v>
      </c>
      <c r="AN1612" s="260">
        <f t="shared" si="294"/>
        <v>0</v>
      </c>
      <c r="AO1612" s="260" t="e">
        <f t="shared" si="295"/>
        <v>#VALUE!</v>
      </c>
    </row>
    <row r="1613" spans="1:41">
      <c r="A1613" s="264" t="e">
        <f t="shared" si="298"/>
        <v>#VALUE!</v>
      </c>
      <c r="B1613" s="243">
        <v>1701</v>
      </c>
      <c r="C1613" s="244"/>
      <c r="D1613" s="259" t="str">
        <f t="shared" si="291"/>
        <v/>
      </c>
      <c r="E1613" s="236"/>
      <c r="F1613" s="236"/>
      <c r="G1613" s="244"/>
      <c r="H1613" s="259" t="str">
        <f t="shared" si="292"/>
        <v/>
      </c>
      <c r="I1613" s="236"/>
      <c r="J1613" s="236"/>
      <c r="K1613" s="236"/>
      <c r="L1613" s="236"/>
      <c r="M1613" s="311">
        <f t="shared" si="296"/>
        <v>0</v>
      </c>
      <c r="N1613" s="236"/>
      <c r="O1613" s="236"/>
      <c r="P1613" s="236"/>
      <c r="Q1613" s="236"/>
      <c r="R1613" s="236"/>
      <c r="S1613" s="236"/>
      <c r="T1613" s="236"/>
      <c r="U1613" s="236"/>
      <c r="V1613" s="236"/>
      <c r="W1613" s="236"/>
      <c r="X1613" s="236"/>
      <c r="Y1613" s="236"/>
      <c r="Z1613" s="236"/>
      <c r="AA1613" s="236"/>
      <c r="AB1613" s="236"/>
      <c r="AC1613" s="236"/>
      <c r="AD1613" s="236"/>
      <c r="AE1613" s="236"/>
      <c r="AF1613" s="236"/>
      <c r="AG1613" s="236"/>
      <c r="AH1613" s="236"/>
      <c r="AI1613" s="236"/>
      <c r="AJ1613" s="236"/>
      <c r="AK1613" s="236"/>
      <c r="AL1613" s="260" t="str">
        <f t="shared" si="293"/>
        <v>нет</v>
      </c>
      <c r="AM1613" s="260" t="str">
        <f t="shared" si="297"/>
        <v>нет</v>
      </c>
      <c r="AN1613" s="260">
        <f t="shared" si="294"/>
        <v>0</v>
      </c>
      <c r="AO1613" s="260" t="e">
        <f t="shared" si="295"/>
        <v>#VALUE!</v>
      </c>
    </row>
    <row r="1614" spans="1:41">
      <c r="A1614" s="264" t="e">
        <f t="shared" si="298"/>
        <v>#VALUE!</v>
      </c>
      <c r="B1614" s="243">
        <v>1702</v>
      </c>
      <c r="C1614" s="244"/>
      <c r="D1614" s="259" t="str">
        <f t="shared" si="291"/>
        <v/>
      </c>
      <c r="E1614" s="236"/>
      <c r="F1614" s="236"/>
      <c r="G1614" s="244"/>
      <c r="H1614" s="259" t="str">
        <f t="shared" si="292"/>
        <v/>
      </c>
      <c r="I1614" s="236"/>
      <c r="J1614" s="236"/>
      <c r="K1614" s="236"/>
      <c r="L1614" s="236"/>
      <c r="M1614" s="311">
        <f t="shared" si="296"/>
        <v>0</v>
      </c>
      <c r="N1614" s="236"/>
      <c r="O1614" s="236"/>
      <c r="P1614" s="236"/>
      <c r="Q1614" s="236"/>
      <c r="R1614" s="236"/>
      <c r="S1614" s="236"/>
      <c r="T1614" s="236"/>
      <c r="U1614" s="236"/>
      <c r="V1614" s="236"/>
      <c r="W1614" s="236"/>
      <c r="X1614" s="236"/>
      <c r="Y1614" s="236"/>
      <c r="Z1614" s="236"/>
      <c r="AA1614" s="236"/>
      <c r="AB1614" s="236"/>
      <c r="AC1614" s="236"/>
      <c r="AD1614" s="236"/>
      <c r="AE1614" s="236"/>
      <c r="AF1614" s="236"/>
      <c r="AG1614" s="236"/>
      <c r="AH1614" s="236"/>
      <c r="AI1614" s="236"/>
      <c r="AJ1614" s="236"/>
      <c r="AK1614" s="236"/>
      <c r="AL1614" s="260" t="str">
        <f t="shared" si="293"/>
        <v>нет</v>
      </c>
      <c r="AM1614" s="260" t="str">
        <f t="shared" si="297"/>
        <v>нет</v>
      </c>
      <c r="AN1614" s="260">
        <f t="shared" si="294"/>
        <v>0</v>
      </c>
      <c r="AO1614" s="260" t="e">
        <f t="shared" si="295"/>
        <v>#VALUE!</v>
      </c>
    </row>
    <row r="1615" spans="1:41">
      <c r="A1615" s="264" t="e">
        <f t="shared" si="298"/>
        <v>#VALUE!</v>
      </c>
      <c r="B1615" s="243">
        <v>1703</v>
      </c>
      <c r="C1615" s="244"/>
      <c r="D1615" s="259" t="str">
        <f t="shared" si="291"/>
        <v/>
      </c>
      <c r="E1615" s="236"/>
      <c r="F1615" s="236"/>
      <c r="G1615" s="244"/>
      <c r="H1615" s="259" t="str">
        <f t="shared" si="292"/>
        <v/>
      </c>
      <c r="I1615" s="236"/>
      <c r="J1615" s="236"/>
      <c r="K1615" s="236"/>
      <c r="L1615" s="236"/>
      <c r="M1615" s="311">
        <f t="shared" si="296"/>
        <v>0</v>
      </c>
      <c r="N1615" s="236"/>
      <c r="O1615" s="236"/>
      <c r="P1615" s="236"/>
      <c r="Q1615" s="236"/>
      <c r="R1615" s="236"/>
      <c r="S1615" s="236"/>
      <c r="T1615" s="236"/>
      <c r="U1615" s="236"/>
      <c r="V1615" s="236"/>
      <c r="W1615" s="236"/>
      <c r="X1615" s="236"/>
      <c r="Y1615" s="236"/>
      <c r="Z1615" s="236"/>
      <c r="AA1615" s="236"/>
      <c r="AB1615" s="236"/>
      <c r="AC1615" s="236"/>
      <c r="AD1615" s="236"/>
      <c r="AE1615" s="236"/>
      <c r="AF1615" s="236"/>
      <c r="AG1615" s="236"/>
      <c r="AH1615" s="236"/>
      <c r="AI1615" s="236"/>
      <c r="AJ1615" s="236"/>
      <c r="AK1615" s="236"/>
      <c r="AL1615" s="260" t="str">
        <f t="shared" si="293"/>
        <v>нет</v>
      </c>
      <c r="AM1615" s="260" t="str">
        <f t="shared" si="297"/>
        <v>нет</v>
      </c>
      <c r="AN1615" s="260">
        <f t="shared" si="294"/>
        <v>0</v>
      </c>
      <c r="AO1615" s="260" t="e">
        <f t="shared" si="295"/>
        <v>#VALUE!</v>
      </c>
    </row>
    <row r="1616" spans="1:41">
      <c r="A1616" s="264" t="e">
        <f t="shared" si="298"/>
        <v>#VALUE!</v>
      </c>
      <c r="B1616" s="243">
        <v>1704</v>
      </c>
      <c r="C1616" s="244"/>
      <c r="D1616" s="259" t="str">
        <f t="shared" si="291"/>
        <v/>
      </c>
      <c r="E1616" s="236"/>
      <c r="F1616" s="236"/>
      <c r="G1616" s="244"/>
      <c r="H1616" s="259" t="str">
        <f t="shared" si="292"/>
        <v/>
      </c>
      <c r="I1616" s="236"/>
      <c r="J1616" s="236"/>
      <c r="K1616" s="236"/>
      <c r="L1616" s="236"/>
      <c r="M1616" s="311">
        <f t="shared" si="296"/>
        <v>0</v>
      </c>
      <c r="N1616" s="236"/>
      <c r="O1616" s="236"/>
      <c r="P1616" s="236"/>
      <c r="Q1616" s="236"/>
      <c r="R1616" s="236"/>
      <c r="S1616" s="236"/>
      <c r="T1616" s="236"/>
      <c r="U1616" s="236"/>
      <c r="V1616" s="236"/>
      <c r="W1616" s="236"/>
      <c r="X1616" s="236"/>
      <c r="Y1616" s="236"/>
      <c r="Z1616" s="236"/>
      <c r="AA1616" s="236"/>
      <c r="AB1616" s="236"/>
      <c r="AC1616" s="236"/>
      <c r="AD1616" s="236"/>
      <c r="AE1616" s="236"/>
      <c r="AF1616" s="236"/>
      <c r="AG1616" s="236"/>
      <c r="AH1616" s="236"/>
      <c r="AI1616" s="236"/>
      <c r="AJ1616" s="236"/>
      <c r="AK1616" s="236"/>
      <c r="AL1616" s="260" t="str">
        <f t="shared" si="293"/>
        <v>нет</v>
      </c>
      <c r="AM1616" s="260" t="str">
        <f t="shared" si="297"/>
        <v>нет</v>
      </c>
      <c r="AN1616" s="260">
        <f t="shared" si="294"/>
        <v>0</v>
      </c>
      <c r="AO1616" s="260" t="e">
        <f t="shared" si="295"/>
        <v>#VALUE!</v>
      </c>
    </row>
    <row r="1617" spans="1:41">
      <c r="A1617" s="264" t="e">
        <f t="shared" si="298"/>
        <v>#VALUE!</v>
      </c>
      <c r="B1617" s="243">
        <v>1705</v>
      </c>
      <c r="C1617" s="244"/>
      <c r="D1617" s="259" t="str">
        <f t="shared" si="291"/>
        <v/>
      </c>
      <c r="E1617" s="236"/>
      <c r="F1617" s="236"/>
      <c r="G1617" s="244"/>
      <c r="H1617" s="259" t="str">
        <f t="shared" si="292"/>
        <v/>
      </c>
      <c r="I1617" s="236"/>
      <c r="J1617" s="236"/>
      <c r="K1617" s="236"/>
      <c r="L1617" s="236"/>
      <c r="M1617" s="311">
        <f t="shared" si="296"/>
        <v>0</v>
      </c>
      <c r="N1617" s="236"/>
      <c r="O1617" s="236"/>
      <c r="P1617" s="236"/>
      <c r="Q1617" s="236"/>
      <c r="R1617" s="236"/>
      <c r="S1617" s="236"/>
      <c r="T1617" s="236"/>
      <c r="U1617" s="236"/>
      <c r="V1617" s="236"/>
      <c r="W1617" s="236"/>
      <c r="X1617" s="236"/>
      <c r="Y1617" s="236"/>
      <c r="Z1617" s="236"/>
      <c r="AA1617" s="236"/>
      <c r="AB1617" s="236"/>
      <c r="AC1617" s="236"/>
      <c r="AD1617" s="236"/>
      <c r="AE1617" s="236"/>
      <c r="AF1617" s="236"/>
      <c r="AG1617" s="236"/>
      <c r="AH1617" s="236"/>
      <c r="AI1617" s="236"/>
      <c r="AJ1617" s="236"/>
      <c r="AK1617" s="236"/>
      <c r="AL1617" s="260" t="str">
        <f t="shared" si="293"/>
        <v>нет</v>
      </c>
      <c r="AM1617" s="260" t="str">
        <f t="shared" si="297"/>
        <v>нет</v>
      </c>
      <c r="AN1617" s="260">
        <f t="shared" si="294"/>
        <v>0</v>
      </c>
      <c r="AO1617" s="260" t="e">
        <f t="shared" si="295"/>
        <v>#VALUE!</v>
      </c>
    </row>
    <row r="1618" spans="1:41">
      <c r="A1618" s="264" t="e">
        <f t="shared" si="298"/>
        <v>#VALUE!</v>
      </c>
      <c r="B1618" s="243">
        <v>1706</v>
      </c>
      <c r="C1618" s="244"/>
      <c r="D1618" s="259" t="str">
        <f t="shared" si="291"/>
        <v/>
      </c>
      <c r="E1618" s="236"/>
      <c r="F1618" s="236"/>
      <c r="G1618" s="244"/>
      <c r="H1618" s="259" t="str">
        <f t="shared" si="292"/>
        <v/>
      </c>
      <c r="I1618" s="236"/>
      <c r="J1618" s="236"/>
      <c r="K1618" s="236"/>
      <c r="L1618" s="236"/>
      <c r="M1618" s="311">
        <f t="shared" si="296"/>
        <v>0</v>
      </c>
      <c r="N1618" s="236"/>
      <c r="O1618" s="236"/>
      <c r="P1618" s="236"/>
      <c r="Q1618" s="236"/>
      <c r="R1618" s="236"/>
      <c r="S1618" s="236"/>
      <c r="T1618" s="236"/>
      <c r="U1618" s="236"/>
      <c r="V1618" s="236"/>
      <c r="W1618" s="236"/>
      <c r="X1618" s="236"/>
      <c r="Y1618" s="236"/>
      <c r="Z1618" s="236"/>
      <c r="AA1618" s="236"/>
      <c r="AB1618" s="236"/>
      <c r="AC1618" s="236"/>
      <c r="AD1618" s="236"/>
      <c r="AE1618" s="236"/>
      <c r="AF1618" s="236"/>
      <c r="AG1618" s="236"/>
      <c r="AH1618" s="236"/>
      <c r="AI1618" s="236"/>
      <c r="AJ1618" s="236"/>
      <c r="AK1618" s="236"/>
      <c r="AL1618" s="260" t="str">
        <f t="shared" si="293"/>
        <v>нет</v>
      </c>
      <c r="AM1618" s="260" t="str">
        <f t="shared" si="297"/>
        <v>нет</v>
      </c>
      <c r="AN1618" s="260">
        <f t="shared" si="294"/>
        <v>0</v>
      </c>
      <c r="AO1618" s="260" t="e">
        <f t="shared" si="295"/>
        <v>#VALUE!</v>
      </c>
    </row>
    <row r="1619" spans="1:41">
      <c r="A1619" s="264" t="e">
        <f t="shared" si="298"/>
        <v>#VALUE!</v>
      </c>
      <c r="B1619" s="243">
        <v>1707</v>
      </c>
      <c r="C1619" s="244"/>
      <c r="D1619" s="259" t="str">
        <f t="shared" si="291"/>
        <v/>
      </c>
      <c r="E1619" s="236"/>
      <c r="F1619" s="236"/>
      <c r="G1619" s="244"/>
      <c r="H1619" s="259" t="str">
        <f t="shared" si="292"/>
        <v/>
      </c>
      <c r="I1619" s="236"/>
      <c r="J1619" s="236"/>
      <c r="K1619" s="236"/>
      <c r="L1619" s="236"/>
      <c r="M1619" s="311">
        <f t="shared" si="296"/>
        <v>0</v>
      </c>
      <c r="N1619" s="236"/>
      <c r="O1619" s="236"/>
      <c r="P1619" s="236"/>
      <c r="Q1619" s="236"/>
      <c r="R1619" s="236"/>
      <c r="S1619" s="236"/>
      <c r="T1619" s="236"/>
      <c r="U1619" s="236"/>
      <c r="V1619" s="236"/>
      <c r="W1619" s="236"/>
      <c r="X1619" s="236"/>
      <c r="Y1619" s="236"/>
      <c r="Z1619" s="236"/>
      <c r="AA1619" s="236"/>
      <c r="AB1619" s="236"/>
      <c r="AC1619" s="236"/>
      <c r="AD1619" s="236"/>
      <c r="AE1619" s="236"/>
      <c r="AF1619" s="236"/>
      <c r="AG1619" s="236"/>
      <c r="AH1619" s="236"/>
      <c r="AI1619" s="236"/>
      <c r="AJ1619" s="236"/>
      <c r="AK1619" s="236"/>
      <c r="AL1619" s="260" t="str">
        <f t="shared" si="293"/>
        <v>нет</v>
      </c>
      <c r="AM1619" s="260" t="str">
        <f t="shared" si="297"/>
        <v>нет</v>
      </c>
      <c r="AN1619" s="260">
        <f t="shared" si="294"/>
        <v>0</v>
      </c>
      <c r="AO1619" s="260" t="e">
        <f t="shared" si="295"/>
        <v>#VALUE!</v>
      </c>
    </row>
    <row r="1620" spans="1:41">
      <c r="A1620" s="264" t="e">
        <f t="shared" si="298"/>
        <v>#VALUE!</v>
      </c>
      <c r="B1620" s="243">
        <v>1708</v>
      </c>
      <c r="C1620" s="244"/>
      <c r="D1620" s="259" t="str">
        <f t="shared" si="291"/>
        <v/>
      </c>
      <c r="E1620" s="236"/>
      <c r="F1620" s="236"/>
      <c r="G1620" s="244"/>
      <c r="H1620" s="259" t="str">
        <f t="shared" si="292"/>
        <v/>
      </c>
      <c r="I1620" s="236"/>
      <c r="J1620" s="236"/>
      <c r="K1620" s="236"/>
      <c r="L1620" s="236"/>
      <c r="M1620" s="311">
        <f t="shared" si="296"/>
        <v>0</v>
      </c>
      <c r="N1620" s="236"/>
      <c r="O1620" s="236"/>
      <c r="P1620" s="236"/>
      <c r="Q1620" s="236"/>
      <c r="R1620" s="236"/>
      <c r="S1620" s="236"/>
      <c r="T1620" s="236"/>
      <c r="U1620" s="236"/>
      <c r="V1620" s="236"/>
      <c r="W1620" s="236"/>
      <c r="X1620" s="236"/>
      <c r="Y1620" s="236"/>
      <c r="Z1620" s="236"/>
      <c r="AA1620" s="236"/>
      <c r="AB1620" s="236"/>
      <c r="AC1620" s="236"/>
      <c r="AD1620" s="236"/>
      <c r="AE1620" s="236"/>
      <c r="AF1620" s="236"/>
      <c r="AG1620" s="236"/>
      <c r="AH1620" s="236"/>
      <c r="AI1620" s="236"/>
      <c r="AJ1620" s="236"/>
      <c r="AK1620" s="236"/>
      <c r="AL1620" s="260" t="str">
        <f t="shared" si="293"/>
        <v>нет</v>
      </c>
      <c r="AM1620" s="260" t="str">
        <f t="shared" si="297"/>
        <v>нет</v>
      </c>
      <c r="AN1620" s="260">
        <f t="shared" si="294"/>
        <v>0</v>
      </c>
      <c r="AO1620" s="260" t="e">
        <f t="shared" si="295"/>
        <v>#VALUE!</v>
      </c>
    </row>
    <row r="1621" spans="1:41">
      <c r="A1621" s="264" t="e">
        <f t="shared" si="298"/>
        <v>#VALUE!</v>
      </c>
      <c r="B1621" s="243">
        <v>1709</v>
      </c>
      <c r="C1621" s="244"/>
      <c r="D1621" s="259" t="str">
        <f t="shared" si="291"/>
        <v/>
      </c>
      <c r="E1621" s="236"/>
      <c r="F1621" s="236"/>
      <c r="G1621" s="244"/>
      <c r="H1621" s="259" t="str">
        <f t="shared" si="292"/>
        <v/>
      </c>
      <c r="I1621" s="236"/>
      <c r="J1621" s="236"/>
      <c r="K1621" s="236"/>
      <c r="L1621" s="236"/>
      <c r="M1621" s="311">
        <f t="shared" si="296"/>
        <v>0</v>
      </c>
      <c r="N1621" s="236"/>
      <c r="O1621" s="236"/>
      <c r="P1621" s="236"/>
      <c r="Q1621" s="236"/>
      <c r="R1621" s="236"/>
      <c r="S1621" s="236"/>
      <c r="T1621" s="236"/>
      <c r="U1621" s="236"/>
      <c r="V1621" s="236"/>
      <c r="W1621" s="236"/>
      <c r="X1621" s="236"/>
      <c r="Y1621" s="236"/>
      <c r="Z1621" s="236"/>
      <c r="AA1621" s="236"/>
      <c r="AB1621" s="236"/>
      <c r="AC1621" s="236"/>
      <c r="AD1621" s="236"/>
      <c r="AE1621" s="236"/>
      <c r="AF1621" s="236"/>
      <c r="AG1621" s="236"/>
      <c r="AH1621" s="236"/>
      <c r="AI1621" s="236"/>
      <c r="AJ1621" s="236"/>
      <c r="AK1621" s="236"/>
      <c r="AL1621" s="260" t="str">
        <f t="shared" si="293"/>
        <v>нет</v>
      </c>
      <c r="AM1621" s="260" t="str">
        <f t="shared" si="297"/>
        <v>нет</v>
      </c>
      <c r="AN1621" s="260">
        <f t="shared" si="294"/>
        <v>0</v>
      </c>
      <c r="AO1621" s="260" t="e">
        <f t="shared" si="295"/>
        <v>#VALUE!</v>
      </c>
    </row>
    <row r="1622" spans="1:41">
      <c r="A1622" s="264" t="e">
        <f t="shared" si="298"/>
        <v>#VALUE!</v>
      </c>
      <c r="B1622" s="243">
        <v>1710</v>
      </c>
      <c r="C1622" s="244"/>
      <c r="D1622" s="259" t="str">
        <f t="shared" si="291"/>
        <v/>
      </c>
      <c r="E1622" s="236"/>
      <c r="F1622" s="236"/>
      <c r="G1622" s="244"/>
      <c r="H1622" s="259" t="str">
        <f t="shared" si="292"/>
        <v/>
      </c>
      <c r="I1622" s="236"/>
      <c r="J1622" s="236"/>
      <c r="K1622" s="236"/>
      <c r="L1622" s="236"/>
      <c r="M1622" s="311">
        <f t="shared" si="296"/>
        <v>0</v>
      </c>
      <c r="N1622" s="236"/>
      <c r="O1622" s="236"/>
      <c r="P1622" s="236"/>
      <c r="Q1622" s="236"/>
      <c r="R1622" s="236"/>
      <c r="S1622" s="236"/>
      <c r="T1622" s="236"/>
      <c r="U1622" s="236"/>
      <c r="V1622" s="236"/>
      <c r="W1622" s="236"/>
      <c r="X1622" s="236"/>
      <c r="Y1622" s="236"/>
      <c r="Z1622" s="236"/>
      <c r="AA1622" s="236"/>
      <c r="AB1622" s="236"/>
      <c r="AC1622" s="236"/>
      <c r="AD1622" s="236"/>
      <c r="AE1622" s="236"/>
      <c r="AF1622" s="236"/>
      <c r="AG1622" s="236"/>
      <c r="AH1622" s="236"/>
      <c r="AI1622" s="236"/>
      <c r="AJ1622" s="236"/>
      <c r="AK1622" s="236"/>
      <c r="AL1622" s="260" t="str">
        <f t="shared" si="293"/>
        <v>нет</v>
      </c>
      <c r="AM1622" s="260" t="str">
        <f t="shared" si="297"/>
        <v>нет</v>
      </c>
      <c r="AN1622" s="260">
        <f t="shared" si="294"/>
        <v>0</v>
      </c>
      <c r="AO1622" s="260" t="e">
        <f t="shared" si="295"/>
        <v>#VALUE!</v>
      </c>
    </row>
    <row r="1623" spans="1:41">
      <c r="A1623" s="264" t="e">
        <f t="shared" si="298"/>
        <v>#VALUE!</v>
      </c>
      <c r="B1623" s="243">
        <v>1711</v>
      </c>
      <c r="C1623" s="244"/>
      <c r="D1623" s="259" t="str">
        <f t="shared" si="291"/>
        <v/>
      </c>
      <c r="E1623" s="236"/>
      <c r="F1623" s="236"/>
      <c r="G1623" s="244"/>
      <c r="H1623" s="259" t="str">
        <f t="shared" si="292"/>
        <v/>
      </c>
      <c r="I1623" s="236"/>
      <c r="J1623" s="236"/>
      <c r="K1623" s="236"/>
      <c r="L1623" s="236"/>
      <c r="M1623" s="311">
        <f t="shared" si="296"/>
        <v>0</v>
      </c>
      <c r="N1623" s="236"/>
      <c r="O1623" s="236"/>
      <c r="P1623" s="236"/>
      <c r="Q1623" s="236"/>
      <c r="R1623" s="236"/>
      <c r="S1623" s="236"/>
      <c r="T1623" s="236"/>
      <c r="U1623" s="236"/>
      <c r="V1623" s="236"/>
      <c r="W1623" s="236"/>
      <c r="X1623" s="236"/>
      <c r="Y1623" s="236"/>
      <c r="Z1623" s="236"/>
      <c r="AA1623" s="236"/>
      <c r="AB1623" s="236"/>
      <c r="AC1623" s="236"/>
      <c r="AD1623" s="236"/>
      <c r="AE1623" s="236"/>
      <c r="AF1623" s="236"/>
      <c r="AG1623" s="236"/>
      <c r="AH1623" s="236"/>
      <c r="AI1623" s="236"/>
      <c r="AJ1623" s="236"/>
      <c r="AK1623" s="236"/>
      <c r="AL1623" s="260" t="str">
        <f t="shared" si="293"/>
        <v>нет</v>
      </c>
      <c r="AM1623" s="260" t="str">
        <f t="shared" si="297"/>
        <v>нет</v>
      </c>
      <c r="AN1623" s="260">
        <f t="shared" si="294"/>
        <v>0</v>
      </c>
      <c r="AO1623" s="260" t="e">
        <f t="shared" si="295"/>
        <v>#VALUE!</v>
      </c>
    </row>
    <row r="1624" spans="1:41">
      <c r="A1624" s="264" t="e">
        <f t="shared" si="298"/>
        <v>#VALUE!</v>
      </c>
      <c r="B1624" s="243">
        <v>1712</v>
      </c>
      <c r="C1624" s="244"/>
      <c r="D1624" s="259" t="str">
        <f t="shared" si="291"/>
        <v/>
      </c>
      <c r="E1624" s="236"/>
      <c r="F1624" s="236"/>
      <c r="G1624" s="244"/>
      <c r="H1624" s="259" t="str">
        <f t="shared" si="292"/>
        <v/>
      </c>
      <c r="I1624" s="236"/>
      <c r="J1624" s="236"/>
      <c r="K1624" s="236"/>
      <c r="L1624" s="236"/>
      <c r="M1624" s="311">
        <f t="shared" si="296"/>
        <v>0</v>
      </c>
      <c r="N1624" s="236"/>
      <c r="O1624" s="236"/>
      <c r="P1624" s="236"/>
      <c r="Q1624" s="236"/>
      <c r="R1624" s="236"/>
      <c r="S1624" s="236"/>
      <c r="T1624" s="236"/>
      <c r="U1624" s="236"/>
      <c r="V1624" s="236"/>
      <c r="W1624" s="236"/>
      <c r="X1624" s="236"/>
      <c r="Y1624" s="236"/>
      <c r="Z1624" s="236"/>
      <c r="AA1624" s="236"/>
      <c r="AB1624" s="236"/>
      <c r="AC1624" s="236"/>
      <c r="AD1624" s="236"/>
      <c r="AE1624" s="236"/>
      <c r="AF1624" s="236"/>
      <c r="AG1624" s="236"/>
      <c r="AH1624" s="236"/>
      <c r="AI1624" s="236"/>
      <c r="AJ1624" s="236"/>
      <c r="AK1624" s="236"/>
      <c r="AL1624" s="260" t="str">
        <f t="shared" si="293"/>
        <v>нет</v>
      </c>
      <c r="AM1624" s="260" t="str">
        <f t="shared" si="297"/>
        <v>нет</v>
      </c>
      <c r="AN1624" s="260">
        <f t="shared" si="294"/>
        <v>0</v>
      </c>
      <c r="AO1624" s="260" t="e">
        <f t="shared" si="295"/>
        <v>#VALUE!</v>
      </c>
    </row>
    <row r="1625" spans="1:41">
      <c r="A1625" s="264" t="e">
        <f t="shared" si="298"/>
        <v>#VALUE!</v>
      </c>
      <c r="B1625" s="243">
        <v>1713</v>
      </c>
      <c r="C1625" s="244"/>
      <c r="D1625" s="259" t="str">
        <f t="shared" si="291"/>
        <v/>
      </c>
      <c r="E1625" s="236"/>
      <c r="F1625" s="236"/>
      <c r="G1625" s="244"/>
      <c r="H1625" s="259" t="str">
        <f t="shared" si="292"/>
        <v/>
      </c>
      <c r="I1625" s="236"/>
      <c r="J1625" s="236"/>
      <c r="K1625" s="236"/>
      <c r="L1625" s="236"/>
      <c r="M1625" s="311">
        <f t="shared" si="296"/>
        <v>0</v>
      </c>
      <c r="N1625" s="236"/>
      <c r="O1625" s="236"/>
      <c r="P1625" s="236"/>
      <c r="Q1625" s="236"/>
      <c r="R1625" s="236"/>
      <c r="S1625" s="236"/>
      <c r="T1625" s="236"/>
      <c r="U1625" s="236"/>
      <c r="V1625" s="236"/>
      <c r="W1625" s="236"/>
      <c r="X1625" s="236"/>
      <c r="Y1625" s="236"/>
      <c r="Z1625" s="236"/>
      <c r="AA1625" s="236"/>
      <c r="AB1625" s="236"/>
      <c r="AC1625" s="236"/>
      <c r="AD1625" s="236"/>
      <c r="AE1625" s="236"/>
      <c r="AF1625" s="236"/>
      <c r="AG1625" s="236"/>
      <c r="AH1625" s="236"/>
      <c r="AI1625" s="236"/>
      <c r="AJ1625" s="236"/>
      <c r="AK1625" s="236"/>
      <c r="AL1625" s="260" t="str">
        <f t="shared" si="293"/>
        <v>нет</v>
      </c>
      <c r="AM1625" s="260" t="str">
        <f t="shared" si="297"/>
        <v>нет</v>
      </c>
      <c r="AN1625" s="260">
        <f t="shared" si="294"/>
        <v>0</v>
      </c>
      <c r="AO1625" s="260" t="e">
        <f t="shared" si="295"/>
        <v>#VALUE!</v>
      </c>
    </row>
    <row r="1626" spans="1:41">
      <c r="A1626" s="264" t="e">
        <f t="shared" si="298"/>
        <v>#VALUE!</v>
      </c>
      <c r="B1626" s="243">
        <v>1714</v>
      </c>
      <c r="C1626" s="244"/>
      <c r="D1626" s="259" t="str">
        <f t="shared" si="291"/>
        <v/>
      </c>
      <c r="E1626" s="236"/>
      <c r="F1626" s="236"/>
      <c r="G1626" s="244"/>
      <c r="H1626" s="259" t="str">
        <f t="shared" si="292"/>
        <v/>
      </c>
      <c r="I1626" s="236"/>
      <c r="J1626" s="236"/>
      <c r="K1626" s="236"/>
      <c r="L1626" s="236"/>
      <c r="M1626" s="311">
        <f t="shared" si="296"/>
        <v>0</v>
      </c>
      <c r="N1626" s="236"/>
      <c r="O1626" s="236"/>
      <c r="P1626" s="236"/>
      <c r="Q1626" s="236"/>
      <c r="R1626" s="236"/>
      <c r="S1626" s="236"/>
      <c r="T1626" s="236"/>
      <c r="U1626" s="236"/>
      <c r="V1626" s="236"/>
      <c r="W1626" s="236"/>
      <c r="X1626" s="236"/>
      <c r="Y1626" s="236"/>
      <c r="Z1626" s="236"/>
      <c r="AA1626" s="236"/>
      <c r="AB1626" s="236"/>
      <c r="AC1626" s="236"/>
      <c r="AD1626" s="236"/>
      <c r="AE1626" s="236"/>
      <c r="AF1626" s="236"/>
      <c r="AG1626" s="236"/>
      <c r="AH1626" s="236"/>
      <c r="AI1626" s="236"/>
      <c r="AJ1626" s="236"/>
      <c r="AK1626" s="236"/>
      <c r="AL1626" s="260" t="str">
        <f t="shared" si="293"/>
        <v>нет</v>
      </c>
      <c r="AM1626" s="260" t="str">
        <f t="shared" si="297"/>
        <v>нет</v>
      </c>
      <c r="AN1626" s="260">
        <f t="shared" si="294"/>
        <v>0</v>
      </c>
      <c r="AO1626" s="260" t="e">
        <f t="shared" si="295"/>
        <v>#VALUE!</v>
      </c>
    </row>
    <row r="1627" spans="1:41">
      <c r="A1627" s="264" t="e">
        <f t="shared" si="298"/>
        <v>#VALUE!</v>
      </c>
      <c r="B1627" s="243">
        <v>1715</v>
      </c>
      <c r="C1627" s="244"/>
      <c r="D1627" s="259" t="str">
        <f t="shared" si="291"/>
        <v/>
      </c>
      <c r="E1627" s="236"/>
      <c r="F1627" s="236"/>
      <c r="G1627" s="244"/>
      <c r="H1627" s="259" t="str">
        <f t="shared" si="292"/>
        <v/>
      </c>
      <c r="I1627" s="236"/>
      <c r="J1627" s="236"/>
      <c r="K1627" s="236"/>
      <c r="L1627" s="236"/>
      <c r="M1627" s="311">
        <f t="shared" si="296"/>
        <v>0</v>
      </c>
      <c r="N1627" s="236"/>
      <c r="O1627" s="236"/>
      <c r="P1627" s="236"/>
      <c r="Q1627" s="236"/>
      <c r="R1627" s="236"/>
      <c r="S1627" s="236"/>
      <c r="T1627" s="236"/>
      <c r="U1627" s="236"/>
      <c r="V1627" s="236"/>
      <c r="W1627" s="236"/>
      <c r="X1627" s="236"/>
      <c r="Y1627" s="236"/>
      <c r="Z1627" s="236"/>
      <c r="AA1627" s="236"/>
      <c r="AB1627" s="236"/>
      <c r="AC1627" s="236"/>
      <c r="AD1627" s="236"/>
      <c r="AE1627" s="236"/>
      <c r="AF1627" s="236"/>
      <c r="AG1627" s="236"/>
      <c r="AH1627" s="236"/>
      <c r="AI1627" s="236"/>
      <c r="AJ1627" s="236"/>
      <c r="AK1627" s="236"/>
      <c r="AL1627" s="260" t="str">
        <f t="shared" si="293"/>
        <v>нет</v>
      </c>
      <c r="AM1627" s="260" t="str">
        <f t="shared" si="297"/>
        <v>нет</v>
      </c>
      <c r="AN1627" s="260">
        <f t="shared" si="294"/>
        <v>0</v>
      </c>
      <c r="AO1627" s="260" t="e">
        <f t="shared" si="295"/>
        <v>#VALUE!</v>
      </c>
    </row>
    <row r="1628" spans="1:41">
      <c r="A1628" s="264" t="e">
        <f t="shared" si="298"/>
        <v>#VALUE!</v>
      </c>
      <c r="B1628" s="243">
        <v>1716</v>
      </c>
      <c r="C1628" s="244"/>
      <c r="D1628" s="259" t="str">
        <f t="shared" ref="D1628:D1691" si="299">IFERROR(VLOOKUP(C1628,msu,2,0),"")</f>
        <v/>
      </c>
      <c r="E1628" s="236"/>
      <c r="F1628" s="236"/>
      <c r="G1628" s="244"/>
      <c r="H1628" s="259" t="str">
        <f t="shared" ref="H1628:H1691" si="300">IFERROR(VLOOKUP(G1628,oo,2,0),"")</f>
        <v/>
      </c>
      <c r="I1628" s="236"/>
      <c r="J1628" s="236"/>
      <c r="K1628" s="236"/>
      <c r="L1628" s="236"/>
      <c r="M1628" s="311">
        <f t="shared" si="296"/>
        <v>0</v>
      </c>
      <c r="N1628" s="236"/>
      <c r="O1628" s="236"/>
      <c r="P1628" s="236"/>
      <c r="Q1628" s="236"/>
      <c r="R1628" s="236"/>
      <c r="S1628" s="236"/>
      <c r="T1628" s="236"/>
      <c r="U1628" s="236"/>
      <c r="V1628" s="236"/>
      <c r="W1628" s="236"/>
      <c r="X1628" s="236"/>
      <c r="Y1628" s="236"/>
      <c r="Z1628" s="236"/>
      <c r="AA1628" s="236"/>
      <c r="AB1628" s="236"/>
      <c r="AC1628" s="236"/>
      <c r="AD1628" s="236"/>
      <c r="AE1628" s="236"/>
      <c r="AF1628" s="236"/>
      <c r="AG1628" s="236"/>
      <c r="AH1628" s="236"/>
      <c r="AI1628" s="236"/>
      <c r="AJ1628" s="236"/>
      <c r="AK1628" s="236"/>
      <c r="AL1628" s="260" t="str">
        <f t="shared" si="293"/>
        <v>нет</v>
      </c>
      <c r="AM1628" s="260" t="str">
        <f t="shared" si="297"/>
        <v>нет</v>
      </c>
      <c r="AN1628" s="260">
        <f t="shared" si="294"/>
        <v>0</v>
      </c>
      <c r="AO1628" s="260" t="e">
        <f t="shared" si="295"/>
        <v>#VALUE!</v>
      </c>
    </row>
    <row r="1629" spans="1:41">
      <c r="A1629" s="264" t="e">
        <f t="shared" si="298"/>
        <v>#VALUE!</v>
      </c>
      <c r="B1629" s="243">
        <v>1717</v>
      </c>
      <c r="C1629" s="244"/>
      <c r="D1629" s="259" t="str">
        <f t="shared" si="299"/>
        <v/>
      </c>
      <c r="E1629" s="236"/>
      <c r="F1629" s="236"/>
      <c r="G1629" s="244"/>
      <c r="H1629" s="259" t="str">
        <f t="shared" si="300"/>
        <v/>
      </c>
      <c r="I1629" s="236"/>
      <c r="J1629" s="236"/>
      <c r="K1629" s="236"/>
      <c r="L1629" s="236"/>
      <c r="M1629" s="311">
        <f t="shared" si="296"/>
        <v>0</v>
      </c>
      <c r="N1629" s="236"/>
      <c r="O1629" s="236"/>
      <c r="P1629" s="236"/>
      <c r="Q1629" s="236"/>
      <c r="R1629" s="236"/>
      <c r="S1629" s="236"/>
      <c r="T1629" s="236"/>
      <c r="U1629" s="236"/>
      <c r="V1629" s="236"/>
      <c r="W1629" s="236"/>
      <c r="X1629" s="236"/>
      <c r="Y1629" s="236"/>
      <c r="Z1629" s="236"/>
      <c r="AA1629" s="236"/>
      <c r="AB1629" s="236"/>
      <c r="AC1629" s="236"/>
      <c r="AD1629" s="236"/>
      <c r="AE1629" s="236"/>
      <c r="AF1629" s="236"/>
      <c r="AG1629" s="236"/>
      <c r="AH1629" s="236"/>
      <c r="AI1629" s="236"/>
      <c r="AJ1629" s="236"/>
      <c r="AK1629" s="236"/>
      <c r="AL1629" s="260" t="str">
        <f t="shared" si="293"/>
        <v>нет</v>
      </c>
      <c r="AM1629" s="260" t="str">
        <f t="shared" si="297"/>
        <v>нет</v>
      </c>
      <c r="AN1629" s="260">
        <f t="shared" si="294"/>
        <v>0</v>
      </c>
      <c r="AO1629" s="260" t="e">
        <f t="shared" si="295"/>
        <v>#VALUE!</v>
      </c>
    </row>
    <row r="1630" spans="1:41">
      <c r="A1630" s="264" t="e">
        <f t="shared" si="298"/>
        <v>#VALUE!</v>
      </c>
      <c r="B1630" s="243">
        <v>1718</v>
      </c>
      <c r="C1630" s="244"/>
      <c r="D1630" s="259" t="str">
        <f t="shared" si="299"/>
        <v/>
      </c>
      <c r="E1630" s="236"/>
      <c r="F1630" s="236"/>
      <c r="G1630" s="244"/>
      <c r="H1630" s="259" t="str">
        <f t="shared" si="300"/>
        <v/>
      </c>
      <c r="I1630" s="236"/>
      <c r="J1630" s="236"/>
      <c r="K1630" s="236"/>
      <c r="L1630" s="236"/>
      <c r="M1630" s="311">
        <f t="shared" si="296"/>
        <v>0</v>
      </c>
      <c r="N1630" s="236"/>
      <c r="O1630" s="236"/>
      <c r="P1630" s="236"/>
      <c r="Q1630" s="236"/>
      <c r="R1630" s="236"/>
      <c r="S1630" s="236"/>
      <c r="T1630" s="236"/>
      <c r="U1630" s="236"/>
      <c r="V1630" s="236"/>
      <c r="W1630" s="236"/>
      <c r="X1630" s="236"/>
      <c r="Y1630" s="236"/>
      <c r="Z1630" s="236"/>
      <c r="AA1630" s="236"/>
      <c r="AB1630" s="236"/>
      <c r="AC1630" s="236"/>
      <c r="AD1630" s="236"/>
      <c r="AE1630" s="236"/>
      <c r="AF1630" s="236"/>
      <c r="AG1630" s="236"/>
      <c r="AH1630" s="236"/>
      <c r="AI1630" s="236"/>
      <c r="AJ1630" s="236"/>
      <c r="AK1630" s="236"/>
      <c r="AL1630" s="260" t="str">
        <f t="shared" si="293"/>
        <v>нет</v>
      </c>
      <c r="AM1630" s="260" t="str">
        <f t="shared" si="297"/>
        <v>нет</v>
      </c>
      <c r="AN1630" s="260">
        <f t="shared" si="294"/>
        <v>0</v>
      </c>
      <c r="AO1630" s="260" t="e">
        <f t="shared" si="295"/>
        <v>#VALUE!</v>
      </c>
    </row>
    <row r="1631" spans="1:41">
      <c r="A1631" s="264" t="e">
        <f t="shared" si="298"/>
        <v>#VALUE!</v>
      </c>
      <c r="B1631" s="243">
        <v>1719</v>
      </c>
      <c r="C1631" s="244"/>
      <c r="D1631" s="259" t="str">
        <f t="shared" si="299"/>
        <v/>
      </c>
      <c r="E1631" s="236"/>
      <c r="F1631" s="236"/>
      <c r="G1631" s="244"/>
      <c r="H1631" s="259" t="str">
        <f t="shared" si="300"/>
        <v/>
      </c>
      <c r="I1631" s="236"/>
      <c r="J1631" s="236"/>
      <c r="K1631" s="236"/>
      <c r="L1631" s="236"/>
      <c r="M1631" s="311">
        <f t="shared" si="296"/>
        <v>0</v>
      </c>
      <c r="N1631" s="236"/>
      <c r="O1631" s="236"/>
      <c r="P1631" s="236"/>
      <c r="Q1631" s="236"/>
      <c r="R1631" s="236"/>
      <c r="S1631" s="236"/>
      <c r="T1631" s="236"/>
      <c r="U1631" s="236"/>
      <c r="V1631" s="236"/>
      <c r="W1631" s="236"/>
      <c r="X1631" s="236"/>
      <c r="Y1631" s="236"/>
      <c r="Z1631" s="236"/>
      <c r="AA1631" s="236"/>
      <c r="AB1631" s="236"/>
      <c r="AC1631" s="236"/>
      <c r="AD1631" s="236"/>
      <c r="AE1631" s="236"/>
      <c r="AF1631" s="236"/>
      <c r="AG1631" s="236"/>
      <c r="AH1631" s="236"/>
      <c r="AI1631" s="236"/>
      <c r="AJ1631" s="236"/>
      <c r="AK1631" s="236"/>
      <c r="AL1631" s="260" t="str">
        <f t="shared" si="293"/>
        <v>нет</v>
      </c>
      <c r="AM1631" s="260" t="str">
        <f t="shared" si="297"/>
        <v>нет</v>
      </c>
      <c r="AN1631" s="260">
        <f t="shared" si="294"/>
        <v>0</v>
      </c>
      <c r="AO1631" s="260" t="e">
        <f t="shared" si="295"/>
        <v>#VALUE!</v>
      </c>
    </row>
    <row r="1632" spans="1:41">
      <c r="A1632" s="264" t="e">
        <f t="shared" si="298"/>
        <v>#VALUE!</v>
      </c>
      <c r="B1632" s="243">
        <v>1720</v>
      </c>
      <c r="C1632" s="244"/>
      <c r="D1632" s="259" t="str">
        <f t="shared" si="299"/>
        <v/>
      </c>
      <c r="E1632" s="236"/>
      <c r="F1632" s="236"/>
      <c r="G1632" s="244"/>
      <c r="H1632" s="259" t="str">
        <f t="shared" si="300"/>
        <v/>
      </c>
      <c r="I1632" s="236"/>
      <c r="J1632" s="236"/>
      <c r="K1632" s="236"/>
      <c r="L1632" s="236"/>
      <c r="M1632" s="311">
        <f t="shared" si="296"/>
        <v>0</v>
      </c>
      <c r="N1632" s="236"/>
      <c r="O1632" s="236"/>
      <c r="P1632" s="236"/>
      <c r="Q1632" s="236"/>
      <c r="R1632" s="236"/>
      <c r="S1632" s="236"/>
      <c r="T1632" s="236"/>
      <c r="U1632" s="236"/>
      <c r="V1632" s="236"/>
      <c r="W1632" s="236"/>
      <c r="X1632" s="236"/>
      <c r="Y1632" s="236"/>
      <c r="Z1632" s="236"/>
      <c r="AA1632" s="236"/>
      <c r="AB1632" s="236"/>
      <c r="AC1632" s="236"/>
      <c r="AD1632" s="236"/>
      <c r="AE1632" s="236"/>
      <c r="AF1632" s="236"/>
      <c r="AG1632" s="236"/>
      <c r="AH1632" s="236"/>
      <c r="AI1632" s="236"/>
      <c r="AJ1632" s="236"/>
      <c r="AK1632" s="236"/>
      <c r="AL1632" s="260" t="str">
        <f t="shared" si="293"/>
        <v>нет</v>
      </c>
      <c r="AM1632" s="260" t="str">
        <f t="shared" si="297"/>
        <v>нет</v>
      </c>
      <c r="AN1632" s="260">
        <f t="shared" si="294"/>
        <v>0</v>
      </c>
      <c r="AO1632" s="260" t="e">
        <f t="shared" si="295"/>
        <v>#VALUE!</v>
      </c>
    </row>
    <row r="1633" spans="1:41">
      <c r="A1633" s="264" t="e">
        <f t="shared" si="298"/>
        <v>#VALUE!</v>
      </c>
      <c r="B1633" s="243">
        <v>1721</v>
      </c>
      <c r="C1633" s="244"/>
      <c r="D1633" s="259" t="str">
        <f t="shared" si="299"/>
        <v/>
      </c>
      <c r="E1633" s="236"/>
      <c r="F1633" s="236"/>
      <c r="G1633" s="244"/>
      <c r="H1633" s="259" t="str">
        <f t="shared" si="300"/>
        <v/>
      </c>
      <c r="I1633" s="236"/>
      <c r="J1633" s="236"/>
      <c r="K1633" s="236"/>
      <c r="L1633" s="236"/>
      <c r="M1633" s="311">
        <f t="shared" si="296"/>
        <v>0</v>
      </c>
      <c r="N1633" s="236"/>
      <c r="O1633" s="236"/>
      <c r="P1633" s="236"/>
      <c r="Q1633" s="236"/>
      <c r="R1633" s="236"/>
      <c r="S1633" s="236"/>
      <c r="T1633" s="236"/>
      <c r="U1633" s="236"/>
      <c r="V1633" s="236"/>
      <c r="W1633" s="236"/>
      <c r="X1633" s="236"/>
      <c r="Y1633" s="236"/>
      <c r="Z1633" s="236"/>
      <c r="AA1633" s="236"/>
      <c r="AB1633" s="236"/>
      <c r="AC1633" s="236"/>
      <c r="AD1633" s="236"/>
      <c r="AE1633" s="236"/>
      <c r="AF1633" s="236"/>
      <c r="AG1633" s="236"/>
      <c r="AH1633" s="236"/>
      <c r="AI1633" s="236"/>
      <c r="AJ1633" s="236"/>
      <c r="AK1633" s="236"/>
      <c r="AL1633" s="260" t="str">
        <f t="shared" si="293"/>
        <v>нет</v>
      </c>
      <c r="AM1633" s="260" t="str">
        <f t="shared" si="297"/>
        <v>нет</v>
      </c>
      <c r="AN1633" s="260">
        <f t="shared" si="294"/>
        <v>0</v>
      </c>
      <c r="AO1633" s="260" t="e">
        <f t="shared" si="295"/>
        <v>#VALUE!</v>
      </c>
    </row>
    <row r="1634" spans="1:41">
      <c r="A1634" s="264" t="e">
        <f t="shared" si="298"/>
        <v>#VALUE!</v>
      </c>
      <c r="B1634" s="243">
        <v>1722</v>
      </c>
      <c r="C1634" s="244"/>
      <c r="D1634" s="259" t="str">
        <f t="shared" si="299"/>
        <v/>
      </c>
      <c r="E1634" s="236"/>
      <c r="F1634" s="236"/>
      <c r="G1634" s="244"/>
      <c r="H1634" s="259" t="str">
        <f t="shared" si="300"/>
        <v/>
      </c>
      <c r="I1634" s="236"/>
      <c r="J1634" s="236"/>
      <c r="K1634" s="236"/>
      <c r="L1634" s="236"/>
      <c r="M1634" s="311">
        <f t="shared" si="296"/>
        <v>0</v>
      </c>
      <c r="N1634" s="236"/>
      <c r="O1634" s="236"/>
      <c r="P1634" s="236"/>
      <c r="Q1634" s="236"/>
      <c r="R1634" s="236"/>
      <c r="S1634" s="236"/>
      <c r="T1634" s="236"/>
      <c r="U1634" s="236"/>
      <c r="V1634" s="236"/>
      <c r="W1634" s="236"/>
      <c r="X1634" s="236"/>
      <c r="Y1634" s="236"/>
      <c r="Z1634" s="236"/>
      <c r="AA1634" s="236"/>
      <c r="AB1634" s="236"/>
      <c r="AC1634" s="236"/>
      <c r="AD1634" s="236"/>
      <c r="AE1634" s="236"/>
      <c r="AF1634" s="236"/>
      <c r="AG1634" s="236"/>
      <c r="AH1634" s="236"/>
      <c r="AI1634" s="236"/>
      <c r="AJ1634" s="236"/>
      <c r="AK1634" s="236"/>
      <c r="AL1634" s="260" t="str">
        <f t="shared" ref="AL1634:AL1697" si="301">IF($I1634&lt;5,"нет",IF($I1634&gt;9,"нет","да"))</f>
        <v>нет</v>
      </c>
      <c r="AM1634" s="260" t="str">
        <f t="shared" si="297"/>
        <v>нет</v>
      </c>
      <c r="AN1634" s="260">
        <f t="shared" ref="AN1634:AN1697" si="302">COUNTIF(N1634:AK1634,"призер")+COUNTIF(N1634:AK1634,"победитель")</f>
        <v>0</v>
      </c>
      <c r="AO1634" s="260" t="e">
        <f t="shared" ref="AO1634:AO1697" si="303">IF(LEN(G1634)=5,LEFT(G1634,1)+100,LEFT(G1634,2)+100)</f>
        <v>#VALUE!</v>
      </c>
    </row>
    <row r="1635" spans="1:41">
      <c r="A1635" s="264" t="e">
        <f t="shared" si="298"/>
        <v>#VALUE!</v>
      </c>
      <c r="B1635" s="243">
        <v>1723</v>
      </c>
      <c r="C1635" s="244"/>
      <c r="D1635" s="259" t="str">
        <f t="shared" si="299"/>
        <v/>
      </c>
      <c r="E1635" s="236"/>
      <c r="F1635" s="236"/>
      <c r="G1635" s="244"/>
      <c r="H1635" s="259" t="str">
        <f t="shared" si="300"/>
        <v/>
      </c>
      <c r="I1635" s="236"/>
      <c r="J1635" s="236"/>
      <c r="K1635" s="236"/>
      <c r="L1635" s="236"/>
      <c r="M1635" s="311">
        <f t="shared" ref="M1635:M1698" si="304">COUNTA(N1635:AK1635)</f>
        <v>0</v>
      </c>
      <c r="N1635" s="236"/>
      <c r="O1635" s="236"/>
      <c r="P1635" s="236"/>
      <c r="Q1635" s="236"/>
      <c r="R1635" s="236"/>
      <c r="S1635" s="236"/>
      <c r="T1635" s="236"/>
      <c r="U1635" s="236"/>
      <c r="V1635" s="236"/>
      <c r="W1635" s="236"/>
      <c r="X1635" s="236"/>
      <c r="Y1635" s="236"/>
      <c r="Z1635" s="236"/>
      <c r="AA1635" s="236"/>
      <c r="AB1635" s="236"/>
      <c r="AC1635" s="236"/>
      <c r="AD1635" s="236"/>
      <c r="AE1635" s="236"/>
      <c r="AF1635" s="236"/>
      <c r="AG1635" s="236"/>
      <c r="AH1635" s="236"/>
      <c r="AI1635" s="236"/>
      <c r="AJ1635" s="236"/>
      <c r="AK1635" s="236"/>
      <c r="AL1635" s="260" t="str">
        <f t="shared" si="301"/>
        <v>нет</v>
      </c>
      <c r="AM1635" s="260" t="str">
        <f t="shared" ref="AM1635:AM1698" si="305">IF($I1635&lt;=9,"нет","да")</f>
        <v>нет</v>
      </c>
      <c r="AN1635" s="260">
        <f t="shared" si="302"/>
        <v>0</v>
      </c>
      <c r="AO1635" s="260" t="e">
        <f t="shared" si="303"/>
        <v>#VALUE!</v>
      </c>
    </row>
    <row r="1636" spans="1:41">
      <c r="A1636" s="264" t="e">
        <f t="shared" si="298"/>
        <v>#VALUE!</v>
      </c>
      <c r="B1636" s="243">
        <v>1724</v>
      </c>
      <c r="C1636" s="244"/>
      <c r="D1636" s="259" t="str">
        <f t="shared" si="299"/>
        <v/>
      </c>
      <c r="E1636" s="236"/>
      <c r="F1636" s="236"/>
      <c r="G1636" s="244"/>
      <c r="H1636" s="259" t="str">
        <f t="shared" si="300"/>
        <v/>
      </c>
      <c r="I1636" s="236"/>
      <c r="J1636" s="236"/>
      <c r="K1636" s="236"/>
      <c r="L1636" s="236"/>
      <c r="M1636" s="311">
        <f t="shared" si="304"/>
        <v>0</v>
      </c>
      <c r="N1636" s="236"/>
      <c r="O1636" s="236"/>
      <c r="P1636" s="236"/>
      <c r="Q1636" s="236"/>
      <c r="R1636" s="236"/>
      <c r="S1636" s="236"/>
      <c r="T1636" s="236"/>
      <c r="U1636" s="236"/>
      <c r="V1636" s="236"/>
      <c r="W1636" s="236"/>
      <c r="X1636" s="236"/>
      <c r="Y1636" s="236"/>
      <c r="Z1636" s="236"/>
      <c r="AA1636" s="236"/>
      <c r="AB1636" s="236"/>
      <c r="AC1636" s="236"/>
      <c r="AD1636" s="236"/>
      <c r="AE1636" s="236"/>
      <c r="AF1636" s="236"/>
      <c r="AG1636" s="236"/>
      <c r="AH1636" s="236"/>
      <c r="AI1636" s="236"/>
      <c r="AJ1636" s="236"/>
      <c r="AK1636" s="236"/>
      <c r="AL1636" s="260" t="str">
        <f t="shared" si="301"/>
        <v>нет</v>
      </c>
      <c r="AM1636" s="260" t="str">
        <f t="shared" si="305"/>
        <v>нет</v>
      </c>
      <c r="AN1636" s="260">
        <f t="shared" si="302"/>
        <v>0</v>
      </c>
      <c r="AO1636" s="260" t="e">
        <f t="shared" si="303"/>
        <v>#VALUE!</v>
      </c>
    </row>
    <row r="1637" spans="1:41">
      <c r="A1637" s="264" t="e">
        <f t="shared" si="298"/>
        <v>#VALUE!</v>
      </c>
      <c r="B1637" s="243">
        <v>1725</v>
      </c>
      <c r="C1637" s="244"/>
      <c r="D1637" s="259" t="str">
        <f t="shared" si="299"/>
        <v/>
      </c>
      <c r="E1637" s="236"/>
      <c r="F1637" s="236"/>
      <c r="G1637" s="244"/>
      <c r="H1637" s="259" t="str">
        <f t="shared" si="300"/>
        <v/>
      </c>
      <c r="I1637" s="236"/>
      <c r="J1637" s="236"/>
      <c r="K1637" s="236"/>
      <c r="L1637" s="236"/>
      <c r="M1637" s="311">
        <f t="shared" si="304"/>
        <v>0</v>
      </c>
      <c r="N1637" s="236"/>
      <c r="O1637" s="236"/>
      <c r="P1637" s="236"/>
      <c r="Q1637" s="236"/>
      <c r="R1637" s="236"/>
      <c r="S1637" s="236"/>
      <c r="T1637" s="236"/>
      <c r="U1637" s="236"/>
      <c r="V1637" s="236"/>
      <c r="W1637" s="236"/>
      <c r="X1637" s="236"/>
      <c r="Y1637" s="236"/>
      <c r="Z1637" s="236"/>
      <c r="AA1637" s="236"/>
      <c r="AB1637" s="236"/>
      <c r="AC1637" s="236"/>
      <c r="AD1637" s="236"/>
      <c r="AE1637" s="236"/>
      <c r="AF1637" s="236"/>
      <c r="AG1637" s="236"/>
      <c r="AH1637" s="236"/>
      <c r="AI1637" s="236"/>
      <c r="AJ1637" s="236"/>
      <c r="AK1637" s="236"/>
      <c r="AL1637" s="260" t="str">
        <f t="shared" si="301"/>
        <v>нет</v>
      </c>
      <c r="AM1637" s="260" t="str">
        <f t="shared" si="305"/>
        <v>нет</v>
      </c>
      <c r="AN1637" s="260">
        <f t="shared" si="302"/>
        <v>0</v>
      </c>
      <c r="AO1637" s="260" t="e">
        <f t="shared" si="303"/>
        <v>#VALUE!</v>
      </c>
    </row>
    <row r="1638" spans="1:41">
      <c r="A1638" s="264" t="e">
        <f t="shared" si="298"/>
        <v>#VALUE!</v>
      </c>
      <c r="B1638" s="243">
        <v>1726</v>
      </c>
      <c r="C1638" s="244"/>
      <c r="D1638" s="259" t="str">
        <f t="shared" si="299"/>
        <v/>
      </c>
      <c r="E1638" s="236"/>
      <c r="F1638" s="236"/>
      <c r="G1638" s="244"/>
      <c r="H1638" s="259" t="str">
        <f t="shared" si="300"/>
        <v/>
      </c>
      <c r="I1638" s="236"/>
      <c r="J1638" s="236"/>
      <c r="K1638" s="236"/>
      <c r="L1638" s="236"/>
      <c r="M1638" s="311">
        <f t="shared" si="304"/>
        <v>0</v>
      </c>
      <c r="N1638" s="236"/>
      <c r="O1638" s="236"/>
      <c r="P1638" s="236"/>
      <c r="Q1638" s="236"/>
      <c r="R1638" s="236"/>
      <c r="S1638" s="236"/>
      <c r="T1638" s="236"/>
      <c r="U1638" s="236"/>
      <c r="V1638" s="236"/>
      <c r="W1638" s="236"/>
      <c r="X1638" s="236"/>
      <c r="Y1638" s="236"/>
      <c r="Z1638" s="236"/>
      <c r="AA1638" s="236"/>
      <c r="AB1638" s="236"/>
      <c r="AC1638" s="236"/>
      <c r="AD1638" s="236"/>
      <c r="AE1638" s="236"/>
      <c r="AF1638" s="236"/>
      <c r="AG1638" s="236"/>
      <c r="AH1638" s="236"/>
      <c r="AI1638" s="236"/>
      <c r="AJ1638" s="236"/>
      <c r="AK1638" s="236"/>
      <c r="AL1638" s="260" t="str">
        <f t="shared" si="301"/>
        <v>нет</v>
      </c>
      <c r="AM1638" s="260" t="str">
        <f t="shared" si="305"/>
        <v>нет</v>
      </c>
      <c r="AN1638" s="260">
        <f t="shared" si="302"/>
        <v>0</v>
      </c>
      <c r="AO1638" s="260" t="e">
        <f t="shared" si="303"/>
        <v>#VALUE!</v>
      </c>
    </row>
    <row r="1639" spans="1:41">
      <c r="A1639" s="264" t="e">
        <f t="shared" si="298"/>
        <v>#VALUE!</v>
      </c>
      <c r="B1639" s="243">
        <v>1727</v>
      </c>
      <c r="C1639" s="244"/>
      <c r="D1639" s="259" t="str">
        <f t="shared" si="299"/>
        <v/>
      </c>
      <c r="E1639" s="236"/>
      <c r="F1639" s="236"/>
      <c r="G1639" s="244"/>
      <c r="H1639" s="259" t="str">
        <f t="shared" si="300"/>
        <v/>
      </c>
      <c r="I1639" s="236"/>
      <c r="J1639" s="236"/>
      <c r="K1639" s="236"/>
      <c r="L1639" s="236"/>
      <c r="M1639" s="311">
        <f t="shared" si="304"/>
        <v>0</v>
      </c>
      <c r="N1639" s="236"/>
      <c r="O1639" s="236"/>
      <c r="P1639" s="236"/>
      <c r="Q1639" s="236"/>
      <c r="R1639" s="236"/>
      <c r="S1639" s="236"/>
      <c r="T1639" s="236"/>
      <c r="U1639" s="236"/>
      <c r="V1639" s="236"/>
      <c r="W1639" s="236"/>
      <c r="X1639" s="236"/>
      <c r="Y1639" s="236"/>
      <c r="Z1639" s="236"/>
      <c r="AA1639" s="236"/>
      <c r="AB1639" s="236"/>
      <c r="AC1639" s="236"/>
      <c r="AD1639" s="236"/>
      <c r="AE1639" s="236"/>
      <c r="AF1639" s="236"/>
      <c r="AG1639" s="236"/>
      <c r="AH1639" s="236"/>
      <c r="AI1639" s="236"/>
      <c r="AJ1639" s="236"/>
      <c r="AK1639" s="236"/>
      <c r="AL1639" s="260" t="str">
        <f t="shared" si="301"/>
        <v>нет</v>
      </c>
      <c r="AM1639" s="260" t="str">
        <f t="shared" si="305"/>
        <v>нет</v>
      </c>
      <c r="AN1639" s="260">
        <f t="shared" si="302"/>
        <v>0</v>
      </c>
      <c r="AO1639" s="260" t="e">
        <f t="shared" si="303"/>
        <v>#VALUE!</v>
      </c>
    </row>
    <row r="1640" spans="1:41">
      <c r="A1640" s="264" t="e">
        <f t="shared" si="298"/>
        <v>#VALUE!</v>
      </c>
      <c r="B1640" s="243">
        <v>1728</v>
      </c>
      <c r="C1640" s="244"/>
      <c r="D1640" s="259" t="str">
        <f t="shared" si="299"/>
        <v/>
      </c>
      <c r="E1640" s="236"/>
      <c r="F1640" s="236"/>
      <c r="G1640" s="244"/>
      <c r="H1640" s="259" t="str">
        <f t="shared" si="300"/>
        <v/>
      </c>
      <c r="I1640" s="236"/>
      <c r="J1640" s="236"/>
      <c r="K1640" s="236"/>
      <c r="L1640" s="236"/>
      <c r="M1640" s="311">
        <f t="shared" si="304"/>
        <v>0</v>
      </c>
      <c r="N1640" s="236"/>
      <c r="O1640" s="236"/>
      <c r="P1640" s="236"/>
      <c r="Q1640" s="236"/>
      <c r="R1640" s="236"/>
      <c r="S1640" s="236"/>
      <c r="T1640" s="236"/>
      <c r="U1640" s="236"/>
      <c r="V1640" s="236"/>
      <c r="W1640" s="236"/>
      <c r="X1640" s="236"/>
      <c r="Y1640" s="236"/>
      <c r="Z1640" s="236"/>
      <c r="AA1640" s="236"/>
      <c r="AB1640" s="236"/>
      <c r="AC1640" s="236"/>
      <c r="AD1640" s="236"/>
      <c r="AE1640" s="236"/>
      <c r="AF1640" s="236"/>
      <c r="AG1640" s="236"/>
      <c r="AH1640" s="236"/>
      <c r="AI1640" s="236"/>
      <c r="AJ1640" s="236"/>
      <c r="AK1640" s="236"/>
      <c r="AL1640" s="260" t="str">
        <f t="shared" si="301"/>
        <v>нет</v>
      </c>
      <c r="AM1640" s="260" t="str">
        <f t="shared" si="305"/>
        <v>нет</v>
      </c>
      <c r="AN1640" s="260">
        <f t="shared" si="302"/>
        <v>0</v>
      </c>
      <c r="AO1640" s="260" t="e">
        <f t="shared" si="303"/>
        <v>#VALUE!</v>
      </c>
    </row>
    <row r="1641" spans="1:41">
      <c r="A1641" s="264" t="e">
        <f t="shared" si="298"/>
        <v>#VALUE!</v>
      </c>
      <c r="B1641" s="243">
        <v>1729</v>
      </c>
      <c r="C1641" s="244"/>
      <c r="D1641" s="259" t="str">
        <f t="shared" si="299"/>
        <v/>
      </c>
      <c r="E1641" s="236"/>
      <c r="F1641" s="236"/>
      <c r="G1641" s="244"/>
      <c r="H1641" s="259" t="str">
        <f t="shared" si="300"/>
        <v/>
      </c>
      <c r="I1641" s="236"/>
      <c r="J1641" s="236"/>
      <c r="K1641" s="236"/>
      <c r="L1641" s="236"/>
      <c r="M1641" s="311">
        <f t="shared" si="304"/>
        <v>0</v>
      </c>
      <c r="N1641" s="236"/>
      <c r="O1641" s="236"/>
      <c r="P1641" s="236"/>
      <c r="Q1641" s="236"/>
      <c r="R1641" s="236"/>
      <c r="S1641" s="236"/>
      <c r="T1641" s="236"/>
      <c r="U1641" s="236"/>
      <c r="V1641" s="236"/>
      <c r="W1641" s="236"/>
      <c r="X1641" s="236"/>
      <c r="Y1641" s="236"/>
      <c r="Z1641" s="236"/>
      <c r="AA1641" s="236"/>
      <c r="AB1641" s="236"/>
      <c r="AC1641" s="236"/>
      <c r="AD1641" s="236"/>
      <c r="AE1641" s="236"/>
      <c r="AF1641" s="236"/>
      <c r="AG1641" s="236"/>
      <c r="AH1641" s="236"/>
      <c r="AI1641" s="236"/>
      <c r="AJ1641" s="236"/>
      <c r="AK1641" s="236"/>
      <c r="AL1641" s="260" t="str">
        <f t="shared" si="301"/>
        <v>нет</v>
      </c>
      <c r="AM1641" s="260" t="str">
        <f t="shared" si="305"/>
        <v>нет</v>
      </c>
      <c r="AN1641" s="260">
        <f t="shared" si="302"/>
        <v>0</v>
      </c>
      <c r="AO1641" s="260" t="e">
        <f t="shared" si="303"/>
        <v>#VALUE!</v>
      </c>
    </row>
    <row r="1642" spans="1:41">
      <c r="A1642" s="264" t="e">
        <f t="shared" si="298"/>
        <v>#VALUE!</v>
      </c>
      <c r="B1642" s="243">
        <v>1730</v>
      </c>
      <c r="C1642" s="244"/>
      <c r="D1642" s="259" t="str">
        <f t="shared" si="299"/>
        <v/>
      </c>
      <c r="E1642" s="236"/>
      <c r="F1642" s="236"/>
      <c r="G1642" s="244"/>
      <c r="H1642" s="259" t="str">
        <f t="shared" si="300"/>
        <v/>
      </c>
      <c r="I1642" s="236"/>
      <c r="J1642" s="236"/>
      <c r="K1642" s="236"/>
      <c r="L1642" s="236"/>
      <c r="M1642" s="311">
        <f t="shared" si="304"/>
        <v>0</v>
      </c>
      <c r="N1642" s="236"/>
      <c r="O1642" s="236"/>
      <c r="P1642" s="236"/>
      <c r="Q1642" s="236"/>
      <c r="R1642" s="236"/>
      <c r="S1642" s="236"/>
      <c r="T1642" s="236"/>
      <c r="U1642" s="236"/>
      <c r="V1642" s="236"/>
      <c r="W1642" s="236"/>
      <c r="X1642" s="236"/>
      <c r="Y1642" s="236"/>
      <c r="Z1642" s="236"/>
      <c r="AA1642" s="236"/>
      <c r="AB1642" s="236"/>
      <c r="AC1642" s="236"/>
      <c r="AD1642" s="236"/>
      <c r="AE1642" s="236"/>
      <c r="AF1642" s="236"/>
      <c r="AG1642" s="236"/>
      <c r="AH1642" s="236"/>
      <c r="AI1642" s="236"/>
      <c r="AJ1642" s="236"/>
      <c r="AK1642" s="236"/>
      <c r="AL1642" s="260" t="str">
        <f t="shared" si="301"/>
        <v>нет</v>
      </c>
      <c r="AM1642" s="260" t="str">
        <f t="shared" si="305"/>
        <v>нет</v>
      </c>
      <c r="AN1642" s="260">
        <f t="shared" si="302"/>
        <v>0</v>
      </c>
      <c r="AO1642" s="260" t="e">
        <f t="shared" si="303"/>
        <v>#VALUE!</v>
      </c>
    </row>
    <row r="1643" spans="1:41">
      <c r="A1643" s="264" t="e">
        <f t="shared" si="298"/>
        <v>#VALUE!</v>
      </c>
      <c r="B1643" s="243">
        <v>1731</v>
      </c>
      <c r="C1643" s="244"/>
      <c r="D1643" s="259" t="str">
        <f t="shared" si="299"/>
        <v/>
      </c>
      <c r="E1643" s="236"/>
      <c r="F1643" s="236"/>
      <c r="G1643" s="244"/>
      <c r="H1643" s="259" t="str">
        <f t="shared" si="300"/>
        <v/>
      </c>
      <c r="I1643" s="236"/>
      <c r="J1643" s="236"/>
      <c r="K1643" s="236"/>
      <c r="L1643" s="236"/>
      <c r="M1643" s="311">
        <f t="shared" si="304"/>
        <v>0</v>
      </c>
      <c r="N1643" s="236"/>
      <c r="O1643" s="236"/>
      <c r="P1643" s="236"/>
      <c r="Q1643" s="236"/>
      <c r="R1643" s="236"/>
      <c r="S1643" s="236"/>
      <c r="T1643" s="236"/>
      <c r="U1643" s="236"/>
      <c r="V1643" s="236"/>
      <c r="W1643" s="236"/>
      <c r="X1643" s="236"/>
      <c r="Y1643" s="236"/>
      <c r="Z1643" s="236"/>
      <c r="AA1643" s="236"/>
      <c r="AB1643" s="236"/>
      <c r="AC1643" s="236"/>
      <c r="AD1643" s="236"/>
      <c r="AE1643" s="236"/>
      <c r="AF1643" s="236"/>
      <c r="AG1643" s="236"/>
      <c r="AH1643" s="236"/>
      <c r="AI1643" s="236"/>
      <c r="AJ1643" s="236"/>
      <c r="AK1643" s="236"/>
      <c r="AL1643" s="260" t="str">
        <f t="shared" si="301"/>
        <v>нет</v>
      </c>
      <c r="AM1643" s="260" t="str">
        <f t="shared" si="305"/>
        <v>нет</v>
      </c>
      <c r="AN1643" s="260">
        <f t="shared" si="302"/>
        <v>0</v>
      </c>
      <c r="AO1643" s="260" t="e">
        <f t="shared" si="303"/>
        <v>#VALUE!</v>
      </c>
    </row>
    <row r="1644" spans="1:41">
      <c r="A1644" s="264" t="e">
        <f t="shared" si="298"/>
        <v>#VALUE!</v>
      </c>
      <c r="B1644" s="243">
        <v>1732</v>
      </c>
      <c r="C1644" s="244"/>
      <c r="D1644" s="259" t="str">
        <f t="shared" si="299"/>
        <v/>
      </c>
      <c r="E1644" s="236"/>
      <c r="F1644" s="236"/>
      <c r="G1644" s="244"/>
      <c r="H1644" s="259" t="str">
        <f t="shared" si="300"/>
        <v/>
      </c>
      <c r="I1644" s="236"/>
      <c r="J1644" s="236"/>
      <c r="K1644" s="236"/>
      <c r="L1644" s="236"/>
      <c r="M1644" s="311">
        <f t="shared" si="304"/>
        <v>0</v>
      </c>
      <c r="N1644" s="236"/>
      <c r="O1644" s="236"/>
      <c r="P1644" s="236"/>
      <c r="Q1644" s="236"/>
      <c r="R1644" s="236"/>
      <c r="S1644" s="236"/>
      <c r="T1644" s="236"/>
      <c r="U1644" s="236"/>
      <c r="V1644" s="236"/>
      <c r="W1644" s="236"/>
      <c r="X1644" s="236"/>
      <c r="Y1644" s="236"/>
      <c r="Z1644" s="236"/>
      <c r="AA1644" s="236"/>
      <c r="AB1644" s="236"/>
      <c r="AC1644" s="236"/>
      <c r="AD1644" s="236"/>
      <c r="AE1644" s="236"/>
      <c r="AF1644" s="236"/>
      <c r="AG1644" s="236"/>
      <c r="AH1644" s="236"/>
      <c r="AI1644" s="236"/>
      <c r="AJ1644" s="236"/>
      <c r="AK1644" s="236"/>
      <c r="AL1644" s="260" t="str">
        <f t="shared" si="301"/>
        <v>нет</v>
      </c>
      <c r="AM1644" s="260" t="str">
        <f t="shared" si="305"/>
        <v>нет</v>
      </c>
      <c r="AN1644" s="260">
        <f t="shared" si="302"/>
        <v>0</v>
      </c>
      <c r="AO1644" s="260" t="e">
        <f t="shared" si="303"/>
        <v>#VALUE!</v>
      </c>
    </row>
    <row r="1645" spans="1:41">
      <c r="A1645" s="264" t="e">
        <f t="shared" ref="A1645:A1708" si="306">IF($AO1645=$C1645, "Код_ОО+МСУ_верно", "Требуется проверка кода ОО или МСУ, кроме 101, 102,103")</f>
        <v>#VALUE!</v>
      </c>
      <c r="B1645" s="243">
        <v>1733</v>
      </c>
      <c r="C1645" s="244"/>
      <c r="D1645" s="259" t="str">
        <f t="shared" si="299"/>
        <v/>
      </c>
      <c r="E1645" s="236"/>
      <c r="F1645" s="236"/>
      <c r="G1645" s="244"/>
      <c r="H1645" s="259" t="str">
        <f t="shared" si="300"/>
        <v/>
      </c>
      <c r="I1645" s="236"/>
      <c r="J1645" s="236"/>
      <c r="K1645" s="236"/>
      <c r="L1645" s="236"/>
      <c r="M1645" s="311">
        <f t="shared" si="304"/>
        <v>0</v>
      </c>
      <c r="N1645" s="236"/>
      <c r="O1645" s="236"/>
      <c r="P1645" s="236"/>
      <c r="Q1645" s="236"/>
      <c r="R1645" s="236"/>
      <c r="S1645" s="236"/>
      <c r="T1645" s="236"/>
      <c r="U1645" s="236"/>
      <c r="V1645" s="236"/>
      <c r="W1645" s="236"/>
      <c r="X1645" s="236"/>
      <c r="Y1645" s="236"/>
      <c r="Z1645" s="236"/>
      <c r="AA1645" s="236"/>
      <c r="AB1645" s="236"/>
      <c r="AC1645" s="236"/>
      <c r="AD1645" s="236"/>
      <c r="AE1645" s="236"/>
      <c r="AF1645" s="236"/>
      <c r="AG1645" s="236"/>
      <c r="AH1645" s="236"/>
      <c r="AI1645" s="236"/>
      <c r="AJ1645" s="236"/>
      <c r="AK1645" s="236"/>
      <c r="AL1645" s="260" t="str">
        <f t="shared" si="301"/>
        <v>нет</v>
      </c>
      <c r="AM1645" s="260" t="str">
        <f t="shared" si="305"/>
        <v>нет</v>
      </c>
      <c r="AN1645" s="260">
        <f t="shared" si="302"/>
        <v>0</v>
      </c>
      <c r="AO1645" s="260" t="e">
        <f t="shared" si="303"/>
        <v>#VALUE!</v>
      </c>
    </row>
    <row r="1646" spans="1:41">
      <c r="A1646" s="264" t="e">
        <f t="shared" si="306"/>
        <v>#VALUE!</v>
      </c>
      <c r="B1646" s="243">
        <v>1734</v>
      </c>
      <c r="C1646" s="244"/>
      <c r="D1646" s="259" t="str">
        <f t="shared" si="299"/>
        <v/>
      </c>
      <c r="E1646" s="236"/>
      <c r="F1646" s="236"/>
      <c r="G1646" s="244"/>
      <c r="H1646" s="259" t="str">
        <f t="shared" si="300"/>
        <v/>
      </c>
      <c r="I1646" s="236"/>
      <c r="J1646" s="236"/>
      <c r="K1646" s="236"/>
      <c r="L1646" s="236"/>
      <c r="M1646" s="311">
        <f t="shared" si="304"/>
        <v>0</v>
      </c>
      <c r="N1646" s="236"/>
      <c r="O1646" s="236"/>
      <c r="P1646" s="236"/>
      <c r="Q1646" s="236"/>
      <c r="R1646" s="236"/>
      <c r="S1646" s="236"/>
      <c r="T1646" s="236"/>
      <c r="U1646" s="236"/>
      <c r="V1646" s="236"/>
      <c r="W1646" s="236"/>
      <c r="X1646" s="236"/>
      <c r="Y1646" s="236"/>
      <c r="Z1646" s="236"/>
      <c r="AA1646" s="236"/>
      <c r="AB1646" s="236"/>
      <c r="AC1646" s="236"/>
      <c r="AD1646" s="236"/>
      <c r="AE1646" s="236"/>
      <c r="AF1646" s="236"/>
      <c r="AG1646" s="236"/>
      <c r="AH1646" s="236"/>
      <c r="AI1646" s="236"/>
      <c r="AJ1646" s="236"/>
      <c r="AK1646" s="236"/>
      <c r="AL1646" s="260" t="str">
        <f t="shared" si="301"/>
        <v>нет</v>
      </c>
      <c r="AM1646" s="260" t="str">
        <f t="shared" si="305"/>
        <v>нет</v>
      </c>
      <c r="AN1646" s="260">
        <f t="shared" si="302"/>
        <v>0</v>
      </c>
      <c r="AO1646" s="260" t="e">
        <f t="shared" si="303"/>
        <v>#VALUE!</v>
      </c>
    </row>
    <row r="1647" spans="1:41">
      <c r="A1647" s="264" t="e">
        <f t="shared" si="306"/>
        <v>#VALUE!</v>
      </c>
      <c r="B1647" s="243">
        <v>1735</v>
      </c>
      <c r="C1647" s="244"/>
      <c r="D1647" s="259" t="str">
        <f t="shared" si="299"/>
        <v/>
      </c>
      <c r="E1647" s="236"/>
      <c r="F1647" s="236"/>
      <c r="G1647" s="244"/>
      <c r="H1647" s="259" t="str">
        <f t="shared" si="300"/>
        <v/>
      </c>
      <c r="I1647" s="236"/>
      <c r="J1647" s="236"/>
      <c r="K1647" s="236"/>
      <c r="L1647" s="236"/>
      <c r="M1647" s="311">
        <f t="shared" si="304"/>
        <v>0</v>
      </c>
      <c r="N1647" s="236"/>
      <c r="O1647" s="236"/>
      <c r="P1647" s="236"/>
      <c r="Q1647" s="236"/>
      <c r="R1647" s="236"/>
      <c r="S1647" s="236"/>
      <c r="T1647" s="236"/>
      <c r="U1647" s="236"/>
      <c r="V1647" s="236"/>
      <c r="W1647" s="236"/>
      <c r="X1647" s="236"/>
      <c r="Y1647" s="236"/>
      <c r="Z1647" s="236"/>
      <c r="AA1647" s="236"/>
      <c r="AB1647" s="236"/>
      <c r="AC1647" s="236"/>
      <c r="AD1647" s="236"/>
      <c r="AE1647" s="236"/>
      <c r="AF1647" s="236"/>
      <c r="AG1647" s="236"/>
      <c r="AH1647" s="236"/>
      <c r="AI1647" s="236"/>
      <c r="AJ1647" s="236"/>
      <c r="AK1647" s="236"/>
      <c r="AL1647" s="260" t="str">
        <f t="shared" si="301"/>
        <v>нет</v>
      </c>
      <c r="AM1647" s="260" t="str">
        <f t="shared" si="305"/>
        <v>нет</v>
      </c>
      <c r="AN1647" s="260">
        <f t="shared" si="302"/>
        <v>0</v>
      </c>
      <c r="AO1647" s="260" t="e">
        <f t="shared" si="303"/>
        <v>#VALUE!</v>
      </c>
    </row>
    <row r="1648" spans="1:41">
      <c r="A1648" s="264" t="e">
        <f t="shared" si="306"/>
        <v>#VALUE!</v>
      </c>
      <c r="B1648" s="243">
        <v>1736</v>
      </c>
      <c r="C1648" s="244"/>
      <c r="D1648" s="259" t="str">
        <f t="shared" si="299"/>
        <v/>
      </c>
      <c r="E1648" s="236"/>
      <c r="F1648" s="236"/>
      <c r="G1648" s="244"/>
      <c r="H1648" s="259" t="str">
        <f t="shared" si="300"/>
        <v/>
      </c>
      <c r="I1648" s="236"/>
      <c r="J1648" s="236"/>
      <c r="K1648" s="236"/>
      <c r="L1648" s="236"/>
      <c r="M1648" s="311">
        <f t="shared" si="304"/>
        <v>0</v>
      </c>
      <c r="N1648" s="236"/>
      <c r="O1648" s="236"/>
      <c r="P1648" s="236"/>
      <c r="Q1648" s="236"/>
      <c r="R1648" s="236"/>
      <c r="S1648" s="236"/>
      <c r="T1648" s="236"/>
      <c r="U1648" s="236"/>
      <c r="V1648" s="236"/>
      <c r="W1648" s="236"/>
      <c r="X1648" s="236"/>
      <c r="Y1648" s="236"/>
      <c r="Z1648" s="236"/>
      <c r="AA1648" s="236"/>
      <c r="AB1648" s="236"/>
      <c r="AC1648" s="236"/>
      <c r="AD1648" s="236"/>
      <c r="AE1648" s="236"/>
      <c r="AF1648" s="236"/>
      <c r="AG1648" s="236"/>
      <c r="AH1648" s="236"/>
      <c r="AI1648" s="236"/>
      <c r="AJ1648" s="236"/>
      <c r="AK1648" s="236"/>
      <c r="AL1648" s="260" t="str">
        <f t="shared" si="301"/>
        <v>нет</v>
      </c>
      <c r="AM1648" s="260" t="str">
        <f t="shared" si="305"/>
        <v>нет</v>
      </c>
      <c r="AN1648" s="260">
        <f t="shared" si="302"/>
        <v>0</v>
      </c>
      <c r="AO1648" s="260" t="e">
        <f t="shared" si="303"/>
        <v>#VALUE!</v>
      </c>
    </row>
    <row r="1649" spans="1:41">
      <c r="A1649" s="264" t="e">
        <f t="shared" si="306"/>
        <v>#VALUE!</v>
      </c>
      <c r="B1649" s="243">
        <v>1737</v>
      </c>
      <c r="C1649" s="244"/>
      <c r="D1649" s="259" t="str">
        <f t="shared" si="299"/>
        <v/>
      </c>
      <c r="E1649" s="236"/>
      <c r="F1649" s="236"/>
      <c r="G1649" s="244"/>
      <c r="H1649" s="259" t="str">
        <f t="shared" si="300"/>
        <v/>
      </c>
      <c r="I1649" s="236"/>
      <c r="J1649" s="236"/>
      <c r="K1649" s="236"/>
      <c r="L1649" s="236"/>
      <c r="M1649" s="311">
        <f t="shared" si="304"/>
        <v>0</v>
      </c>
      <c r="N1649" s="236"/>
      <c r="O1649" s="236"/>
      <c r="P1649" s="236"/>
      <c r="Q1649" s="236"/>
      <c r="R1649" s="236"/>
      <c r="S1649" s="236"/>
      <c r="T1649" s="236"/>
      <c r="U1649" s="236"/>
      <c r="V1649" s="236"/>
      <c r="W1649" s="236"/>
      <c r="X1649" s="236"/>
      <c r="Y1649" s="236"/>
      <c r="Z1649" s="236"/>
      <c r="AA1649" s="236"/>
      <c r="AB1649" s="236"/>
      <c r="AC1649" s="236"/>
      <c r="AD1649" s="236"/>
      <c r="AE1649" s="236"/>
      <c r="AF1649" s="236"/>
      <c r="AG1649" s="236"/>
      <c r="AH1649" s="236"/>
      <c r="AI1649" s="236"/>
      <c r="AJ1649" s="236"/>
      <c r="AK1649" s="236"/>
      <c r="AL1649" s="260" t="str">
        <f t="shared" si="301"/>
        <v>нет</v>
      </c>
      <c r="AM1649" s="260" t="str">
        <f t="shared" si="305"/>
        <v>нет</v>
      </c>
      <c r="AN1649" s="260">
        <f t="shared" si="302"/>
        <v>0</v>
      </c>
      <c r="AO1649" s="260" t="e">
        <f t="shared" si="303"/>
        <v>#VALUE!</v>
      </c>
    </row>
    <row r="1650" spans="1:41">
      <c r="A1650" s="264" t="e">
        <f t="shared" si="306"/>
        <v>#VALUE!</v>
      </c>
      <c r="B1650" s="243">
        <v>1738</v>
      </c>
      <c r="C1650" s="244"/>
      <c r="D1650" s="259" t="str">
        <f t="shared" si="299"/>
        <v/>
      </c>
      <c r="E1650" s="236"/>
      <c r="F1650" s="236"/>
      <c r="G1650" s="244"/>
      <c r="H1650" s="259" t="str">
        <f t="shared" si="300"/>
        <v/>
      </c>
      <c r="I1650" s="236"/>
      <c r="J1650" s="236"/>
      <c r="K1650" s="236"/>
      <c r="L1650" s="236"/>
      <c r="M1650" s="311">
        <f t="shared" si="304"/>
        <v>0</v>
      </c>
      <c r="N1650" s="236"/>
      <c r="O1650" s="236"/>
      <c r="P1650" s="236"/>
      <c r="Q1650" s="236"/>
      <c r="R1650" s="236"/>
      <c r="S1650" s="236"/>
      <c r="T1650" s="236"/>
      <c r="U1650" s="236"/>
      <c r="V1650" s="236"/>
      <c r="W1650" s="236"/>
      <c r="X1650" s="236"/>
      <c r="Y1650" s="236"/>
      <c r="Z1650" s="236"/>
      <c r="AA1650" s="236"/>
      <c r="AB1650" s="236"/>
      <c r="AC1650" s="236"/>
      <c r="AD1650" s="236"/>
      <c r="AE1650" s="236"/>
      <c r="AF1650" s="236"/>
      <c r="AG1650" s="236"/>
      <c r="AH1650" s="236"/>
      <c r="AI1650" s="236"/>
      <c r="AJ1650" s="236"/>
      <c r="AK1650" s="236"/>
      <c r="AL1650" s="260" t="str">
        <f t="shared" si="301"/>
        <v>нет</v>
      </c>
      <c r="AM1650" s="260" t="str">
        <f t="shared" si="305"/>
        <v>нет</v>
      </c>
      <c r="AN1650" s="260">
        <f t="shared" si="302"/>
        <v>0</v>
      </c>
      <c r="AO1650" s="260" t="e">
        <f t="shared" si="303"/>
        <v>#VALUE!</v>
      </c>
    </row>
    <row r="1651" spans="1:41">
      <c r="A1651" s="264" t="e">
        <f t="shared" si="306"/>
        <v>#VALUE!</v>
      </c>
      <c r="B1651" s="243">
        <v>1739</v>
      </c>
      <c r="C1651" s="244"/>
      <c r="D1651" s="259" t="str">
        <f t="shared" si="299"/>
        <v/>
      </c>
      <c r="E1651" s="236"/>
      <c r="F1651" s="236"/>
      <c r="G1651" s="244"/>
      <c r="H1651" s="259" t="str">
        <f t="shared" si="300"/>
        <v/>
      </c>
      <c r="I1651" s="236"/>
      <c r="J1651" s="236"/>
      <c r="K1651" s="236"/>
      <c r="L1651" s="236"/>
      <c r="M1651" s="311">
        <f t="shared" si="304"/>
        <v>0</v>
      </c>
      <c r="N1651" s="236"/>
      <c r="O1651" s="236"/>
      <c r="P1651" s="236"/>
      <c r="Q1651" s="236"/>
      <c r="R1651" s="236"/>
      <c r="S1651" s="236"/>
      <c r="T1651" s="236"/>
      <c r="U1651" s="236"/>
      <c r="V1651" s="236"/>
      <c r="W1651" s="236"/>
      <c r="X1651" s="236"/>
      <c r="Y1651" s="236"/>
      <c r="Z1651" s="236"/>
      <c r="AA1651" s="236"/>
      <c r="AB1651" s="236"/>
      <c r="AC1651" s="236"/>
      <c r="AD1651" s="236"/>
      <c r="AE1651" s="236"/>
      <c r="AF1651" s="236"/>
      <c r="AG1651" s="236"/>
      <c r="AH1651" s="236"/>
      <c r="AI1651" s="236"/>
      <c r="AJ1651" s="236"/>
      <c r="AK1651" s="236"/>
      <c r="AL1651" s="260" t="str">
        <f t="shared" si="301"/>
        <v>нет</v>
      </c>
      <c r="AM1651" s="260" t="str">
        <f t="shared" si="305"/>
        <v>нет</v>
      </c>
      <c r="AN1651" s="260">
        <f t="shared" si="302"/>
        <v>0</v>
      </c>
      <c r="AO1651" s="260" t="e">
        <f t="shared" si="303"/>
        <v>#VALUE!</v>
      </c>
    </row>
    <row r="1652" spans="1:41">
      <c r="A1652" s="264" t="e">
        <f t="shared" si="306"/>
        <v>#VALUE!</v>
      </c>
      <c r="B1652" s="243">
        <v>1740</v>
      </c>
      <c r="C1652" s="244"/>
      <c r="D1652" s="259" t="str">
        <f t="shared" si="299"/>
        <v/>
      </c>
      <c r="E1652" s="236"/>
      <c r="F1652" s="236"/>
      <c r="G1652" s="244"/>
      <c r="H1652" s="259" t="str">
        <f t="shared" si="300"/>
        <v/>
      </c>
      <c r="I1652" s="236"/>
      <c r="J1652" s="236"/>
      <c r="K1652" s="236"/>
      <c r="L1652" s="236"/>
      <c r="M1652" s="311">
        <f t="shared" si="304"/>
        <v>0</v>
      </c>
      <c r="N1652" s="236"/>
      <c r="O1652" s="236"/>
      <c r="P1652" s="236"/>
      <c r="Q1652" s="236"/>
      <c r="R1652" s="236"/>
      <c r="S1652" s="236"/>
      <c r="T1652" s="236"/>
      <c r="U1652" s="236"/>
      <c r="V1652" s="236"/>
      <c r="W1652" s="236"/>
      <c r="X1652" s="236"/>
      <c r="Y1652" s="236"/>
      <c r="Z1652" s="236"/>
      <c r="AA1652" s="236"/>
      <c r="AB1652" s="236"/>
      <c r="AC1652" s="236"/>
      <c r="AD1652" s="236"/>
      <c r="AE1652" s="236"/>
      <c r="AF1652" s="236"/>
      <c r="AG1652" s="236"/>
      <c r="AH1652" s="236"/>
      <c r="AI1652" s="236"/>
      <c r="AJ1652" s="236"/>
      <c r="AK1652" s="236"/>
      <c r="AL1652" s="260" t="str">
        <f t="shared" si="301"/>
        <v>нет</v>
      </c>
      <c r="AM1652" s="260" t="str">
        <f t="shared" si="305"/>
        <v>нет</v>
      </c>
      <c r="AN1652" s="260">
        <f t="shared" si="302"/>
        <v>0</v>
      </c>
      <c r="AO1652" s="260" t="e">
        <f t="shared" si="303"/>
        <v>#VALUE!</v>
      </c>
    </row>
    <row r="1653" spans="1:41">
      <c r="A1653" s="264" t="e">
        <f t="shared" si="306"/>
        <v>#VALUE!</v>
      </c>
      <c r="B1653" s="243">
        <v>1741</v>
      </c>
      <c r="C1653" s="244"/>
      <c r="D1653" s="259" t="str">
        <f t="shared" si="299"/>
        <v/>
      </c>
      <c r="E1653" s="236"/>
      <c r="F1653" s="236"/>
      <c r="G1653" s="244"/>
      <c r="H1653" s="259" t="str">
        <f t="shared" si="300"/>
        <v/>
      </c>
      <c r="I1653" s="236"/>
      <c r="J1653" s="236"/>
      <c r="K1653" s="236"/>
      <c r="L1653" s="236"/>
      <c r="M1653" s="311">
        <f t="shared" si="304"/>
        <v>0</v>
      </c>
      <c r="N1653" s="236"/>
      <c r="O1653" s="236"/>
      <c r="P1653" s="236"/>
      <c r="Q1653" s="236"/>
      <c r="R1653" s="236"/>
      <c r="S1653" s="236"/>
      <c r="T1653" s="236"/>
      <c r="U1653" s="236"/>
      <c r="V1653" s="236"/>
      <c r="W1653" s="236"/>
      <c r="X1653" s="236"/>
      <c r="Y1653" s="236"/>
      <c r="Z1653" s="236"/>
      <c r="AA1653" s="236"/>
      <c r="AB1653" s="236"/>
      <c r="AC1653" s="236"/>
      <c r="AD1653" s="236"/>
      <c r="AE1653" s="236"/>
      <c r="AF1653" s="236"/>
      <c r="AG1653" s="236"/>
      <c r="AH1653" s="236"/>
      <c r="AI1653" s="236"/>
      <c r="AJ1653" s="236"/>
      <c r="AK1653" s="236"/>
      <c r="AL1653" s="260" t="str">
        <f t="shared" si="301"/>
        <v>нет</v>
      </c>
      <c r="AM1653" s="260" t="str">
        <f t="shared" si="305"/>
        <v>нет</v>
      </c>
      <c r="AN1653" s="260">
        <f t="shared" si="302"/>
        <v>0</v>
      </c>
      <c r="AO1653" s="260" t="e">
        <f t="shared" si="303"/>
        <v>#VALUE!</v>
      </c>
    </row>
    <row r="1654" spans="1:41">
      <c r="A1654" s="264" t="e">
        <f t="shared" si="306"/>
        <v>#VALUE!</v>
      </c>
      <c r="B1654" s="243">
        <v>1742</v>
      </c>
      <c r="C1654" s="244"/>
      <c r="D1654" s="259" t="str">
        <f t="shared" si="299"/>
        <v/>
      </c>
      <c r="E1654" s="236"/>
      <c r="F1654" s="236"/>
      <c r="G1654" s="244"/>
      <c r="H1654" s="259" t="str">
        <f t="shared" si="300"/>
        <v/>
      </c>
      <c r="I1654" s="236"/>
      <c r="J1654" s="236"/>
      <c r="K1654" s="236"/>
      <c r="L1654" s="236"/>
      <c r="M1654" s="311">
        <f t="shared" si="304"/>
        <v>0</v>
      </c>
      <c r="N1654" s="236"/>
      <c r="O1654" s="236"/>
      <c r="P1654" s="236"/>
      <c r="Q1654" s="236"/>
      <c r="R1654" s="236"/>
      <c r="S1654" s="236"/>
      <c r="T1654" s="236"/>
      <c r="U1654" s="236"/>
      <c r="V1654" s="236"/>
      <c r="W1654" s="236"/>
      <c r="X1654" s="236"/>
      <c r="Y1654" s="236"/>
      <c r="Z1654" s="236"/>
      <c r="AA1654" s="236"/>
      <c r="AB1654" s="236"/>
      <c r="AC1654" s="236"/>
      <c r="AD1654" s="236"/>
      <c r="AE1654" s="236"/>
      <c r="AF1654" s="236"/>
      <c r="AG1654" s="236"/>
      <c r="AH1654" s="236"/>
      <c r="AI1654" s="236"/>
      <c r="AJ1654" s="236"/>
      <c r="AK1654" s="236"/>
      <c r="AL1654" s="260" t="str">
        <f t="shared" si="301"/>
        <v>нет</v>
      </c>
      <c r="AM1654" s="260" t="str">
        <f t="shared" si="305"/>
        <v>нет</v>
      </c>
      <c r="AN1654" s="260">
        <f t="shared" si="302"/>
        <v>0</v>
      </c>
      <c r="AO1654" s="260" t="e">
        <f t="shared" si="303"/>
        <v>#VALUE!</v>
      </c>
    </row>
    <row r="1655" spans="1:41">
      <c r="A1655" s="264" t="e">
        <f t="shared" si="306"/>
        <v>#VALUE!</v>
      </c>
      <c r="B1655" s="243">
        <v>1743</v>
      </c>
      <c r="C1655" s="244"/>
      <c r="D1655" s="259" t="str">
        <f t="shared" si="299"/>
        <v/>
      </c>
      <c r="E1655" s="236"/>
      <c r="F1655" s="236"/>
      <c r="G1655" s="244"/>
      <c r="H1655" s="259" t="str">
        <f t="shared" si="300"/>
        <v/>
      </c>
      <c r="I1655" s="236"/>
      <c r="J1655" s="236"/>
      <c r="K1655" s="236"/>
      <c r="L1655" s="236"/>
      <c r="M1655" s="311">
        <f t="shared" si="304"/>
        <v>0</v>
      </c>
      <c r="N1655" s="236"/>
      <c r="O1655" s="236"/>
      <c r="P1655" s="236"/>
      <c r="Q1655" s="236"/>
      <c r="R1655" s="236"/>
      <c r="S1655" s="236"/>
      <c r="T1655" s="236"/>
      <c r="U1655" s="236"/>
      <c r="V1655" s="236"/>
      <c r="W1655" s="236"/>
      <c r="X1655" s="236"/>
      <c r="Y1655" s="236"/>
      <c r="Z1655" s="236"/>
      <c r="AA1655" s="236"/>
      <c r="AB1655" s="236"/>
      <c r="AC1655" s="236"/>
      <c r="AD1655" s="236"/>
      <c r="AE1655" s="236"/>
      <c r="AF1655" s="236"/>
      <c r="AG1655" s="236"/>
      <c r="AH1655" s="236"/>
      <c r="AI1655" s="236"/>
      <c r="AJ1655" s="236"/>
      <c r="AK1655" s="236"/>
      <c r="AL1655" s="260" t="str">
        <f t="shared" si="301"/>
        <v>нет</v>
      </c>
      <c r="AM1655" s="260" t="str">
        <f t="shared" si="305"/>
        <v>нет</v>
      </c>
      <c r="AN1655" s="260">
        <f t="shared" si="302"/>
        <v>0</v>
      </c>
      <c r="AO1655" s="260" t="e">
        <f t="shared" si="303"/>
        <v>#VALUE!</v>
      </c>
    </row>
    <row r="1656" spans="1:41">
      <c r="A1656" s="264" t="e">
        <f t="shared" si="306"/>
        <v>#VALUE!</v>
      </c>
      <c r="B1656" s="243">
        <v>1744</v>
      </c>
      <c r="C1656" s="244"/>
      <c r="D1656" s="259" t="str">
        <f t="shared" si="299"/>
        <v/>
      </c>
      <c r="E1656" s="236"/>
      <c r="F1656" s="236"/>
      <c r="G1656" s="244"/>
      <c r="H1656" s="259" t="str">
        <f t="shared" si="300"/>
        <v/>
      </c>
      <c r="I1656" s="236"/>
      <c r="J1656" s="236"/>
      <c r="K1656" s="236"/>
      <c r="L1656" s="236"/>
      <c r="M1656" s="311">
        <f t="shared" si="304"/>
        <v>0</v>
      </c>
      <c r="N1656" s="236"/>
      <c r="O1656" s="236"/>
      <c r="P1656" s="236"/>
      <c r="Q1656" s="236"/>
      <c r="R1656" s="236"/>
      <c r="S1656" s="236"/>
      <c r="T1656" s="236"/>
      <c r="U1656" s="236"/>
      <c r="V1656" s="236"/>
      <c r="W1656" s="236"/>
      <c r="X1656" s="236"/>
      <c r="Y1656" s="236"/>
      <c r="Z1656" s="236"/>
      <c r="AA1656" s="236"/>
      <c r="AB1656" s="236"/>
      <c r="AC1656" s="236"/>
      <c r="AD1656" s="236"/>
      <c r="AE1656" s="236"/>
      <c r="AF1656" s="236"/>
      <c r="AG1656" s="236"/>
      <c r="AH1656" s="236"/>
      <c r="AI1656" s="236"/>
      <c r="AJ1656" s="236"/>
      <c r="AK1656" s="236"/>
      <c r="AL1656" s="260" t="str">
        <f t="shared" si="301"/>
        <v>нет</v>
      </c>
      <c r="AM1656" s="260" t="str">
        <f t="shared" si="305"/>
        <v>нет</v>
      </c>
      <c r="AN1656" s="260">
        <f t="shared" si="302"/>
        <v>0</v>
      </c>
      <c r="AO1656" s="260" t="e">
        <f t="shared" si="303"/>
        <v>#VALUE!</v>
      </c>
    </row>
    <row r="1657" spans="1:41">
      <c r="A1657" s="264" t="e">
        <f t="shared" si="306"/>
        <v>#VALUE!</v>
      </c>
      <c r="B1657" s="243">
        <v>1745</v>
      </c>
      <c r="C1657" s="244"/>
      <c r="D1657" s="259" t="str">
        <f t="shared" si="299"/>
        <v/>
      </c>
      <c r="E1657" s="236"/>
      <c r="F1657" s="236"/>
      <c r="G1657" s="244"/>
      <c r="H1657" s="259" t="str">
        <f t="shared" si="300"/>
        <v/>
      </c>
      <c r="I1657" s="236"/>
      <c r="J1657" s="236"/>
      <c r="K1657" s="236"/>
      <c r="L1657" s="236"/>
      <c r="M1657" s="311">
        <f t="shared" si="304"/>
        <v>0</v>
      </c>
      <c r="N1657" s="236"/>
      <c r="O1657" s="236"/>
      <c r="P1657" s="236"/>
      <c r="Q1657" s="236"/>
      <c r="R1657" s="236"/>
      <c r="S1657" s="236"/>
      <c r="T1657" s="236"/>
      <c r="U1657" s="236"/>
      <c r="V1657" s="236"/>
      <c r="W1657" s="236"/>
      <c r="X1657" s="236"/>
      <c r="Y1657" s="236"/>
      <c r="Z1657" s="236"/>
      <c r="AA1657" s="236"/>
      <c r="AB1657" s="236"/>
      <c r="AC1657" s="236"/>
      <c r="AD1657" s="236"/>
      <c r="AE1657" s="236"/>
      <c r="AF1657" s="236"/>
      <c r="AG1657" s="236"/>
      <c r="AH1657" s="236"/>
      <c r="AI1657" s="236"/>
      <c r="AJ1657" s="236"/>
      <c r="AK1657" s="236"/>
      <c r="AL1657" s="260" t="str">
        <f t="shared" si="301"/>
        <v>нет</v>
      </c>
      <c r="AM1657" s="260" t="str">
        <f t="shared" si="305"/>
        <v>нет</v>
      </c>
      <c r="AN1657" s="260">
        <f t="shared" si="302"/>
        <v>0</v>
      </c>
      <c r="AO1657" s="260" t="e">
        <f t="shared" si="303"/>
        <v>#VALUE!</v>
      </c>
    </row>
    <row r="1658" spans="1:41">
      <c r="A1658" s="264" t="e">
        <f t="shared" si="306"/>
        <v>#VALUE!</v>
      </c>
      <c r="B1658" s="243">
        <v>1746</v>
      </c>
      <c r="C1658" s="244"/>
      <c r="D1658" s="259" t="str">
        <f t="shared" si="299"/>
        <v/>
      </c>
      <c r="E1658" s="236"/>
      <c r="F1658" s="236"/>
      <c r="G1658" s="244"/>
      <c r="H1658" s="259" t="str">
        <f t="shared" si="300"/>
        <v/>
      </c>
      <c r="I1658" s="236"/>
      <c r="J1658" s="236"/>
      <c r="K1658" s="236"/>
      <c r="L1658" s="236"/>
      <c r="M1658" s="311">
        <f t="shared" si="304"/>
        <v>0</v>
      </c>
      <c r="N1658" s="236"/>
      <c r="O1658" s="236"/>
      <c r="P1658" s="236"/>
      <c r="Q1658" s="236"/>
      <c r="R1658" s="236"/>
      <c r="S1658" s="236"/>
      <c r="T1658" s="236"/>
      <c r="U1658" s="236"/>
      <c r="V1658" s="236"/>
      <c r="W1658" s="236"/>
      <c r="X1658" s="236"/>
      <c r="Y1658" s="236"/>
      <c r="Z1658" s="236"/>
      <c r="AA1658" s="236"/>
      <c r="AB1658" s="236"/>
      <c r="AC1658" s="236"/>
      <c r="AD1658" s="236"/>
      <c r="AE1658" s="236"/>
      <c r="AF1658" s="236"/>
      <c r="AG1658" s="236"/>
      <c r="AH1658" s="236"/>
      <c r="AI1658" s="236"/>
      <c r="AJ1658" s="236"/>
      <c r="AK1658" s="236"/>
      <c r="AL1658" s="260" t="str">
        <f t="shared" si="301"/>
        <v>нет</v>
      </c>
      <c r="AM1658" s="260" t="str">
        <f t="shared" si="305"/>
        <v>нет</v>
      </c>
      <c r="AN1658" s="260">
        <f t="shared" si="302"/>
        <v>0</v>
      </c>
      <c r="AO1658" s="260" t="e">
        <f t="shared" si="303"/>
        <v>#VALUE!</v>
      </c>
    </row>
    <row r="1659" spans="1:41">
      <c r="A1659" s="264" t="e">
        <f t="shared" si="306"/>
        <v>#VALUE!</v>
      </c>
      <c r="B1659" s="243">
        <v>1747</v>
      </c>
      <c r="C1659" s="244"/>
      <c r="D1659" s="259" t="str">
        <f t="shared" si="299"/>
        <v/>
      </c>
      <c r="E1659" s="236"/>
      <c r="F1659" s="236"/>
      <c r="G1659" s="244"/>
      <c r="H1659" s="259" t="str">
        <f t="shared" si="300"/>
        <v/>
      </c>
      <c r="I1659" s="236"/>
      <c r="J1659" s="236"/>
      <c r="K1659" s="236"/>
      <c r="L1659" s="236"/>
      <c r="M1659" s="311">
        <f t="shared" si="304"/>
        <v>0</v>
      </c>
      <c r="N1659" s="236"/>
      <c r="O1659" s="236"/>
      <c r="P1659" s="236"/>
      <c r="Q1659" s="236"/>
      <c r="R1659" s="236"/>
      <c r="S1659" s="236"/>
      <c r="T1659" s="236"/>
      <c r="U1659" s="236"/>
      <c r="V1659" s="236"/>
      <c r="W1659" s="236"/>
      <c r="X1659" s="236"/>
      <c r="Y1659" s="236"/>
      <c r="Z1659" s="236"/>
      <c r="AA1659" s="236"/>
      <c r="AB1659" s="236"/>
      <c r="AC1659" s="236"/>
      <c r="AD1659" s="236"/>
      <c r="AE1659" s="236"/>
      <c r="AF1659" s="236"/>
      <c r="AG1659" s="236"/>
      <c r="AH1659" s="236"/>
      <c r="AI1659" s="236"/>
      <c r="AJ1659" s="236"/>
      <c r="AK1659" s="236"/>
      <c r="AL1659" s="260" t="str">
        <f t="shared" si="301"/>
        <v>нет</v>
      </c>
      <c r="AM1659" s="260" t="str">
        <f t="shared" si="305"/>
        <v>нет</v>
      </c>
      <c r="AN1659" s="260">
        <f t="shared" si="302"/>
        <v>0</v>
      </c>
      <c r="AO1659" s="260" t="e">
        <f t="shared" si="303"/>
        <v>#VALUE!</v>
      </c>
    </row>
    <row r="1660" spans="1:41">
      <c r="A1660" s="264" t="e">
        <f t="shared" si="306"/>
        <v>#VALUE!</v>
      </c>
      <c r="B1660" s="243">
        <v>1748</v>
      </c>
      <c r="C1660" s="244"/>
      <c r="D1660" s="259" t="str">
        <f t="shared" si="299"/>
        <v/>
      </c>
      <c r="E1660" s="236"/>
      <c r="F1660" s="236"/>
      <c r="G1660" s="244"/>
      <c r="H1660" s="259" t="str">
        <f t="shared" si="300"/>
        <v/>
      </c>
      <c r="I1660" s="236"/>
      <c r="J1660" s="236"/>
      <c r="K1660" s="236"/>
      <c r="L1660" s="236"/>
      <c r="M1660" s="311">
        <f t="shared" si="304"/>
        <v>0</v>
      </c>
      <c r="N1660" s="236"/>
      <c r="O1660" s="236"/>
      <c r="P1660" s="236"/>
      <c r="Q1660" s="236"/>
      <c r="R1660" s="236"/>
      <c r="S1660" s="236"/>
      <c r="T1660" s="236"/>
      <c r="U1660" s="236"/>
      <c r="V1660" s="236"/>
      <c r="W1660" s="236"/>
      <c r="X1660" s="236"/>
      <c r="Y1660" s="236"/>
      <c r="Z1660" s="236"/>
      <c r="AA1660" s="236"/>
      <c r="AB1660" s="236"/>
      <c r="AC1660" s="236"/>
      <c r="AD1660" s="236"/>
      <c r="AE1660" s="236"/>
      <c r="AF1660" s="236"/>
      <c r="AG1660" s="236"/>
      <c r="AH1660" s="236"/>
      <c r="AI1660" s="236"/>
      <c r="AJ1660" s="236"/>
      <c r="AK1660" s="236"/>
      <c r="AL1660" s="260" t="str">
        <f t="shared" si="301"/>
        <v>нет</v>
      </c>
      <c r="AM1660" s="260" t="str">
        <f t="shared" si="305"/>
        <v>нет</v>
      </c>
      <c r="AN1660" s="260">
        <f t="shared" si="302"/>
        <v>0</v>
      </c>
      <c r="AO1660" s="260" t="e">
        <f t="shared" si="303"/>
        <v>#VALUE!</v>
      </c>
    </row>
    <row r="1661" spans="1:41">
      <c r="A1661" s="264" t="e">
        <f t="shared" si="306"/>
        <v>#VALUE!</v>
      </c>
      <c r="B1661" s="243">
        <v>1749</v>
      </c>
      <c r="C1661" s="244"/>
      <c r="D1661" s="259" t="str">
        <f t="shared" si="299"/>
        <v/>
      </c>
      <c r="E1661" s="236"/>
      <c r="F1661" s="236"/>
      <c r="G1661" s="244"/>
      <c r="H1661" s="259" t="str">
        <f t="shared" si="300"/>
        <v/>
      </c>
      <c r="I1661" s="236"/>
      <c r="J1661" s="236"/>
      <c r="K1661" s="236"/>
      <c r="L1661" s="236"/>
      <c r="M1661" s="311">
        <f t="shared" si="304"/>
        <v>0</v>
      </c>
      <c r="N1661" s="236"/>
      <c r="O1661" s="236"/>
      <c r="P1661" s="236"/>
      <c r="Q1661" s="236"/>
      <c r="R1661" s="236"/>
      <c r="S1661" s="236"/>
      <c r="T1661" s="236"/>
      <c r="U1661" s="236"/>
      <c r="V1661" s="236"/>
      <c r="W1661" s="236"/>
      <c r="X1661" s="236"/>
      <c r="Y1661" s="236"/>
      <c r="Z1661" s="236"/>
      <c r="AA1661" s="236"/>
      <c r="AB1661" s="236"/>
      <c r="AC1661" s="236"/>
      <c r="AD1661" s="236"/>
      <c r="AE1661" s="236"/>
      <c r="AF1661" s="236"/>
      <c r="AG1661" s="236"/>
      <c r="AH1661" s="236"/>
      <c r="AI1661" s="236"/>
      <c r="AJ1661" s="236"/>
      <c r="AK1661" s="236"/>
      <c r="AL1661" s="260" t="str">
        <f t="shared" si="301"/>
        <v>нет</v>
      </c>
      <c r="AM1661" s="260" t="str">
        <f t="shared" si="305"/>
        <v>нет</v>
      </c>
      <c r="AN1661" s="260">
        <f t="shared" si="302"/>
        <v>0</v>
      </c>
      <c r="AO1661" s="260" t="e">
        <f t="shared" si="303"/>
        <v>#VALUE!</v>
      </c>
    </row>
    <row r="1662" spans="1:41">
      <c r="A1662" s="264" t="e">
        <f t="shared" si="306"/>
        <v>#VALUE!</v>
      </c>
      <c r="B1662" s="243">
        <v>1750</v>
      </c>
      <c r="C1662" s="244"/>
      <c r="D1662" s="259" t="str">
        <f t="shared" si="299"/>
        <v/>
      </c>
      <c r="E1662" s="236"/>
      <c r="F1662" s="236"/>
      <c r="G1662" s="244"/>
      <c r="H1662" s="259" t="str">
        <f t="shared" si="300"/>
        <v/>
      </c>
      <c r="I1662" s="236"/>
      <c r="J1662" s="236"/>
      <c r="K1662" s="236"/>
      <c r="L1662" s="236"/>
      <c r="M1662" s="311">
        <f t="shared" si="304"/>
        <v>0</v>
      </c>
      <c r="N1662" s="236"/>
      <c r="O1662" s="236"/>
      <c r="P1662" s="236"/>
      <c r="Q1662" s="236"/>
      <c r="R1662" s="236"/>
      <c r="S1662" s="236"/>
      <c r="T1662" s="236"/>
      <c r="U1662" s="236"/>
      <c r="V1662" s="236"/>
      <c r="W1662" s="236"/>
      <c r="X1662" s="236"/>
      <c r="Y1662" s="236"/>
      <c r="Z1662" s="236"/>
      <c r="AA1662" s="236"/>
      <c r="AB1662" s="236"/>
      <c r="AC1662" s="236"/>
      <c r="AD1662" s="236"/>
      <c r="AE1662" s="236"/>
      <c r="AF1662" s="236"/>
      <c r="AG1662" s="236"/>
      <c r="AH1662" s="236"/>
      <c r="AI1662" s="236"/>
      <c r="AJ1662" s="236"/>
      <c r="AK1662" s="236"/>
      <c r="AL1662" s="260" t="str">
        <f t="shared" si="301"/>
        <v>нет</v>
      </c>
      <c r="AM1662" s="260" t="str">
        <f t="shared" si="305"/>
        <v>нет</v>
      </c>
      <c r="AN1662" s="260">
        <f t="shared" si="302"/>
        <v>0</v>
      </c>
      <c r="AO1662" s="260" t="e">
        <f t="shared" si="303"/>
        <v>#VALUE!</v>
      </c>
    </row>
    <row r="1663" spans="1:41">
      <c r="A1663" s="264" t="e">
        <f t="shared" si="306"/>
        <v>#VALUE!</v>
      </c>
      <c r="B1663" s="243">
        <v>1751</v>
      </c>
      <c r="C1663" s="244"/>
      <c r="D1663" s="259" t="str">
        <f t="shared" si="299"/>
        <v/>
      </c>
      <c r="E1663" s="236"/>
      <c r="F1663" s="236"/>
      <c r="G1663" s="244"/>
      <c r="H1663" s="259" t="str">
        <f t="shared" si="300"/>
        <v/>
      </c>
      <c r="I1663" s="236"/>
      <c r="J1663" s="236"/>
      <c r="K1663" s="236"/>
      <c r="L1663" s="236"/>
      <c r="M1663" s="311">
        <f t="shared" si="304"/>
        <v>0</v>
      </c>
      <c r="N1663" s="236"/>
      <c r="O1663" s="236"/>
      <c r="P1663" s="236"/>
      <c r="Q1663" s="236"/>
      <c r="R1663" s="236"/>
      <c r="S1663" s="236"/>
      <c r="T1663" s="236"/>
      <c r="U1663" s="236"/>
      <c r="V1663" s="236"/>
      <c r="W1663" s="236"/>
      <c r="X1663" s="236"/>
      <c r="Y1663" s="236"/>
      <c r="Z1663" s="236"/>
      <c r="AA1663" s="236"/>
      <c r="AB1663" s="236"/>
      <c r="AC1663" s="236"/>
      <c r="AD1663" s="236"/>
      <c r="AE1663" s="236"/>
      <c r="AF1663" s="236"/>
      <c r="AG1663" s="236"/>
      <c r="AH1663" s="236"/>
      <c r="AI1663" s="236"/>
      <c r="AJ1663" s="236"/>
      <c r="AK1663" s="236"/>
      <c r="AL1663" s="260" t="str">
        <f t="shared" si="301"/>
        <v>нет</v>
      </c>
      <c r="AM1663" s="260" t="str">
        <f t="shared" si="305"/>
        <v>нет</v>
      </c>
      <c r="AN1663" s="260">
        <f t="shared" si="302"/>
        <v>0</v>
      </c>
      <c r="AO1663" s="260" t="e">
        <f t="shared" si="303"/>
        <v>#VALUE!</v>
      </c>
    </row>
    <row r="1664" spans="1:41">
      <c r="A1664" s="264" t="e">
        <f t="shared" si="306"/>
        <v>#VALUE!</v>
      </c>
      <c r="B1664" s="243">
        <v>1752</v>
      </c>
      <c r="C1664" s="244"/>
      <c r="D1664" s="259" t="str">
        <f t="shared" si="299"/>
        <v/>
      </c>
      <c r="E1664" s="236"/>
      <c r="F1664" s="236"/>
      <c r="G1664" s="244"/>
      <c r="H1664" s="259" t="str">
        <f t="shared" si="300"/>
        <v/>
      </c>
      <c r="I1664" s="236"/>
      <c r="J1664" s="236"/>
      <c r="K1664" s="236"/>
      <c r="L1664" s="236"/>
      <c r="M1664" s="311">
        <f t="shared" si="304"/>
        <v>0</v>
      </c>
      <c r="N1664" s="236"/>
      <c r="O1664" s="236"/>
      <c r="P1664" s="236"/>
      <c r="Q1664" s="236"/>
      <c r="R1664" s="236"/>
      <c r="S1664" s="236"/>
      <c r="T1664" s="236"/>
      <c r="U1664" s="236"/>
      <c r="V1664" s="236"/>
      <c r="W1664" s="236"/>
      <c r="X1664" s="236"/>
      <c r="Y1664" s="236"/>
      <c r="Z1664" s="236"/>
      <c r="AA1664" s="236"/>
      <c r="AB1664" s="236"/>
      <c r="AC1664" s="236"/>
      <c r="AD1664" s="236"/>
      <c r="AE1664" s="236"/>
      <c r="AF1664" s="236"/>
      <c r="AG1664" s="236"/>
      <c r="AH1664" s="236"/>
      <c r="AI1664" s="236"/>
      <c r="AJ1664" s="236"/>
      <c r="AK1664" s="236"/>
      <c r="AL1664" s="260" t="str">
        <f t="shared" si="301"/>
        <v>нет</v>
      </c>
      <c r="AM1664" s="260" t="str">
        <f t="shared" si="305"/>
        <v>нет</v>
      </c>
      <c r="AN1664" s="260">
        <f t="shared" si="302"/>
        <v>0</v>
      </c>
      <c r="AO1664" s="260" t="e">
        <f t="shared" si="303"/>
        <v>#VALUE!</v>
      </c>
    </row>
    <row r="1665" spans="1:41">
      <c r="A1665" s="264" t="e">
        <f t="shared" si="306"/>
        <v>#VALUE!</v>
      </c>
      <c r="B1665" s="243">
        <v>1753</v>
      </c>
      <c r="C1665" s="244"/>
      <c r="D1665" s="259" t="str">
        <f t="shared" si="299"/>
        <v/>
      </c>
      <c r="E1665" s="236"/>
      <c r="F1665" s="236"/>
      <c r="G1665" s="244"/>
      <c r="H1665" s="259" t="str">
        <f t="shared" si="300"/>
        <v/>
      </c>
      <c r="I1665" s="236"/>
      <c r="J1665" s="236"/>
      <c r="K1665" s="236"/>
      <c r="L1665" s="236"/>
      <c r="M1665" s="311">
        <f t="shared" si="304"/>
        <v>0</v>
      </c>
      <c r="N1665" s="236"/>
      <c r="O1665" s="236"/>
      <c r="P1665" s="236"/>
      <c r="Q1665" s="236"/>
      <c r="R1665" s="236"/>
      <c r="S1665" s="236"/>
      <c r="T1665" s="236"/>
      <c r="U1665" s="236"/>
      <c r="V1665" s="236"/>
      <c r="W1665" s="236"/>
      <c r="X1665" s="236"/>
      <c r="Y1665" s="236"/>
      <c r="Z1665" s="236"/>
      <c r="AA1665" s="236"/>
      <c r="AB1665" s="236"/>
      <c r="AC1665" s="236"/>
      <c r="AD1665" s="236"/>
      <c r="AE1665" s="236"/>
      <c r="AF1665" s="236"/>
      <c r="AG1665" s="236"/>
      <c r="AH1665" s="236"/>
      <c r="AI1665" s="236"/>
      <c r="AJ1665" s="236"/>
      <c r="AK1665" s="236"/>
      <c r="AL1665" s="260" t="str">
        <f t="shared" si="301"/>
        <v>нет</v>
      </c>
      <c r="AM1665" s="260" t="str">
        <f t="shared" si="305"/>
        <v>нет</v>
      </c>
      <c r="AN1665" s="260">
        <f t="shared" si="302"/>
        <v>0</v>
      </c>
      <c r="AO1665" s="260" t="e">
        <f t="shared" si="303"/>
        <v>#VALUE!</v>
      </c>
    </row>
    <row r="1666" spans="1:41">
      <c r="A1666" s="264" t="e">
        <f t="shared" si="306"/>
        <v>#VALUE!</v>
      </c>
      <c r="B1666" s="243">
        <v>1754</v>
      </c>
      <c r="C1666" s="244"/>
      <c r="D1666" s="259" t="str">
        <f t="shared" si="299"/>
        <v/>
      </c>
      <c r="E1666" s="236"/>
      <c r="F1666" s="236"/>
      <c r="G1666" s="244"/>
      <c r="H1666" s="259" t="str">
        <f t="shared" si="300"/>
        <v/>
      </c>
      <c r="I1666" s="236"/>
      <c r="J1666" s="236"/>
      <c r="K1666" s="236"/>
      <c r="L1666" s="236"/>
      <c r="M1666" s="311">
        <f t="shared" si="304"/>
        <v>0</v>
      </c>
      <c r="N1666" s="236"/>
      <c r="O1666" s="236"/>
      <c r="P1666" s="236"/>
      <c r="Q1666" s="236"/>
      <c r="R1666" s="236"/>
      <c r="S1666" s="236"/>
      <c r="T1666" s="236"/>
      <c r="U1666" s="236"/>
      <c r="V1666" s="236"/>
      <c r="W1666" s="236"/>
      <c r="X1666" s="236"/>
      <c r="Y1666" s="236"/>
      <c r="Z1666" s="236"/>
      <c r="AA1666" s="236"/>
      <c r="AB1666" s="236"/>
      <c r="AC1666" s="236"/>
      <c r="AD1666" s="236"/>
      <c r="AE1666" s="236"/>
      <c r="AF1666" s="236"/>
      <c r="AG1666" s="236"/>
      <c r="AH1666" s="236"/>
      <c r="AI1666" s="236"/>
      <c r="AJ1666" s="236"/>
      <c r="AK1666" s="236"/>
      <c r="AL1666" s="260" t="str">
        <f t="shared" si="301"/>
        <v>нет</v>
      </c>
      <c r="AM1666" s="260" t="str">
        <f t="shared" si="305"/>
        <v>нет</v>
      </c>
      <c r="AN1666" s="260">
        <f t="shared" si="302"/>
        <v>0</v>
      </c>
      <c r="AO1666" s="260" t="e">
        <f t="shared" si="303"/>
        <v>#VALUE!</v>
      </c>
    </row>
    <row r="1667" spans="1:41">
      <c r="A1667" s="264" t="e">
        <f t="shared" si="306"/>
        <v>#VALUE!</v>
      </c>
      <c r="B1667" s="243">
        <v>1755</v>
      </c>
      <c r="C1667" s="244"/>
      <c r="D1667" s="259" t="str">
        <f t="shared" si="299"/>
        <v/>
      </c>
      <c r="E1667" s="236"/>
      <c r="F1667" s="236"/>
      <c r="G1667" s="244"/>
      <c r="H1667" s="259" t="str">
        <f t="shared" si="300"/>
        <v/>
      </c>
      <c r="I1667" s="236"/>
      <c r="J1667" s="236"/>
      <c r="K1667" s="236"/>
      <c r="L1667" s="236"/>
      <c r="M1667" s="311">
        <f t="shared" si="304"/>
        <v>0</v>
      </c>
      <c r="N1667" s="236"/>
      <c r="O1667" s="236"/>
      <c r="P1667" s="236"/>
      <c r="Q1667" s="236"/>
      <c r="R1667" s="236"/>
      <c r="S1667" s="236"/>
      <c r="T1667" s="236"/>
      <c r="U1667" s="236"/>
      <c r="V1667" s="236"/>
      <c r="W1667" s="236"/>
      <c r="X1667" s="236"/>
      <c r="Y1667" s="236"/>
      <c r="Z1667" s="236"/>
      <c r="AA1667" s="236"/>
      <c r="AB1667" s="236"/>
      <c r="AC1667" s="236"/>
      <c r="AD1667" s="236"/>
      <c r="AE1667" s="236"/>
      <c r="AF1667" s="236"/>
      <c r="AG1667" s="236"/>
      <c r="AH1667" s="236"/>
      <c r="AI1667" s="236"/>
      <c r="AJ1667" s="236"/>
      <c r="AK1667" s="236"/>
      <c r="AL1667" s="260" t="str">
        <f t="shared" si="301"/>
        <v>нет</v>
      </c>
      <c r="AM1667" s="260" t="str">
        <f t="shared" si="305"/>
        <v>нет</v>
      </c>
      <c r="AN1667" s="260">
        <f t="shared" si="302"/>
        <v>0</v>
      </c>
      <c r="AO1667" s="260" t="e">
        <f t="shared" si="303"/>
        <v>#VALUE!</v>
      </c>
    </row>
    <row r="1668" spans="1:41">
      <c r="A1668" s="264" t="e">
        <f t="shared" si="306"/>
        <v>#VALUE!</v>
      </c>
      <c r="B1668" s="243">
        <v>1756</v>
      </c>
      <c r="C1668" s="244"/>
      <c r="D1668" s="259" t="str">
        <f t="shared" si="299"/>
        <v/>
      </c>
      <c r="E1668" s="236"/>
      <c r="F1668" s="236"/>
      <c r="G1668" s="244"/>
      <c r="H1668" s="259" t="str">
        <f t="shared" si="300"/>
        <v/>
      </c>
      <c r="I1668" s="236"/>
      <c r="J1668" s="236"/>
      <c r="K1668" s="236"/>
      <c r="L1668" s="236"/>
      <c r="M1668" s="311">
        <f t="shared" si="304"/>
        <v>0</v>
      </c>
      <c r="N1668" s="236"/>
      <c r="O1668" s="236"/>
      <c r="P1668" s="236"/>
      <c r="Q1668" s="236"/>
      <c r="R1668" s="236"/>
      <c r="S1668" s="236"/>
      <c r="T1668" s="236"/>
      <c r="U1668" s="236"/>
      <c r="V1668" s="236"/>
      <c r="W1668" s="236"/>
      <c r="X1668" s="236"/>
      <c r="Y1668" s="236"/>
      <c r="Z1668" s="236"/>
      <c r="AA1668" s="236"/>
      <c r="AB1668" s="236"/>
      <c r="AC1668" s="236"/>
      <c r="AD1668" s="236"/>
      <c r="AE1668" s="236"/>
      <c r="AF1668" s="236"/>
      <c r="AG1668" s="236"/>
      <c r="AH1668" s="236"/>
      <c r="AI1668" s="236"/>
      <c r="AJ1668" s="236"/>
      <c r="AK1668" s="236"/>
      <c r="AL1668" s="260" t="str">
        <f t="shared" si="301"/>
        <v>нет</v>
      </c>
      <c r="AM1668" s="260" t="str">
        <f t="shared" si="305"/>
        <v>нет</v>
      </c>
      <c r="AN1668" s="260">
        <f t="shared" si="302"/>
        <v>0</v>
      </c>
      <c r="AO1668" s="260" t="e">
        <f t="shared" si="303"/>
        <v>#VALUE!</v>
      </c>
    </row>
    <row r="1669" spans="1:41">
      <c r="A1669" s="264" t="e">
        <f t="shared" si="306"/>
        <v>#VALUE!</v>
      </c>
      <c r="B1669" s="243">
        <v>1757</v>
      </c>
      <c r="C1669" s="244"/>
      <c r="D1669" s="259" t="str">
        <f t="shared" si="299"/>
        <v/>
      </c>
      <c r="E1669" s="236"/>
      <c r="F1669" s="236"/>
      <c r="G1669" s="244"/>
      <c r="H1669" s="259" t="str">
        <f t="shared" si="300"/>
        <v/>
      </c>
      <c r="I1669" s="236"/>
      <c r="J1669" s="236"/>
      <c r="K1669" s="236"/>
      <c r="L1669" s="236"/>
      <c r="M1669" s="311">
        <f t="shared" si="304"/>
        <v>0</v>
      </c>
      <c r="N1669" s="236"/>
      <c r="O1669" s="236"/>
      <c r="P1669" s="236"/>
      <c r="Q1669" s="236"/>
      <c r="R1669" s="236"/>
      <c r="S1669" s="236"/>
      <c r="T1669" s="236"/>
      <c r="U1669" s="236"/>
      <c r="V1669" s="236"/>
      <c r="W1669" s="236"/>
      <c r="X1669" s="236"/>
      <c r="Y1669" s="236"/>
      <c r="Z1669" s="236"/>
      <c r="AA1669" s="236"/>
      <c r="AB1669" s="236"/>
      <c r="AC1669" s="236"/>
      <c r="AD1669" s="236"/>
      <c r="AE1669" s="236"/>
      <c r="AF1669" s="236"/>
      <c r="AG1669" s="236"/>
      <c r="AH1669" s="236"/>
      <c r="AI1669" s="236"/>
      <c r="AJ1669" s="236"/>
      <c r="AK1669" s="236"/>
      <c r="AL1669" s="260" t="str">
        <f t="shared" si="301"/>
        <v>нет</v>
      </c>
      <c r="AM1669" s="260" t="str">
        <f t="shared" si="305"/>
        <v>нет</v>
      </c>
      <c r="AN1669" s="260">
        <f t="shared" si="302"/>
        <v>0</v>
      </c>
      <c r="AO1669" s="260" t="e">
        <f t="shared" si="303"/>
        <v>#VALUE!</v>
      </c>
    </row>
    <row r="1670" spans="1:41">
      <c r="A1670" s="264" t="e">
        <f t="shared" si="306"/>
        <v>#VALUE!</v>
      </c>
      <c r="B1670" s="243">
        <v>1758</v>
      </c>
      <c r="C1670" s="244"/>
      <c r="D1670" s="259" t="str">
        <f t="shared" si="299"/>
        <v/>
      </c>
      <c r="E1670" s="236"/>
      <c r="F1670" s="236"/>
      <c r="G1670" s="244"/>
      <c r="H1670" s="259" t="str">
        <f t="shared" si="300"/>
        <v/>
      </c>
      <c r="I1670" s="236"/>
      <c r="J1670" s="236"/>
      <c r="K1670" s="236"/>
      <c r="L1670" s="236"/>
      <c r="M1670" s="311">
        <f t="shared" si="304"/>
        <v>0</v>
      </c>
      <c r="N1670" s="236"/>
      <c r="O1670" s="236"/>
      <c r="P1670" s="236"/>
      <c r="Q1670" s="236"/>
      <c r="R1670" s="236"/>
      <c r="S1670" s="236"/>
      <c r="T1670" s="236"/>
      <c r="U1670" s="236"/>
      <c r="V1670" s="236"/>
      <c r="W1670" s="236"/>
      <c r="X1670" s="236"/>
      <c r="Y1670" s="236"/>
      <c r="Z1670" s="236"/>
      <c r="AA1670" s="236"/>
      <c r="AB1670" s="236"/>
      <c r="AC1670" s="236"/>
      <c r="AD1670" s="236"/>
      <c r="AE1670" s="236"/>
      <c r="AF1670" s="236"/>
      <c r="AG1670" s="236"/>
      <c r="AH1670" s="236"/>
      <c r="AI1670" s="236"/>
      <c r="AJ1670" s="236"/>
      <c r="AK1670" s="236"/>
      <c r="AL1670" s="260" t="str">
        <f t="shared" si="301"/>
        <v>нет</v>
      </c>
      <c r="AM1670" s="260" t="str">
        <f t="shared" si="305"/>
        <v>нет</v>
      </c>
      <c r="AN1670" s="260">
        <f t="shared" si="302"/>
        <v>0</v>
      </c>
      <c r="AO1670" s="260" t="e">
        <f t="shared" si="303"/>
        <v>#VALUE!</v>
      </c>
    </row>
    <row r="1671" spans="1:41">
      <c r="A1671" s="264" t="e">
        <f t="shared" si="306"/>
        <v>#VALUE!</v>
      </c>
      <c r="B1671" s="243">
        <v>1759</v>
      </c>
      <c r="C1671" s="244"/>
      <c r="D1671" s="259" t="str">
        <f t="shared" si="299"/>
        <v/>
      </c>
      <c r="E1671" s="236"/>
      <c r="F1671" s="236"/>
      <c r="G1671" s="244"/>
      <c r="H1671" s="259" t="str">
        <f t="shared" si="300"/>
        <v/>
      </c>
      <c r="I1671" s="236"/>
      <c r="J1671" s="236"/>
      <c r="K1671" s="236"/>
      <c r="L1671" s="236"/>
      <c r="M1671" s="311">
        <f t="shared" si="304"/>
        <v>0</v>
      </c>
      <c r="N1671" s="236"/>
      <c r="O1671" s="236"/>
      <c r="P1671" s="236"/>
      <c r="Q1671" s="236"/>
      <c r="R1671" s="236"/>
      <c r="S1671" s="236"/>
      <c r="T1671" s="236"/>
      <c r="U1671" s="236"/>
      <c r="V1671" s="236"/>
      <c r="W1671" s="236"/>
      <c r="X1671" s="236"/>
      <c r="Y1671" s="236"/>
      <c r="Z1671" s="236"/>
      <c r="AA1671" s="236"/>
      <c r="AB1671" s="236"/>
      <c r="AC1671" s="236"/>
      <c r="AD1671" s="236"/>
      <c r="AE1671" s="236"/>
      <c r="AF1671" s="236"/>
      <c r="AG1671" s="236"/>
      <c r="AH1671" s="236"/>
      <c r="AI1671" s="236"/>
      <c r="AJ1671" s="236"/>
      <c r="AK1671" s="236"/>
      <c r="AL1671" s="260" t="str">
        <f t="shared" si="301"/>
        <v>нет</v>
      </c>
      <c r="AM1671" s="260" t="str">
        <f t="shared" si="305"/>
        <v>нет</v>
      </c>
      <c r="AN1671" s="260">
        <f t="shared" si="302"/>
        <v>0</v>
      </c>
      <c r="AO1671" s="260" t="e">
        <f t="shared" si="303"/>
        <v>#VALUE!</v>
      </c>
    </row>
    <row r="1672" spans="1:41">
      <c r="A1672" s="264" t="e">
        <f t="shared" si="306"/>
        <v>#VALUE!</v>
      </c>
      <c r="B1672" s="243">
        <v>1760</v>
      </c>
      <c r="C1672" s="244"/>
      <c r="D1672" s="259" t="str">
        <f t="shared" si="299"/>
        <v/>
      </c>
      <c r="E1672" s="236"/>
      <c r="F1672" s="236"/>
      <c r="G1672" s="244"/>
      <c r="H1672" s="259" t="str">
        <f t="shared" si="300"/>
        <v/>
      </c>
      <c r="I1672" s="236"/>
      <c r="J1672" s="236"/>
      <c r="K1672" s="236"/>
      <c r="L1672" s="236"/>
      <c r="M1672" s="311">
        <f t="shared" si="304"/>
        <v>0</v>
      </c>
      <c r="N1672" s="236"/>
      <c r="O1672" s="236"/>
      <c r="P1672" s="236"/>
      <c r="Q1672" s="236"/>
      <c r="R1672" s="236"/>
      <c r="S1672" s="236"/>
      <c r="T1672" s="236"/>
      <c r="U1672" s="236"/>
      <c r="V1672" s="236"/>
      <c r="W1672" s="236"/>
      <c r="X1672" s="236"/>
      <c r="Y1672" s="236"/>
      <c r="Z1672" s="236"/>
      <c r="AA1672" s="236"/>
      <c r="AB1672" s="236"/>
      <c r="AC1672" s="236"/>
      <c r="AD1672" s="236"/>
      <c r="AE1672" s="236"/>
      <c r="AF1672" s="236"/>
      <c r="AG1672" s="236"/>
      <c r="AH1672" s="236"/>
      <c r="AI1672" s="236"/>
      <c r="AJ1672" s="236"/>
      <c r="AK1672" s="236"/>
      <c r="AL1672" s="260" t="str">
        <f t="shared" si="301"/>
        <v>нет</v>
      </c>
      <c r="AM1672" s="260" t="str">
        <f t="shared" si="305"/>
        <v>нет</v>
      </c>
      <c r="AN1672" s="260">
        <f t="shared" si="302"/>
        <v>0</v>
      </c>
      <c r="AO1672" s="260" t="e">
        <f t="shared" si="303"/>
        <v>#VALUE!</v>
      </c>
    </row>
    <row r="1673" spans="1:41">
      <c r="A1673" s="264" t="e">
        <f t="shared" si="306"/>
        <v>#VALUE!</v>
      </c>
      <c r="B1673" s="243">
        <v>1761</v>
      </c>
      <c r="C1673" s="244"/>
      <c r="D1673" s="259" t="str">
        <f t="shared" si="299"/>
        <v/>
      </c>
      <c r="E1673" s="236"/>
      <c r="F1673" s="236"/>
      <c r="G1673" s="244"/>
      <c r="H1673" s="259" t="str">
        <f t="shared" si="300"/>
        <v/>
      </c>
      <c r="I1673" s="236"/>
      <c r="J1673" s="236"/>
      <c r="K1673" s="236"/>
      <c r="L1673" s="236"/>
      <c r="M1673" s="311">
        <f t="shared" si="304"/>
        <v>0</v>
      </c>
      <c r="N1673" s="236"/>
      <c r="O1673" s="236"/>
      <c r="P1673" s="236"/>
      <c r="Q1673" s="236"/>
      <c r="R1673" s="236"/>
      <c r="S1673" s="236"/>
      <c r="T1673" s="236"/>
      <c r="U1673" s="236"/>
      <c r="V1673" s="236"/>
      <c r="W1673" s="236"/>
      <c r="X1673" s="236"/>
      <c r="Y1673" s="236"/>
      <c r="Z1673" s="236"/>
      <c r="AA1673" s="236"/>
      <c r="AB1673" s="236"/>
      <c r="AC1673" s="236"/>
      <c r="AD1673" s="236"/>
      <c r="AE1673" s="236"/>
      <c r="AF1673" s="236"/>
      <c r="AG1673" s="236"/>
      <c r="AH1673" s="236"/>
      <c r="AI1673" s="236"/>
      <c r="AJ1673" s="236"/>
      <c r="AK1673" s="236"/>
      <c r="AL1673" s="260" t="str">
        <f t="shared" si="301"/>
        <v>нет</v>
      </c>
      <c r="AM1673" s="260" t="str">
        <f t="shared" si="305"/>
        <v>нет</v>
      </c>
      <c r="AN1673" s="260">
        <f t="shared" si="302"/>
        <v>0</v>
      </c>
      <c r="AO1673" s="260" t="e">
        <f t="shared" si="303"/>
        <v>#VALUE!</v>
      </c>
    </row>
    <row r="1674" spans="1:41">
      <c r="A1674" s="264" t="e">
        <f t="shared" si="306"/>
        <v>#VALUE!</v>
      </c>
      <c r="B1674" s="243">
        <v>1762</v>
      </c>
      <c r="C1674" s="244"/>
      <c r="D1674" s="259" t="str">
        <f t="shared" si="299"/>
        <v/>
      </c>
      <c r="E1674" s="236"/>
      <c r="F1674" s="236"/>
      <c r="G1674" s="244"/>
      <c r="H1674" s="259" t="str">
        <f t="shared" si="300"/>
        <v/>
      </c>
      <c r="I1674" s="236"/>
      <c r="J1674" s="236"/>
      <c r="K1674" s="236"/>
      <c r="L1674" s="236"/>
      <c r="M1674" s="311">
        <f t="shared" si="304"/>
        <v>0</v>
      </c>
      <c r="N1674" s="236"/>
      <c r="O1674" s="236"/>
      <c r="P1674" s="236"/>
      <c r="Q1674" s="236"/>
      <c r="R1674" s="236"/>
      <c r="S1674" s="236"/>
      <c r="T1674" s="236"/>
      <c r="U1674" s="236"/>
      <c r="V1674" s="236"/>
      <c r="W1674" s="236"/>
      <c r="X1674" s="236"/>
      <c r="Y1674" s="236"/>
      <c r="Z1674" s="236"/>
      <c r="AA1674" s="236"/>
      <c r="AB1674" s="236"/>
      <c r="AC1674" s="236"/>
      <c r="AD1674" s="236"/>
      <c r="AE1674" s="236"/>
      <c r="AF1674" s="236"/>
      <c r="AG1674" s="236"/>
      <c r="AH1674" s="236"/>
      <c r="AI1674" s="236"/>
      <c r="AJ1674" s="236"/>
      <c r="AK1674" s="236"/>
      <c r="AL1674" s="260" t="str">
        <f t="shared" si="301"/>
        <v>нет</v>
      </c>
      <c r="AM1674" s="260" t="str">
        <f t="shared" si="305"/>
        <v>нет</v>
      </c>
      <c r="AN1674" s="260">
        <f t="shared" si="302"/>
        <v>0</v>
      </c>
      <c r="AO1674" s="260" t="e">
        <f t="shared" si="303"/>
        <v>#VALUE!</v>
      </c>
    </row>
    <row r="1675" spans="1:41">
      <c r="A1675" s="264" t="e">
        <f t="shared" si="306"/>
        <v>#VALUE!</v>
      </c>
      <c r="B1675" s="243">
        <v>1763</v>
      </c>
      <c r="C1675" s="244"/>
      <c r="D1675" s="259" t="str">
        <f t="shared" si="299"/>
        <v/>
      </c>
      <c r="E1675" s="236"/>
      <c r="F1675" s="236"/>
      <c r="G1675" s="244"/>
      <c r="H1675" s="259" t="str">
        <f t="shared" si="300"/>
        <v/>
      </c>
      <c r="I1675" s="236"/>
      <c r="J1675" s="236"/>
      <c r="K1675" s="236"/>
      <c r="L1675" s="236"/>
      <c r="M1675" s="311">
        <f t="shared" si="304"/>
        <v>0</v>
      </c>
      <c r="N1675" s="236"/>
      <c r="O1675" s="236"/>
      <c r="P1675" s="236"/>
      <c r="Q1675" s="236"/>
      <c r="R1675" s="236"/>
      <c r="S1675" s="236"/>
      <c r="T1675" s="236"/>
      <c r="U1675" s="236"/>
      <c r="V1675" s="236"/>
      <c r="W1675" s="236"/>
      <c r="X1675" s="236"/>
      <c r="Y1675" s="236"/>
      <c r="Z1675" s="236"/>
      <c r="AA1675" s="236"/>
      <c r="AB1675" s="236"/>
      <c r="AC1675" s="236"/>
      <c r="AD1675" s="236"/>
      <c r="AE1675" s="236"/>
      <c r="AF1675" s="236"/>
      <c r="AG1675" s="236"/>
      <c r="AH1675" s="236"/>
      <c r="AI1675" s="236"/>
      <c r="AJ1675" s="236"/>
      <c r="AK1675" s="236"/>
      <c r="AL1675" s="260" t="str">
        <f t="shared" si="301"/>
        <v>нет</v>
      </c>
      <c r="AM1675" s="260" t="str">
        <f t="shared" si="305"/>
        <v>нет</v>
      </c>
      <c r="AN1675" s="260">
        <f t="shared" si="302"/>
        <v>0</v>
      </c>
      <c r="AO1675" s="260" t="e">
        <f t="shared" si="303"/>
        <v>#VALUE!</v>
      </c>
    </row>
    <row r="1676" spans="1:41">
      <c r="A1676" s="264" t="e">
        <f t="shared" si="306"/>
        <v>#VALUE!</v>
      </c>
      <c r="B1676" s="243">
        <v>1764</v>
      </c>
      <c r="C1676" s="244"/>
      <c r="D1676" s="259" t="str">
        <f t="shared" si="299"/>
        <v/>
      </c>
      <c r="E1676" s="236"/>
      <c r="F1676" s="236"/>
      <c r="G1676" s="244"/>
      <c r="H1676" s="259" t="str">
        <f t="shared" si="300"/>
        <v/>
      </c>
      <c r="I1676" s="236"/>
      <c r="J1676" s="236"/>
      <c r="K1676" s="236"/>
      <c r="L1676" s="236"/>
      <c r="M1676" s="311">
        <f t="shared" si="304"/>
        <v>0</v>
      </c>
      <c r="N1676" s="236"/>
      <c r="O1676" s="236"/>
      <c r="P1676" s="236"/>
      <c r="Q1676" s="236"/>
      <c r="R1676" s="236"/>
      <c r="S1676" s="236"/>
      <c r="T1676" s="236"/>
      <c r="U1676" s="236"/>
      <c r="V1676" s="236"/>
      <c r="W1676" s="236"/>
      <c r="X1676" s="236"/>
      <c r="Y1676" s="236"/>
      <c r="Z1676" s="236"/>
      <c r="AA1676" s="236"/>
      <c r="AB1676" s="236"/>
      <c r="AC1676" s="236"/>
      <c r="AD1676" s="236"/>
      <c r="AE1676" s="236"/>
      <c r="AF1676" s="236"/>
      <c r="AG1676" s="236"/>
      <c r="AH1676" s="236"/>
      <c r="AI1676" s="236"/>
      <c r="AJ1676" s="236"/>
      <c r="AK1676" s="236"/>
      <c r="AL1676" s="260" t="str">
        <f t="shared" si="301"/>
        <v>нет</v>
      </c>
      <c r="AM1676" s="260" t="str">
        <f t="shared" si="305"/>
        <v>нет</v>
      </c>
      <c r="AN1676" s="260">
        <f t="shared" si="302"/>
        <v>0</v>
      </c>
      <c r="AO1676" s="260" t="e">
        <f t="shared" si="303"/>
        <v>#VALUE!</v>
      </c>
    </row>
    <row r="1677" spans="1:41">
      <c r="A1677" s="264" t="e">
        <f t="shared" si="306"/>
        <v>#VALUE!</v>
      </c>
      <c r="B1677" s="243">
        <v>1765</v>
      </c>
      <c r="C1677" s="244"/>
      <c r="D1677" s="259" t="str">
        <f t="shared" si="299"/>
        <v/>
      </c>
      <c r="E1677" s="236"/>
      <c r="F1677" s="236"/>
      <c r="G1677" s="244"/>
      <c r="H1677" s="259" t="str">
        <f t="shared" si="300"/>
        <v/>
      </c>
      <c r="I1677" s="236"/>
      <c r="J1677" s="236"/>
      <c r="K1677" s="236"/>
      <c r="L1677" s="236"/>
      <c r="M1677" s="311">
        <f t="shared" si="304"/>
        <v>0</v>
      </c>
      <c r="N1677" s="236"/>
      <c r="O1677" s="236"/>
      <c r="P1677" s="236"/>
      <c r="Q1677" s="236"/>
      <c r="R1677" s="236"/>
      <c r="S1677" s="236"/>
      <c r="T1677" s="236"/>
      <c r="U1677" s="236"/>
      <c r="V1677" s="236"/>
      <c r="W1677" s="236"/>
      <c r="X1677" s="236"/>
      <c r="Y1677" s="236"/>
      <c r="Z1677" s="236"/>
      <c r="AA1677" s="236"/>
      <c r="AB1677" s="236"/>
      <c r="AC1677" s="236"/>
      <c r="AD1677" s="236"/>
      <c r="AE1677" s="236"/>
      <c r="AF1677" s="236"/>
      <c r="AG1677" s="236"/>
      <c r="AH1677" s="236"/>
      <c r="AI1677" s="236"/>
      <c r="AJ1677" s="236"/>
      <c r="AK1677" s="236"/>
      <c r="AL1677" s="260" t="str">
        <f t="shared" si="301"/>
        <v>нет</v>
      </c>
      <c r="AM1677" s="260" t="str">
        <f t="shared" si="305"/>
        <v>нет</v>
      </c>
      <c r="AN1677" s="260">
        <f t="shared" si="302"/>
        <v>0</v>
      </c>
      <c r="AO1677" s="260" t="e">
        <f t="shared" si="303"/>
        <v>#VALUE!</v>
      </c>
    </row>
    <row r="1678" spans="1:41">
      <c r="A1678" s="264" t="e">
        <f t="shared" si="306"/>
        <v>#VALUE!</v>
      </c>
      <c r="B1678" s="243">
        <v>1766</v>
      </c>
      <c r="C1678" s="244"/>
      <c r="D1678" s="259" t="str">
        <f t="shared" si="299"/>
        <v/>
      </c>
      <c r="E1678" s="236"/>
      <c r="F1678" s="236"/>
      <c r="G1678" s="244"/>
      <c r="H1678" s="259" t="str">
        <f t="shared" si="300"/>
        <v/>
      </c>
      <c r="I1678" s="236"/>
      <c r="J1678" s="236"/>
      <c r="K1678" s="236"/>
      <c r="L1678" s="236"/>
      <c r="M1678" s="311">
        <f t="shared" si="304"/>
        <v>0</v>
      </c>
      <c r="N1678" s="236"/>
      <c r="O1678" s="236"/>
      <c r="P1678" s="236"/>
      <c r="Q1678" s="236"/>
      <c r="R1678" s="236"/>
      <c r="S1678" s="236"/>
      <c r="T1678" s="236"/>
      <c r="U1678" s="236"/>
      <c r="V1678" s="236"/>
      <c r="W1678" s="236"/>
      <c r="X1678" s="236"/>
      <c r="Y1678" s="236"/>
      <c r="Z1678" s="236"/>
      <c r="AA1678" s="236"/>
      <c r="AB1678" s="236"/>
      <c r="AC1678" s="236"/>
      <c r="AD1678" s="236"/>
      <c r="AE1678" s="236"/>
      <c r="AF1678" s="236"/>
      <c r="AG1678" s="236"/>
      <c r="AH1678" s="236"/>
      <c r="AI1678" s="236"/>
      <c r="AJ1678" s="236"/>
      <c r="AK1678" s="236"/>
      <c r="AL1678" s="260" t="str">
        <f t="shared" si="301"/>
        <v>нет</v>
      </c>
      <c r="AM1678" s="260" t="str">
        <f t="shared" si="305"/>
        <v>нет</v>
      </c>
      <c r="AN1678" s="260">
        <f t="shared" si="302"/>
        <v>0</v>
      </c>
      <c r="AO1678" s="260" t="e">
        <f t="shared" si="303"/>
        <v>#VALUE!</v>
      </c>
    </row>
    <row r="1679" spans="1:41">
      <c r="A1679" s="264" t="e">
        <f t="shared" si="306"/>
        <v>#VALUE!</v>
      </c>
      <c r="B1679" s="243">
        <v>1767</v>
      </c>
      <c r="C1679" s="244"/>
      <c r="D1679" s="259" t="str">
        <f t="shared" si="299"/>
        <v/>
      </c>
      <c r="E1679" s="236"/>
      <c r="F1679" s="236"/>
      <c r="G1679" s="244"/>
      <c r="H1679" s="259" t="str">
        <f t="shared" si="300"/>
        <v/>
      </c>
      <c r="I1679" s="236"/>
      <c r="J1679" s="236"/>
      <c r="K1679" s="236"/>
      <c r="L1679" s="236"/>
      <c r="M1679" s="311">
        <f t="shared" si="304"/>
        <v>0</v>
      </c>
      <c r="N1679" s="236"/>
      <c r="O1679" s="236"/>
      <c r="P1679" s="236"/>
      <c r="Q1679" s="236"/>
      <c r="R1679" s="236"/>
      <c r="S1679" s="236"/>
      <c r="T1679" s="236"/>
      <c r="U1679" s="236"/>
      <c r="V1679" s="236"/>
      <c r="W1679" s="236"/>
      <c r="X1679" s="236"/>
      <c r="Y1679" s="236"/>
      <c r="Z1679" s="236"/>
      <c r="AA1679" s="236"/>
      <c r="AB1679" s="236"/>
      <c r="AC1679" s="236"/>
      <c r="AD1679" s="236"/>
      <c r="AE1679" s="236"/>
      <c r="AF1679" s="236"/>
      <c r="AG1679" s="236"/>
      <c r="AH1679" s="236"/>
      <c r="AI1679" s="236"/>
      <c r="AJ1679" s="236"/>
      <c r="AK1679" s="236"/>
      <c r="AL1679" s="260" t="str">
        <f t="shared" si="301"/>
        <v>нет</v>
      </c>
      <c r="AM1679" s="260" t="str">
        <f t="shared" si="305"/>
        <v>нет</v>
      </c>
      <c r="AN1679" s="260">
        <f t="shared" si="302"/>
        <v>0</v>
      </c>
      <c r="AO1679" s="260" t="e">
        <f t="shared" si="303"/>
        <v>#VALUE!</v>
      </c>
    </row>
    <row r="1680" spans="1:41">
      <c r="A1680" s="264" t="e">
        <f t="shared" si="306"/>
        <v>#VALUE!</v>
      </c>
      <c r="B1680" s="243">
        <v>1768</v>
      </c>
      <c r="C1680" s="244"/>
      <c r="D1680" s="259" t="str">
        <f t="shared" si="299"/>
        <v/>
      </c>
      <c r="E1680" s="236"/>
      <c r="F1680" s="236"/>
      <c r="G1680" s="244"/>
      <c r="H1680" s="259" t="str">
        <f t="shared" si="300"/>
        <v/>
      </c>
      <c r="I1680" s="236"/>
      <c r="J1680" s="236"/>
      <c r="K1680" s="236"/>
      <c r="L1680" s="236"/>
      <c r="M1680" s="311">
        <f t="shared" si="304"/>
        <v>0</v>
      </c>
      <c r="N1680" s="236"/>
      <c r="O1680" s="236"/>
      <c r="P1680" s="236"/>
      <c r="Q1680" s="236"/>
      <c r="R1680" s="236"/>
      <c r="S1680" s="236"/>
      <c r="T1680" s="236"/>
      <c r="U1680" s="236"/>
      <c r="V1680" s="236"/>
      <c r="W1680" s="236"/>
      <c r="X1680" s="236"/>
      <c r="Y1680" s="236"/>
      <c r="Z1680" s="236"/>
      <c r="AA1680" s="236"/>
      <c r="AB1680" s="236"/>
      <c r="AC1680" s="236"/>
      <c r="AD1680" s="236"/>
      <c r="AE1680" s="236"/>
      <c r="AF1680" s="236"/>
      <c r="AG1680" s="236"/>
      <c r="AH1680" s="236"/>
      <c r="AI1680" s="236"/>
      <c r="AJ1680" s="236"/>
      <c r="AK1680" s="236"/>
      <c r="AL1680" s="260" t="str">
        <f t="shared" si="301"/>
        <v>нет</v>
      </c>
      <c r="AM1680" s="260" t="str">
        <f t="shared" si="305"/>
        <v>нет</v>
      </c>
      <c r="AN1680" s="260">
        <f t="shared" si="302"/>
        <v>0</v>
      </c>
      <c r="AO1680" s="260" t="e">
        <f t="shared" si="303"/>
        <v>#VALUE!</v>
      </c>
    </row>
    <row r="1681" spans="1:41">
      <c r="A1681" s="264" t="e">
        <f t="shared" si="306"/>
        <v>#VALUE!</v>
      </c>
      <c r="B1681" s="243">
        <v>1769</v>
      </c>
      <c r="C1681" s="244"/>
      <c r="D1681" s="259" t="str">
        <f t="shared" si="299"/>
        <v/>
      </c>
      <c r="E1681" s="236"/>
      <c r="F1681" s="236"/>
      <c r="G1681" s="244"/>
      <c r="H1681" s="259" t="str">
        <f t="shared" si="300"/>
        <v/>
      </c>
      <c r="I1681" s="236"/>
      <c r="J1681" s="236"/>
      <c r="K1681" s="236"/>
      <c r="L1681" s="236"/>
      <c r="M1681" s="311">
        <f t="shared" si="304"/>
        <v>0</v>
      </c>
      <c r="N1681" s="236"/>
      <c r="O1681" s="236"/>
      <c r="P1681" s="236"/>
      <c r="Q1681" s="236"/>
      <c r="R1681" s="236"/>
      <c r="S1681" s="236"/>
      <c r="T1681" s="236"/>
      <c r="U1681" s="236"/>
      <c r="V1681" s="236"/>
      <c r="W1681" s="236"/>
      <c r="X1681" s="236"/>
      <c r="Y1681" s="236"/>
      <c r="Z1681" s="236"/>
      <c r="AA1681" s="236"/>
      <c r="AB1681" s="236"/>
      <c r="AC1681" s="236"/>
      <c r="AD1681" s="236"/>
      <c r="AE1681" s="236"/>
      <c r="AF1681" s="236"/>
      <c r="AG1681" s="236"/>
      <c r="AH1681" s="236"/>
      <c r="AI1681" s="236"/>
      <c r="AJ1681" s="236"/>
      <c r="AK1681" s="236"/>
      <c r="AL1681" s="260" t="str">
        <f t="shared" si="301"/>
        <v>нет</v>
      </c>
      <c r="AM1681" s="260" t="str">
        <f t="shared" si="305"/>
        <v>нет</v>
      </c>
      <c r="AN1681" s="260">
        <f t="shared" si="302"/>
        <v>0</v>
      </c>
      <c r="AO1681" s="260" t="e">
        <f t="shared" si="303"/>
        <v>#VALUE!</v>
      </c>
    </row>
    <row r="1682" spans="1:41">
      <c r="A1682" s="264" t="e">
        <f t="shared" si="306"/>
        <v>#VALUE!</v>
      </c>
      <c r="B1682" s="243">
        <v>1770</v>
      </c>
      <c r="C1682" s="244"/>
      <c r="D1682" s="259" t="str">
        <f t="shared" si="299"/>
        <v/>
      </c>
      <c r="E1682" s="236"/>
      <c r="F1682" s="236"/>
      <c r="G1682" s="244"/>
      <c r="H1682" s="259" t="str">
        <f t="shared" si="300"/>
        <v/>
      </c>
      <c r="I1682" s="236"/>
      <c r="J1682" s="236"/>
      <c r="K1682" s="236"/>
      <c r="L1682" s="236"/>
      <c r="M1682" s="311">
        <f t="shared" si="304"/>
        <v>0</v>
      </c>
      <c r="N1682" s="236"/>
      <c r="O1682" s="236"/>
      <c r="P1682" s="236"/>
      <c r="Q1682" s="236"/>
      <c r="R1682" s="236"/>
      <c r="S1682" s="236"/>
      <c r="T1682" s="236"/>
      <c r="U1682" s="236"/>
      <c r="V1682" s="236"/>
      <c r="W1682" s="236"/>
      <c r="X1682" s="236"/>
      <c r="Y1682" s="236"/>
      <c r="Z1682" s="236"/>
      <c r="AA1682" s="236"/>
      <c r="AB1682" s="236"/>
      <c r="AC1682" s="236"/>
      <c r="AD1682" s="236"/>
      <c r="AE1682" s="236"/>
      <c r="AF1682" s="236"/>
      <c r="AG1682" s="236"/>
      <c r="AH1682" s="236"/>
      <c r="AI1682" s="236"/>
      <c r="AJ1682" s="236"/>
      <c r="AK1682" s="236"/>
      <c r="AL1682" s="260" t="str">
        <f t="shared" si="301"/>
        <v>нет</v>
      </c>
      <c r="AM1682" s="260" t="str">
        <f t="shared" si="305"/>
        <v>нет</v>
      </c>
      <c r="AN1682" s="260">
        <f t="shared" si="302"/>
        <v>0</v>
      </c>
      <c r="AO1682" s="260" t="e">
        <f t="shared" si="303"/>
        <v>#VALUE!</v>
      </c>
    </row>
    <row r="1683" spans="1:41">
      <c r="A1683" s="264" t="e">
        <f t="shared" si="306"/>
        <v>#VALUE!</v>
      </c>
      <c r="B1683" s="243">
        <v>1771</v>
      </c>
      <c r="C1683" s="244"/>
      <c r="D1683" s="259" t="str">
        <f t="shared" si="299"/>
        <v/>
      </c>
      <c r="E1683" s="236"/>
      <c r="F1683" s="236"/>
      <c r="G1683" s="244"/>
      <c r="H1683" s="259" t="str">
        <f t="shared" si="300"/>
        <v/>
      </c>
      <c r="I1683" s="236"/>
      <c r="J1683" s="236"/>
      <c r="K1683" s="236"/>
      <c r="L1683" s="236"/>
      <c r="M1683" s="311">
        <f t="shared" si="304"/>
        <v>0</v>
      </c>
      <c r="N1683" s="236"/>
      <c r="O1683" s="236"/>
      <c r="P1683" s="236"/>
      <c r="Q1683" s="236"/>
      <c r="R1683" s="236"/>
      <c r="S1683" s="236"/>
      <c r="T1683" s="236"/>
      <c r="U1683" s="236"/>
      <c r="V1683" s="236"/>
      <c r="W1683" s="236"/>
      <c r="X1683" s="236"/>
      <c r="Y1683" s="236"/>
      <c r="Z1683" s="236"/>
      <c r="AA1683" s="236"/>
      <c r="AB1683" s="236"/>
      <c r="AC1683" s="236"/>
      <c r="AD1683" s="236"/>
      <c r="AE1683" s="236"/>
      <c r="AF1683" s="236"/>
      <c r="AG1683" s="236"/>
      <c r="AH1683" s="236"/>
      <c r="AI1683" s="236"/>
      <c r="AJ1683" s="236"/>
      <c r="AK1683" s="236"/>
      <c r="AL1683" s="260" t="str">
        <f t="shared" si="301"/>
        <v>нет</v>
      </c>
      <c r="AM1683" s="260" t="str">
        <f t="shared" si="305"/>
        <v>нет</v>
      </c>
      <c r="AN1683" s="260">
        <f t="shared" si="302"/>
        <v>0</v>
      </c>
      <c r="AO1683" s="260" t="e">
        <f t="shared" si="303"/>
        <v>#VALUE!</v>
      </c>
    </row>
    <row r="1684" spans="1:41">
      <c r="A1684" s="264" t="e">
        <f t="shared" si="306"/>
        <v>#VALUE!</v>
      </c>
      <c r="B1684" s="243">
        <v>1772</v>
      </c>
      <c r="C1684" s="244"/>
      <c r="D1684" s="259" t="str">
        <f t="shared" si="299"/>
        <v/>
      </c>
      <c r="E1684" s="236"/>
      <c r="F1684" s="236"/>
      <c r="G1684" s="244"/>
      <c r="H1684" s="259" t="str">
        <f t="shared" si="300"/>
        <v/>
      </c>
      <c r="I1684" s="236"/>
      <c r="J1684" s="236"/>
      <c r="K1684" s="236"/>
      <c r="L1684" s="236"/>
      <c r="M1684" s="311">
        <f t="shared" si="304"/>
        <v>0</v>
      </c>
      <c r="N1684" s="236"/>
      <c r="O1684" s="236"/>
      <c r="P1684" s="236"/>
      <c r="Q1684" s="236"/>
      <c r="R1684" s="236"/>
      <c r="S1684" s="236"/>
      <c r="T1684" s="236"/>
      <c r="U1684" s="236"/>
      <c r="V1684" s="236"/>
      <c r="W1684" s="236"/>
      <c r="X1684" s="236"/>
      <c r="Y1684" s="236"/>
      <c r="Z1684" s="236"/>
      <c r="AA1684" s="236"/>
      <c r="AB1684" s="236"/>
      <c r="AC1684" s="236"/>
      <c r="AD1684" s="236"/>
      <c r="AE1684" s="236"/>
      <c r="AF1684" s="236"/>
      <c r="AG1684" s="236"/>
      <c r="AH1684" s="236"/>
      <c r="AI1684" s="236"/>
      <c r="AJ1684" s="236"/>
      <c r="AK1684" s="236"/>
      <c r="AL1684" s="260" t="str">
        <f t="shared" si="301"/>
        <v>нет</v>
      </c>
      <c r="AM1684" s="260" t="str">
        <f t="shared" si="305"/>
        <v>нет</v>
      </c>
      <c r="AN1684" s="260">
        <f t="shared" si="302"/>
        <v>0</v>
      </c>
      <c r="AO1684" s="260" t="e">
        <f t="shared" si="303"/>
        <v>#VALUE!</v>
      </c>
    </row>
    <row r="1685" spans="1:41">
      <c r="A1685" s="264" t="e">
        <f t="shared" si="306"/>
        <v>#VALUE!</v>
      </c>
      <c r="B1685" s="243">
        <v>1773</v>
      </c>
      <c r="C1685" s="244"/>
      <c r="D1685" s="259" t="str">
        <f t="shared" si="299"/>
        <v/>
      </c>
      <c r="E1685" s="236"/>
      <c r="F1685" s="236"/>
      <c r="G1685" s="244"/>
      <c r="H1685" s="259" t="str">
        <f t="shared" si="300"/>
        <v/>
      </c>
      <c r="I1685" s="236"/>
      <c r="J1685" s="236"/>
      <c r="K1685" s="236"/>
      <c r="L1685" s="236"/>
      <c r="M1685" s="311">
        <f t="shared" si="304"/>
        <v>0</v>
      </c>
      <c r="N1685" s="236"/>
      <c r="O1685" s="236"/>
      <c r="P1685" s="236"/>
      <c r="Q1685" s="236"/>
      <c r="R1685" s="236"/>
      <c r="S1685" s="236"/>
      <c r="T1685" s="236"/>
      <c r="U1685" s="236"/>
      <c r="V1685" s="236"/>
      <c r="W1685" s="236"/>
      <c r="X1685" s="236"/>
      <c r="Y1685" s="236"/>
      <c r="Z1685" s="236"/>
      <c r="AA1685" s="236"/>
      <c r="AB1685" s="236"/>
      <c r="AC1685" s="236"/>
      <c r="AD1685" s="236"/>
      <c r="AE1685" s="236"/>
      <c r="AF1685" s="236"/>
      <c r="AG1685" s="236"/>
      <c r="AH1685" s="236"/>
      <c r="AI1685" s="236"/>
      <c r="AJ1685" s="236"/>
      <c r="AK1685" s="236"/>
      <c r="AL1685" s="260" t="str">
        <f t="shared" si="301"/>
        <v>нет</v>
      </c>
      <c r="AM1685" s="260" t="str">
        <f t="shared" si="305"/>
        <v>нет</v>
      </c>
      <c r="AN1685" s="260">
        <f t="shared" si="302"/>
        <v>0</v>
      </c>
      <c r="AO1685" s="260" t="e">
        <f t="shared" si="303"/>
        <v>#VALUE!</v>
      </c>
    </row>
    <row r="1686" spans="1:41">
      <c r="A1686" s="264" t="e">
        <f t="shared" si="306"/>
        <v>#VALUE!</v>
      </c>
      <c r="B1686" s="243">
        <v>1774</v>
      </c>
      <c r="C1686" s="244"/>
      <c r="D1686" s="259" t="str">
        <f t="shared" si="299"/>
        <v/>
      </c>
      <c r="E1686" s="236"/>
      <c r="F1686" s="236"/>
      <c r="G1686" s="244"/>
      <c r="H1686" s="259" t="str">
        <f t="shared" si="300"/>
        <v/>
      </c>
      <c r="I1686" s="236"/>
      <c r="J1686" s="236"/>
      <c r="K1686" s="236"/>
      <c r="L1686" s="236"/>
      <c r="M1686" s="311">
        <f t="shared" si="304"/>
        <v>0</v>
      </c>
      <c r="N1686" s="236"/>
      <c r="O1686" s="236"/>
      <c r="P1686" s="236"/>
      <c r="Q1686" s="236"/>
      <c r="R1686" s="236"/>
      <c r="S1686" s="236"/>
      <c r="T1686" s="236"/>
      <c r="U1686" s="236"/>
      <c r="V1686" s="236"/>
      <c r="W1686" s="236"/>
      <c r="X1686" s="236"/>
      <c r="Y1686" s="236"/>
      <c r="Z1686" s="236"/>
      <c r="AA1686" s="236"/>
      <c r="AB1686" s="236"/>
      <c r="AC1686" s="236"/>
      <c r="AD1686" s="236"/>
      <c r="AE1686" s="236"/>
      <c r="AF1686" s="236"/>
      <c r="AG1686" s="236"/>
      <c r="AH1686" s="236"/>
      <c r="AI1686" s="236"/>
      <c r="AJ1686" s="236"/>
      <c r="AK1686" s="236"/>
      <c r="AL1686" s="260" t="str">
        <f t="shared" si="301"/>
        <v>нет</v>
      </c>
      <c r="AM1686" s="260" t="str">
        <f t="shared" si="305"/>
        <v>нет</v>
      </c>
      <c r="AN1686" s="260">
        <f t="shared" si="302"/>
        <v>0</v>
      </c>
      <c r="AO1686" s="260" t="e">
        <f t="shared" si="303"/>
        <v>#VALUE!</v>
      </c>
    </row>
    <row r="1687" spans="1:41">
      <c r="A1687" s="264" t="e">
        <f t="shared" si="306"/>
        <v>#VALUE!</v>
      </c>
      <c r="B1687" s="243">
        <v>1775</v>
      </c>
      <c r="C1687" s="244"/>
      <c r="D1687" s="259" t="str">
        <f t="shared" si="299"/>
        <v/>
      </c>
      <c r="E1687" s="236"/>
      <c r="F1687" s="236"/>
      <c r="G1687" s="244"/>
      <c r="H1687" s="259" t="str">
        <f t="shared" si="300"/>
        <v/>
      </c>
      <c r="I1687" s="236"/>
      <c r="J1687" s="236"/>
      <c r="K1687" s="236"/>
      <c r="L1687" s="236"/>
      <c r="M1687" s="311">
        <f t="shared" si="304"/>
        <v>0</v>
      </c>
      <c r="N1687" s="236"/>
      <c r="O1687" s="236"/>
      <c r="P1687" s="236"/>
      <c r="Q1687" s="236"/>
      <c r="R1687" s="236"/>
      <c r="S1687" s="236"/>
      <c r="T1687" s="236"/>
      <c r="U1687" s="236"/>
      <c r="V1687" s="236"/>
      <c r="W1687" s="236"/>
      <c r="X1687" s="236"/>
      <c r="Y1687" s="236"/>
      <c r="Z1687" s="236"/>
      <c r="AA1687" s="236"/>
      <c r="AB1687" s="236"/>
      <c r="AC1687" s="236"/>
      <c r="AD1687" s="236"/>
      <c r="AE1687" s="236"/>
      <c r="AF1687" s="236"/>
      <c r="AG1687" s="236"/>
      <c r="AH1687" s="236"/>
      <c r="AI1687" s="236"/>
      <c r="AJ1687" s="236"/>
      <c r="AK1687" s="236"/>
      <c r="AL1687" s="260" t="str">
        <f t="shared" si="301"/>
        <v>нет</v>
      </c>
      <c r="AM1687" s="260" t="str">
        <f t="shared" si="305"/>
        <v>нет</v>
      </c>
      <c r="AN1687" s="260">
        <f t="shared" si="302"/>
        <v>0</v>
      </c>
      <c r="AO1687" s="260" t="e">
        <f t="shared" si="303"/>
        <v>#VALUE!</v>
      </c>
    </row>
    <row r="1688" spans="1:41">
      <c r="A1688" s="264" t="e">
        <f t="shared" si="306"/>
        <v>#VALUE!</v>
      </c>
      <c r="B1688" s="243">
        <v>1776</v>
      </c>
      <c r="C1688" s="244"/>
      <c r="D1688" s="259" t="str">
        <f t="shared" si="299"/>
        <v/>
      </c>
      <c r="E1688" s="236"/>
      <c r="F1688" s="236"/>
      <c r="G1688" s="244"/>
      <c r="H1688" s="259" t="str">
        <f t="shared" si="300"/>
        <v/>
      </c>
      <c r="I1688" s="236"/>
      <c r="J1688" s="236"/>
      <c r="K1688" s="236"/>
      <c r="L1688" s="236"/>
      <c r="M1688" s="311">
        <f t="shared" si="304"/>
        <v>0</v>
      </c>
      <c r="N1688" s="236"/>
      <c r="O1688" s="236"/>
      <c r="P1688" s="236"/>
      <c r="Q1688" s="236"/>
      <c r="R1688" s="236"/>
      <c r="S1688" s="236"/>
      <c r="T1688" s="236"/>
      <c r="U1688" s="236"/>
      <c r="V1688" s="236"/>
      <c r="W1688" s="236"/>
      <c r="X1688" s="236"/>
      <c r="Y1688" s="236"/>
      <c r="Z1688" s="236"/>
      <c r="AA1688" s="236"/>
      <c r="AB1688" s="236"/>
      <c r="AC1688" s="236"/>
      <c r="AD1688" s="236"/>
      <c r="AE1688" s="236"/>
      <c r="AF1688" s="236"/>
      <c r="AG1688" s="236"/>
      <c r="AH1688" s="236"/>
      <c r="AI1688" s="236"/>
      <c r="AJ1688" s="236"/>
      <c r="AK1688" s="236"/>
      <c r="AL1688" s="260" t="str">
        <f t="shared" si="301"/>
        <v>нет</v>
      </c>
      <c r="AM1688" s="260" t="str">
        <f t="shared" si="305"/>
        <v>нет</v>
      </c>
      <c r="AN1688" s="260">
        <f t="shared" si="302"/>
        <v>0</v>
      </c>
      <c r="AO1688" s="260" t="e">
        <f t="shared" si="303"/>
        <v>#VALUE!</v>
      </c>
    </row>
    <row r="1689" spans="1:41">
      <c r="A1689" s="264" t="e">
        <f t="shared" si="306"/>
        <v>#VALUE!</v>
      </c>
      <c r="B1689" s="243">
        <v>1777</v>
      </c>
      <c r="C1689" s="244"/>
      <c r="D1689" s="259" t="str">
        <f t="shared" si="299"/>
        <v/>
      </c>
      <c r="E1689" s="236"/>
      <c r="F1689" s="236"/>
      <c r="G1689" s="244"/>
      <c r="H1689" s="259" t="str">
        <f t="shared" si="300"/>
        <v/>
      </c>
      <c r="I1689" s="236"/>
      <c r="J1689" s="236"/>
      <c r="K1689" s="236"/>
      <c r="L1689" s="236"/>
      <c r="M1689" s="311">
        <f t="shared" si="304"/>
        <v>0</v>
      </c>
      <c r="N1689" s="236"/>
      <c r="O1689" s="236"/>
      <c r="P1689" s="236"/>
      <c r="Q1689" s="236"/>
      <c r="R1689" s="236"/>
      <c r="S1689" s="236"/>
      <c r="T1689" s="236"/>
      <c r="U1689" s="236"/>
      <c r="V1689" s="236"/>
      <c r="W1689" s="236"/>
      <c r="X1689" s="236"/>
      <c r="Y1689" s="236"/>
      <c r="Z1689" s="236"/>
      <c r="AA1689" s="236"/>
      <c r="AB1689" s="236"/>
      <c r="AC1689" s="236"/>
      <c r="AD1689" s="236"/>
      <c r="AE1689" s="236"/>
      <c r="AF1689" s="236"/>
      <c r="AG1689" s="236"/>
      <c r="AH1689" s="236"/>
      <c r="AI1689" s="236"/>
      <c r="AJ1689" s="236"/>
      <c r="AK1689" s="236"/>
      <c r="AL1689" s="260" t="str">
        <f t="shared" si="301"/>
        <v>нет</v>
      </c>
      <c r="AM1689" s="260" t="str">
        <f t="shared" si="305"/>
        <v>нет</v>
      </c>
      <c r="AN1689" s="260">
        <f t="shared" si="302"/>
        <v>0</v>
      </c>
      <c r="AO1689" s="260" t="e">
        <f t="shared" si="303"/>
        <v>#VALUE!</v>
      </c>
    </row>
    <row r="1690" spans="1:41">
      <c r="A1690" s="264" t="e">
        <f t="shared" si="306"/>
        <v>#VALUE!</v>
      </c>
      <c r="B1690" s="243">
        <v>1778</v>
      </c>
      <c r="C1690" s="244"/>
      <c r="D1690" s="259" t="str">
        <f t="shared" si="299"/>
        <v/>
      </c>
      <c r="E1690" s="236"/>
      <c r="F1690" s="236"/>
      <c r="G1690" s="244"/>
      <c r="H1690" s="259" t="str">
        <f t="shared" si="300"/>
        <v/>
      </c>
      <c r="I1690" s="236"/>
      <c r="J1690" s="236"/>
      <c r="K1690" s="236"/>
      <c r="L1690" s="236"/>
      <c r="M1690" s="311">
        <f t="shared" si="304"/>
        <v>0</v>
      </c>
      <c r="N1690" s="236"/>
      <c r="O1690" s="236"/>
      <c r="P1690" s="236"/>
      <c r="Q1690" s="236"/>
      <c r="R1690" s="236"/>
      <c r="S1690" s="236"/>
      <c r="T1690" s="236"/>
      <c r="U1690" s="236"/>
      <c r="V1690" s="236"/>
      <c r="W1690" s="236"/>
      <c r="X1690" s="236"/>
      <c r="Y1690" s="236"/>
      <c r="Z1690" s="236"/>
      <c r="AA1690" s="236"/>
      <c r="AB1690" s="236"/>
      <c r="AC1690" s="236"/>
      <c r="AD1690" s="236"/>
      <c r="AE1690" s="236"/>
      <c r="AF1690" s="236"/>
      <c r="AG1690" s="236"/>
      <c r="AH1690" s="236"/>
      <c r="AI1690" s="236"/>
      <c r="AJ1690" s="236"/>
      <c r="AK1690" s="236"/>
      <c r="AL1690" s="260" t="str">
        <f t="shared" si="301"/>
        <v>нет</v>
      </c>
      <c r="AM1690" s="260" t="str">
        <f t="shared" si="305"/>
        <v>нет</v>
      </c>
      <c r="AN1690" s="260">
        <f t="shared" si="302"/>
        <v>0</v>
      </c>
      <c r="AO1690" s="260" t="e">
        <f t="shared" si="303"/>
        <v>#VALUE!</v>
      </c>
    </row>
    <row r="1691" spans="1:41">
      <c r="A1691" s="264" t="e">
        <f t="shared" si="306"/>
        <v>#VALUE!</v>
      </c>
      <c r="B1691" s="243">
        <v>1779</v>
      </c>
      <c r="C1691" s="244"/>
      <c r="D1691" s="259" t="str">
        <f t="shared" si="299"/>
        <v/>
      </c>
      <c r="E1691" s="236"/>
      <c r="F1691" s="236"/>
      <c r="G1691" s="244"/>
      <c r="H1691" s="259" t="str">
        <f t="shared" si="300"/>
        <v/>
      </c>
      <c r="I1691" s="236"/>
      <c r="J1691" s="236"/>
      <c r="K1691" s="236"/>
      <c r="L1691" s="236"/>
      <c r="M1691" s="311">
        <f t="shared" si="304"/>
        <v>0</v>
      </c>
      <c r="N1691" s="236"/>
      <c r="O1691" s="236"/>
      <c r="P1691" s="236"/>
      <c r="Q1691" s="236"/>
      <c r="R1691" s="236"/>
      <c r="S1691" s="236"/>
      <c r="T1691" s="236"/>
      <c r="U1691" s="236"/>
      <c r="V1691" s="236"/>
      <c r="W1691" s="236"/>
      <c r="X1691" s="236"/>
      <c r="Y1691" s="236"/>
      <c r="Z1691" s="236"/>
      <c r="AA1691" s="236"/>
      <c r="AB1691" s="236"/>
      <c r="AC1691" s="236"/>
      <c r="AD1691" s="236"/>
      <c r="AE1691" s="236"/>
      <c r="AF1691" s="236"/>
      <c r="AG1691" s="236"/>
      <c r="AH1691" s="236"/>
      <c r="AI1691" s="236"/>
      <c r="AJ1691" s="236"/>
      <c r="AK1691" s="236"/>
      <c r="AL1691" s="260" t="str">
        <f t="shared" si="301"/>
        <v>нет</v>
      </c>
      <c r="AM1691" s="260" t="str">
        <f t="shared" si="305"/>
        <v>нет</v>
      </c>
      <c r="AN1691" s="260">
        <f t="shared" si="302"/>
        <v>0</v>
      </c>
      <c r="AO1691" s="260" t="e">
        <f t="shared" si="303"/>
        <v>#VALUE!</v>
      </c>
    </row>
    <row r="1692" spans="1:41">
      <c r="A1692" s="264" t="e">
        <f t="shared" si="306"/>
        <v>#VALUE!</v>
      </c>
      <c r="B1692" s="243">
        <v>1780</v>
      </c>
      <c r="C1692" s="244"/>
      <c r="D1692" s="259" t="str">
        <f t="shared" ref="D1692:D1755" si="307">IFERROR(VLOOKUP(C1692,msu,2,0),"")</f>
        <v/>
      </c>
      <c r="E1692" s="236"/>
      <c r="F1692" s="236"/>
      <c r="G1692" s="244"/>
      <c r="H1692" s="259" t="str">
        <f t="shared" ref="H1692:H1755" si="308">IFERROR(VLOOKUP(G1692,oo,2,0),"")</f>
        <v/>
      </c>
      <c r="I1692" s="236"/>
      <c r="J1692" s="236"/>
      <c r="K1692" s="236"/>
      <c r="L1692" s="236"/>
      <c r="M1692" s="311">
        <f t="shared" si="304"/>
        <v>0</v>
      </c>
      <c r="N1692" s="236"/>
      <c r="O1692" s="236"/>
      <c r="P1692" s="236"/>
      <c r="Q1692" s="236"/>
      <c r="R1692" s="236"/>
      <c r="S1692" s="236"/>
      <c r="T1692" s="236"/>
      <c r="U1692" s="236"/>
      <c r="V1692" s="236"/>
      <c r="W1692" s="236"/>
      <c r="X1692" s="236"/>
      <c r="Y1692" s="236"/>
      <c r="Z1692" s="236"/>
      <c r="AA1692" s="236"/>
      <c r="AB1692" s="236"/>
      <c r="AC1692" s="236"/>
      <c r="AD1692" s="236"/>
      <c r="AE1692" s="236"/>
      <c r="AF1692" s="236"/>
      <c r="AG1692" s="236"/>
      <c r="AH1692" s="236"/>
      <c r="AI1692" s="236"/>
      <c r="AJ1692" s="236"/>
      <c r="AK1692" s="236"/>
      <c r="AL1692" s="260" t="str">
        <f t="shared" si="301"/>
        <v>нет</v>
      </c>
      <c r="AM1692" s="260" t="str">
        <f t="shared" si="305"/>
        <v>нет</v>
      </c>
      <c r="AN1692" s="260">
        <f t="shared" si="302"/>
        <v>0</v>
      </c>
      <c r="AO1692" s="260" t="e">
        <f t="shared" si="303"/>
        <v>#VALUE!</v>
      </c>
    </row>
    <row r="1693" spans="1:41">
      <c r="A1693" s="264" t="e">
        <f t="shared" si="306"/>
        <v>#VALUE!</v>
      </c>
      <c r="B1693" s="243">
        <v>1781</v>
      </c>
      <c r="C1693" s="244"/>
      <c r="D1693" s="259" t="str">
        <f t="shared" si="307"/>
        <v/>
      </c>
      <c r="E1693" s="236"/>
      <c r="F1693" s="236"/>
      <c r="G1693" s="244"/>
      <c r="H1693" s="259" t="str">
        <f t="shared" si="308"/>
        <v/>
      </c>
      <c r="I1693" s="236"/>
      <c r="J1693" s="236"/>
      <c r="K1693" s="236"/>
      <c r="L1693" s="236"/>
      <c r="M1693" s="311">
        <f t="shared" si="304"/>
        <v>0</v>
      </c>
      <c r="N1693" s="236"/>
      <c r="O1693" s="236"/>
      <c r="P1693" s="236"/>
      <c r="Q1693" s="236"/>
      <c r="R1693" s="236"/>
      <c r="S1693" s="236"/>
      <c r="T1693" s="236"/>
      <c r="U1693" s="236"/>
      <c r="V1693" s="236"/>
      <c r="W1693" s="236"/>
      <c r="X1693" s="236"/>
      <c r="Y1693" s="236"/>
      <c r="Z1693" s="236"/>
      <c r="AA1693" s="236"/>
      <c r="AB1693" s="236"/>
      <c r="AC1693" s="236"/>
      <c r="AD1693" s="236"/>
      <c r="AE1693" s="236"/>
      <c r="AF1693" s="236"/>
      <c r="AG1693" s="236"/>
      <c r="AH1693" s="236"/>
      <c r="AI1693" s="236"/>
      <c r="AJ1693" s="236"/>
      <c r="AK1693" s="236"/>
      <c r="AL1693" s="260" t="str">
        <f t="shared" si="301"/>
        <v>нет</v>
      </c>
      <c r="AM1693" s="260" t="str">
        <f t="shared" si="305"/>
        <v>нет</v>
      </c>
      <c r="AN1693" s="260">
        <f t="shared" si="302"/>
        <v>0</v>
      </c>
      <c r="AO1693" s="260" t="e">
        <f t="shared" si="303"/>
        <v>#VALUE!</v>
      </c>
    </row>
    <row r="1694" spans="1:41">
      <c r="A1694" s="264" t="e">
        <f t="shared" si="306"/>
        <v>#VALUE!</v>
      </c>
      <c r="B1694" s="243">
        <v>1782</v>
      </c>
      <c r="C1694" s="244"/>
      <c r="D1694" s="259" t="str">
        <f t="shared" si="307"/>
        <v/>
      </c>
      <c r="E1694" s="236"/>
      <c r="F1694" s="236"/>
      <c r="G1694" s="244"/>
      <c r="H1694" s="259" t="str">
        <f t="shared" si="308"/>
        <v/>
      </c>
      <c r="I1694" s="236"/>
      <c r="J1694" s="236"/>
      <c r="K1694" s="236"/>
      <c r="L1694" s="236"/>
      <c r="M1694" s="311">
        <f t="shared" si="304"/>
        <v>0</v>
      </c>
      <c r="N1694" s="236"/>
      <c r="O1694" s="236"/>
      <c r="P1694" s="236"/>
      <c r="Q1694" s="236"/>
      <c r="R1694" s="236"/>
      <c r="S1694" s="236"/>
      <c r="T1694" s="236"/>
      <c r="U1694" s="236"/>
      <c r="V1694" s="236"/>
      <c r="W1694" s="236"/>
      <c r="X1694" s="236"/>
      <c r="Y1694" s="236"/>
      <c r="Z1694" s="236"/>
      <c r="AA1694" s="236"/>
      <c r="AB1694" s="236"/>
      <c r="AC1694" s="236"/>
      <c r="AD1694" s="236"/>
      <c r="AE1694" s="236"/>
      <c r="AF1694" s="236"/>
      <c r="AG1694" s="236"/>
      <c r="AH1694" s="236"/>
      <c r="AI1694" s="236"/>
      <c r="AJ1694" s="236"/>
      <c r="AK1694" s="236"/>
      <c r="AL1694" s="260" t="str">
        <f t="shared" si="301"/>
        <v>нет</v>
      </c>
      <c r="AM1694" s="260" t="str">
        <f t="shared" si="305"/>
        <v>нет</v>
      </c>
      <c r="AN1694" s="260">
        <f t="shared" si="302"/>
        <v>0</v>
      </c>
      <c r="AO1694" s="260" t="e">
        <f t="shared" si="303"/>
        <v>#VALUE!</v>
      </c>
    </row>
    <row r="1695" spans="1:41">
      <c r="A1695" s="264" t="e">
        <f t="shared" si="306"/>
        <v>#VALUE!</v>
      </c>
      <c r="B1695" s="243">
        <v>1783</v>
      </c>
      <c r="C1695" s="244"/>
      <c r="D1695" s="259" t="str">
        <f t="shared" si="307"/>
        <v/>
      </c>
      <c r="E1695" s="236"/>
      <c r="F1695" s="236"/>
      <c r="G1695" s="244"/>
      <c r="H1695" s="259" t="str">
        <f t="shared" si="308"/>
        <v/>
      </c>
      <c r="I1695" s="236"/>
      <c r="J1695" s="236"/>
      <c r="K1695" s="236"/>
      <c r="L1695" s="236"/>
      <c r="M1695" s="311">
        <f t="shared" si="304"/>
        <v>0</v>
      </c>
      <c r="N1695" s="236"/>
      <c r="O1695" s="236"/>
      <c r="P1695" s="236"/>
      <c r="Q1695" s="236"/>
      <c r="R1695" s="236"/>
      <c r="S1695" s="236"/>
      <c r="T1695" s="236"/>
      <c r="U1695" s="236"/>
      <c r="V1695" s="236"/>
      <c r="W1695" s="236"/>
      <c r="X1695" s="236"/>
      <c r="Y1695" s="236"/>
      <c r="Z1695" s="236"/>
      <c r="AA1695" s="236"/>
      <c r="AB1695" s="236"/>
      <c r="AC1695" s="236"/>
      <c r="AD1695" s="236"/>
      <c r="AE1695" s="236"/>
      <c r="AF1695" s="236"/>
      <c r="AG1695" s="236"/>
      <c r="AH1695" s="236"/>
      <c r="AI1695" s="236"/>
      <c r="AJ1695" s="236"/>
      <c r="AK1695" s="236"/>
      <c r="AL1695" s="260" t="str">
        <f t="shared" si="301"/>
        <v>нет</v>
      </c>
      <c r="AM1695" s="260" t="str">
        <f t="shared" si="305"/>
        <v>нет</v>
      </c>
      <c r="AN1695" s="260">
        <f t="shared" si="302"/>
        <v>0</v>
      </c>
      <c r="AO1695" s="260" t="e">
        <f t="shared" si="303"/>
        <v>#VALUE!</v>
      </c>
    </row>
    <row r="1696" spans="1:41">
      <c r="A1696" s="264" t="e">
        <f t="shared" si="306"/>
        <v>#VALUE!</v>
      </c>
      <c r="B1696" s="243">
        <v>1784</v>
      </c>
      <c r="C1696" s="244"/>
      <c r="D1696" s="259" t="str">
        <f t="shared" si="307"/>
        <v/>
      </c>
      <c r="E1696" s="236"/>
      <c r="F1696" s="236"/>
      <c r="G1696" s="244"/>
      <c r="H1696" s="259" t="str">
        <f t="shared" si="308"/>
        <v/>
      </c>
      <c r="I1696" s="236"/>
      <c r="J1696" s="236"/>
      <c r="K1696" s="236"/>
      <c r="L1696" s="236"/>
      <c r="M1696" s="311">
        <f t="shared" si="304"/>
        <v>0</v>
      </c>
      <c r="N1696" s="236"/>
      <c r="O1696" s="236"/>
      <c r="P1696" s="236"/>
      <c r="Q1696" s="236"/>
      <c r="R1696" s="236"/>
      <c r="S1696" s="236"/>
      <c r="T1696" s="236"/>
      <c r="U1696" s="236"/>
      <c r="V1696" s="236"/>
      <c r="W1696" s="236"/>
      <c r="X1696" s="236"/>
      <c r="Y1696" s="236"/>
      <c r="Z1696" s="236"/>
      <c r="AA1696" s="236"/>
      <c r="AB1696" s="236"/>
      <c r="AC1696" s="236"/>
      <c r="AD1696" s="236"/>
      <c r="AE1696" s="236"/>
      <c r="AF1696" s="236"/>
      <c r="AG1696" s="236"/>
      <c r="AH1696" s="236"/>
      <c r="AI1696" s="236"/>
      <c r="AJ1696" s="236"/>
      <c r="AK1696" s="236"/>
      <c r="AL1696" s="260" t="str">
        <f t="shared" si="301"/>
        <v>нет</v>
      </c>
      <c r="AM1696" s="260" t="str">
        <f t="shared" si="305"/>
        <v>нет</v>
      </c>
      <c r="AN1696" s="260">
        <f t="shared" si="302"/>
        <v>0</v>
      </c>
      <c r="AO1696" s="260" t="e">
        <f t="shared" si="303"/>
        <v>#VALUE!</v>
      </c>
    </row>
    <row r="1697" spans="1:41">
      <c r="A1697" s="264" t="e">
        <f t="shared" si="306"/>
        <v>#VALUE!</v>
      </c>
      <c r="B1697" s="243">
        <v>1785</v>
      </c>
      <c r="C1697" s="244"/>
      <c r="D1697" s="259" t="str">
        <f t="shared" si="307"/>
        <v/>
      </c>
      <c r="E1697" s="236"/>
      <c r="F1697" s="236"/>
      <c r="G1697" s="244"/>
      <c r="H1697" s="259" t="str">
        <f t="shared" si="308"/>
        <v/>
      </c>
      <c r="I1697" s="236"/>
      <c r="J1697" s="236"/>
      <c r="K1697" s="236"/>
      <c r="L1697" s="236"/>
      <c r="M1697" s="311">
        <f t="shared" si="304"/>
        <v>0</v>
      </c>
      <c r="N1697" s="236"/>
      <c r="O1697" s="236"/>
      <c r="P1697" s="236"/>
      <c r="Q1697" s="236"/>
      <c r="R1697" s="236"/>
      <c r="S1697" s="236"/>
      <c r="T1697" s="236"/>
      <c r="U1697" s="236"/>
      <c r="V1697" s="236"/>
      <c r="W1697" s="236"/>
      <c r="X1697" s="236"/>
      <c r="Y1697" s="236"/>
      <c r="Z1697" s="236"/>
      <c r="AA1697" s="236"/>
      <c r="AB1697" s="236"/>
      <c r="AC1697" s="236"/>
      <c r="AD1697" s="236"/>
      <c r="AE1697" s="236"/>
      <c r="AF1697" s="236"/>
      <c r="AG1697" s="236"/>
      <c r="AH1697" s="236"/>
      <c r="AI1697" s="236"/>
      <c r="AJ1697" s="236"/>
      <c r="AK1697" s="236"/>
      <c r="AL1697" s="260" t="str">
        <f t="shared" si="301"/>
        <v>нет</v>
      </c>
      <c r="AM1697" s="260" t="str">
        <f t="shared" si="305"/>
        <v>нет</v>
      </c>
      <c r="AN1697" s="260">
        <f t="shared" si="302"/>
        <v>0</v>
      </c>
      <c r="AO1697" s="260" t="e">
        <f t="shared" si="303"/>
        <v>#VALUE!</v>
      </c>
    </row>
    <row r="1698" spans="1:41">
      <c r="A1698" s="264" t="e">
        <f t="shared" si="306"/>
        <v>#VALUE!</v>
      </c>
      <c r="B1698" s="243">
        <v>1786</v>
      </c>
      <c r="C1698" s="244"/>
      <c r="D1698" s="259" t="str">
        <f t="shared" si="307"/>
        <v/>
      </c>
      <c r="E1698" s="236"/>
      <c r="F1698" s="236"/>
      <c r="G1698" s="244"/>
      <c r="H1698" s="259" t="str">
        <f t="shared" si="308"/>
        <v/>
      </c>
      <c r="I1698" s="236"/>
      <c r="J1698" s="236"/>
      <c r="K1698" s="236"/>
      <c r="L1698" s="236"/>
      <c r="M1698" s="311">
        <f t="shared" si="304"/>
        <v>0</v>
      </c>
      <c r="N1698" s="236"/>
      <c r="O1698" s="236"/>
      <c r="P1698" s="236"/>
      <c r="Q1698" s="236"/>
      <c r="R1698" s="236"/>
      <c r="S1698" s="236"/>
      <c r="T1698" s="236"/>
      <c r="U1698" s="236"/>
      <c r="V1698" s="236"/>
      <c r="W1698" s="236"/>
      <c r="X1698" s="236"/>
      <c r="Y1698" s="236"/>
      <c r="Z1698" s="236"/>
      <c r="AA1698" s="236"/>
      <c r="AB1698" s="236"/>
      <c r="AC1698" s="236"/>
      <c r="AD1698" s="236"/>
      <c r="AE1698" s="236"/>
      <c r="AF1698" s="236"/>
      <c r="AG1698" s="236"/>
      <c r="AH1698" s="236"/>
      <c r="AI1698" s="236"/>
      <c r="AJ1698" s="236"/>
      <c r="AK1698" s="236"/>
      <c r="AL1698" s="260" t="str">
        <f t="shared" ref="AL1698:AL1761" si="309">IF($I1698&lt;5,"нет",IF($I1698&gt;9,"нет","да"))</f>
        <v>нет</v>
      </c>
      <c r="AM1698" s="260" t="str">
        <f t="shared" si="305"/>
        <v>нет</v>
      </c>
      <c r="AN1698" s="260">
        <f t="shared" ref="AN1698:AN1761" si="310">COUNTIF(N1698:AK1698,"призер")+COUNTIF(N1698:AK1698,"победитель")</f>
        <v>0</v>
      </c>
      <c r="AO1698" s="260" t="e">
        <f t="shared" ref="AO1698:AO1761" si="311">IF(LEN(G1698)=5,LEFT(G1698,1)+100,LEFT(G1698,2)+100)</f>
        <v>#VALUE!</v>
      </c>
    </row>
    <row r="1699" spans="1:41">
      <c r="A1699" s="264" t="e">
        <f t="shared" si="306"/>
        <v>#VALUE!</v>
      </c>
      <c r="B1699" s="243">
        <v>1787</v>
      </c>
      <c r="C1699" s="244"/>
      <c r="D1699" s="259" t="str">
        <f t="shared" si="307"/>
        <v/>
      </c>
      <c r="E1699" s="236"/>
      <c r="F1699" s="236"/>
      <c r="G1699" s="244"/>
      <c r="H1699" s="259" t="str">
        <f t="shared" si="308"/>
        <v/>
      </c>
      <c r="I1699" s="236"/>
      <c r="J1699" s="236"/>
      <c r="K1699" s="236"/>
      <c r="L1699" s="236"/>
      <c r="M1699" s="311">
        <f t="shared" ref="M1699:M1762" si="312">COUNTA(N1699:AK1699)</f>
        <v>0</v>
      </c>
      <c r="N1699" s="236"/>
      <c r="O1699" s="236"/>
      <c r="P1699" s="236"/>
      <c r="Q1699" s="236"/>
      <c r="R1699" s="236"/>
      <c r="S1699" s="236"/>
      <c r="T1699" s="236"/>
      <c r="U1699" s="236"/>
      <c r="V1699" s="236"/>
      <c r="W1699" s="236"/>
      <c r="X1699" s="236"/>
      <c r="Y1699" s="236"/>
      <c r="Z1699" s="236"/>
      <c r="AA1699" s="236"/>
      <c r="AB1699" s="236"/>
      <c r="AC1699" s="236"/>
      <c r="AD1699" s="236"/>
      <c r="AE1699" s="236"/>
      <c r="AF1699" s="236"/>
      <c r="AG1699" s="236"/>
      <c r="AH1699" s="236"/>
      <c r="AI1699" s="236"/>
      <c r="AJ1699" s="236"/>
      <c r="AK1699" s="236"/>
      <c r="AL1699" s="260" t="str">
        <f t="shared" si="309"/>
        <v>нет</v>
      </c>
      <c r="AM1699" s="260" t="str">
        <f t="shared" ref="AM1699:AM1762" si="313">IF($I1699&lt;=9,"нет","да")</f>
        <v>нет</v>
      </c>
      <c r="AN1699" s="260">
        <f t="shared" si="310"/>
        <v>0</v>
      </c>
      <c r="AO1699" s="260" t="e">
        <f t="shared" si="311"/>
        <v>#VALUE!</v>
      </c>
    </row>
    <row r="1700" spans="1:41">
      <c r="A1700" s="264" t="e">
        <f t="shared" si="306"/>
        <v>#VALUE!</v>
      </c>
      <c r="B1700" s="243">
        <v>1788</v>
      </c>
      <c r="C1700" s="244"/>
      <c r="D1700" s="259" t="str">
        <f t="shared" si="307"/>
        <v/>
      </c>
      <c r="E1700" s="236"/>
      <c r="F1700" s="236"/>
      <c r="G1700" s="244"/>
      <c r="H1700" s="259" t="str">
        <f t="shared" si="308"/>
        <v/>
      </c>
      <c r="I1700" s="236"/>
      <c r="J1700" s="236"/>
      <c r="K1700" s="236"/>
      <c r="L1700" s="236"/>
      <c r="M1700" s="311">
        <f t="shared" si="312"/>
        <v>0</v>
      </c>
      <c r="N1700" s="236"/>
      <c r="O1700" s="236"/>
      <c r="P1700" s="236"/>
      <c r="Q1700" s="236"/>
      <c r="R1700" s="236"/>
      <c r="S1700" s="236"/>
      <c r="T1700" s="236"/>
      <c r="U1700" s="236"/>
      <c r="V1700" s="236"/>
      <c r="W1700" s="236"/>
      <c r="X1700" s="236"/>
      <c r="Y1700" s="236"/>
      <c r="Z1700" s="236"/>
      <c r="AA1700" s="236"/>
      <c r="AB1700" s="236"/>
      <c r="AC1700" s="236"/>
      <c r="AD1700" s="236"/>
      <c r="AE1700" s="236"/>
      <c r="AF1700" s="236"/>
      <c r="AG1700" s="236"/>
      <c r="AH1700" s="236"/>
      <c r="AI1700" s="236"/>
      <c r="AJ1700" s="236"/>
      <c r="AK1700" s="236"/>
      <c r="AL1700" s="260" t="str">
        <f t="shared" si="309"/>
        <v>нет</v>
      </c>
      <c r="AM1700" s="260" t="str">
        <f t="shared" si="313"/>
        <v>нет</v>
      </c>
      <c r="AN1700" s="260">
        <f t="shared" si="310"/>
        <v>0</v>
      </c>
      <c r="AO1700" s="260" t="e">
        <f t="shared" si="311"/>
        <v>#VALUE!</v>
      </c>
    </row>
    <row r="1701" spans="1:41">
      <c r="A1701" s="264" t="e">
        <f t="shared" si="306"/>
        <v>#VALUE!</v>
      </c>
      <c r="B1701" s="243">
        <v>1789</v>
      </c>
      <c r="C1701" s="244"/>
      <c r="D1701" s="259" t="str">
        <f t="shared" si="307"/>
        <v/>
      </c>
      <c r="E1701" s="236"/>
      <c r="F1701" s="236"/>
      <c r="G1701" s="244"/>
      <c r="H1701" s="259" t="str">
        <f t="shared" si="308"/>
        <v/>
      </c>
      <c r="I1701" s="236"/>
      <c r="J1701" s="236"/>
      <c r="K1701" s="236"/>
      <c r="L1701" s="236"/>
      <c r="M1701" s="311">
        <f t="shared" si="312"/>
        <v>0</v>
      </c>
      <c r="N1701" s="236"/>
      <c r="O1701" s="236"/>
      <c r="P1701" s="236"/>
      <c r="Q1701" s="236"/>
      <c r="R1701" s="236"/>
      <c r="S1701" s="236"/>
      <c r="T1701" s="236"/>
      <c r="U1701" s="236"/>
      <c r="V1701" s="236"/>
      <c r="W1701" s="236"/>
      <c r="X1701" s="236"/>
      <c r="Y1701" s="236"/>
      <c r="Z1701" s="236"/>
      <c r="AA1701" s="236"/>
      <c r="AB1701" s="236"/>
      <c r="AC1701" s="236"/>
      <c r="AD1701" s="236"/>
      <c r="AE1701" s="236"/>
      <c r="AF1701" s="236"/>
      <c r="AG1701" s="236"/>
      <c r="AH1701" s="236"/>
      <c r="AI1701" s="236"/>
      <c r="AJ1701" s="236"/>
      <c r="AK1701" s="236"/>
      <c r="AL1701" s="260" t="str">
        <f t="shared" si="309"/>
        <v>нет</v>
      </c>
      <c r="AM1701" s="260" t="str">
        <f t="shared" si="313"/>
        <v>нет</v>
      </c>
      <c r="AN1701" s="260">
        <f t="shared" si="310"/>
        <v>0</v>
      </c>
      <c r="AO1701" s="260" t="e">
        <f t="shared" si="311"/>
        <v>#VALUE!</v>
      </c>
    </row>
    <row r="1702" spans="1:41">
      <c r="A1702" s="264" t="e">
        <f t="shared" si="306"/>
        <v>#VALUE!</v>
      </c>
      <c r="B1702" s="243">
        <v>1790</v>
      </c>
      <c r="C1702" s="244"/>
      <c r="D1702" s="259" t="str">
        <f t="shared" si="307"/>
        <v/>
      </c>
      <c r="E1702" s="236"/>
      <c r="F1702" s="236"/>
      <c r="G1702" s="244"/>
      <c r="H1702" s="259" t="str">
        <f t="shared" si="308"/>
        <v/>
      </c>
      <c r="I1702" s="236"/>
      <c r="J1702" s="236"/>
      <c r="K1702" s="236"/>
      <c r="L1702" s="236"/>
      <c r="M1702" s="311">
        <f t="shared" si="312"/>
        <v>0</v>
      </c>
      <c r="N1702" s="236"/>
      <c r="O1702" s="236"/>
      <c r="P1702" s="236"/>
      <c r="Q1702" s="236"/>
      <c r="R1702" s="236"/>
      <c r="S1702" s="236"/>
      <c r="T1702" s="236"/>
      <c r="U1702" s="236"/>
      <c r="V1702" s="236"/>
      <c r="W1702" s="236"/>
      <c r="X1702" s="236"/>
      <c r="Y1702" s="236"/>
      <c r="Z1702" s="236"/>
      <c r="AA1702" s="236"/>
      <c r="AB1702" s="236"/>
      <c r="AC1702" s="236"/>
      <c r="AD1702" s="236"/>
      <c r="AE1702" s="236"/>
      <c r="AF1702" s="236"/>
      <c r="AG1702" s="236"/>
      <c r="AH1702" s="236"/>
      <c r="AI1702" s="236"/>
      <c r="AJ1702" s="236"/>
      <c r="AK1702" s="236"/>
      <c r="AL1702" s="260" t="str">
        <f t="shared" si="309"/>
        <v>нет</v>
      </c>
      <c r="AM1702" s="260" t="str">
        <f t="shared" si="313"/>
        <v>нет</v>
      </c>
      <c r="AN1702" s="260">
        <f t="shared" si="310"/>
        <v>0</v>
      </c>
      <c r="AO1702" s="260" t="e">
        <f t="shared" si="311"/>
        <v>#VALUE!</v>
      </c>
    </row>
    <row r="1703" spans="1:41">
      <c r="A1703" s="264" t="e">
        <f t="shared" si="306"/>
        <v>#VALUE!</v>
      </c>
      <c r="B1703" s="243">
        <v>1791</v>
      </c>
      <c r="C1703" s="244"/>
      <c r="D1703" s="259" t="str">
        <f t="shared" si="307"/>
        <v/>
      </c>
      <c r="E1703" s="236"/>
      <c r="F1703" s="236"/>
      <c r="G1703" s="244"/>
      <c r="H1703" s="259" t="str">
        <f t="shared" si="308"/>
        <v/>
      </c>
      <c r="I1703" s="236"/>
      <c r="J1703" s="236"/>
      <c r="K1703" s="236"/>
      <c r="L1703" s="236"/>
      <c r="M1703" s="311">
        <f t="shared" si="312"/>
        <v>0</v>
      </c>
      <c r="N1703" s="236"/>
      <c r="O1703" s="236"/>
      <c r="P1703" s="236"/>
      <c r="Q1703" s="236"/>
      <c r="R1703" s="236"/>
      <c r="S1703" s="236"/>
      <c r="T1703" s="236"/>
      <c r="U1703" s="236"/>
      <c r="V1703" s="236"/>
      <c r="W1703" s="236"/>
      <c r="X1703" s="236"/>
      <c r="Y1703" s="236"/>
      <c r="Z1703" s="236"/>
      <c r="AA1703" s="236"/>
      <c r="AB1703" s="236"/>
      <c r="AC1703" s="236"/>
      <c r="AD1703" s="236"/>
      <c r="AE1703" s="236"/>
      <c r="AF1703" s="236"/>
      <c r="AG1703" s="236"/>
      <c r="AH1703" s="236"/>
      <c r="AI1703" s="236"/>
      <c r="AJ1703" s="236"/>
      <c r="AK1703" s="236"/>
      <c r="AL1703" s="260" t="str">
        <f t="shared" si="309"/>
        <v>нет</v>
      </c>
      <c r="AM1703" s="260" t="str">
        <f t="shared" si="313"/>
        <v>нет</v>
      </c>
      <c r="AN1703" s="260">
        <f t="shared" si="310"/>
        <v>0</v>
      </c>
      <c r="AO1703" s="260" t="e">
        <f t="shared" si="311"/>
        <v>#VALUE!</v>
      </c>
    </row>
    <row r="1704" spans="1:41">
      <c r="A1704" s="264" t="e">
        <f t="shared" si="306"/>
        <v>#VALUE!</v>
      </c>
      <c r="B1704" s="243">
        <v>1792</v>
      </c>
      <c r="C1704" s="244"/>
      <c r="D1704" s="259" t="str">
        <f t="shared" si="307"/>
        <v/>
      </c>
      <c r="E1704" s="236"/>
      <c r="F1704" s="236"/>
      <c r="G1704" s="244"/>
      <c r="H1704" s="259" t="str">
        <f t="shared" si="308"/>
        <v/>
      </c>
      <c r="I1704" s="236"/>
      <c r="J1704" s="236"/>
      <c r="K1704" s="236"/>
      <c r="L1704" s="236"/>
      <c r="M1704" s="311">
        <f t="shared" si="312"/>
        <v>0</v>
      </c>
      <c r="N1704" s="236"/>
      <c r="O1704" s="236"/>
      <c r="P1704" s="236"/>
      <c r="Q1704" s="236"/>
      <c r="R1704" s="236"/>
      <c r="S1704" s="236"/>
      <c r="T1704" s="236"/>
      <c r="U1704" s="236"/>
      <c r="V1704" s="236"/>
      <c r="W1704" s="236"/>
      <c r="X1704" s="236"/>
      <c r="Y1704" s="236"/>
      <c r="Z1704" s="236"/>
      <c r="AA1704" s="236"/>
      <c r="AB1704" s="236"/>
      <c r="AC1704" s="236"/>
      <c r="AD1704" s="236"/>
      <c r="AE1704" s="236"/>
      <c r="AF1704" s="236"/>
      <c r="AG1704" s="236"/>
      <c r="AH1704" s="236"/>
      <c r="AI1704" s="236"/>
      <c r="AJ1704" s="236"/>
      <c r="AK1704" s="236"/>
      <c r="AL1704" s="260" t="str">
        <f t="shared" si="309"/>
        <v>нет</v>
      </c>
      <c r="AM1704" s="260" t="str">
        <f t="shared" si="313"/>
        <v>нет</v>
      </c>
      <c r="AN1704" s="260">
        <f t="shared" si="310"/>
        <v>0</v>
      </c>
      <c r="AO1704" s="260" t="e">
        <f t="shared" si="311"/>
        <v>#VALUE!</v>
      </c>
    </row>
    <row r="1705" spans="1:41">
      <c r="A1705" s="264" t="e">
        <f t="shared" si="306"/>
        <v>#VALUE!</v>
      </c>
      <c r="B1705" s="243">
        <v>1793</v>
      </c>
      <c r="C1705" s="244"/>
      <c r="D1705" s="259" t="str">
        <f t="shared" si="307"/>
        <v/>
      </c>
      <c r="E1705" s="236"/>
      <c r="F1705" s="236"/>
      <c r="G1705" s="244"/>
      <c r="H1705" s="259" t="str">
        <f t="shared" si="308"/>
        <v/>
      </c>
      <c r="I1705" s="236"/>
      <c r="J1705" s="236"/>
      <c r="K1705" s="236"/>
      <c r="L1705" s="236"/>
      <c r="M1705" s="311">
        <f t="shared" si="312"/>
        <v>0</v>
      </c>
      <c r="N1705" s="236"/>
      <c r="O1705" s="236"/>
      <c r="P1705" s="236"/>
      <c r="Q1705" s="236"/>
      <c r="R1705" s="236"/>
      <c r="S1705" s="236"/>
      <c r="T1705" s="236"/>
      <c r="U1705" s="236"/>
      <c r="V1705" s="236"/>
      <c r="W1705" s="236"/>
      <c r="X1705" s="236"/>
      <c r="Y1705" s="236"/>
      <c r="Z1705" s="236"/>
      <c r="AA1705" s="236"/>
      <c r="AB1705" s="236"/>
      <c r="AC1705" s="236"/>
      <c r="AD1705" s="236"/>
      <c r="AE1705" s="236"/>
      <c r="AF1705" s="236"/>
      <c r="AG1705" s="236"/>
      <c r="AH1705" s="236"/>
      <c r="AI1705" s="236"/>
      <c r="AJ1705" s="236"/>
      <c r="AK1705" s="236"/>
      <c r="AL1705" s="260" t="str">
        <f t="shared" si="309"/>
        <v>нет</v>
      </c>
      <c r="AM1705" s="260" t="str">
        <f t="shared" si="313"/>
        <v>нет</v>
      </c>
      <c r="AN1705" s="260">
        <f t="shared" si="310"/>
        <v>0</v>
      </c>
      <c r="AO1705" s="260" t="e">
        <f t="shared" si="311"/>
        <v>#VALUE!</v>
      </c>
    </row>
    <row r="1706" spans="1:41">
      <c r="A1706" s="264" t="e">
        <f t="shared" si="306"/>
        <v>#VALUE!</v>
      </c>
      <c r="B1706" s="243">
        <v>1794</v>
      </c>
      <c r="C1706" s="244"/>
      <c r="D1706" s="259" t="str">
        <f t="shared" si="307"/>
        <v/>
      </c>
      <c r="E1706" s="236"/>
      <c r="F1706" s="236"/>
      <c r="G1706" s="244"/>
      <c r="H1706" s="259" t="str">
        <f t="shared" si="308"/>
        <v/>
      </c>
      <c r="I1706" s="236"/>
      <c r="J1706" s="236"/>
      <c r="K1706" s="236"/>
      <c r="L1706" s="236"/>
      <c r="M1706" s="311">
        <f t="shared" si="312"/>
        <v>0</v>
      </c>
      <c r="N1706" s="236"/>
      <c r="O1706" s="236"/>
      <c r="P1706" s="236"/>
      <c r="Q1706" s="236"/>
      <c r="R1706" s="236"/>
      <c r="S1706" s="236"/>
      <c r="T1706" s="236"/>
      <c r="U1706" s="236"/>
      <c r="V1706" s="236"/>
      <c r="W1706" s="236"/>
      <c r="X1706" s="236"/>
      <c r="Y1706" s="236"/>
      <c r="Z1706" s="236"/>
      <c r="AA1706" s="236"/>
      <c r="AB1706" s="236"/>
      <c r="AC1706" s="236"/>
      <c r="AD1706" s="236"/>
      <c r="AE1706" s="236"/>
      <c r="AF1706" s="236"/>
      <c r="AG1706" s="236"/>
      <c r="AH1706" s="236"/>
      <c r="AI1706" s="236"/>
      <c r="AJ1706" s="236"/>
      <c r="AK1706" s="236"/>
      <c r="AL1706" s="260" t="str">
        <f t="shared" si="309"/>
        <v>нет</v>
      </c>
      <c r="AM1706" s="260" t="str">
        <f t="shared" si="313"/>
        <v>нет</v>
      </c>
      <c r="AN1706" s="260">
        <f t="shared" si="310"/>
        <v>0</v>
      </c>
      <c r="AO1706" s="260" t="e">
        <f t="shared" si="311"/>
        <v>#VALUE!</v>
      </c>
    </row>
    <row r="1707" spans="1:41">
      <c r="A1707" s="264" t="e">
        <f t="shared" si="306"/>
        <v>#VALUE!</v>
      </c>
      <c r="B1707" s="243">
        <v>1795</v>
      </c>
      <c r="C1707" s="244"/>
      <c r="D1707" s="259" t="str">
        <f t="shared" si="307"/>
        <v/>
      </c>
      <c r="E1707" s="236"/>
      <c r="F1707" s="236"/>
      <c r="G1707" s="244"/>
      <c r="H1707" s="259" t="str">
        <f t="shared" si="308"/>
        <v/>
      </c>
      <c r="I1707" s="236"/>
      <c r="J1707" s="236"/>
      <c r="K1707" s="236"/>
      <c r="L1707" s="236"/>
      <c r="M1707" s="311">
        <f t="shared" si="312"/>
        <v>0</v>
      </c>
      <c r="N1707" s="236"/>
      <c r="O1707" s="236"/>
      <c r="P1707" s="236"/>
      <c r="Q1707" s="236"/>
      <c r="R1707" s="236"/>
      <c r="S1707" s="236"/>
      <c r="T1707" s="236"/>
      <c r="U1707" s="236"/>
      <c r="V1707" s="236"/>
      <c r="W1707" s="236"/>
      <c r="X1707" s="236"/>
      <c r="Y1707" s="236"/>
      <c r="Z1707" s="236"/>
      <c r="AA1707" s="236"/>
      <c r="AB1707" s="236"/>
      <c r="AC1707" s="236"/>
      <c r="AD1707" s="236"/>
      <c r="AE1707" s="236"/>
      <c r="AF1707" s="236"/>
      <c r="AG1707" s="236"/>
      <c r="AH1707" s="236"/>
      <c r="AI1707" s="236"/>
      <c r="AJ1707" s="236"/>
      <c r="AK1707" s="236"/>
      <c r="AL1707" s="260" t="str">
        <f t="shared" si="309"/>
        <v>нет</v>
      </c>
      <c r="AM1707" s="260" t="str">
        <f t="shared" si="313"/>
        <v>нет</v>
      </c>
      <c r="AN1707" s="260">
        <f t="shared" si="310"/>
        <v>0</v>
      </c>
      <c r="AO1707" s="260" t="e">
        <f t="shared" si="311"/>
        <v>#VALUE!</v>
      </c>
    </row>
    <row r="1708" spans="1:41">
      <c r="A1708" s="264" t="e">
        <f t="shared" si="306"/>
        <v>#VALUE!</v>
      </c>
      <c r="B1708" s="243">
        <v>1796</v>
      </c>
      <c r="C1708" s="244"/>
      <c r="D1708" s="259" t="str">
        <f t="shared" si="307"/>
        <v/>
      </c>
      <c r="E1708" s="236"/>
      <c r="F1708" s="236"/>
      <c r="G1708" s="244"/>
      <c r="H1708" s="259" t="str">
        <f t="shared" si="308"/>
        <v/>
      </c>
      <c r="I1708" s="236"/>
      <c r="J1708" s="236"/>
      <c r="K1708" s="236"/>
      <c r="L1708" s="236"/>
      <c r="M1708" s="311">
        <f t="shared" si="312"/>
        <v>0</v>
      </c>
      <c r="N1708" s="236"/>
      <c r="O1708" s="236"/>
      <c r="P1708" s="236"/>
      <c r="Q1708" s="236"/>
      <c r="R1708" s="236"/>
      <c r="S1708" s="236"/>
      <c r="T1708" s="236"/>
      <c r="U1708" s="236"/>
      <c r="V1708" s="236"/>
      <c r="W1708" s="236"/>
      <c r="X1708" s="236"/>
      <c r="Y1708" s="236"/>
      <c r="Z1708" s="236"/>
      <c r="AA1708" s="236"/>
      <c r="AB1708" s="236"/>
      <c r="AC1708" s="236"/>
      <c r="AD1708" s="236"/>
      <c r="AE1708" s="236"/>
      <c r="AF1708" s="236"/>
      <c r="AG1708" s="236"/>
      <c r="AH1708" s="236"/>
      <c r="AI1708" s="236"/>
      <c r="AJ1708" s="236"/>
      <c r="AK1708" s="236"/>
      <c r="AL1708" s="260" t="str">
        <f t="shared" si="309"/>
        <v>нет</v>
      </c>
      <c r="AM1708" s="260" t="str">
        <f t="shared" si="313"/>
        <v>нет</v>
      </c>
      <c r="AN1708" s="260">
        <f t="shared" si="310"/>
        <v>0</v>
      </c>
      <c r="AO1708" s="260" t="e">
        <f t="shared" si="311"/>
        <v>#VALUE!</v>
      </c>
    </row>
    <row r="1709" spans="1:41">
      <c r="A1709" s="264" t="e">
        <f t="shared" ref="A1709:A1772" si="314">IF($AO1709=$C1709, "Код_ОО+МСУ_верно", "Требуется проверка кода ОО или МСУ, кроме 101, 102,103")</f>
        <v>#VALUE!</v>
      </c>
      <c r="B1709" s="243">
        <v>1797</v>
      </c>
      <c r="C1709" s="244"/>
      <c r="D1709" s="259" t="str">
        <f t="shared" si="307"/>
        <v/>
      </c>
      <c r="E1709" s="236"/>
      <c r="F1709" s="236"/>
      <c r="G1709" s="244"/>
      <c r="H1709" s="259" t="str">
        <f t="shared" si="308"/>
        <v/>
      </c>
      <c r="I1709" s="236"/>
      <c r="J1709" s="236"/>
      <c r="K1709" s="236"/>
      <c r="L1709" s="236"/>
      <c r="M1709" s="311">
        <f t="shared" si="312"/>
        <v>0</v>
      </c>
      <c r="N1709" s="236"/>
      <c r="O1709" s="236"/>
      <c r="P1709" s="236"/>
      <c r="Q1709" s="236"/>
      <c r="R1709" s="236"/>
      <c r="S1709" s="236"/>
      <c r="T1709" s="236"/>
      <c r="U1709" s="236"/>
      <c r="V1709" s="236"/>
      <c r="W1709" s="236"/>
      <c r="X1709" s="236"/>
      <c r="Y1709" s="236"/>
      <c r="Z1709" s="236"/>
      <c r="AA1709" s="236"/>
      <c r="AB1709" s="236"/>
      <c r="AC1709" s="236"/>
      <c r="AD1709" s="236"/>
      <c r="AE1709" s="236"/>
      <c r="AF1709" s="236"/>
      <c r="AG1709" s="236"/>
      <c r="AH1709" s="236"/>
      <c r="AI1709" s="236"/>
      <c r="AJ1709" s="236"/>
      <c r="AK1709" s="236"/>
      <c r="AL1709" s="260" t="str">
        <f t="shared" si="309"/>
        <v>нет</v>
      </c>
      <c r="AM1709" s="260" t="str">
        <f t="shared" si="313"/>
        <v>нет</v>
      </c>
      <c r="AN1709" s="260">
        <f t="shared" si="310"/>
        <v>0</v>
      </c>
      <c r="AO1709" s="260" t="e">
        <f t="shared" si="311"/>
        <v>#VALUE!</v>
      </c>
    </row>
    <row r="1710" spans="1:41">
      <c r="A1710" s="264" t="e">
        <f t="shared" si="314"/>
        <v>#VALUE!</v>
      </c>
      <c r="B1710" s="243">
        <v>1798</v>
      </c>
      <c r="C1710" s="244"/>
      <c r="D1710" s="259" t="str">
        <f t="shared" si="307"/>
        <v/>
      </c>
      <c r="E1710" s="236"/>
      <c r="F1710" s="236"/>
      <c r="G1710" s="244"/>
      <c r="H1710" s="259" t="str">
        <f t="shared" si="308"/>
        <v/>
      </c>
      <c r="I1710" s="236"/>
      <c r="J1710" s="236"/>
      <c r="K1710" s="236"/>
      <c r="L1710" s="236"/>
      <c r="M1710" s="311">
        <f t="shared" si="312"/>
        <v>0</v>
      </c>
      <c r="N1710" s="236"/>
      <c r="O1710" s="236"/>
      <c r="P1710" s="236"/>
      <c r="Q1710" s="236"/>
      <c r="R1710" s="236"/>
      <c r="S1710" s="236"/>
      <c r="T1710" s="236"/>
      <c r="U1710" s="236"/>
      <c r="V1710" s="236"/>
      <c r="W1710" s="236"/>
      <c r="X1710" s="236"/>
      <c r="Y1710" s="236"/>
      <c r="Z1710" s="236"/>
      <c r="AA1710" s="236"/>
      <c r="AB1710" s="236"/>
      <c r="AC1710" s="236"/>
      <c r="AD1710" s="236"/>
      <c r="AE1710" s="236"/>
      <c r="AF1710" s="236"/>
      <c r="AG1710" s="236"/>
      <c r="AH1710" s="236"/>
      <c r="AI1710" s="236"/>
      <c r="AJ1710" s="236"/>
      <c r="AK1710" s="236"/>
      <c r="AL1710" s="260" t="str">
        <f t="shared" si="309"/>
        <v>нет</v>
      </c>
      <c r="AM1710" s="260" t="str">
        <f t="shared" si="313"/>
        <v>нет</v>
      </c>
      <c r="AN1710" s="260">
        <f t="shared" si="310"/>
        <v>0</v>
      </c>
      <c r="AO1710" s="260" t="e">
        <f t="shared" si="311"/>
        <v>#VALUE!</v>
      </c>
    </row>
    <row r="1711" spans="1:41">
      <c r="A1711" s="264" t="e">
        <f t="shared" si="314"/>
        <v>#VALUE!</v>
      </c>
      <c r="B1711" s="243">
        <v>1799</v>
      </c>
      <c r="C1711" s="244"/>
      <c r="D1711" s="259" t="str">
        <f t="shared" si="307"/>
        <v/>
      </c>
      <c r="E1711" s="236"/>
      <c r="F1711" s="236"/>
      <c r="G1711" s="244"/>
      <c r="H1711" s="259" t="str">
        <f t="shared" si="308"/>
        <v/>
      </c>
      <c r="I1711" s="236"/>
      <c r="J1711" s="236"/>
      <c r="K1711" s="236"/>
      <c r="L1711" s="236"/>
      <c r="M1711" s="311">
        <f t="shared" si="312"/>
        <v>0</v>
      </c>
      <c r="N1711" s="236"/>
      <c r="O1711" s="236"/>
      <c r="P1711" s="236"/>
      <c r="Q1711" s="236"/>
      <c r="R1711" s="236"/>
      <c r="S1711" s="236"/>
      <c r="T1711" s="236"/>
      <c r="U1711" s="236"/>
      <c r="V1711" s="236"/>
      <c r="W1711" s="236"/>
      <c r="X1711" s="236"/>
      <c r="Y1711" s="236"/>
      <c r="Z1711" s="236"/>
      <c r="AA1711" s="236"/>
      <c r="AB1711" s="236"/>
      <c r="AC1711" s="236"/>
      <c r="AD1711" s="236"/>
      <c r="AE1711" s="236"/>
      <c r="AF1711" s="236"/>
      <c r="AG1711" s="236"/>
      <c r="AH1711" s="236"/>
      <c r="AI1711" s="236"/>
      <c r="AJ1711" s="236"/>
      <c r="AK1711" s="236"/>
      <c r="AL1711" s="260" t="str">
        <f t="shared" si="309"/>
        <v>нет</v>
      </c>
      <c r="AM1711" s="260" t="str">
        <f t="shared" si="313"/>
        <v>нет</v>
      </c>
      <c r="AN1711" s="260">
        <f t="shared" si="310"/>
        <v>0</v>
      </c>
      <c r="AO1711" s="260" t="e">
        <f t="shared" si="311"/>
        <v>#VALUE!</v>
      </c>
    </row>
    <row r="1712" spans="1:41">
      <c r="A1712" s="264" t="e">
        <f t="shared" si="314"/>
        <v>#VALUE!</v>
      </c>
      <c r="B1712" s="243">
        <v>1800</v>
      </c>
      <c r="C1712" s="244"/>
      <c r="D1712" s="259" t="str">
        <f t="shared" si="307"/>
        <v/>
      </c>
      <c r="E1712" s="236"/>
      <c r="F1712" s="236"/>
      <c r="G1712" s="244"/>
      <c r="H1712" s="259" t="str">
        <f t="shared" si="308"/>
        <v/>
      </c>
      <c r="I1712" s="236"/>
      <c r="J1712" s="236"/>
      <c r="K1712" s="236"/>
      <c r="L1712" s="236"/>
      <c r="M1712" s="311">
        <f t="shared" si="312"/>
        <v>0</v>
      </c>
      <c r="N1712" s="236"/>
      <c r="O1712" s="236"/>
      <c r="P1712" s="236"/>
      <c r="Q1712" s="236"/>
      <c r="R1712" s="236"/>
      <c r="S1712" s="236"/>
      <c r="T1712" s="236"/>
      <c r="U1712" s="236"/>
      <c r="V1712" s="236"/>
      <c r="W1712" s="236"/>
      <c r="X1712" s="236"/>
      <c r="Y1712" s="236"/>
      <c r="Z1712" s="236"/>
      <c r="AA1712" s="236"/>
      <c r="AB1712" s="236"/>
      <c r="AC1712" s="236"/>
      <c r="AD1712" s="236"/>
      <c r="AE1712" s="236"/>
      <c r="AF1712" s="236"/>
      <c r="AG1712" s="236"/>
      <c r="AH1712" s="236"/>
      <c r="AI1712" s="236"/>
      <c r="AJ1712" s="236"/>
      <c r="AK1712" s="236"/>
      <c r="AL1712" s="260" t="str">
        <f t="shared" si="309"/>
        <v>нет</v>
      </c>
      <c r="AM1712" s="260" t="str">
        <f t="shared" si="313"/>
        <v>нет</v>
      </c>
      <c r="AN1712" s="260">
        <f t="shared" si="310"/>
        <v>0</v>
      </c>
      <c r="AO1712" s="260" t="e">
        <f t="shared" si="311"/>
        <v>#VALUE!</v>
      </c>
    </row>
    <row r="1713" spans="1:41">
      <c r="A1713" s="264" t="e">
        <f t="shared" si="314"/>
        <v>#VALUE!</v>
      </c>
      <c r="B1713" s="243">
        <v>1801</v>
      </c>
      <c r="C1713" s="244"/>
      <c r="D1713" s="259" t="str">
        <f t="shared" si="307"/>
        <v/>
      </c>
      <c r="E1713" s="236"/>
      <c r="F1713" s="236"/>
      <c r="G1713" s="244"/>
      <c r="H1713" s="259" t="str">
        <f t="shared" si="308"/>
        <v/>
      </c>
      <c r="I1713" s="236"/>
      <c r="J1713" s="236"/>
      <c r="K1713" s="236"/>
      <c r="L1713" s="236"/>
      <c r="M1713" s="311">
        <f t="shared" si="312"/>
        <v>0</v>
      </c>
      <c r="N1713" s="236"/>
      <c r="O1713" s="236"/>
      <c r="P1713" s="236"/>
      <c r="Q1713" s="236"/>
      <c r="R1713" s="236"/>
      <c r="S1713" s="236"/>
      <c r="T1713" s="236"/>
      <c r="U1713" s="236"/>
      <c r="V1713" s="236"/>
      <c r="W1713" s="236"/>
      <c r="X1713" s="236"/>
      <c r="Y1713" s="236"/>
      <c r="Z1713" s="236"/>
      <c r="AA1713" s="236"/>
      <c r="AB1713" s="236"/>
      <c r="AC1713" s="236"/>
      <c r="AD1713" s="236"/>
      <c r="AE1713" s="236"/>
      <c r="AF1713" s="236"/>
      <c r="AG1713" s="236"/>
      <c r="AH1713" s="236"/>
      <c r="AI1713" s="236"/>
      <c r="AJ1713" s="236"/>
      <c r="AK1713" s="236"/>
      <c r="AL1713" s="260" t="str">
        <f t="shared" si="309"/>
        <v>нет</v>
      </c>
      <c r="AM1713" s="260" t="str">
        <f t="shared" si="313"/>
        <v>нет</v>
      </c>
      <c r="AN1713" s="260">
        <f t="shared" si="310"/>
        <v>0</v>
      </c>
      <c r="AO1713" s="260" t="e">
        <f t="shared" si="311"/>
        <v>#VALUE!</v>
      </c>
    </row>
    <row r="1714" spans="1:41">
      <c r="A1714" s="264" t="e">
        <f t="shared" si="314"/>
        <v>#VALUE!</v>
      </c>
      <c r="B1714" s="243">
        <v>1802</v>
      </c>
      <c r="C1714" s="244"/>
      <c r="D1714" s="259" t="str">
        <f t="shared" si="307"/>
        <v/>
      </c>
      <c r="E1714" s="236"/>
      <c r="F1714" s="236"/>
      <c r="G1714" s="244"/>
      <c r="H1714" s="259" t="str">
        <f t="shared" si="308"/>
        <v/>
      </c>
      <c r="I1714" s="236"/>
      <c r="J1714" s="236"/>
      <c r="K1714" s="236"/>
      <c r="L1714" s="236"/>
      <c r="M1714" s="311">
        <f t="shared" si="312"/>
        <v>0</v>
      </c>
      <c r="N1714" s="236"/>
      <c r="O1714" s="236"/>
      <c r="P1714" s="236"/>
      <c r="Q1714" s="236"/>
      <c r="R1714" s="236"/>
      <c r="S1714" s="236"/>
      <c r="T1714" s="236"/>
      <c r="U1714" s="236"/>
      <c r="V1714" s="236"/>
      <c r="W1714" s="236"/>
      <c r="X1714" s="236"/>
      <c r="Y1714" s="236"/>
      <c r="Z1714" s="236"/>
      <c r="AA1714" s="236"/>
      <c r="AB1714" s="236"/>
      <c r="AC1714" s="236"/>
      <c r="AD1714" s="236"/>
      <c r="AE1714" s="236"/>
      <c r="AF1714" s="236"/>
      <c r="AG1714" s="236"/>
      <c r="AH1714" s="236"/>
      <c r="AI1714" s="236"/>
      <c r="AJ1714" s="236"/>
      <c r="AK1714" s="236"/>
      <c r="AL1714" s="260" t="str">
        <f t="shared" si="309"/>
        <v>нет</v>
      </c>
      <c r="AM1714" s="260" t="str">
        <f t="shared" si="313"/>
        <v>нет</v>
      </c>
      <c r="AN1714" s="260">
        <f t="shared" si="310"/>
        <v>0</v>
      </c>
      <c r="AO1714" s="260" t="e">
        <f t="shared" si="311"/>
        <v>#VALUE!</v>
      </c>
    </row>
    <row r="1715" spans="1:41">
      <c r="A1715" s="264" t="e">
        <f t="shared" si="314"/>
        <v>#VALUE!</v>
      </c>
      <c r="B1715" s="243">
        <v>1803</v>
      </c>
      <c r="C1715" s="244"/>
      <c r="D1715" s="259" t="str">
        <f t="shared" si="307"/>
        <v/>
      </c>
      <c r="E1715" s="236"/>
      <c r="F1715" s="236"/>
      <c r="G1715" s="244"/>
      <c r="H1715" s="259" t="str">
        <f t="shared" si="308"/>
        <v/>
      </c>
      <c r="I1715" s="236"/>
      <c r="J1715" s="236"/>
      <c r="K1715" s="236"/>
      <c r="L1715" s="236"/>
      <c r="M1715" s="311">
        <f t="shared" si="312"/>
        <v>0</v>
      </c>
      <c r="N1715" s="236"/>
      <c r="O1715" s="236"/>
      <c r="P1715" s="236"/>
      <c r="Q1715" s="236"/>
      <c r="R1715" s="236"/>
      <c r="S1715" s="236"/>
      <c r="T1715" s="236"/>
      <c r="U1715" s="236"/>
      <c r="V1715" s="236"/>
      <c r="W1715" s="236"/>
      <c r="X1715" s="236"/>
      <c r="Y1715" s="236"/>
      <c r="Z1715" s="236"/>
      <c r="AA1715" s="236"/>
      <c r="AB1715" s="236"/>
      <c r="AC1715" s="236"/>
      <c r="AD1715" s="236"/>
      <c r="AE1715" s="236"/>
      <c r="AF1715" s="236"/>
      <c r="AG1715" s="236"/>
      <c r="AH1715" s="236"/>
      <c r="AI1715" s="236"/>
      <c r="AJ1715" s="236"/>
      <c r="AK1715" s="236"/>
      <c r="AL1715" s="260" t="str">
        <f t="shared" si="309"/>
        <v>нет</v>
      </c>
      <c r="AM1715" s="260" t="str">
        <f t="shared" si="313"/>
        <v>нет</v>
      </c>
      <c r="AN1715" s="260">
        <f t="shared" si="310"/>
        <v>0</v>
      </c>
      <c r="AO1715" s="260" t="e">
        <f t="shared" si="311"/>
        <v>#VALUE!</v>
      </c>
    </row>
    <row r="1716" spans="1:41">
      <c r="A1716" s="264" t="e">
        <f t="shared" si="314"/>
        <v>#VALUE!</v>
      </c>
      <c r="B1716" s="243">
        <v>1804</v>
      </c>
      <c r="C1716" s="244"/>
      <c r="D1716" s="259" t="str">
        <f t="shared" si="307"/>
        <v/>
      </c>
      <c r="E1716" s="236"/>
      <c r="F1716" s="236"/>
      <c r="G1716" s="244"/>
      <c r="H1716" s="259" t="str">
        <f t="shared" si="308"/>
        <v/>
      </c>
      <c r="I1716" s="236"/>
      <c r="J1716" s="236"/>
      <c r="K1716" s="236"/>
      <c r="L1716" s="236"/>
      <c r="M1716" s="311">
        <f t="shared" si="312"/>
        <v>0</v>
      </c>
      <c r="N1716" s="236"/>
      <c r="O1716" s="236"/>
      <c r="P1716" s="236"/>
      <c r="Q1716" s="236"/>
      <c r="R1716" s="236"/>
      <c r="S1716" s="236"/>
      <c r="T1716" s="236"/>
      <c r="U1716" s="236"/>
      <c r="V1716" s="236"/>
      <c r="W1716" s="236"/>
      <c r="X1716" s="236"/>
      <c r="Y1716" s="236"/>
      <c r="Z1716" s="236"/>
      <c r="AA1716" s="236"/>
      <c r="AB1716" s="236"/>
      <c r="AC1716" s="236"/>
      <c r="AD1716" s="236"/>
      <c r="AE1716" s="236"/>
      <c r="AF1716" s="236"/>
      <c r="AG1716" s="236"/>
      <c r="AH1716" s="236"/>
      <c r="AI1716" s="236"/>
      <c r="AJ1716" s="236"/>
      <c r="AK1716" s="236"/>
      <c r="AL1716" s="260" t="str">
        <f t="shared" si="309"/>
        <v>нет</v>
      </c>
      <c r="AM1716" s="260" t="str">
        <f t="shared" si="313"/>
        <v>нет</v>
      </c>
      <c r="AN1716" s="260">
        <f t="shared" si="310"/>
        <v>0</v>
      </c>
      <c r="AO1716" s="260" t="e">
        <f t="shared" si="311"/>
        <v>#VALUE!</v>
      </c>
    </row>
    <row r="1717" spans="1:41">
      <c r="A1717" s="264" t="e">
        <f t="shared" si="314"/>
        <v>#VALUE!</v>
      </c>
      <c r="B1717" s="243">
        <v>1805</v>
      </c>
      <c r="C1717" s="244"/>
      <c r="D1717" s="259" t="str">
        <f t="shared" si="307"/>
        <v/>
      </c>
      <c r="E1717" s="236"/>
      <c r="F1717" s="236"/>
      <c r="G1717" s="244"/>
      <c r="H1717" s="259" t="str">
        <f t="shared" si="308"/>
        <v/>
      </c>
      <c r="I1717" s="236"/>
      <c r="J1717" s="236"/>
      <c r="K1717" s="236"/>
      <c r="L1717" s="236"/>
      <c r="M1717" s="311">
        <f t="shared" si="312"/>
        <v>0</v>
      </c>
      <c r="N1717" s="236"/>
      <c r="O1717" s="236"/>
      <c r="P1717" s="236"/>
      <c r="Q1717" s="236"/>
      <c r="R1717" s="236"/>
      <c r="S1717" s="236"/>
      <c r="T1717" s="236"/>
      <c r="U1717" s="236"/>
      <c r="V1717" s="236"/>
      <c r="W1717" s="236"/>
      <c r="X1717" s="236"/>
      <c r="Y1717" s="236"/>
      <c r="Z1717" s="236"/>
      <c r="AA1717" s="236"/>
      <c r="AB1717" s="236"/>
      <c r="AC1717" s="236"/>
      <c r="AD1717" s="236"/>
      <c r="AE1717" s="236"/>
      <c r="AF1717" s="236"/>
      <c r="AG1717" s="236"/>
      <c r="AH1717" s="236"/>
      <c r="AI1717" s="236"/>
      <c r="AJ1717" s="236"/>
      <c r="AK1717" s="236"/>
      <c r="AL1717" s="260" t="str">
        <f t="shared" si="309"/>
        <v>нет</v>
      </c>
      <c r="AM1717" s="260" t="str">
        <f t="shared" si="313"/>
        <v>нет</v>
      </c>
      <c r="AN1717" s="260">
        <f t="shared" si="310"/>
        <v>0</v>
      </c>
      <c r="AO1717" s="260" t="e">
        <f t="shared" si="311"/>
        <v>#VALUE!</v>
      </c>
    </row>
    <row r="1718" spans="1:41">
      <c r="A1718" s="264" t="e">
        <f t="shared" si="314"/>
        <v>#VALUE!</v>
      </c>
      <c r="B1718" s="243">
        <v>1806</v>
      </c>
      <c r="C1718" s="244"/>
      <c r="D1718" s="259" t="str">
        <f t="shared" si="307"/>
        <v/>
      </c>
      <c r="E1718" s="236"/>
      <c r="F1718" s="236"/>
      <c r="G1718" s="244"/>
      <c r="H1718" s="259" t="str">
        <f t="shared" si="308"/>
        <v/>
      </c>
      <c r="I1718" s="236"/>
      <c r="J1718" s="236"/>
      <c r="K1718" s="236"/>
      <c r="L1718" s="236"/>
      <c r="M1718" s="311">
        <f t="shared" si="312"/>
        <v>0</v>
      </c>
      <c r="N1718" s="236"/>
      <c r="O1718" s="236"/>
      <c r="P1718" s="236"/>
      <c r="Q1718" s="236"/>
      <c r="R1718" s="236"/>
      <c r="S1718" s="236"/>
      <c r="T1718" s="236"/>
      <c r="U1718" s="236"/>
      <c r="V1718" s="236"/>
      <c r="W1718" s="236"/>
      <c r="X1718" s="236"/>
      <c r="Y1718" s="236"/>
      <c r="Z1718" s="236"/>
      <c r="AA1718" s="236"/>
      <c r="AB1718" s="236"/>
      <c r="AC1718" s="236"/>
      <c r="AD1718" s="236"/>
      <c r="AE1718" s="236"/>
      <c r="AF1718" s="236"/>
      <c r="AG1718" s="236"/>
      <c r="AH1718" s="236"/>
      <c r="AI1718" s="236"/>
      <c r="AJ1718" s="236"/>
      <c r="AK1718" s="236"/>
      <c r="AL1718" s="260" t="str">
        <f t="shared" si="309"/>
        <v>нет</v>
      </c>
      <c r="AM1718" s="260" t="str">
        <f t="shared" si="313"/>
        <v>нет</v>
      </c>
      <c r="AN1718" s="260">
        <f t="shared" si="310"/>
        <v>0</v>
      </c>
      <c r="AO1718" s="260" t="e">
        <f t="shared" si="311"/>
        <v>#VALUE!</v>
      </c>
    </row>
    <row r="1719" spans="1:41">
      <c r="A1719" s="264" t="e">
        <f t="shared" si="314"/>
        <v>#VALUE!</v>
      </c>
      <c r="B1719" s="243">
        <v>1807</v>
      </c>
      <c r="C1719" s="244"/>
      <c r="D1719" s="259" t="str">
        <f t="shared" si="307"/>
        <v/>
      </c>
      <c r="E1719" s="236"/>
      <c r="F1719" s="236"/>
      <c r="G1719" s="244"/>
      <c r="H1719" s="259" t="str">
        <f t="shared" si="308"/>
        <v/>
      </c>
      <c r="I1719" s="236"/>
      <c r="J1719" s="236"/>
      <c r="K1719" s="236"/>
      <c r="L1719" s="236"/>
      <c r="M1719" s="311">
        <f t="shared" si="312"/>
        <v>0</v>
      </c>
      <c r="N1719" s="236"/>
      <c r="O1719" s="236"/>
      <c r="P1719" s="236"/>
      <c r="Q1719" s="236"/>
      <c r="R1719" s="236"/>
      <c r="S1719" s="236"/>
      <c r="T1719" s="236"/>
      <c r="U1719" s="236"/>
      <c r="V1719" s="236"/>
      <c r="W1719" s="236"/>
      <c r="X1719" s="236"/>
      <c r="Y1719" s="236"/>
      <c r="Z1719" s="236"/>
      <c r="AA1719" s="236"/>
      <c r="AB1719" s="236"/>
      <c r="AC1719" s="236"/>
      <c r="AD1719" s="236"/>
      <c r="AE1719" s="236"/>
      <c r="AF1719" s="236"/>
      <c r="AG1719" s="236"/>
      <c r="AH1719" s="236"/>
      <c r="AI1719" s="236"/>
      <c r="AJ1719" s="236"/>
      <c r="AK1719" s="236"/>
      <c r="AL1719" s="260" t="str">
        <f t="shared" si="309"/>
        <v>нет</v>
      </c>
      <c r="AM1719" s="260" t="str">
        <f t="shared" si="313"/>
        <v>нет</v>
      </c>
      <c r="AN1719" s="260">
        <f t="shared" si="310"/>
        <v>0</v>
      </c>
      <c r="AO1719" s="260" t="e">
        <f t="shared" si="311"/>
        <v>#VALUE!</v>
      </c>
    </row>
    <row r="1720" spans="1:41">
      <c r="A1720" s="264" t="e">
        <f t="shared" si="314"/>
        <v>#VALUE!</v>
      </c>
      <c r="B1720" s="243">
        <v>1808</v>
      </c>
      <c r="C1720" s="244"/>
      <c r="D1720" s="259" t="str">
        <f t="shared" si="307"/>
        <v/>
      </c>
      <c r="E1720" s="236"/>
      <c r="F1720" s="236"/>
      <c r="G1720" s="244"/>
      <c r="H1720" s="259" t="str">
        <f t="shared" si="308"/>
        <v/>
      </c>
      <c r="I1720" s="236"/>
      <c r="J1720" s="236"/>
      <c r="K1720" s="236"/>
      <c r="L1720" s="236"/>
      <c r="M1720" s="311">
        <f t="shared" si="312"/>
        <v>0</v>
      </c>
      <c r="N1720" s="236"/>
      <c r="O1720" s="236"/>
      <c r="P1720" s="236"/>
      <c r="Q1720" s="236"/>
      <c r="R1720" s="236"/>
      <c r="S1720" s="236"/>
      <c r="T1720" s="236"/>
      <c r="U1720" s="236"/>
      <c r="V1720" s="236"/>
      <c r="W1720" s="236"/>
      <c r="X1720" s="236"/>
      <c r="Y1720" s="236"/>
      <c r="Z1720" s="236"/>
      <c r="AA1720" s="236"/>
      <c r="AB1720" s="236"/>
      <c r="AC1720" s="236"/>
      <c r="AD1720" s="236"/>
      <c r="AE1720" s="236"/>
      <c r="AF1720" s="236"/>
      <c r="AG1720" s="236"/>
      <c r="AH1720" s="236"/>
      <c r="AI1720" s="236"/>
      <c r="AJ1720" s="236"/>
      <c r="AK1720" s="236"/>
      <c r="AL1720" s="260" t="str">
        <f t="shared" si="309"/>
        <v>нет</v>
      </c>
      <c r="AM1720" s="260" t="str">
        <f t="shared" si="313"/>
        <v>нет</v>
      </c>
      <c r="AN1720" s="260">
        <f t="shared" si="310"/>
        <v>0</v>
      </c>
      <c r="AO1720" s="260" t="e">
        <f t="shared" si="311"/>
        <v>#VALUE!</v>
      </c>
    </row>
    <row r="1721" spans="1:41">
      <c r="A1721" s="264" t="e">
        <f t="shared" si="314"/>
        <v>#VALUE!</v>
      </c>
      <c r="B1721" s="243">
        <v>1809</v>
      </c>
      <c r="C1721" s="244"/>
      <c r="D1721" s="259" t="str">
        <f t="shared" si="307"/>
        <v/>
      </c>
      <c r="E1721" s="236"/>
      <c r="F1721" s="236"/>
      <c r="G1721" s="244"/>
      <c r="H1721" s="259" t="str">
        <f t="shared" si="308"/>
        <v/>
      </c>
      <c r="I1721" s="236"/>
      <c r="J1721" s="236"/>
      <c r="K1721" s="236"/>
      <c r="L1721" s="236"/>
      <c r="M1721" s="311">
        <f t="shared" si="312"/>
        <v>0</v>
      </c>
      <c r="N1721" s="236"/>
      <c r="O1721" s="236"/>
      <c r="P1721" s="236"/>
      <c r="Q1721" s="236"/>
      <c r="R1721" s="236"/>
      <c r="S1721" s="236"/>
      <c r="T1721" s="236"/>
      <c r="U1721" s="236"/>
      <c r="V1721" s="236"/>
      <c r="W1721" s="236"/>
      <c r="X1721" s="236"/>
      <c r="Y1721" s="236"/>
      <c r="Z1721" s="236"/>
      <c r="AA1721" s="236"/>
      <c r="AB1721" s="236"/>
      <c r="AC1721" s="236"/>
      <c r="AD1721" s="236"/>
      <c r="AE1721" s="236"/>
      <c r="AF1721" s="236"/>
      <c r="AG1721" s="236"/>
      <c r="AH1721" s="236"/>
      <c r="AI1721" s="236"/>
      <c r="AJ1721" s="236"/>
      <c r="AK1721" s="236"/>
      <c r="AL1721" s="260" t="str">
        <f t="shared" si="309"/>
        <v>нет</v>
      </c>
      <c r="AM1721" s="260" t="str">
        <f t="shared" si="313"/>
        <v>нет</v>
      </c>
      <c r="AN1721" s="260">
        <f t="shared" si="310"/>
        <v>0</v>
      </c>
      <c r="AO1721" s="260" t="e">
        <f t="shared" si="311"/>
        <v>#VALUE!</v>
      </c>
    </row>
    <row r="1722" spans="1:41">
      <c r="A1722" s="264" t="e">
        <f t="shared" si="314"/>
        <v>#VALUE!</v>
      </c>
      <c r="B1722" s="243">
        <v>1810</v>
      </c>
      <c r="C1722" s="244"/>
      <c r="D1722" s="259" t="str">
        <f t="shared" si="307"/>
        <v/>
      </c>
      <c r="E1722" s="236"/>
      <c r="F1722" s="236"/>
      <c r="G1722" s="244"/>
      <c r="H1722" s="259" t="str">
        <f t="shared" si="308"/>
        <v/>
      </c>
      <c r="I1722" s="236"/>
      <c r="J1722" s="236"/>
      <c r="K1722" s="236"/>
      <c r="L1722" s="236"/>
      <c r="M1722" s="311">
        <f t="shared" si="312"/>
        <v>0</v>
      </c>
      <c r="N1722" s="236"/>
      <c r="O1722" s="236"/>
      <c r="P1722" s="236"/>
      <c r="Q1722" s="236"/>
      <c r="R1722" s="236"/>
      <c r="S1722" s="236"/>
      <c r="T1722" s="236"/>
      <c r="U1722" s="236"/>
      <c r="V1722" s="236"/>
      <c r="W1722" s="236"/>
      <c r="X1722" s="236"/>
      <c r="Y1722" s="236"/>
      <c r="Z1722" s="236"/>
      <c r="AA1722" s="236"/>
      <c r="AB1722" s="236"/>
      <c r="AC1722" s="236"/>
      <c r="AD1722" s="236"/>
      <c r="AE1722" s="236"/>
      <c r="AF1722" s="236"/>
      <c r="AG1722" s="236"/>
      <c r="AH1722" s="236"/>
      <c r="AI1722" s="236"/>
      <c r="AJ1722" s="236"/>
      <c r="AK1722" s="236"/>
      <c r="AL1722" s="260" t="str">
        <f t="shared" si="309"/>
        <v>нет</v>
      </c>
      <c r="AM1722" s="260" t="str">
        <f t="shared" si="313"/>
        <v>нет</v>
      </c>
      <c r="AN1722" s="260">
        <f t="shared" si="310"/>
        <v>0</v>
      </c>
      <c r="AO1722" s="260" t="e">
        <f t="shared" si="311"/>
        <v>#VALUE!</v>
      </c>
    </row>
    <row r="1723" spans="1:41">
      <c r="A1723" s="264" t="e">
        <f t="shared" si="314"/>
        <v>#VALUE!</v>
      </c>
      <c r="B1723" s="243">
        <v>1811</v>
      </c>
      <c r="C1723" s="244"/>
      <c r="D1723" s="259" t="str">
        <f t="shared" si="307"/>
        <v/>
      </c>
      <c r="E1723" s="236"/>
      <c r="F1723" s="236"/>
      <c r="G1723" s="244"/>
      <c r="H1723" s="259" t="str">
        <f t="shared" si="308"/>
        <v/>
      </c>
      <c r="I1723" s="236"/>
      <c r="J1723" s="236"/>
      <c r="K1723" s="236"/>
      <c r="L1723" s="236"/>
      <c r="M1723" s="311">
        <f t="shared" si="312"/>
        <v>0</v>
      </c>
      <c r="N1723" s="236"/>
      <c r="O1723" s="236"/>
      <c r="P1723" s="236"/>
      <c r="Q1723" s="236"/>
      <c r="R1723" s="236"/>
      <c r="S1723" s="236"/>
      <c r="T1723" s="236"/>
      <c r="U1723" s="236"/>
      <c r="V1723" s="236"/>
      <c r="W1723" s="236"/>
      <c r="X1723" s="236"/>
      <c r="Y1723" s="236"/>
      <c r="Z1723" s="236"/>
      <c r="AA1723" s="236"/>
      <c r="AB1723" s="236"/>
      <c r="AC1723" s="236"/>
      <c r="AD1723" s="236"/>
      <c r="AE1723" s="236"/>
      <c r="AF1723" s="236"/>
      <c r="AG1723" s="236"/>
      <c r="AH1723" s="236"/>
      <c r="AI1723" s="236"/>
      <c r="AJ1723" s="236"/>
      <c r="AK1723" s="236"/>
      <c r="AL1723" s="260" t="str">
        <f t="shared" si="309"/>
        <v>нет</v>
      </c>
      <c r="AM1723" s="260" t="str">
        <f t="shared" si="313"/>
        <v>нет</v>
      </c>
      <c r="AN1723" s="260">
        <f t="shared" si="310"/>
        <v>0</v>
      </c>
      <c r="AO1723" s="260" t="e">
        <f t="shared" si="311"/>
        <v>#VALUE!</v>
      </c>
    </row>
    <row r="1724" spans="1:41">
      <c r="A1724" s="264" t="e">
        <f t="shared" si="314"/>
        <v>#VALUE!</v>
      </c>
      <c r="B1724" s="243">
        <v>1812</v>
      </c>
      <c r="C1724" s="244"/>
      <c r="D1724" s="259" t="str">
        <f t="shared" si="307"/>
        <v/>
      </c>
      <c r="E1724" s="236"/>
      <c r="F1724" s="236"/>
      <c r="G1724" s="244"/>
      <c r="H1724" s="259" t="str">
        <f t="shared" si="308"/>
        <v/>
      </c>
      <c r="I1724" s="236"/>
      <c r="J1724" s="236"/>
      <c r="K1724" s="236"/>
      <c r="L1724" s="236"/>
      <c r="M1724" s="311">
        <f t="shared" si="312"/>
        <v>0</v>
      </c>
      <c r="N1724" s="236"/>
      <c r="O1724" s="236"/>
      <c r="P1724" s="236"/>
      <c r="Q1724" s="236"/>
      <c r="R1724" s="236"/>
      <c r="S1724" s="236"/>
      <c r="T1724" s="236"/>
      <c r="U1724" s="236"/>
      <c r="V1724" s="236"/>
      <c r="W1724" s="236"/>
      <c r="X1724" s="236"/>
      <c r="Y1724" s="236"/>
      <c r="Z1724" s="236"/>
      <c r="AA1724" s="236"/>
      <c r="AB1724" s="236"/>
      <c r="AC1724" s="236"/>
      <c r="AD1724" s="236"/>
      <c r="AE1724" s="236"/>
      <c r="AF1724" s="236"/>
      <c r="AG1724" s="236"/>
      <c r="AH1724" s="236"/>
      <c r="AI1724" s="236"/>
      <c r="AJ1724" s="236"/>
      <c r="AK1724" s="236"/>
      <c r="AL1724" s="260" t="str">
        <f t="shared" si="309"/>
        <v>нет</v>
      </c>
      <c r="AM1724" s="260" t="str">
        <f t="shared" si="313"/>
        <v>нет</v>
      </c>
      <c r="AN1724" s="260">
        <f t="shared" si="310"/>
        <v>0</v>
      </c>
      <c r="AO1724" s="260" t="e">
        <f t="shared" si="311"/>
        <v>#VALUE!</v>
      </c>
    </row>
    <row r="1725" spans="1:41">
      <c r="A1725" s="264" t="e">
        <f t="shared" si="314"/>
        <v>#VALUE!</v>
      </c>
      <c r="B1725" s="243">
        <v>1813</v>
      </c>
      <c r="C1725" s="244"/>
      <c r="D1725" s="259" t="str">
        <f t="shared" si="307"/>
        <v/>
      </c>
      <c r="E1725" s="236"/>
      <c r="F1725" s="236"/>
      <c r="G1725" s="244"/>
      <c r="H1725" s="259" t="str">
        <f t="shared" si="308"/>
        <v/>
      </c>
      <c r="I1725" s="236"/>
      <c r="J1725" s="236"/>
      <c r="K1725" s="236"/>
      <c r="L1725" s="236"/>
      <c r="M1725" s="311">
        <f t="shared" si="312"/>
        <v>0</v>
      </c>
      <c r="N1725" s="236"/>
      <c r="O1725" s="236"/>
      <c r="P1725" s="236"/>
      <c r="Q1725" s="236"/>
      <c r="R1725" s="236"/>
      <c r="S1725" s="236"/>
      <c r="T1725" s="236"/>
      <c r="U1725" s="236"/>
      <c r="V1725" s="236"/>
      <c r="W1725" s="236"/>
      <c r="X1725" s="236"/>
      <c r="Y1725" s="236"/>
      <c r="Z1725" s="236"/>
      <c r="AA1725" s="236"/>
      <c r="AB1725" s="236"/>
      <c r="AC1725" s="236"/>
      <c r="AD1725" s="236"/>
      <c r="AE1725" s="236"/>
      <c r="AF1725" s="236"/>
      <c r="AG1725" s="236"/>
      <c r="AH1725" s="236"/>
      <c r="AI1725" s="236"/>
      <c r="AJ1725" s="236"/>
      <c r="AK1725" s="236"/>
      <c r="AL1725" s="260" t="str">
        <f t="shared" si="309"/>
        <v>нет</v>
      </c>
      <c r="AM1725" s="260" t="str">
        <f t="shared" si="313"/>
        <v>нет</v>
      </c>
      <c r="AN1725" s="260">
        <f t="shared" si="310"/>
        <v>0</v>
      </c>
      <c r="AO1725" s="260" t="e">
        <f t="shared" si="311"/>
        <v>#VALUE!</v>
      </c>
    </row>
    <row r="1726" spans="1:41">
      <c r="A1726" s="264" t="e">
        <f t="shared" si="314"/>
        <v>#VALUE!</v>
      </c>
      <c r="B1726" s="243">
        <v>1814</v>
      </c>
      <c r="C1726" s="244"/>
      <c r="D1726" s="259" t="str">
        <f t="shared" si="307"/>
        <v/>
      </c>
      <c r="E1726" s="236"/>
      <c r="F1726" s="236"/>
      <c r="G1726" s="244"/>
      <c r="H1726" s="259" t="str">
        <f t="shared" si="308"/>
        <v/>
      </c>
      <c r="I1726" s="236"/>
      <c r="J1726" s="236"/>
      <c r="K1726" s="236"/>
      <c r="L1726" s="236"/>
      <c r="M1726" s="311">
        <f t="shared" si="312"/>
        <v>0</v>
      </c>
      <c r="N1726" s="236"/>
      <c r="O1726" s="236"/>
      <c r="P1726" s="236"/>
      <c r="Q1726" s="236"/>
      <c r="R1726" s="236"/>
      <c r="S1726" s="236"/>
      <c r="T1726" s="236"/>
      <c r="U1726" s="236"/>
      <c r="V1726" s="236"/>
      <c r="W1726" s="236"/>
      <c r="X1726" s="236"/>
      <c r="Y1726" s="236"/>
      <c r="Z1726" s="236"/>
      <c r="AA1726" s="236"/>
      <c r="AB1726" s="236"/>
      <c r="AC1726" s="236"/>
      <c r="AD1726" s="236"/>
      <c r="AE1726" s="236"/>
      <c r="AF1726" s="236"/>
      <c r="AG1726" s="236"/>
      <c r="AH1726" s="236"/>
      <c r="AI1726" s="236"/>
      <c r="AJ1726" s="236"/>
      <c r="AK1726" s="236"/>
      <c r="AL1726" s="260" t="str">
        <f t="shared" si="309"/>
        <v>нет</v>
      </c>
      <c r="AM1726" s="260" t="str">
        <f t="shared" si="313"/>
        <v>нет</v>
      </c>
      <c r="AN1726" s="260">
        <f t="shared" si="310"/>
        <v>0</v>
      </c>
      <c r="AO1726" s="260" t="e">
        <f t="shared" si="311"/>
        <v>#VALUE!</v>
      </c>
    </row>
    <row r="1727" spans="1:41">
      <c r="A1727" s="264" t="e">
        <f t="shared" si="314"/>
        <v>#VALUE!</v>
      </c>
      <c r="B1727" s="243">
        <v>1815</v>
      </c>
      <c r="C1727" s="244"/>
      <c r="D1727" s="259" t="str">
        <f t="shared" si="307"/>
        <v/>
      </c>
      <c r="E1727" s="236"/>
      <c r="F1727" s="236"/>
      <c r="G1727" s="244"/>
      <c r="H1727" s="259" t="str">
        <f t="shared" si="308"/>
        <v/>
      </c>
      <c r="I1727" s="236"/>
      <c r="J1727" s="236"/>
      <c r="K1727" s="236"/>
      <c r="L1727" s="236"/>
      <c r="M1727" s="311">
        <f t="shared" si="312"/>
        <v>0</v>
      </c>
      <c r="N1727" s="236"/>
      <c r="O1727" s="236"/>
      <c r="P1727" s="236"/>
      <c r="Q1727" s="236"/>
      <c r="R1727" s="236"/>
      <c r="S1727" s="236"/>
      <c r="T1727" s="236"/>
      <c r="U1727" s="236"/>
      <c r="V1727" s="236"/>
      <c r="W1727" s="236"/>
      <c r="X1727" s="236"/>
      <c r="Y1727" s="236"/>
      <c r="Z1727" s="236"/>
      <c r="AA1727" s="236"/>
      <c r="AB1727" s="236"/>
      <c r="AC1727" s="236"/>
      <c r="AD1727" s="236"/>
      <c r="AE1727" s="236"/>
      <c r="AF1727" s="236"/>
      <c r="AG1727" s="236"/>
      <c r="AH1727" s="236"/>
      <c r="AI1727" s="236"/>
      <c r="AJ1727" s="236"/>
      <c r="AK1727" s="236"/>
      <c r="AL1727" s="260" t="str">
        <f t="shared" si="309"/>
        <v>нет</v>
      </c>
      <c r="AM1727" s="260" t="str">
        <f t="shared" si="313"/>
        <v>нет</v>
      </c>
      <c r="AN1727" s="260">
        <f t="shared" si="310"/>
        <v>0</v>
      </c>
      <c r="AO1727" s="260" t="e">
        <f t="shared" si="311"/>
        <v>#VALUE!</v>
      </c>
    </row>
    <row r="1728" spans="1:41">
      <c r="A1728" s="264" t="e">
        <f t="shared" si="314"/>
        <v>#VALUE!</v>
      </c>
      <c r="B1728" s="243">
        <v>1816</v>
      </c>
      <c r="C1728" s="244"/>
      <c r="D1728" s="259" t="str">
        <f t="shared" si="307"/>
        <v/>
      </c>
      <c r="E1728" s="236"/>
      <c r="F1728" s="236"/>
      <c r="G1728" s="244"/>
      <c r="H1728" s="259" t="str">
        <f t="shared" si="308"/>
        <v/>
      </c>
      <c r="I1728" s="236"/>
      <c r="J1728" s="236"/>
      <c r="K1728" s="236"/>
      <c r="L1728" s="236"/>
      <c r="M1728" s="311">
        <f t="shared" si="312"/>
        <v>0</v>
      </c>
      <c r="N1728" s="236"/>
      <c r="O1728" s="236"/>
      <c r="P1728" s="236"/>
      <c r="Q1728" s="236"/>
      <c r="R1728" s="236"/>
      <c r="S1728" s="236"/>
      <c r="T1728" s="236"/>
      <c r="U1728" s="236"/>
      <c r="V1728" s="236"/>
      <c r="W1728" s="236"/>
      <c r="X1728" s="236"/>
      <c r="Y1728" s="236"/>
      <c r="Z1728" s="236"/>
      <c r="AA1728" s="236"/>
      <c r="AB1728" s="236"/>
      <c r="AC1728" s="236"/>
      <c r="AD1728" s="236"/>
      <c r="AE1728" s="236"/>
      <c r="AF1728" s="236"/>
      <c r="AG1728" s="236"/>
      <c r="AH1728" s="236"/>
      <c r="AI1728" s="236"/>
      <c r="AJ1728" s="236"/>
      <c r="AK1728" s="236"/>
      <c r="AL1728" s="260" t="str">
        <f t="shared" si="309"/>
        <v>нет</v>
      </c>
      <c r="AM1728" s="260" t="str">
        <f t="shared" si="313"/>
        <v>нет</v>
      </c>
      <c r="AN1728" s="260">
        <f t="shared" si="310"/>
        <v>0</v>
      </c>
      <c r="AO1728" s="260" t="e">
        <f t="shared" si="311"/>
        <v>#VALUE!</v>
      </c>
    </row>
    <row r="1729" spans="1:41">
      <c r="A1729" s="264" t="e">
        <f t="shared" si="314"/>
        <v>#VALUE!</v>
      </c>
      <c r="B1729" s="243">
        <v>1817</v>
      </c>
      <c r="C1729" s="244"/>
      <c r="D1729" s="259" t="str">
        <f t="shared" si="307"/>
        <v/>
      </c>
      <c r="E1729" s="236"/>
      <c r="F1729" s="236"/>
      <c r="G1729" s="244"/>
      <c r="H1729" s="259" t="str">
        <f t="shared" si="308"/>
        <v/>
      </c>
      <c r="I1729" s="236"/>
      <c r="J1729" s="236"/>
      <c r="K1729" s="236"/>
      <c r="L1729" s="236"/>
      <c r="M1729" s="311">
        <f t="shared" si="312"/>
        <v>0</v>
      </c>
      <c r="N1729" s="236"/>
      <c r="O1729" s="236"/>
      <c r="P1729" s="236"/>
      <c r="Q1729" s="236"/>
      <c r="R1729" s="236"/>
      <c r="S1729" s="236"/>
      <c r="T1729" s="236"/>
      <c r="U1729" s="236"/>
      <c r="V1729" s="236"/>
      <c r="W1729" s="236"/>
      <c r="X1729" s="236"/>
      <c r="Y1729" s="236"/>
      <c r="Z1729" s="236"/>
      <c r="AA1729" s="236"/>
      <c r="AB1729" s="236"/>
      <c r="AC1729" s="236"/>
      <c r="AD1729" s="236"/>
      <c r="AE1729" s="236"/>
      <c r="AF1729" s="236"/>
      <c r="AG1729" s="236"/>
      <c r="AH1729" s="236"/>
      <c r="AI1729" s="236"/>
      <c r="AJ1729" s="236"/>
      <c r="AK1729" s="236"/>
      <c r="AL1729" s="260" t="str">
        <f t="shared" si="309"/>
        <v>нет</v>
      </c>
      <c r="AM1729" s="260" t="str">
        <f t="shared" si="313"/>
        <v>нет</v>
      </c>
      <c r="AN1729" s="260">
        <f t="shared" si="310"/>
        <v>0</v>
      </c>
      <c r="AO1729" s="260" t="e">
        <f t="shared" si="311"/>
        <v>#VALUE!</v>
      </c>
    </row>
    <row r="1730" spans="1:41">
      <c r="A1730" s="264" t="e">
        <f t="shared" si="314"/>
        <v>#VALUE!</v>
      </c>
      <c r="B1730" s="243">
        <v>1818</v>
      </c>
      <c r="C1730" s="244"/>
      <c r="D1730" s="259" t="str">
        <f t="shared" si="307"/>
        <v/>
      </c>
      <c r="E1730" s="236"/>
      <c r="F1730" s="236"/>
      <c r="G1730" s="244"/>
      <c r="H1730" s="259" t="str">
        <f t="shared" si="308"/>
        <v/>
      </c>
      <c r="I1730" s="236"/>
      <c r="J1730" s="236"/>
      <c r="K1730" s="236"/>
      <c r="L1730" s="236"/>
      <c r="M1730" s="311">
        <f t="shared" si="312"/>
        <v>0</v>
      </c>
      <c r="N1730" s="236"/>
      <c r="O1730" s="236"/>
      <c r="P1730" s="236"/>
      <c r="Q1730" s="236"/>
      <c r="R1730" s="236"/>
      <c r="S1730" s="236"/>
      <c r="T1730" s="236"/>
      <c r="U1730" s="236"/>
      <c r="V1730" s="236"/>
      <c r="W1730" s="236"/>
      <c r="X1730" s="236"/>
      <c r="Y1730" s="236"/>
      <c r="Z1730" s="236"/>
      <c r="AA1730" s="236"/>
      <c r="AB1730" s="236"/>
      <c r="AC1730" s="236"/>
      <c r="AD1730" s="236"/>
      <c r="AE1730" s="236"/>
      <c r="AF1730" s="236"/>
      <c r="AG1730" s="236"/>
      <c r="AH1730" s="236"/>
      <c r="AI1730" s="236"/>
      <c r="AJ1730" s="236"/>
      <c r="AK1730" s="236"/>
      <c r="AL1730" s="260" t="str">
        <f t="shared" si="309"/>
        <v>нет</v>
      </c>
      <c r="AM1730" s="260" t="str">
        <f t="shared" si="313"/>
        <v>нет</v>
      </c>
      <c r="AN1730" s="260">
        <f t="shared" si="310"/>
        <v>0</v>
      </c>
      <c r="AO1730" s="260" t="e">
        <f t="shared" si="311"/>
        <v>#VALUE!</v>
      </c>
    </row>
    <row r="1731" spans="1:41">
      <c r="A1731" s="264" t="e">
        <f t="shared" si="314"/>
        <v>#VALUE!</v>
      </c>
      <c r="B1731" s="243">
        <v>1819</v>
      </c>
      <c r="C1731" s="244"/>
      <c r="D1731" s="259" t="str">
        <f t="shared" si="307"/>
        <v/>
      </c>
      <c r="E1731" s="236"/>
      <c r="F1731" s="236"/>
      <c r="G1731" s="244"/>
      <c r="H1731" s="259" t="str">
        <f t="shared" si="308"/>
        <v/>
      </c>
      <c r="I1731" s="236"/>
      <c r="J1731" s="236"/>
      <c r="K1731" s="236"/>
      <c r="L1731" s="236"/>
      <c r="M1731" s="311">
        <f t="shared" si="312"/>
        <v>0</v>
      </c>
      <c r="N1731" s="236"/>
      <c r="O1731" s="236"/>
      <c r="P1731" s="236"/>
      <c r="Q1731" s="236"/>
      <c r="R1731" s="236"/>
      <c r="S1731" s="236"/>
      <c r="T1731" s="236"/>
      <c r="U1731" s="236"/>
      <c r="V1731" s="236"/>
      <c r="W1731" s="236"/>
      <c r="X1731" s="236"/>
      <c r="Y1731" s="236"/>
      <c r="Z1731" s="236"/>
      <c r="AA1731" s="236"/>
      <c r="AB1731" s="236"/>
      <c r="AC1731" s="236"/>
      <c r="AD1731" s="236"/>
      <c r="AE1731" s="236"/>
      <c r="AF1731" s="236"/>
      <c r="AG1731" s="236"/>
      <c r="AH1731" s="236"/>
      <c r="AI1731" s="236"/>
      <c r="AJ1731" s="236"/>
      <c r="AK1731" s="236"/>
      <c r="AL1731" s="260" t="str">
        <f t="shared" si="309"/>
        <v>нет</v>
      </c>
      <c r="AM1731" s="260" t="str">
        <f t="shared" si="313"/>
        <v>нет</v>
      </c>
      <c r="AN1731" s="260">
        <f t="shared" si="310"/>
        <v>0</v>
      </c>
      <c r="AO1731" s="260" t="e">
        <f t="shared" si="311"/>
        <v>#VALUE!</v>
      </c>
    </row>
    <row r="1732" spans="1:41">
      <c r="A1732" s="264" t="e">
        <f t="shared" si="314"/>
        <v>#VALUE!</v>
      </c>
      <c r="B1732" s="243">
        <v>1820</v>
      </c>
      <c r="C1732" s="244"/>
      <c r="D1732" s="259" t="str">
        <f t="shared" si="307"/>
        <v/>
      </c>
      <c r="E1732" s="236"/>
      <c r="F1732" s="236"/>
      <c r="G1732" s="244"/>
      <c r="H1732" s="259" t="str">
        <f t="shared" si="308"/>
        <v/>
      </c>
      <c r="I1732" s="236"/>
      <c r="J1732" s="236"/>
      <c r="K1732" s="236"/>
      <c r="L1732" s="236"/>
      <c r="M1732" s="311">
        <f t="shared" si="312"/>
        <v>0</v>
      </c>
      <c r="N1732" s="236"/>
      <c r="O1732" s="236"/>
      <c r="P1732" s="236"/>
      <c r="Q1732" s="236"/>
      <c r="R1732" s="236"/>
      <c r="S1732" s="236"/>
      <c r="T1732" s="236"/>
      <c r="U1732" s="236"/>
      <c r="V1732" s="236"/>
      <c r="W1732" s="236"/>
      <c r="X1732" s="236"/>
      <c r="Y1732" s="236"/>
      <c r="Z1732" s="236"/>
      <c r="AA1732" s="236"/>
      <c r="AB1732" s="236"/>
      <c r="AC1732" s="236"/>
      <c r="AD1732" s="236"/>
      <c r="AE1732" s="236"/>
      <c r="AF1732" s="236"/>
      <c r="AG1732" s="236"/>
      <c r="AH1732" s="236"/>
      <c r="AI1732" s="236"/>
      <c r="AJ1732" s="236"/>
      <c r="AK1732" s="236"/>
      <c r="AL1732" s="260" t="str">
        <f t="shared" si="309"/>
        <v>нет</v>
      </c>
      <c r="AM1732" s="260" t="str">
        <f t="shared" si="313"/>
        <v>нет</v>
      </c>
      <c r="AN1732" s="260">
        <f t="shared" si="310"/>
        <v>0</v>
      </c>
      <c r="AO1732" s="260" t="e">
        <f t="shared" si="311"/>
        <v>#VALUE!</v>
      </c>
    </row>
    <row r="1733" spans="1:41">
      <c r="A1733" s="264" t="e">
        <f t="shared" si="314"/>
        <v>#VALUE!</v>
      </c>
      <c r="B1733" s="243">
        <v>1821</v>
      </c>
      <c r="C1733" s="244"/>
      <c r="D1733" s="259" t="str">
        <f t="shared" si="307"/>
        <v/>
      </c>
      <c r="E1733" s="236"/>
      <c r="F1733" s="236"/>
      <c r="G1733" s="244"/>
      <c r="H1733" s="259" t="str">
        <f t="shared" si="308"/>
        <v/>
      </c>
      <c r="I1733" s="236"/>
      <c r="J1733" s="236"/>
      <c r="K1733" s="236"/>
      <c r="L1733" s="236"/>
      <c r="M1733" s="311">
        <f t="shared" si="312"/>
        <v>0</v>
      </c>
      <c r="N1733" s="236"/>
      <c r="O1733" s="236"/>
      <c r="P1733" s="236"/>
      <c r="Q1733" s="236"/>
      <c r="R1733" s="236"/>
      <c r="S1733" s="236"/>
      <c r="T1733" s="236"/>
      <c r="U1733" s="236"/>
      <c r="V1733" s="236"/>
      <c r="W1733" s="236"/>
      <c r="X1733" s="236"/>
      <c r="Y1733" s="236"/>
      <c r="Z1733" s="236"/>
      <c r="AA1733" s="236"/>
      <c r="AB1733" s="236"/>
      <c r="AC1733" s="236"/>
      <c r="AD1733" s="236"/>
      <c r="AE1733" s="236"/>
      <c r="AF1733" s="236"/>
      <c r="AG1733" s="236"/>
      <c r="AH1733" s="236"/>
      <c r="AI1733" s="236"/>
      <c r="AJ1733" s="236"/>
      <c r="AK1733" s="236"/>
      <c r="AL1733" s="260" t="str">
        <f t="shared" si="309"/>
        <v>нет</v>
      </c>
      <c r="AM1733" s="260" t="str">
        <f t="shared" si="313"/>
        <v>нет</v>
      </c>
      <c r="AN1733" s="260">
        <f t="shared" si="310"/>
        <v>0</v>
      </c>
      <c r="AO1733" s="260" t="e">
        <f t="shared" si="311"/>
        <v>#VALUE!</v>
      </c>
    </row>
    <row r="1734" spans="1:41">
      <c r="A1734" s="264" t="e">
        <f t="shared" si="314"/>
        <v>#VALUE!</v>
      </c>
      <c r="B1734" s="243">
        <v>1822</v>
      </c>
      <c r="C1734" s="244"/>
      <c r="D1734" s="259" t="str">
        <f t="shared" si="307"/>
        <v/>
      </c>
      <c r="E1734" s="236"/>
      <c r="F1734" s="236"/>
      <c r="G1734" s="244"/>
      <c r="H1734" s="259" t="str">
        <f t="shared" si="308"/>
        <v/>
      </c>
      <c r="I1734" s="236"/>
      <c r="J1734" s="236"/>
      <c r="K1734" s="236"/>
      <c r="L1734" s="236"/>
      <c r="M1734" s="311">
        <f t="shared" si="312"/>
        <v>0</v>
      </c>
      <c r="N1734" s="236"/>
      <c r="O1734" s="236"/>
      <c r="P1734" s="236"/>
      <c r="Q1734" s="236"/>
      <c r="R1734" s="236"/>
      <c r="S1734" s="236"/>
      <c r="T1734" s="236"/>
      <c r="U1734" s="236"/>
      <c r="V1734" s="236"/>
      <c r="W1734" s="236"/>
      <c r="X1734" s="236"/>
      <c r="Y1734" s="236"/>
      <c r="Z1734" s="236"/>
      <c r="AA1734" s="236"/>
      <c r="AB1734" s="236"/>
      <c r="AC1734" s="236"/>
      <c r="AD1734" s="236"/>
      <c r="AE1734" s="236"/>
      <c r="AF1734" s="236"/>
      <c r="AG1734" s="236"/>
      <c r="AH1734" s="236"/>
      <c r="AI1734" s="236"/>
      <c r="AJ1734" s="236"/>
      <c r="AK1734" s="236"/>
      <c r="AL1734" s="260" t="str">
        <f t="shared" si="309"/>
        <v>нет</v>
      </c>
      <c r="AM1734" s="260" t="str">
        <f t="shared" si="313"/>
        <v>нет</v>
      </c>
      <c r="AN1734" s="260">
        <f t="shared" si="310"/>
        <v>0</v>
      </c>
      <c r="AO1734" s="260" t="e">
        <f t="shared" si="311"/>
        <v>#VALUE!</v>
      </c>
    </row>
    <row r="1735" spans="1:41">
      <c r="A1735" s="264" t="e">
        <f t="shared" si="314"/>
        <v>#VALUE!</v>
      </c>
      <c r="B1735" s="243">
        <v>1823</v>
      </c>
      <c r="C1735" s="244"/>
      <c r="D1735" s="259" t="str">
        <f t="shared" si="307"/>
        <v/>
      </c>
      <c r="E1735" s="236"/>
      <c r="F1735" s="236"/>
      <c r="G1735" s="244"/>
      <c r="H1735" s="259" t="str">
        <f t="shared" si="308"/>
        <v/>
      </c>
      <c r="I1735" s="236"/>
      <c r="J1735" s="236"/>
      <c r="K1735" s="236"/>
      <c r="L1735" s="236"/>
      <c r="M1735" s="311">
        <f t="shared" si="312"/>
        <v>0</v>
      </c>
      <c r="N1735" s="236"/>
      <c r="O1735" s="236"/>
      <c r="P1735" s="236"/>
      <c r="Q1735" s="236"/>
      <c r="R1735" s="236"/>
      <c r="S1735" s="236"/>
      <c r="T1735" s="236"/>
      <c r="U1735" s="236"/>
      <c r="V1735" s="236"/>
      <c r="W1735" s="236"/>
      <c r="X1735" s="236"/>
      <c r="Y1735" s="236"/>
      <c r="Z1735" s="236"/>
      <c r="AA1735" s="236"/>
      <c r="AB1735" s="236"/>
      <c r="AC1735" s="236"/>
      <c r="AD1735" s="236"/>
      <c r="AE1735" s="236"/>
      <c r="AF1735" s="236"/>
      <c r="AG1735" s="236"/>
      <c r="AH1735" s="236"/>
      <c r="AI1735" s="236"/>
      <c r="AJ1735" s="236"/>
      <c r="AK1735" s="236"/>
      <c r="AL1735" s="260" t="str">
        <f t="shared" si="309"/>
        <v>нет</v>
      </c>
      <c r="AM1735" s="260" t="str">
        <f t="shared" si="313"/>
        <v>нет</v>
      </c>
      <c r="AN1735" s="260">
        <f t="shared" si="310"/>
        <v>0</v>
      </c>
      <c r="AO1735" s="260" t="e">
        <f t="shared" si="311"/>
        <v>#VALUE!</v>
      </c>
    </row>
    <row r="1736" spans="1:41">
      <c r="A1736" s="264" t="e">
        <f t="shared" si="314"/>
        <v>#VALUE!</v>
      </c>
      <c r="B1736" s="243">
        <v>1824</v>
      </c>
      <c r="C1736" s="244"/>
      <c r="D1736" s="259" t="str">
        <f t="shared" si="307"/>
        <v/>
      </c>
      <c r="E1736" s="236"/>
      <c r="F1736" s="236"/>
      <c r="G1736" s="244"/>
      <c r="H1736" s="259" t="str">
        <f t="shared" si="308"/>
        <v/>
      </c>
      <c r="I1736" s="236"/>
      <c r="J1736" s="236"/>
      <c r="K1736" s="236"/>
      <c r="L1736" s="236"/>
      <c r="M1736" s="311">
        <f t="shared" si="312"/>
        <v>0</v>
      </c>
      <c r="N1736" s="236"/>
      <c r="O1736" s="236"/>
      <c r="P1736" s="236"/>
      <c r="Q1736" s="236"/>
      <c r="R1736" s="236"/>
      <c r="S1736" s="236"/>
      <c r="T1736" s="236"/>
      <c r="U1736" s="236"/>
      <c r="V1736" s="236"/>
      <c r="W1736" s="236"/>
      <c r="X1736" s="236"/>
      <c r="Y1736" s="236"/>
      <c r="Z1736" s="236"/>
      <c r="AA1736" s="236"/>
      <c r="AB1736" s="236"/>
      <c r="AC1736" s="236"/>
      <c r="AD1736" s="236"/>
      <c r="AE1736" s="236"/>
      <c r="AF1736" s="236"/>
      <c r="AG1736" s="236"/>
      <c r="AH1736" s="236"/>
      <c r="AI1736" s="236"/>
      <c r="AJ1736" s="236"/>
      <c r="AK1736" s="236"/>
      <c r="AL1736" s="260" t="str">
        <f t="shared" si="309"/>
        <v>нет</v>
      </c>
      <c r="AM1736" s="260" t="str">
        <f t="shared" si="313"/>
        <v>нет</v>
      </c>
      <c r="AN1736" s="260">
        <f t="shared" si="310"/>
        <v>0</v>
      </c>
      <c r="AO1736" s="260" t="e">
        <f t="shared" si="311"/>
        <v>#VALUE!</v>
      </c>
    </row>
    <row r="1737" spans="1:41">
      <c r="A1737" s="264" t="e">
        <f t="shared" si="314"/>
        <v>#VALUE!</v>
      </c>
      <c r="B1737" s="243">
        <v>1825</v>
      </c>
      <c r="C1737" s="244"/>
      <c r="D1737" s="259" t="str">
        <f t="shared" si="307"/>
        <v/>
      </c>
      <c r="E1737" s="236"/>
      <c r="F1737" s="236"/>
      <c r="G1737" s="244"/>
      <c r="H1737" s="259" t="str">
        <f t="shared" si="308"/>
        <v/>
      </c>
      <c r="I1737" s="236"/>
      <c r="J1737" s="236"/>
      <c r="K1737" s="236"/>
      <c r="L1737" s="236"/>
      <c r="M1737" s="311">
        <f t="shared" si="312"/>
        <v>0</v>
      </c>
      <c r="N1737" s="236"/>
      <c r="O1737" s="236"/>
      <c r="P1737" s="236"/>
      <c r="Q1737" s="236"/>
      <c r="R1737" s="236"/>
      <c r="S1737" s="236"/>
      <c r="T1737" s="236"/>
      <c r="U1737" s="236"/>
      <c r="V1737" s="236"/>
      <c r="W1737" s="236"/>
      <c r="X1737" s="236"/>
      <c r="Y1737" s="236"/>
      <c r="Z1737" s="236"/>
      <c r="AA1737" s="236"/>
      <c r="AB1737" s="236"/>
      <c r="AC1737" s="236"/>
      <c r="AD1737" s="236"/>
      <c r="AE1737" s="236"/>
      <c r="AF1737" s="236"/>
      <c r="AG1737" s="236"/>
      <c r="AH1737" s="236"/>
      <c r="AI1737" s="236"/>
      <c r="AJ1737" s="236"/>
      <c r="AK1737" s="236"/>
      <c r="AL1737" s="260" t="str">
        <f t="shared" si="309"/>
        <v>нет</v>
      </c>
      <c r="AM1737" s="260" t="str">
        <f t="shared" si="313"/>
        <v>нет</v>
      </c>
      <c r="AN1737" s="260">
        <f t="shared" si="310"/>
        <v>0</v>
      </c>
      <c r="AO1737" s="260" t="e">
        <f t="shared" si="311"/>
        <v>#VALUE!</v>
      </c>
    </row>
    <row r="1738" spans="1:41">
      <c r="A1738" s="264" t="e">
        <f t="shared" si="314"/>
        <v>#VALUE!</v>
      </c>
      <c r="B1738" s="243">
        <v>1826</v>
      </c>
      <c r="C1738" s="244"/>
      <c r="D1738" s="259" t="str">
        <f t="shared" si="307"/>
        <v/>
      </c>
      <c r="E1738" s="236"/>
      <c r="F1738" s="236"/>
      <c r="G1738" s="244"/>
      <c r="H1738" s="259" t="str">
        <f t="shared" si="308"/>
        <v/>
      </c>
      <c r="I1738" s="236"/>
      <c r="J1738" s="236"/>
      <c r="K1738" s="236"/>
      <c r="L1738" s="236"/>
      <c r="M1738" s="311">
        <f t="shared" si="312"/>
        <v>0</v>
      </c>
      <c r="N1738" s="236"/>
      <c r="O1738" s="236"/>
      <c r="P1738" s="236"/>
      <c r="Q1738" s="236"/>
      <c r="R1738" s="236"/>
      <c r="S1738" s="236"/>
      <c r="T1738" s="236"/>
      <c r="U1738" s="236"/>
      <c r="V1738" s="236"/>
      <c r="W1738" s="236"/>
      <c r="X1738" s="236"/>
      <c r="Y1738" s="236"/>
      <c r="Z1738" s="236"/>
      <c r="AA1738" s="236"/>
      <c r="AB1738" s="236"/>
      <c r="AC1738" s="236"/>
      <c r="AD1738" s="236"/>
      <c r="AE1738" s="236"/>
      <c r="AF1738" s="236"/>
      <c r="AG1738" s="236"/>
      <c r="AH1738" s="236"/>
      <c r="AI1738" s="236"/>
      <c r="AJ1738" s="236"/>
      <c r="AK1738" s="236"/>
      <c r="AL1738" s="260" t="str">
        <f t="shared" si="309"/>
        <v>нет</v>
      </c>
      <c r="AM1738" s="260" t="str">
        <f t="shared" si="313"/>
        <v>нет</v>
      </c>
      <c r="AN1738" s="260">
        <f t="shared" si="310"/>
        <v>0</v>
      </c>
      <c r="AO1738" s="260" t="e">
        <f t="shared" si="311"/>
        <v>#VALUE!</v>
      </c>
    </row>
    <row r="1739" spans="1:41">
      <c r="A1739" s="264" t="e">
        <f t="shared" si="314"/>
        <v>#VALUE!</v>
      </c>
      <c r="B1739" s="243">
        <v>1827</v>
      </c>
      <c r="C1739" s="244"/>
      <c r="D1739" s="259" t="str">
        <f t="shared" si="307"/>
        <v/>
      </c>
      <c r="E1739" s="236"/>
      <c r="F1739" s="236"/>
      <c r="G1739" s="244"/>
      <c r="H1739" s="259" t="str">
        <f t="shared" si="308"/>
        <v/>
      </c>
      <c r="I1739" s="236"/>
      <c r="J1739" s="236"/>
      <c r="K1739" s="236"/>
      <c r="L1739" s="236"/>
      <c r="M1739" s="311">
        <f t="shared" si="312"/>
        <v>0</v>
      </c>
      <c r="N1739" s="236"/>
      <c r="O1739" s="236"/>
      <c r="P1739" s="236"/>
      <c r="Q1739" s="236"/>
      <c r="R1739" s="236"/>
      <c r="S1739" s="236"/>
      <c r="T1739" s="236"/>
      <c r="U1739" s="236"/>
      <c r="V1739" s="236"/>
      <c r="W1739" s="236"/>
      <c r="X1739" s="236"/>
      <c r="Y1739" s="236"/>
      <c r="Z1739" s="236"/>
      <c r="AA1739" s="236"/>
      <c r="AB1739" s="236"/>
      <c r="AC1739" s="236"/>
      <c r="AD1739" s="236"/>
      <c r="AE1739" s="236"/>
      <c r="AF1739" s="236"/>
      <c r="AG1739" s="236"/>
      <c r="AH1739" s="236"/>
      <c r="AI1739" s="236"/>
      <c r="AJ1739" s="236"/>
      <c r="AK1739" s="236"/>
      <c r="AL1739" s="260" t="str">
        <f t="shared" si="309"/>
        <v>нет</v>
      </c>
      <c r="AM1739" s="260" t="str">
        <f t="shared" si="313"/>
        <v>нет</v>
      </c>
      <c r="AN1739" s="260">
        <f t="shared" si="310"/>
        <v>0</v>
      </c>
      <c r="AO1739" s="260" t="e">
        <f t="shared" si="311"/>
        <v>#VALUE!</v>
      </c>
    </row>
    <row r="1740" spans="1:41">
      <c r="A1740" s="264" t="e">
        <f t="shared" si="314"/>
        <v>#VALUE!</v>
      </c>
      <c r="B1740" s="243">
        <v>1828</v>
      </c>
      <c r="C1740" s="244"/>
      <c r="D1740" s="259" t="str">
        <f t="shared" si="307"/>
        <v/>
      </c>
      <c r="E1740" s="236"/>
      <c r="F1740" s="236"/>
      <c r="G1740" s="244"/>
      <c r="H1740" s="259" t="str">
        <f t="shared" si="308"/>
        <v/>
      </c>
      <c r="I1740" s="236"/>
      <c r="J1740" s="236"/>
      <c r="K1740" s="236"/>
      <c r="L1740" s="236"/>
      <c r="M1740" s="311">
        <f t="shared" si="312"/>
        <v>0</v>
      </c>
      <c r="N1740" s="236"/>
      <c r="O1740" s="236"/>
      <c r="P1740" s="236"/>
      <c r="Q1740" s="236"/>
      <c r="R1740" s="236"/>
      <c r="S1740" s="236"/>
      <c r="T1740" s="236"/>
      <c r="U1740" s="236"/>
      <c r="V1740" s="236"/>
      <c r="W1740" s="236"/>
      <c r="X1740" s="236"/>
      <c r="Y1740" s="236"/>
      <c r="Z1740" s="236"/>
      <c r="AA1740" s="236"/>
      <c r="AB1740" s="236"/>
      <c r="AC1740" s="236"/>
      <c r="AD1740" s="236"/>
      <c r="AE1740" s="236"/>
      <c r="AF1740" s="236"/>
      <c r="AG1740" s="236"/>
      <c r="AH1740" s="236"/>
      <c r="AI1740" s="236"/>
      <c r="AJ1740" s="236"/>
      <c r="AK1740" s="236"/>
      <c r="AL1740" s="260" t="str">
        <f t="shared" si="309"/>
        <v>нет</v>
      </c>
      <c r="AM1740" s="260" t="str">
        <f t="shared" si="313"/>
        <v>нет</v>
      </c>
      <c r="AN1740" s="260">
        <f t="shared" si="310"/>
        <v>0</v>
      </c>
      <c r="AO1740" s="260" t="e">
        <f t="shared" si="311"/>
        <v>#VALUE!</v>
      </c>
    </row>
    <row r="1741" spans="1:41">
      <c r="A1741" s="264" t="e">
        <f t="shared" si="314"/>
        <v>#VALUE!</v>
      </c>
      <c r="B1741" s="243">
        <v>1829</v>
      </c>
      <c r="C1741" s="244"/>
      <c r="D1741" s="259" t="str">
        <f t="shared" si="307"/>
        <v/>
      </c>
      <c r="E1741" s="236"/>
      <c r="F1741" s="236"/>
      <c r="G1741" s="244"/>
      <c r="H1741" s="259" t="str">
        <f t="shared" si="308"/>
        <v/>
      </c>
      <c r="I1741" s="236"/>
      <c r="J1741" s="236"/>
      <c r="K1741" s="236"/>
      <c r="L1741" s="236"/>
      <c r="M1741" s="311">
        <f t="shared" si="312"/>
        <v>0</v>
      </c>
      <c r="N1741" s="236"/>
      <c r="O1741" s="236"/>
      <c r="P1741" s="236"/>
      <c r="Q1741" s="236"/>
      <c r="R1741" s="236"/>
      <c r="S1741" s="236"/>
      <c r="T1741" s="236"/>
      <c r="U1741" s="236"/>
      <c r="V1741" s="236"/>
      <c r="W1741" s="236"/>
      <c r="X1741" s="236"/>
      <c r="Y1741" s="236"/>
      <c r="Z1741" s="236"/>
      <c r="AA1741" s="236"/>
      <c r="AB1741" s="236"/>
      <c r="AC1741" s="236"/>
      <c r="AD1741" s="236"/>
      <c r="AE1741" s="236"/>
      <c r="AF1741" s="236"/>
      <c r="AG1741" s="236"/>
      <c r="AH1741" s="236"/>
      <c r="AI1741" s="236"/>
      <c r="AJ1741" s="236"/>
      <c r="AK1741" s="236"/>
      <c r="AL1741" s="260" t="str">
        <f t="shared" si="309"/>
        <v>нет</v>
      </c>
      <c r="AM1741" s="260" t="str">
        <f t="shared" si="313"/>
        <v>нет</v>
      </c>
      <c r="AN1741" s="260">
        <f t="shared" si="310"/>
        <v>0</v>
      </c>
      <c r="AO1741" s="260" t="e">
        <f t="shared" si="311"/>
        <v>#VALUE!</v>
      </c>
    </row>
    <row r="1742" spans="1:41">
      <c r="A1742" s="264" t="e">
        <f t="shared" si="314"/>
        <v>#VALUE!</v>
      </c>
      <c r="B1742" s="243">
        <v>1830</v>
      </c>
      <c r="C1742" s="244"/>
      <c r="D1742" s="259" t="str">
        <f t="shared" si="307"/>
        <v/>
      </c>
      <c r="E1742" s="236"/>
      <c r="F1742" s="236"/>
      <c r="G1742" s="244"/>
      <c r="H1742" s="259" t="str">
        <f t="shared" si="308"/>
        <v/>
      </c>
      <c r="I1742" s="236"/>
      <c r="J1742" s="236"/>
      <c r="K1742" s="236"/>
      <c r="L1742" s="236"/>
      <c r="M1742" s="311">
        <f t="shared" si="312"/>
        <v>0</v>
      </c>
      <c r="N1742" s="236"/>
      <c r="O1742" s="236"/>
      <c r="P1742" s="236"/>
      <c r="Q1742" s="236"/>
      <c r="R1742" s="236"/>
      <c r="S1742" s="236"/>
      <c r="T1742" s="236"/>
      <c r="U1742" s="236"/>
      <c r="V1742" s="236"/>
      <c r="W1742" s="236"/>
      <c r="X1742" s="236"/>
      <c r="Y1742" s="236"/>
      <c r="Z1742" s="236"/>
      <c r="AA1742" s="236"/>
      <c r="AB1742" s="236"/>
      <c r="AC1742" s="236"/>
      <c r="AD1742" s="236"/>
      <c r="AE1742" s="236"/>
      <c r="AF1742" s="236"/>
      <c r="AG1742" s="236"/>
      <c r="AH1742" s="236"/>
      <c r="AI1742" s="236"/>
      <c r="AJ1742" s="236"/>
      <c r="AK1742" s="236"/>
      <c r="AL1742" s="260" t="str">
        <f t="shared" si="309"/>
        <v>нет</v>
      </c>
      <c r="AM1742" s="260" t="str">
        <f t="shared" si="313"/>
        <v>нет</v>
      </c>
      <c r="AN1742" s="260">
        <f t="shared" si="310"/>
        <v>0</v>
      </c>
      <c r="AO1742" s="260" t="e">
        <f t="shared" si="311"/>
        <v>#VALUE!</v>
      </c>
    </row>
    <row r="1743" spans="1:41">
      <c r="A1743" s="264" t="e">
        <f t="shared" si="314"/>
        <v>#VALUE!</v>
      </c>
      <c r="B1743" s="243">
        <v>1831</v>
      </c>
      <c r="C1743" s="244"/>
      <c r="D1743" s="259" t="str">
        <f t="shared" si="307"/>
        <v/>
      </c>
      <c r="E1743" s="236"/>
      <c r="F1743" s="236"/>
      <c r="G1743" s="244"/>
      <c r="H1743" s="259" t="str">
        <f t="shared" si="308"/>
        <v/>
      </c>
      <c r="I1743" s="236"/>
      <c r="J1743" s="236"/>
      <c r="K1743" s="236"/>
      <c r="L1743" s="236"/>
      <c r="M1743" s="311">
        <f t="shared" si="312"/>
        <v>0</v>
      </c>
      <c r="N1743" s="236"/>
      <c r="O1743" s="236"/>
      <c r="P1743" s="236"/>
      <c r="Q1743" s="236"/>
      <c r="R1743" s="236"/>
      <c r="S1743" s="236"/>
      <c r="T1743" s="236"/>
      <c r="U1743" s="236"/>
      <c r="V1743" s="236"/>
      <c r="W1743" s="236"/>
      <c r="X1743" s="236"/>
      <c r="Y1743" s="236"/>
      <c r="Z1743" s="236"/>
      <c r="AA1743" s="236"/>
      <c r="AB1743" s="236"/>
      <c r="AC1743" s="236"/>
      <c r="AD1743" s="236"/>
      <c r="AE1743" s="236"/>
      <c r="AF1743" s="236"/>
      <c r="AG1743" s="236"/>
      <c r="AH1743" s="236"/>
      <c r="AI1743" s="236"/>
      <c r="AJ1743" s="236"/>
      <c r="AK1743" s="236"/>
      <c r="AL1743" s="260" t="str">
        <f t="shared" si="309"/>
        <v>нет</v>
      </c>
      <c r="AM1743" s="260" t="str">
        <f t="shared" si="313"/>
        <v>нет</v>
      </c>
      <c r="AN1743" s="260">
        <f t="shared" si="310"/>
        <v>0</v>
      </c>
      <c r="AO1743" s="260" t="e">
        <f t="shared" si="311"/>
        <v>#VALUE!</v>
      </c>
    </row>
    <row r="1744" spans="1:41">
      <c r="A1744" s="264" t="e">
        <f t="shared" si="314"/>
        <v>#VALUE!</v>
      </c>
      <c r="B1744" s="243">
        <v>1832</v>
      </c>
      <c r="C1744" s="244"/>
      <c r="D1744" s="259" t="str">
        <f t="shared" si="307"/>
        <v/>
      </c>
      <c r="E1744" s="236"/>
      <c r="F1744" s="236"/>
      <c r="G1744" s="244"/>
      <c r="H1744" s="259" t="str">
        <f t="shared" si="308"/>
        <v/>
      </c>
      <c r="I1744" s="236"/>
      <c r="J1744" s="236"/>
      <c r="K1744" s="236"/>
      <c r="L1744" s="236"/>
      <c r="M1744" s="311">
        <f t="shared" si="312"/>
        <v>0</v>
      </c>
      <c r="N1744" s="236"/>
      <c r="O1744" s="236"/>
      <c r="P1744" s="236"/>
      <c r="Q1744" s="236"/>
      <c r="R1744" s="236"/>
      <c r="S1744" s="236"/>
      <c r="T1744" s="236"/>
      <c r="U1744" s="236"/>
      <c r="V1744" s="236"/>
      <c r="W1744" s="236"/>
      <c r="X1744" s="236"/>
      <c r="Y1744" s="236"/>
      <c r="Z1744" s="236"/>
      <c r="AA1744" s="236"/>
      <c r="AB1744" s="236"/>
      <c r="AC1744" s="236"/>
      <c r="AD1744" s="236"/>
      <c r="AE1744" s="236"/>
      <c r="AF1744" s="236"/>
      <c r="AG1744" s="236"/>
      <c r="AH1744" s="236"/>
      <c r="AI1744" s="236"/>
      <c r="AJ1744" s="236"/>
      <c r="AK1744" s="236"/>
      <c r="AL1744" s="260" t="str">
        <f t="shared" si="309"/>
        <v>нет</v>
      </c>
      <c r="AM1744" s="260" t="str">
        <f t="shared" si="313"/>
        <v>нет</v>
      </c>
      <c r="AN1744" s="260">
        <f t="shared" si="310"/>
        <v>0</v>
      </c>
      <c r="AO1744" s="260" t="e">
        <f t="shared" si="311"/>
        <v>#VALUE!</v>
      </c>
    </row>
    <row r="1745" spans="1:41">
      <c r="A1745" s="264" t="e">
        <f t="shared" si="314"/>
        <v>#VALUE!</v>
      </c>
      <c r="B1745" s="243">
        <v>1833</v>
      </c>
      <c r="C1745" s="244"/>
      <c r="D1745" s="259" t="str">
        <f t="shared" si="307"/>
        <v/>
      </c>
      <c r="E1745" s="236"/>
      <c r="F1745" s="236"/>
      <c r="G1745" s="244"/>
      <c r="H1745" s="259" t="str">
        <f t="shared" si="308"/>
        <v/>
      </c>
      <c r="I1745" s="236"/>
      <c r="J1745" s="236"/>
      <c r="K1745" s="236"/>
      <c r="L1745" s="236"/>
      <c r="M1745" s="311">
        <f t="shared" si="312"/>
        <v>0</v>
      </c>
      <c r="N1745" s="236"/>
      <c r="O1745" s="236"/>
      <c r="P1745" s="236"/>
      <c r="Q1745" s="236"/>
      <c r="R1745" s="236"/>
      <c r="S1745" s="236"/>
      <c r="T1745" s="236"/>
      <c r="U1745" s="236"/>
      <c r="V1745" s="236"/>
      <c r="W1745" s="236"/>
      <c r="X1745" s="236"/>
      <c r="Y1745" s="236"/>
      <c r="Z1745" s="236"/>
      <c r="AA1745" s="236"/>
      <c r="AB1745" s="236"/>
      <c r="AC1745" s="236"/>
      <c r="AD1745" s="236"/>
      <c r="AE1745" s="236"/>
      <c r="AF1745" s="236"/>
      <c r="AG1745" s="236"/>
      <c r="AH1745" s="236"/>
      <c r="AI1745" s="236"/>
      <c r="AJ1745" s="236"/>
      <c r="AK1745" s="236"/>
      <c r="AL1745" s="260" t="str">
        <f t="shared" si="309"/>
        <v>нет</v>
      </c>
      <c r="AM1745" s="260" t="str">
        <f t="shared" si="313"/>
        <v>нет</v>
      </c>
      <c r="AN1745" s="260">
        <f t="shared" si="310"/>
        <v>0</v>
      </c>
      <c r="AO1745" s="260" t="e">
        <f t="shared" si="311"/>
        <v>#VALUE!</v>
      </c>
    </row>
    <row r="1746" spans="1:41">
      <c r="A1746" s="264" t="e">
        <f t="shared" si="314"/>
        <v>#VALUE!</v>
      </c>
      <c r="B1746" s="243">
        <v>1834</v>
      </c>
      <c r="C1746" s="244"/>
      <c r="D1746" s="259" t="str">
        <f t="shared" si="307"/>
        <v/>
      </c>
      <c r="E1746" s="236"/>
      <c r="F1746" s="236"/>
      <c r="G1746" s="244"/>
      <c r="H1746" s="259" t="str">
        <f t="shared" si="308"/>
        <v/>
      </c>
      <c r="I1746" s="236"/>
      <c r="J1746" s="236"/>
      <c r="K1746" s="236"/>
      <c r="L1746" s="236"/>
      <c r="M1746" s="311">
        <f t="shared" si="312"/>
        <v>0</v>
      </c>
      <c r="N1746" s="236"/>
      <c r="O1746" s="236"/>
      <c r="P1746" s="236"/>
      <c r="Q1746" s="236"/>
      <c r="R1746" s="236"/>
      <c r="S1746" s="236"/>
      <c r="T1746" s="236"/>
      <c r="U1746" s="236"/>
      <c r="V1746" s="236"/>
      <c r="W1746" s="236"/>
      <c r="X1746" s="236"/>
      <c r="Y1746" s="236"/>
      <c r="Z1746" s="236"/>
      <c r="AA1746" s="236"/>
      <c r="AB1746" s="236"/>
      <c r="AC1746" s="236"/>
      <c r="AD1746" s="236"/>
      <c r="AE1746" s="236"/>
      <c r="AF1746" s="236"/>
      <c r="AG1746" s="236"/>
      <c r="AH1746" s="236"/>
      <c r="AI1746" s="236"/>
      <c r="AJ1746" s="236"/>
      <c r="AK1746" s="236"/>
      <c r="AL1746" s="260" t="str">
        <f t="shared" si="309"/>
        <v>нет</v>
      </c>
      <c r="AM1746" s="260" t="str">
        <f t="shared" si="313"/>
        <v>нет</v>
      </c>
      <c r="AN1746" s="260">
        <f t="shared" si="310"/>
        <v>0</v>
      </c>
      <c r="AO1746" s="260" t="e">
        <f t="shared" si="311"/>
        <v>#VALUE!</v>
      </c>
    </row>
    <row r="1747" spans="1:41">
      <c r="A1747" s="264" t="e">
        <f t="shared" si="314"/>
        <v>#VALUE!</v>
      </c>
      <c r="B1747" s="243">
        <v>1835</v>
      </c>
      <c r="C1747" s="244"/>
      <c r="D1747" s="259" t="str">
        <f t="shared" si="307"/>
        <v/>
      </c>
      <c r="E1747" s="236"/>
      <c r="F1747" s="236"/>
      <c r="G1747" s="244"/>
      <c r="H1747" s="259" t="str">
        <f t="shared" si="308"/>
        <v/>
      </c>
      <c r="I1747" s="236"/>
      <c r="J1747" s="236"/>
      <c r="K1747" s="236"/>
      <c r="L1747" s="236"/>
      <c r="M1747" s="311">
        <f t="shared" si="312"/>
        <v>0</v>
      </c>
      <c r="N1747" s="236"/>
      <c r="O1747" s="236"/>
      <c r="P1747" s="236"/>
      <c r="Q1747" s="236"/>
      <c r="R1747" s="236"/>
      <c r="S1747" s="236"/>
      <c r="T1747" s="236"/>
      <c r="U1747" s="236"/>
      <c r="V1747" s="236"/>
      <c r="W1747" s="236"/>
      <c r="X1747" s="236"/>
      <c r="Y1747" s="236"/>
      <c r="Z1747" s="236"/>
      <c r="AA1747" s="236"/>
      <c r="AB1747" s="236"/>
      <c r="AC1747" s="236"/>
      <c r="AD1747" s="236"/>
      <c r="AE1747" s="236"/>
      <c r="AF1747" s="236"/>
      <c r="AG1747" s="236"/>
      <c r="AH1747" s="236"/>
      <c r="AI1747" s="236"/>
      <c r="AJ1747" s="236"/>
      <c r="AK1747" s="236"/>
      <c r="AL1747" s="260" t="str">
        <f t="shared" si="309"/>
        <v>нет</v>
      </c>
      <c r="AM1747" s="260" t="str">
        <f t="shared" si="313"/>
        <v>нет</v>
      </c>
      <c r="AN1747" s="260">
        <f t="shared" si="310"/>
        <v>0</v>
      </c>
      <c r="AO1747" s="260" t="e">
        <f t="shared" si="311"/>
        <v>#VALUE!</v>
      </c>
    </row>
    <row r="1748" spans="1:41">
      <c r="A1748" s="264" t="e">
        <f t="shared" si="314"/>
        <v>#VALUE!</v>
      </c>
      <c r="B1748" s="243">
        <v>1836</v>
      </c>
      <c r="C1748" s="244"/>
      <c r="D1748" s="259" t="str">
        <f t="shared" si="307"/>
        <v/>
      </c>
      <c r="E1748" s="236"/>
      <c r="F1748" s="236"/>
      <c r="G1748" s="244"/>
      <c r="H1748" s="259" t="str">
        <f t="shared" si="308"/>
        <v/>
      </c>
      <c r="I1748" s="236"/>
      <c r="J1748" s="236"/>
      <c r="K1748" s="236"/>
      <c r="L1748" s="236"/>
      <c r="M1748" s="311">
        <f t="shared" si="312"/>
        <v>0</v>
      </c>
      <c r="N1748" s="236"/>
      <c r="O1748" s="236"/>
      <c r="P1748" s="236"/>
      <c r="Q1748" s="236"/>
      <c r="R1748" s="236"/>
      <c r="S1748" s="236"/>
      <c r="T1748" s="236"/>
      <c r="U1748" s="236"/>
      <c r="V1748" s="236"/>
      <c r="W1748" s="236"/>
      <c r="X1748" s="236"/>
      <c r="Y1748" s="236"/>
      <c r="Z1748" s="236"/>
      <c r="AA1748" s="236"/>
      <c r="AB1748" s="236"/>
      <c r="AC1748" s="236"/>
      <c r="AD1748" s="236"/>
      <c r="AE1748" s="236"/>
      <c r="AF1748" s="236"/>
      <c r="AG1748" s="236"/>
      <c r="AH1748" s="236"/>
      <c r="AI1748" s="236"/>
      <c r="AJ1748" s="236"/>
      <c r="AK1748" s="236"/>
      <c r="AL1748" s="260" t="str">
        <f t="shared" si="309"/>
        <v>нет</v>
      </c>
      <c r="AM1748" s="260" t="str">
        <f t="shared" si="313"/>
        <v>нет</v>
      </c>
      <c r="AN1748" s="260">
        <f t="shared" si="310"/>
        <v>0</v>
      </c>
      <c r="AO1748" s="260" t="e">
        <f t="shared" si="311"/>
        <v>#VALUE!</v>
      </c>
    </row>
    <row r="1749" spans="1:41">
      <c r="A1749" s="264" t="e">
        <f t="shared" si="314"/>
        <v>#VALUE!</v>
      </c>
      <c r="B1749" s="243">
        <v>1837</v>
      </c>
      <c r="C1749" s="244"/>
      <c r="D1749" s="259" t="str">
        <f t="shared" si="307"/>
        <v/>
      </c>
      <c r="E1749" s="236"/>
      <c r="F1749" s="236"/>
      <c r="G1749" s="244"/>
      <c r="H1749" s="259" t="str">
        <f t="shared" si="308"/>
        <v/>
      </c>
      <c r="I1749" s="236"/>
      <c r="J1749" s="236"/>
      <c r="K1749" s="236"/>
      <c r="L1749" s="236"/>
      <c r="M1749" s="311">
        <f t="shared" si="312"/>
        <v>0</v>
      </c>
      <c r="N1749" s="236"/>
      <c r="O1749" s="236"/>
      <c r="P1749" s="236"/>
      <c r="Q1749" s="236"/>
      <c r="R1749" s="236"/>
      <c r="S1749" s="236"/>
      <c r="T1749" s="236"/>
      <c r="U1749" s="236"/>
      <c r="V1749" s="236"/>
      <c r="W1749" s="236"/>
      <c r="X1749" s="236"/>
      <c r="Y1749" s="236"/>
      <c r="Z1749" s="236"/>
      <c r="AA1749" s="236"/>
      <c r="AB1749" s="236"/>
      <c r="AC1749" s="236"/>
      <c r="AD1749" s="236"/>
      <c r="AE1749" s="236"/>
      <c r="AF1749" s="236"/>
      <c r="AG1749" s="236"/>
      <c r="AH1749" s="236"/>
      <c r="AI1749" s="236"/>
      <c r="AJ1749" s="236"/>
      <c r="AK1749" s="236"/>
      <c r="AL1749" s="260" t="str">
        <f t="shared" si="309"/>
        <v>нет</v>
      </c>
      <c r="AM1749" s="260" t="str">
        <f t="shared" si="313"/>
        <v>нет</v>
      </c>
      <c r="AN1749" s="260">
        <f t="shared" si="310"/>
        <v>0</v>
      </c>
      <c r="AO1749" s="260" t="e">
        <f t="shared" si="311"/>
        <v>#VALUE!</v>
      </c>
    </row>
    <row r="1750" spans="1:41">
      <c r="A1750" s="264" t="e">
        <f t="shared" si="314"/>
        <v>#VALUE!</v>
      </c>
      <c r="B1750" s="243">
        <v>1838</v>
      </c>
      <c r="C1750" s="244"/>
      <c r="D1750" s="259" t="str">
        <f t="shared" si="307"/>
        <v/>
      </c>
      <c r="E1750" s="236"/>
      <c r="F1750" s="236"/>
      <c r="G1750" s="244"/>
      <c r="H1750" s="259" t="str">
        <f t="shared" si="308"/>
        <v/>
      </c>
      <c r="I1750" s="236"/>
      <c r="J1750" s="236"/>
      <c r="K1750" s="236"/>
      <c r="L1750" s="236"/>
      <c r="M1750" s="311">
        <f t="shared" si="312"/>
        <v>0</v>
      </c>
      <c r="N1750" s="236"/>
      <c r="O1750" s="236"/>
      <c r="P1750" s="236"/>
      <c r="Q1750" s="236"/>
      <c r="R1750" s="236"/>
      <c r="S1750" s="236"/>
      <c r="T1750" s="236"/>
      <c r="U1750" s="236"/>
      <c r="V1750" s="236"/>
      <c r="W1750" s="236"/>
      <c r="X1750" s="236"/>
      <c r="Y1750" s="236"/>
      <c r="Z1750" s="236"/>
      <c r="AA1750" s="236"/>
      <c r="AB1750" s="236"/>
      <c r="AC1750" s="236"/>
      <c r="AD1750" s="236"/>
      <c r="AE1750" s="236"/>
      <c r="AF1750" s="236"/>
      <c r="AG1750" s="236"/>
      <c r="AH1750" s="236"/>
      <c r="AI1750" s="236"/>
      <c r="AJ1750" s="236"/>
      <c r="AK1750" s="236"/>
      <c r="AL1750" s="260" t="str">
        <f t="shared" si="309"/>
        <v>нет</v>
      </c>
      <c r="AM1750" s="260" t="str">
        <f t="shared" si="313"/>
        <v>нет</v>
      </c>
      <c r="AN1750" s="260">
        <f t="shared" si="310"/>
        <v>0</v>
      </c>
      <c r="AO1750" s="260" t="e">
        <f t="shared" si="311"/>
        <v>#VALUE!</v>
      </c>
    </row>
    <row r="1751" spans="1:41">
      <c r="A1751" s="264" t="e">
        <f t="shared" si="314"/>
        <v>#VALUE!</v>
      </c>
      <c r="B1751" s="243">
        <v>1839</v>
      </c>
      <c r="C1751" s="244"/>
      <c r="D1751" s="259" t="str">
        <f t="shared" si="307"/>
        <v/>
      </c>
      <c r="E1751" s="236"/>
      <c r="F1751" s="236"/>
      <c r="G1751" s="244"/>
      <c r="H1751" s="259" t="str">
        <f t="shared" si="308"/>
        <v/>
      </c>
      <c r="I1751" s="236"/>
      <c r="J1751" s="236"/>
      <c r="K1751" s="236"/>
      <c r="L1751" s="236"/>
      <c r="M1751" s="311">
        <f t="shared" si="312"/>
        <v>0</v>
      </c>
      <c r="N1751" s="236"/>
      <c r="O1751" s="236"/>
      <c r="P1751" s="236"/>
      <c r="Q1751" s="236"/>
      <c r="R1751" s="236"/>
      <c r="S1751" s="236"/>
      <c r="T1751" s="236"/>
      <c r="U1751" s="236"/>
      <c r="V1751" s="236"/>
      <c r="W1751" s="236"/>
      <c r="X1751" s="236"/>
      <c r="Y1751" s="236"/>
      <c r="Z1751" s="236"/>
      <c r="AA1751" s="236"/>
      <c r="AB1751" s="236"/>
      <c r="AC1751" s="236"/>
      <c r="AD1751" s="236"/>
      <c r="AE1751" s="236"/>
      <c r="AF1751" s="236"/>
      <c r="AG1751" s="236"/>
      <c r="AH1751" s="236"/>
      <c r="AI1751" s="236"/>
      <c r="AJ1751" s="236"/>
      <c r="AK1751" s="236"/>
      <c r="AL1751" s="260" t="str">
        <f t="shared" si="309"/>
        <v>нет</v>
      </c>
      <c r="AM1751" s="260" t="str">
        <f t="shared" si="313"/>
        <v>нет</v>
      </c>
      <c r="AN1751" s="260">
        <f t="shared" si="310"/>
        <v>0</v>
      </c>
      <c r="AO1751" s="260" t="e">
        <f t="shared" si="311"/>
        <v>#VALUE!</v>
      </c>
    </row>
    <row r="1752" spans="1:41">
      <c r="A1752" s="264" t="e">
        <f t="shared" si="314"/>
        <v>#VALUE!</v>
      </c>
      <c r="B1752" s="243">
        <v>1840</v>
      </c>
      <c r="C1752" s="244"/>
      <c r="D1752" s="259" t="str">
        <f t="shared" si="307"/>
        <v/>
      </c>
      <c r="E1752" s="236"/>
      <c r="F1752" s="236"/>
      <c r="G1752" s="244"/>
      <c r="H1752" s="259" t="str">
        <f t="shared" si="308"/>
        <v/>
      </c>
      <c r="I1752" s="236"/>
      <c r="J1752" s="236"/>
      <c r="K1752" s="236"/>
      <c r="L1752" s="236"/>
      <c r="M1752" s="311">
        <f t="shared" si="312"/>
        <v>0</v>
      </c>
      <c r="N1752" s="236"/>
      <c r="O1752" s="236"/>
      <c r="P1752" s="236"/>
      <c r="Q1752" s="236"/>
      <c r="R1752" s="236"/>
      <c r="S1752" s="236"/>
      <c r="T1752" s="236"/>
      <c r="U1752" s="236"/>
      <c r="V1752" s="236"/>
      <c r="W1752" s="236"/>
      <c r="X1752" s="236"/>
      <c r="Y1752" s="236"/>
      <c r="Z1752" s="236"/>
      <c r="AA1752" s="236"/>
      <c r="AB1752" s="236"/>
      <c r="AC1752" s="236"/>
      <c r="AD1752" s="236"/>
      <c r="AE1752" s="236"/>
      <c r="AF1752" s="236"/>
      <c r="AG1752" s="236"/>
      <c r="AH1752" s="236"/>
      <c r="AI1752" s="236"/>
      <c r="AJ1752" s="236"/>
      <c r="AK1752" s="236"/>
      <c r="AL1752" s="260" t="str">
        <f t="shared" si="309"/>
        <v>нет</v>
      </c>
      <c r="AM1752" s="260" t="str">
        <f t="shared" si="313"/>
        <v>нет</v>
      </c>
      <c r="AN1752" s="260">
        <f t="shared" si="310"/>
        <v>0</v>
      </c>
      <c r="AO1752" s="260" t="e">
        <f t="shared" si="311"/>
        <v>#VALUE!</v>
      </c>
    </row>
    <row r="1753" spans="1:41">
      <c r="A1753" s="264" t="e">
        <f t="shared" si="314"/>
        <v>#VALUE!</v>
      </c>
      <c r="B1753" s="243">
        <v>1841</v>
      </c>
      <c r="C1753" s="244"/>
      <c r="D1753" s="259" t="str">
        <f t="shared" si="307"/>
        <v/>
      </c>
      <c r="E1753" s="236"/>
      <c r="F1753" s="236"/>
      <c r="G1753" s="244"/>
      <c r="H1753" s="259" t="str">
        <f t="shared" si="308"/>
        <v/>
      </c>
      <c r="I1753" s="236"/>
      <c r="J1753" s="236"/>
      <c r="K1753" s="236"/>
      <c r="L1753" s="236"/>
      <c r="M1753" s="311">
        <f t="shared" si="312"/>
        <v>0</v>
      </c>
      <c r="N1753" s="236"/>
      <c r="O1753" s="236"/>
      <c r="P1753" s="236"/>
      <c r="Q1753" s="236"/>
      <c r="R1753" s="236"/>
      <c r="S1753" s="236"/>
      <c r="T1753" s="236"/>
      <c r="U1753" s="236"/>
      <c r="V1753" s="236"/>
      <c r="W1753" s="236"/>
      <c r="X1753" s="236"/>
      <c r="Y1753" s="236"/>
      <c r="Z1753" s="236"/>
      <c r="AA1753" s="236"/>
      <c r="AB1753" s="236"/>
      <c r="AC1753" s="236"/>
      <c r="AD1753" s="236"/>
      <c r="AE1753" s="236"/>
      <c r="AF1753" s="236"/>
      <c r="AG1753" s="236"/>
      <c r="AH1753" s="236"/>
      <c r="AI1753" s="236"/>
      <c r="AJ1753" s="236"/>
      <c r="AK1753" s="236"/>
      <c r="AL1753" s="260" t="str">
        <f t="shared" si="309"/>
        <v>нет</v>
      </c>
      <c r="AM1753" s="260" t="str">
        <f t="shared" si="313"/>
        <v>нет</v>
      </c>
      <c r="AN1753" s="260">
        <f t="shared" si="310"/>
        <v>0</v>
      </c>
      <c r="AO1753" s="260" t="e">
        <f t="shared" si="311"/>
        <v>#VALUE!</v>
      </c>
    </row>
    <row r="1754" spans="1:41">
      <c r="A1754" s="264" t="e">
        <f t="shared" si="314"/>
        <v>#VALUE!</v>
      </c>
      <c r="B1754" s="243">
        <v>1842</v>
      </c>
      <c r="C1754" s="244"/>
      <c r="D1754" s="259" t="str">
        <f t="shared" si="307"/>
        <v/>
      </c>
      <c r="E1754" s="236"/>
      <c r="F1754" s="236"/>
      <c r="G1754" s="244"/>
      <c r="H1754" s="259" t="str">
        <f t="shared" si="308"/>
        <v/>
      </c>
      <c r="I1754" s="236"/>
      <c r="J1754" s="236"/>
      <c r="K1754" s="236"/>
      <c r="L1754" s="236"/>
      <c r="M1754" s="311">
        <f t="shared" si="312"/>
        <v>0</v>
      </c>
      <c r="N1754" s="236"/>
      <c r="O1754" s="236"/>
      <c r="P1754" s="236"/>
      <c r="Q1754" s="236"/>
      <c r="R1754" s="236"/>
      <c r="S1754" s="236"/>
      <c r="T1754" s="236"/>
      <c r="U1754" s="236"/>
      <c r="V1754" s="236"/>
      <c r="W1754" s="236"/>
      <c r="X1754" s="236"/>
      <c r="Y1754" s="236"/>
      <c r="Z1754" s="236"/>
      <c r="AA1754" s="236"/>
      <c r="AB1754" s="236"/>
      <c r="AC1754" s="236"/>
      <c r="AD1754" s="236"/>
      <c r="AE1754" s="236"/>
      <c r="AF1754" s="236"/>
      <c r="AG1754" s="236"/>
      <c r="AH1754" s="236"/>
      <c r="AI1754" s="236"/>
      <c r="AJ1754" s="236"/>
      <c r="AK1754" s="236"/>
      <c r="AL1754" s="260" t="str">
        <f t="shared" si="309"/>
        <v>нет</v>
      </c>
      <c r="AM1754" s="260" t="str">
        <f t="shared" si="313"/>
        <v>нет</v>
      </c>
      <c r="AN1754" s="260">
        <f t="shared" si="310"/>
        <v>0</v>
      </c>
      <c r="AO1754" s="260" t="e">
        <f t="shared" si="311"/>
        <v>#VALUE!</v>
      </c>
    </row>
    <row r="1755" spans="1:41">
      <c r="A1755" s="264" t="e">
        <f t="shared" si="314"/>
        <v>#VALUE!</v>
      </c>
      <c r="B1755" s="243">
        <v>1843</v>
      </c>
      <c r="C1755" s="244"/>
      <c r="D1755" s="259" t="str">
        <f t="shared" si="307"/>
        <v/>
      </c>
      <c r="E1755" s="236"/>
      <c r="F1755" s="236"/>
      <c r="G1755" s="244"/>
      <c r="H1755" s="259" t="str">
        <f t="shared" si="308"/>
        <v/>
      </c>
      <c r="I1755" s="236"/>
      <c r="J1755" s="236"/>
      <c r="K1755" s="236"/>
      <c r="L1755" s="236"/>
      <c r="M1755" s="311">
        <f t="shared" si="312"/>
        <v>0</v>
      </c>
      <c r="N1755" s="236"/>
      <c r="O1755" s="236"/>
      <c r="P1755" s="236"/>
      <c r="Q1755" s="236"/>
      <c r="R1755" s="236"/>
      <c r="S1755" s="236"/>
      <c r="T1755" s="236"/>
      <c r="U1755" s="236"/>
      <c r="V1755" s="236"/>
      <c r="W1755" s="236"/>
      <c r="X1755" s="236"/>
      <c r="Y1755" s="236"/>
      <c r="Z1755" s="236"/>
      <c r="AA1755" s="236"/>
      <c r="AB1755" s="236"/>
      <c r="AC1755" s="236"/>
      <c r="AD1755" s="236"/>
      <c r="AE1755" s="236"/>
      <c r="AF1755" s="236"/>
      <c r="AG1755" s="236"/>
      <c r="AH1755" s="236"/>
      <c r="AI1755" s="236"/>
      <c r="AJ1755" s="236"/>
      <c r="AK1755" s="236"/>
      <c r="AL1755" s="260" t="str">
        <f t="shared" si="309"/>
        <v>нет</v>
      </c>
      <c r="AM1755" s="260" t="str">
        <f t="shared" si="313"/>
        <v>нет</v>
      </c>
      <c r="AN1755" s="260">
        <f t="shared" si="310"/>
        <v>0</v>
      </c>
      <c r="AO1755" s="260" t="e">
        <f t="shared" si="311"/>
        <v>#VALUE!</v>
      </c>
    </row>
    <row r="1756" spans="1:41">
      <c r="A1756" s="264" t="e">
        <f t="shared" si="314"/>
        <v>#VALUE!</v>
      </c>
      <c r="B1756" s="243">
        <v>1844</v>
      </c>
      <c r="C1756" s="244"/>
      <c r="D1756" s="259" t="str">
        <f t="shared" ref="D1756:D1819" si="315">IFERROR(VLOOKUP(C1756,msu,2,0),"")</f>
        <v/>
      </c>
      <c r="E1756" s="236"/>
      <c r="F1756" s="236"/>
      <c r="G1756" s="244"/>
      <c r="H1756" s="259" t="str">
        <f t="shared" ref="H1756:H1819" si="316">IFERROR(VLOOKUP(G1756,oo,2,0),"")</f>
        <v/>
      </c>
      <c r="I1756" s="236"/>
      <c r="J1756" s="236"/>
      <c r="K1756" s="236"/>
      <c r="L1756" s="236"/>
      <c r="M1756" s="311">
        <f t="shared" si="312"/>
        <v>0</v>
      </c>
      <c r="N1756" s="236"/>
      <c r="O1756" s="236"/>
      <c r="P1756" s="236"/>
      <c r="Q1756" s="236"/>
      <c r="R1756" s="236"/>
      <c r="S1756" s="236"/>
      <c r="T1756" s="236"/>
      <c r="U1756" s="236"/>
      <c r="V1756" s="236"/>
      <c r="W1756" s="236"/>
      <c r="X1756" s="236"/>
      <c r="Y1756" s="236"/>
      <c r="Z1756" s="236"/>
      <c r="AA1756" s="236"/>
      <c r="AB1756" s="236"/>
      <c r="AC1756" s="236"/>
      <c r="AD1756" s="236"/>
      <c r="AE1756" s="236"/>
      <c r="AF1756" s="236"/>
      <c r="AG1756" s="236"/>
      <c r="AH1756" s="236"/>
      <c r="AI1756" s="236"/>
      <c r="AJ1756" s="236"/>
      <c r="AK1756" s="236"/>
      <c r="AL1756" s="260" t="str">
        <f t="shared" si="309"/>
        <v>нет</v>
      </c>
      <c r="AM1756" s="260" t="str">
        <f t="shared" si="313"/>
        <v>нет</v>
      </c>
      <c r="AN1756" s="260">
        <f t="shared" si="310"/>
        <v>0</v>
      </c>
      <c r="AO1756" s="260" t="e">
        <f t="shared" si="311"/>
        <v>#VALUE!</v>
      </c>
    </row>
    <row r="1757" spans="1:41">
      <c r="A1757" s="264" t="e">
        <f t="shared" si="314"/>
        <v>#VALUE!</v>
      </c>
      <c r="B1757" s="243">
        <v>1845</v>
      </c>
      <c r="C1757" s="244"/>
      <c r="D1757" s="259" t="str">
        <f t="shared" si="315"/>
        <v/>
      </c>
      <c r="E1757" s="236"/>
      <c r="F1757" s="236"/>
      <c r="G1757" s="244"/>
      <c r="H1757" s="259" t="str">
        <f t="shared" si="316"/>
        <v/>
      </c>
      <c r="I1757" s="236"/>
      <c r="J1757" s="236"/>
      <c r="K1757" s="236"/>
      <c r="L1757" s="236"/>
      <c r="M1757" s="311">
        <f t="shared" si="312"/>
        <v>0</v>
      </c>
      <c r="N1757" s="236"/>
      <c r="O1757" s="236"/>
      <c r="P1757" s="236"/>
      <c r="Q1757" s="236"/>
      <c r="R1757" s="236"/>
      <c r="S1757" s="236"/>
      <c r="T1757" s="236"/>
      <c r="U1757" s="236"/>
      <c r="V1757" s="236"/>
      <c r="W1757" s="236"/>
      <c r="X1757" s="236"/>
      <c r="Y1757" s="236"/>
      <c r="Z1757" s="236"/>
      <c r="AA1757" s="236"/>
      <c r="AB1757" s="236"/>
      <c r="AC1757" s="236"/>
      <c r="AD1757" s="236"/>
      <c r="AE1757" s="236"/>
      <c r="AF1757" s="236"/>
      <c r="AG1757" s="236"/>
      <c r="AH1757" s="236"/>
      <c r="AI1757" s="236"/>
      <c r="AJ1757" s="236"/>
      <c r="AK1757" s="236"/>
      <c r="AL1757" s="260" t="str">
        <f t="shared" si="309"/>
        <v>нет</v>
      </c>
      <c r="AM1757" s="260" t="str">
        <f t="shared" si="313"/>
        <v>нет</v>
      </c>
      <c r="AN1757" s="260">
        <f t="shared" si="310"/>
        <v>0</v>
      </c>
      <c r="AO1757" s="260" t="e">
        <f t="shared" si="311"/>
        <v>#VALUE!</v>
      </c>
    </row>
    <row r="1758" spans="1:41">
      <c r="A1758" s="264" t="e">
        <f t="shared" si="314"/>
        <v>#VALUE!</v>
      </c>
      <c r="B1758" s="243">
        <v>1846</v>
      </c>
      <c r="C1758" s="244"/>
      <c r="D1758" s="259" t="str">
        <f t="shared" si="315"/>
        <v/>
      </c>
      <c r="E1758" s="236"/>
      <c r="F1758" s="236"/>
      <c r="G1758" s="244"/>
      <c r="H1758" s="259" t="str">
        <f t="shared" si="316"/>
        <v/>
      </c>
      <c r="I1758" s="236"/>
      <c r="J1758" s="236"/>
      <c r="K1758" s="236"/>
      <c r="L1758" s="236"/>
      <c r="M1758" s="311">
        <f t="shared" si="312"/>
        <v>0</v>
      </c>
      <c r="N1758" s="236"/>
      <c r="O1758" s="236"/>
      <c r="P1758" s="236"/>
      <c r="Q1758" s="236"/>
      <c r="R1758" s="236"/>
      <c r="S1758" s="236"/>
      <c r="T1758" s="236"/>
      <c r="U1758" s="236"/>
      <c r="V1758" s="236"/>
      <c r="W1758" s="236"/>
      <c r="X1758" s="236"/>
      <c r="Y1758" s="236"/>
      <c r="Z1758" s="236"/>
      <c r="AA1758" s="236"/>
      <c r="AB1758" s="236"/>
      <c r="AC1758" s="236"/>
      <c r="AD1758" s="236"/>
      <c r="AE1758" s="236"/>
      <c r="AF1758" s="236"/>
      <c r="AG1758" s="236"/>
      <c r="AH1758" s="236"/>
      <c r="AI1758" s="236"/>
      <c r="AJ1758" s="236"/>
      <c r="AK1758" s="236"/>
      <c r="AL1758" s="260" t="str">
        <f t="shared" si="309"/>
        <v>нет</v>
      </c>
      <c r="AM1758" s="260" t="str">
        <f t="shared" si="313"/>
        <v>нет</v>
      </c>
      <c r="AN1758" s="260">
        <f t="shared" si="310"/>
        <v>0</v>
      </c>
      <c r="AO1758" s="260" t="e">
        <f t="shared" si="311"/>
        <v>#VALUE!</v>
      </c>
    </row>
    <row r="1759" spans="1:41">
      <c r="A1759" s="264" t="e">
        <f t="shared" si="314"/>
        <v>#VALUE!</v>
      </c>
      <c r="B1759" s="243">
        <v>1847</v>
      </c>
      <c r="C1759" s="244"/>
      <c r="D1759" s="259" t="str">
        <f t="shared" si="315"/>
        <v/>
      </c>
      <c r="E1759" s="236"/>
      <c r="F1759" s="236"/>
      <c r="G1759" s="244"/>
      <c r="H1759" s="259" t="str">
        <f t="shared" si="316"/>
        <v/>
      </c>
      <c r="I1759" s="236"/>
      <c r="J1759" s="236"/>
      <c r="K1759" s="236"/>
      <c r="L1759" s="236"/>
      <c r="M1759" s="311">
        <f t="shared" si="312"/>
        <v>0</v>
      </c>
      <c r="N1759" s="236"/>
      <c r="O1759" s="236"/>
      <c r="P1759" s="236"/>
      <c r="Q1759" s="236"/>
      <c r="R1759" s="236"/>
      <c r="S1759" s="236"/>
      <c r="T1759" s="236"/>
      <c r="U1759" s="236"/>
      <c r="V1759" s="236"/>
      <c r="W1759" s="236"/>
      <c r="X1759" s="236"/>
      <c r="Y1759" s="236"/>
      <c r="Z1759" s="236"/>
      <c r="AA1759" s="236"/>
      <c r="AB1759" s="236"/>
      <c r="AC1759" s="236"/>
      <c r="AD1759" s="236"/>
      <c r="AE1759" s="236"/>
      <c r="AF1759" s="236"/>
      <c r="AG1759" s="236"/>
      <c r="AH1759" s="236"/>
      <c r="AI1759" s="236"/>
      <c r="AJ1759" s="236"/>
      <c r="AK1759" s="236"/>
      <c r="AL1759" s="260" t="str">
        <f t="shared" si="309"/>
        <v>нет</v>
      </c>
      <c r="AM1759" s="260" t="str">
        <f t="shared" si="313"/>
        <v>нет</v>
      </c>
      <c r="AN1759" s="260">
        <f t="shared" si="310"/>
        <v>0</v>
      </c>
      <c r="AO1759" s="260" t="e">
        <f t="shared" si="311"/>
        <v>#VALUE!</v>
      </c>
    </row>
    <row r="1760" spans="1:41">
      <c r="A1760" s="264" t="e">
        <f t="shared" si="314"/>
        <v>#VALUE!</v>
      </c>
      <c r="B1760" s="243">
        <v>1848</v>
      </c>
      <c r="C1760" s="244"/>
      <c r="D1760" s="259" t="str">
        <f t="shared" si="315"/>
        <v/>
      </c>
      <c r="E1760" s="236"/>
      <c r="F1760" s="236"/>
      <c r="G1760" s="244"/>
      <c r="H1760" s="259" t="str">
        <f t="shared" si="316"/>
        <v/>
      </c>
      <c r="I1760" s="236"/>
      <c r="J1760" s="236"/>
      <c r="K1760" s="236"/>
      <c r="L1760" s="236"/>
      <c r="M1760" s="311">
        <f t="shared" si="312"/>
        <v>0</v>
      </c>
      <c r="N1760" s="236"/>
      <c r="O1760" s="236"/>
      <c r="P1760" s="236"/>
      <c r="Q1760" s="236"/>
      <c r="R1760" s="236"/>
      <c r="S1760" s="236"/>
      <c r="T1760" s="236"/>
      <c r="U1760" s="236"/>
      <c r="V1760" s="236"/>
      <c r="W1760" s="236"/>
      <c r="X1760" s="236"/>
      <c r="Y1760" s="236"/>
      <c r="Z1760" s="236"/>
      <c r="AA1760" s="236"/>
      <c r="AB1760" s="236"/>
      <c r="AC1760" s="236"/>
      <c r="AD1760" s="236"/>
      <c r="AE1760" s="236"/>
      <c r="AF1760" s="236"/>
      <c r="AG1760" s="236"/>
      <c r="AH1760" s="236"/>
      <c r="AI1760" s="236"/>
      <c r="AJ1760" s="236"/>
      <c r="AK1760" s="236"/>
      <c r="AL1760" s="260" t="str">
        <f t="shared" si="309"/>
        <v>нет</v>
      </c>
      <c r="AM1760" s="260" t="str">
        <f t="shared" si="313"/>
        <v>нет</v>
      </c>
      <c r="AN1760" s="260">
        <f t="shared" si="310"/>
        <v>0</v>
      </c>
      <c r="AO1760" s="260" t="e">
        <f t="shared" si="311"/>
        <v>#VALUE!</v>
      </c>
    </row>
    <row r="1761" spans="1:41">
      <c r="A1761" s="264" t="e">
        <f t="shared" si="314"/>
        <v>#VALUE!</v>
      </c>
      <c r="B1761" s="243">
        <v>1849</v>
      </c>
      <c r="C1761" s="244"/>
      <c r="D1761" s="259" t="str">
        <f t="shared" si="315"/>
        <v/>
      </c>
      <c r="E1761" s="236"/>
      <c r="F1761" s="236"/>
      <c r="G1761" s="244"/>
      <c r="H1761" s="259" t="str">
        <f t="shared" si="316"/>
        <v/>
      </c>
      <c r="I1761" s="236"/>
      <c r="J1761" s="236"/>
      <c r="K1761" s="236"/>
      <c r="L1761" s="236"/>
      <c r="M1761" s="311">
        <f t="shared" si="312"/>
        <v>0</v>
      </c>
      <c r="N1761" s="236"/>
      <c r="O1761" s="236"/>
      <c r="P1761" s="236"/>
      <c r="Q1761" s="236"/>
      <c r="R1761" s="236"/>
      <c r="S1761" s="236"/>
      <c r="T1761" s="236"/>
      <c r="U1761" s="236"/>
      <c r="V1761" s="236"/>
      <c r="W1761" s="236"/>
      <c r="X1761" s="236"/>
      <c r="Y1761" s="236"/>
      <c r="Z1761" s="236"/>
      <c r="AA1761" s="236"/>
      <c r="AB1761" s="236"/>
      <c r="AC1761" s="236"/>
      <c r="AD1761" s="236"/>
      <c r="AE1761" s="236"/>
      <c r="AF1761" s="236"/>
      <c r="AG1761" s="236"/>
      <c r="AH1761" s="236"/>
      <c r="AI1761" s="236"/>
      <c r="AJ1761" s="236"/>
      <c r="AK1761" s="236"/>
      <c r="AL1761" s="260" t="str">
        <f t="shared" si="309"/>
        <v>нет</v>
      </c>
      <c r="AM1761" s="260" t="str">
        <f t="shared" si="313"/>
        <v>нет</v>
      </c>
      <c r="AN1761" s="260">
        <f t="shared" si="310"/>
        <v>0</v>
      </c>
      <c r="AO1761" s="260" t="e">
        <f t="shared" si="311"/>
        <v>#VALUE!</v>
      </c>
    </row>
    <row r="1762" spans="1:41">
      <c r="A1762" s="264" t="e">
        <f t="shared" si="314"/>
        <v>#VALUE!</v>
      </c>
      <c r="B1762" s="243">
        <v>1850</v>
      </c>
      <c r="C1762" s="244"/>
      <c r="D1762" s="259" t="str">
        <f t="shared" si="315"/>
        <v/>
      </c>
      <c r="E1762" s="236"/>
      <c r="F1762" s="236"/>
      <c r="G1762" s="244"/>
      <c r="H1762" s="259" t="str">
        <f t="shared" si="316"/>
        <v/>
      </c>
      <c r="I1762" s="236"/>
      <c r="J1762" s="236"/>
      <c r="K1762" s="236"/>
      <c r="L1762" s="236"/>
      <c r="M1762" s="311">
        <f t="shared" si="312"/>
        <v>0</v>
      </c>
      <c r="N1762" s="236"/>
      <c r="O1762" s="236"/>
      <c r="P1762" s="236"/>
      <c r="Q1762" s="236"/>
      <c r="R1762" s="236"/>
      <c r="S1762" s="236"/>
      <c r="T1762" s="236"/>
      <c r="U1762" s="236"/>
      <c r="V1762" s="236"/>
      <c r="W1762" s="236"/>
      <c r="X1762" s="236"/>
      <c r="Y1762" s="236"/>
      <c r="Z1762" s="236"/>
      <c r="AA1762" s="236"/>
      <c r="AB1762" s="236"/>
      <c r="AC1762" s="236"/>
      <c r="AD1762" s="236"/>
      <c r="AE1762" s="236"/>
      <c r="AF1762" s="236"/>
      <c r="AG1762" s="236"/>
      <c r="AH1762" s="236"/>
      <c r="AI1762" s="236"/>
      <c r="AJ1762" s="236"/>
      <c r="AK1762" s="236"/>
      <c r="AL1762" s="260" t="str">
        <f t="shared" ref="AL1762:AL1825" si="317">IF($I1762&lt;5,"нет",IF($I1762&gt;9,"нет","да"))</f>
        <v>нет</v>
      </c>
      <c r="AM1762" s="260" t="str">
        <f t="shared" si="313"/>
        <v>нет</v>
      </c>
      <c r="AN1762" s="260">
        <f t="shared" ref="AN1762:AN1825" si="318">COUNTIF(N1762:AK1762,"призер")+COUNTIF(N1762:AK1762,"победитель")</f>
        <v>0</v>
      </c>
      <c r="AO1762" s="260" t="e">
        <f t="shared" ref="AO1762:AO1825" si="319">IF(LEN(G1762)=5,LEFT(G1762,1)+100,LEFT(G1762,2)+100)</f>
        <v>#VALUE!</v>
      </c>
    </row>
    <row r="1763" spans="1:41">
      <c r="A1763" s="264" t="e">
        <f t="shared" si="314"/>
        <v>#VALUE!</v>
      </c>
      <c r="B1763" s="243">
        <v>1851</v>
      </c>
      <c r="C1763" s="244"/>
      <c r="D1763" s="259" t="str">
        <f t="shared" si="315"/>
        <v/>
      </c>
      <c r="E1763" s="236"/>
      <c r="F1763" s="236"/>
      <c r="G1763" s="244"/>
      <c r="H1763" s="259" t="str">
        <f t="shared" si="316"/>
        <v/>
      </c>
      <c r="I1763" s="236"/>
      <c r="J1763" s="236"/>
      <c r="K1763" s="236"/>
      <c r="L1763" s="236"/>
      <c r="M1763" s="311">
        <f t="shared" ref="M1763:M1826" si="320">COUNTA(N1763:AK1763)</f>
        <v>0</v>
      </c>
      <c r="N1763" s="236"/>
      <c r="O1763" s="236"/>
      <c r="P1763" s="236"/>
      <c r="Q1763" s="236"/>
      <c r="R1763" s="236"/>
      <c r="S1763" s="236"/>
      <c r="T1763" s="236"/>
      <c r="U1763" s="236"/>
      <c r="V1763" s="236"/>
      <c r="W1763" s="236"/>
      <c r="X1763" s="236"/>
      <c r="Y1763" s="236"/>
      <c r="Z1763" s="236"/>
      <c r="AA1763" s="236"/>
      <c r="AB1763" s="236"/>
      <c r="AC1763" s="236"/>
      <c r="AD1763" s="236"/>
      <c r="AE1763" s="236"/>
      <c r="AF1763" s="236"/>
      <c r="AG1763" s="236"/>
      <c r="AH1763" s="236"/>
      <c r="AI1763" s="236"/>
      <c r="AJ1763" s="236"/>
      <c r="AK1763" s="236"/>
      <c r="AL1763" s="260" t="str">
        <f t="shared" si="317"/>
        <v>нет</v>
      </c>
      <c r="AM1763" s="260" t="str">
        <f t="shared" ref="AM1763:AM1826" si="321">IF($I1763&lt;=9,"нет","да")</f>
        <v>нет</v>
      </c>
      <c r="AN1763" s="260">
        <f t="shared" si="318"/>
        <v>0</v>
      </c>
      <c r="AO1763" s="260" t="e">
        <f t="shared" si="319"/>
        <v>#VALUE!</v>
      </c>
    </row>
    <row r="1764" spans="1:41">
      <c r="A1764" s="264" t="e">
        <f t="shared" si="314"/>
        <v>#VALUE!</v>
      </c>
      <c r="B1764" s="243">
        <v>1852</v>
      </c>
      <c r="C1764" s="244"/>
      <c r="D1764" s="259" t="str">
        <f t="shared" si="315"/>
        <v/>
      </c>
      <c r="E1764" s="236"/>
      <c r="F1764" s="236"/>
      <c r="G1764" s="244"/>
      <c r="H1764" s="259" t="str">
        <f t="shared" si="316"/>
        <v/>
      </c>
      <c r="I1764" s="236"/>
      <c r="J1764" s="236"/>
      <c r="K1764" s="236"/>
      <c r="L1764" s="236"/>
      <c r="M1764" s="311">
        <f t="shared" si="320"/>
        <v>0</v>
      </c>
      <c r="N1764" s="236"/>
      <c r="O1764" s="236"/>
      <c r="P1764" s="236"/>
      <c r="Q1764" s="236"/>
      <c r="R1764" s="236"/>
      <c r="S1764" s="236"/>
      <c r="T1764" s="236"/>
      <c r="U1764" s="236"/>
      <c r="V1764" s="236"/>
      <c r="W1764" s="236"/>
      <c r="X1764" s="236"/>
      <c r="Y1764" s="236"/>
      <c r="Z1764" s="236"/>
      <c r="AA1764" s="236"/>
      <c r="AB1764" s="236"/>
      <c r="AC1764" s="236"/>
      <c r="AD1764" s="236"/>
      <c r="AE1764" s="236"/>
      <c r="AF1764" s="236"/>
      <c r="AG1764" s="236"/>
      <c r="AH1764" s="236"/>
      <c r="AI1764" s="236"/>
      <c r="AJ1764" s="236"/>
      <c r="AK1764" s="236"/>
      <c r="AL1764" s="260" t="str">
        <f t="shared" si="317"/>
        <v>нет</v>
      </c>
      <c r="AM1764" s="260" t="str">
        <f t="shared" si="321"/>
        <v>нет</v>
      </c>
      <c r="AN1764" s="260">
        <f t="shared" si="318"/>
        <v>0</v>
      </c>
      <c r="AO1764" s="260" t="e">
        <f t="shared" si="319"/>
        <v>#VALUE!</v>
      </c>
    </row>
    <row r="1765" spans="1:41">
      <c r="A1765" s="264" t="e">
        <f t="shared" si="314"/>
        <v>#VALUE!</v>
      </c>
      <c r="B1765" s="243">
        <v>1853</v>
      </c>
      <c r="C1765" s="244"/>
      <c r="D1765" s="259" t="str">
        <f t="shared" si="315"/>
        <v/>
      </c>
      <c r="E1765" s="236"/>
      <c r="F1765" s="236"/>
      <c r="G1765" s="244"/>
      <c r="H1765" s="259" t="str">
        <f t="shared" si="316"/>
        <v/>
      </c>
      <c r="I1765" s="236"/>
      <c r="J1765" s="236"/>
      <c r="K1765" s="236"/>
      <c r="L1765" s="236"/>
      <c r="M1765" s="311">
        <f t="shared" si="320"/>
        <v>0</v>
      </c>
      <c r="N1765" s="236"/>
      <c r="O1765" s="236"/>
      <c r="P1765" s="236"/>
      <c r="Q1765" s="236"/>
      <c r="R1765" s="236"/>
      <c r="S1765" s="236"/>
      <c r="T1765" s="236"/>
      <c r="U1765" s="236"/>
      <c r="V1765" s="236"/>
      <c r="W1765" s="236"/>
      <c r="X1765" s="236"/>
      <c r="Y1765" s="236"/>
      <c r="Z1765" s="236"/>
      <c r="AA1765" s="236"/>
      <c r="AB1765" s="236"/>
      <c r="AC1765" s="236"/>
      <c r="AD1765" s="236"/>
      <c r="AE1765" s="236"/>
      <c r="AF1765" s="236"/>
      <c r="AG1765" s="236"/>
      <c r="AH1765" s="236"/>
      <c r="AI1765" s="236"/>
      <c r="AJ1765" s="236"/>
      <c r="AK1765" s="236"/>
      <c r="AL1765" s="260" t="str">
        <f t="shared" si="317"/>
        <v>нет</v>
      </c>
      <c r="AM1765" s="260" t="str">
        <f t="shared" si="321"/>
        <v>нет</v>
      </c>
      <c r="AN1765" s="260">
        <f t="shared" si="318"/>
        <v>0</v>
      </c>
      <c r="AO1765" s="260" t="e">
        <f t="shared" si="319"/>
        <v>#VALUE!</v>
      </c>
    </row>
    <row r="1766" spans="1:41">
      <c r="A1766" s="264" t="e">
        <f t="shared" si="314"/>
        <v>#VALUE!</v>
      </c>
      <c r="B1766" s="243">
        <v>1854</v>
      </c>
      <c r="C1766" s="244"/>
      <c r="D1766" s="259" t="str">
        <f t="shared" si="315"/>
        <v/>
      </c>
      <c r="E1766" s="236"/>
      <c r="F1766" s="236"/>
      <c r="G1766" s="244"/>
      <c r="H1766" s="259" t="str">
        <f t="shared" si="316"/>
        <v/>
      </c>
      <c r="I1766" s="236"/>
      <c r="J1766" s="236"/>
      <c r="K1766" s="236"/>
      <c r="L1766" s="236"/>
      <c r="M1766" s="311">
        <f t="shared" si="320"/>
        <v>0</v>
      </c>
      <c r="N1766" s="236"/>
      <c r="O1766" s="236"/>
      <c r="P1766" s="236"/>
      <c r="Q1766" s="236"/>
      <c r="R1766" s="236"/>
      <c r="S1766" s="236"/>
      <c r="T1766" s="236"/>
      <c r="U1766" s="236"/>
      <c r="V1766" s="236"/>
      <c r="W1766" s="236"/>
      <c r="X1766" s="236"/>
      <c r="Y1766" s="236"/>
      <c r="Z1766" s="236"/>
      <c r="AA1766" s="236"/>
      <c r="AB1766" s="236"/>
      <c r="AC1766" s="236"/>
      <c r="AD1766" s="236"/>
      <c r="AE1766" s="236"/>
      <c r="AF1766" s="236"/>
      <c r="AG1766" s="236"/>
      <c r="AH1766" s="236"/>
      <c r="AI1766" s="236"/>
      <c r="AJ1766" s="236"/>
      <c r="AK1766" s="236"/>
      <c r="AL1766" s="260" t="str">
        <f t="shared" si="317"/>
        <v>нет</v>
      </c>
      <c r="AM1766" s="260" t="str">
        <f t="shared" si="321"/>
        <v>нет</v>
      </c>
      <c r="AN1766" s="260">
        <f t="shared" si="318"/>
        <v>0</v>
      </c>
      <c r="AO1766" s="260" t="e">
        <f t="shared" si="319"/>
        <v>#VALUE!</v>
      </c>
    </row>
    <row r="1767" spans="1:41">
      <c r="A1767" s="264" t="e">
        <f t="shared" si="314"/>
        <v>#VALUE!</v>
      </c>
      <c r="B1767" s="243">
        <v>1855</v>
      </c>
      <c r="C1767" s="244"/>
      <c r="D1767" s="259" t="str">
        <f t="shared" si="315"/>
        <v/>
      </c>
      <c r="E1767" s="236"/>
      <c r="F1767" s="236"/>
      <c r="G1767" s="244"/>
      <c r="H1767" s="259" t="str">
        <f t="shared" si="316"/>
        <v/>
      </c>
      <c r="I1767" s="236"/>
      <c r="J1767" s="236"/>
      <c r="K1767" s="236"/>
      <c r="L1767" s="236"/>
      <c r="M1767" s="311">
        <f t="shared" si="320"/>
        <v>0</v>
      </c>
      <c r="N1767" s="236"/>
      <c r="O1767" s="236"/>
      <c r="P1767" s="236"/>
      <c r="Q1767" s="236"/>
      <c r="R1767" s="236"/>
      <c r="S1767" s="236"/>
      <c r="T1767" s="236"/>
      <c r="U1767" s="236"/>
      <c r="V1767" s="236"/>
      <c r="W1767" s="236"/>
      <c r="X1767" s="236"/>
      <c r="Y1767" s="236"/>
      <c r="Z1767" s="236"/>
      <c r="AA1767" s="236"/>
      <c r="AB1767" s="236"/>
      <c r="AC1767" s="236"/>
      <c r="AD1767" s="236"/>
      <c r="AE1767" s="236"/>
      <c r="AF1767" s="236"/>
      <c r="AG1767" s="236"/>
      <c r="AH1767" s="236"/>
      <c r="AI1767" s="236"/>
      <c r="AJ1767" s="236"/>
      <c r="AK1767" s="236"/>
      <c r="AL1767" s="260" t="str">
        <f t="shared" si="317"/>
        <v>нет</v>
      </c>
      <c r="AM1767" s="260" t="str">
        <f t="shared" si="321"/>
        <v>нет</v>
      </c>
      <c r="AN1767" s="260">
        <f t="shared" si="318"/>
        <v>0</v>
      </c>
      <c r="AO1767" s="260" t="e">
        <f t="shared" si="319"/>
        <v>#VALUE!</v>
      </c>
    </row>
    <row r="1768" spans="1:41">
      <c r="A1768" s="264" t="e">
        <f t="shared" si="314"/>
        <v>#VALUE!</v>
      </c>
      <c r="B1768" s="243">
        <v>1856</v>
      </c>
      <c r="C1768" s="244"/>
      <c r="D1768" s="259" t="str">
        <f t="shared" si="315"/>
        <v/>
      </c>
      <c r="E1768" s="236"/>
      <c r="F1768" s="236"/>
      <c r="G1768" s="244"/>
      <c r="H1768" s="259" t="str">
        <f t="shared" si="316"/>
        <v/>
      </c>
      <c r="I1768" s="236"/>
      <c r="J1768" s="236"/>
      <c r="K1768" s="236"/>
      <c r="L1768" s="236"/>
      <c r="M1768" s="311">
        <f t="shared" si="320"/>
        <v>0</v>
      </c>
      <c r="N1768" s="236"/>
      <c r="O1768" s="236"/>
      <c r="P1768" s="236"/>
      <c r="Q1768" s="236"/>
      <c r="R1768" s="236"/>
      <c r="S1768" s="236"/>
      <c r="T1768" s="236"/>
      <c r="U1768" s="236"/>
      <c r="V1768" s="236"/>
      <c r="W1768" s="236"/>
      <c r="X1768" s="236"/>
      <c r="Y1768" s="236"/>
      <c r="Z1768" s="236"/>
      <c r="AA1768" s="236"/>
      <c r="AB1768" s="236"/>
      <c r="AC1768" s="236"/>
      <c r="AD1768" s="236"/>
      <c r="AE1768" s="236"/>
      <c r="AF1768" s="236"/>
      <c r="AG1768" s="236"/>
      <c r="AH1768" s="236"/>
      <c r="AI1768" s="236"/>
      <c r="AJ1768" s="236"/>
      <c r="AK1768" s="236"/>
      <c r="AL1768" s="260" t="str">
        <f t="shared" si="317"/>
        <v>нет</v>
      </c>
      <c r="AM1768" s="260" t="str">
        <f t="shared" si="321"/>
        <v>нет</v>
      </c>
      <c r="AN1768" s="260">
        <f t="shared" si="318"/>
        <v>0</v>
      </c>
      <c r="AO1768" s="260" t="e">
        <f t="shared" si="319"/>
        <v>#VALUE!</v>
      </c>
    </row>
    <row r="1769" spans="1:41">
      <c r="A1769" s="264" t="e">
        <f t="shared" si="314"/>
        <v>#VALUE!</v>
      </c>
      <c r="B1769" s="243">
        <v>1857</v>
      </c>
      <c r="C1769" s="244"/>
      <c r="D1769" s="259" t="str">
        <f t="shared" si="315"/>
        <v/>
      </c>
      <c r="E1769" s="236"/>
      <c r="F1769" s="236"/>
      <c r="G1769" s="244"/>
      <c r="H1769" s="259" t="str">
        <f t="shared" si="316"/>
        <v/>
      </c>
      <c r="I1769" s="236"/>
      <c r="J1769" s="236"/>
      <c r="K1769" s="236"/>
      <c r="L1769" s="236"/>
      <c r="M1769" s="311">
        <f t="shared" si="320"/>
        <v>0</v>
      </c>
      <c r="N1769" s="236"/>
      <c r="O1769" s="236"/>
      <c r="P1769" s="236"/>
      <c r="Q1769" s="236"/>
      <c r="R1769" s="236"/>
      <c r="S1769" s="236"/>
      <c r="T1769" s="236"/>
      <c r="U1769" s="236"/>
      <c r="V1769" s="236"/>
      <c r="W1769" s="236"/>
      <c r="X1769" s="236"/>
      <c r="Y1769" s="236"/>
      <c r="Z1769" s="236"/>
      <c r="AA1769" s="236"/>
      <c r="AB1769" s="236"/>
      <c r="AC1769" s="236"/>
      <c r="AD1769" s="236"/>
      <c r="AE1769" s="236"/>
      <c r="AF1769" s="236"/>
      <c r="AG1769" s="236"/>
      <c r="AH1769" s="236"/>
      <c r="AI1769" s="236"/>
      <c r="AJ1769" s="236"/>
      <c r="AK1769" s="236"/>
      <c r="AL1769" s="260" t="str">
        <f t="shared" si="317"/>
        <v>нет</v>
      </c>
      <c r="AM1769" s="260" t="str">
        <f t="shared" si="321"/>
        <v>нет</v>
      </c>
      <c r="AN1769" s="260">
        <f t="shared" si="318"/>
        <v>0</v>
      </c>
      <c r="AO1769" s="260" t="e">
        <f t="shared" si="319"/>
        <v>#VALUE!</v>
      </c>
    </row>
    <row r="1770" spans="1:41">
      <c r="A1770" s="264" t="e">
        <f t="shared" si="314"/>
        <v>#VALUE!</v>
      </c>
      <c r="B1770" s="243">
        <v>1858</v>
      </c>
      <c r="C1770" s="244"/>
      <c r="D1770" s="259" t="str">
        <f t="shared" si="315"/>
        <v/>
      </c>
      <c r="E1770" s="236"/>
      <c r="F1770" s="236"/>
      <c r="G1770" s="244"/>
      <c r="H1770" s="259" t="str">
        <f t="shared" si="316"/>
        <v/>
      </c>
      <c r="I1770" s="236"/>
      <c r="J1770" s="236"/>
      <c r="K1770" s="236"/>
      <c r="L1770" s="236"/>
      <c r="M1770" s="311">
        <f t="shared" si="320"/>
        <v>0</v>
      </c>
      <c r="N1770" s="236"/>
      <c r="O1770" s="236"/>
      <c r="P1770" s="236"/>
      <c r="Q1770" s="236"/>
      <c r="R1770" s="236"/>
      <c r="S1770" s="236"/>
      <c r="T1770" s="236"/>
      <c r="U1770" s="236"/>
      <c r="V1770" s="236"/>
      <c r="W1770" s="236"/>
      <c r="X1770" s="236"/>
      <c r="Y1770" s="236"/>
      <c r="Z1770" s="236"/>
      <c r="AA1770" s="236"/>
      <c r="AB1770" s="236"/>
      <c r="AC1770" s="236"/>
      <c r="AD1770" s="236"/>
      <c r="AE1770" s="236"/>
      <c r="AF1770" s="236"/>
      <c r="AG1770" s="236"/>
      <c r="AH1770" s="236"/>
      <c r="AI1770" s="236"/>
      <c r="AJ1770" s="236"/>
      <c r="AK1770" s="236"/>
      <c r="AL1770" s="260" t="str">
        <f t="shared" si="317"/>
        <v>нет</v>
      </c>
      <c r="AM1770" s="260" t="str">
        <f t="shared" si="321"/>
        <v>нет</v>
      </c>
      <c r="AN1770" s="260">
        <f t="shared" si="318"/>
        <v>0</v>
      </c>
      <c r="AO1770" s="260" t="e">
        <f t="shared" si="319"/>
        <v>#VALUE!</v>
      </c>
    </row>
    <row r="1771" spans="1:41">
      <c r="A1771" s="264" t="e">
        <f t="shared" si="314"/>
        <v>#VALUE!</v>
      </c>
      <c r="B1771" s="243">
        <v>1859</v>
      </c>
      <c r="C1771" s="244"/>
      <c r="D1771" s="259" t="str">
        <f t="shared" si="315"/>
        <v/>
      </c>
      <c r="E1771" s="236"/>
      <c r="F1771" s="236"/>
      <c r="G1771" s="244"/>
      <c r="H1771" s="259" t="str">
        <f t="shared" si="316"/>
        <v/>
      </c>
      <c r="I1771" s="236"/>
      <c r="J1771" s="236"/>
      <c r="K1771" s="236"/>
      <c r="L1771" s="236"/>
      <c r="M1771" s="311">
        <f t="shared" si="320"/>
        <v>0</v>
      </c>
      <c r="N1771" s="236"/>
      <c r="O1771" s="236"/>
      <c r="P1771" s="236"/>
      <c r="Q1771" s="236"/>
      <c r="R1771" s="236"/>
      <c r="S1771" s="236"/>
      <c r="T1771" s="236"/>
      <c r="U1771" s="236"/>
      <c r="V1771" s="236"/>
      <c r="W1771" s="236"/>
      <c r="X1771" s="236"/>
      <c r="Y1771" s="236"/>
      <c r="Z1771" s="236"/>
      <c r="AA1771" s="236"/>
      <c r="AB1771" s="236"/>
      <c r="AC1771" s="236"/>
      <c r="AD1771" s="236"/>
      <c r="AE1771" s="236"/>
      <c r="AF1771" s="236"/>
      <c r="AG1771" s="236"/>
      <c r="AH1771" s="236"/>
      <c r="AI1771" s="236"/>
      <c r="AJ1771" s="236"/>
      <c r="AK1771" s="236"/>
      <c r="AL1771" s="260" t="str">
        <f t="shared" si="317"/>
        <v>нет</v>
      </c>
      <c r="AM1771" s="260" t="str">
        <f t="shared" si="321"/>
        <v>нет</v>
      </c>
      <c r="AN1771" s="260">
        <f t="shared" si="318"/>
        <v>0</v>
      </c>
      <c r="AO1771" s="260" t="e">
        <f t="shared" si="319"/>
        <v>#VALUE!</v>
      </c>
    </row>
    <row r="1772" spans="1:41">
      <c r="A1772" s="264" t="e">
        <f t="shared" si="314"/>
        <v>#VALUE!</v>
      </c>
      <c r="B1772" s="243">
        <v>1860</v>
      </c>
      <c r="C1772" s="244"/>
      <c r="D1772" s="259" t="str">
        <f t="shared" si="315"/>
        <v/>
      </c>
      <c r="E1772" s="236"/>
      <c r="F1772" s="236"/>
      <c r="G1772" s="244"/>
      <c r="H1772" s="259" t="str">
        <f t="shared" si="316"/>
        <v/>
      </c>
      <c r="I1772" s="236"/>
      <c r="J1772" s="236"/>
      <c r="K1772" s="236"/>
      <c r="L1772" s="236"/>
      <c r="M1772" s="311">
        <f t="shared" si="320"/>
        <v>0</v>
      </c>
      <c r="N1772" s="236"/>
      <c r="O1772" s="236"/>
      <c r="P1772" s="236"/>
      <c r="Q1772" s="236"/>
      <c r="R1772" s="236"/>
      <c r="S1772" s="236"/>
      <c r="T1772" s="236"/>
      <c r="U1772" s="236"/>
      <c r="V1772" s="236"/>
      <c r="W1772" s="236"/>
      <c r="X1772" s="236"/>
      <c r="Y1772" s="236"/>
      <c r="Z1772" s="236"/>
      <c r="AA1772" s="236"/>
      <c r="AB1772" s="236"/>
      <c r="AC1772" s="236"/>
      <c r="AD1772" s="236"/>
      <c r="AE1772" s="236"/>
      <c r="AF1772" s="236"/>
      <c r="AG1772" s="236"/>
      <c r="AH1772" s="236"/>
      <c r="AI1772" s="236"/>
      <c r="AJ1772" s="236"/>
      <c r="AK1772" s="236"/>
      <c r="AL1772" s="260" t="str">
        <f t="shared" si="317"/>
        <v>нет</v>
      </c>
      <c r="AM1772" s="260" t="str">
        <f t="shared" si="321"/>
        <v>нет</v>
      </c>
      <c r="AN1772" s="260">
        <f t="shared" si="318"/>
        <v>0</v>
      </c>
      <c r="AO1772" s="260" t="e">
        <f t="shared" si="319"/>
        <v>#VALUE!</v>
      </c>
    </row>
    <row r="1773" spans="1:41">
      <c r="A1773" s="264" t="e">
        <f t="shared" ref="A1773:A1836" si="322">IF($AO1773=$C1773, "Код_ОО+МСУ_верно", "Требуется проверка кода ОО или МСУ, кроме 101, 102,103")</f>
        <v>#VALUE!</v>
      </c>
      <c r="B1773" s="243">
        <v>1861</v>
      </c>
      <c r="C1773" s="244"/>
      <c r="D1773" s="259" t="str">
        <f t="shared" si="315"/>
        <v/>
      </c>
      <c r="E1773" s="236"/>
      <c r="F1773" s="236"/>
      <c r="G1773" s="244"/>
      <c r="H1773" s="259" t="str">
        <f t="shared" si="316"/>
        <v/>
      </c>
      <c r="I1773" s="236"/>
      <c r="J1773" s="236"/>
      <c r="K1773" s="236"/>
      <c r="L1773" s="236"/>
      <c r="M1773" s="311">
        <f t="shared" si="320"/>
        <v>0</v>
      </c>
      <c r="N1773" s="236"/>
      <c r="O1773" s="236"/>
      <c r="P1773" s="236"/>
      <c r="Q1773" s="236"/>
      <c r="R1773" s="236"/>
      <c r="S1773" s="236"/>
      <c r="T1773" s="236"/>
      <c r="U1773" s="236"/>
      <c r="V1773" s="236"/>
      <c r="W1773" s="236"/>
      <c r="X1773" s="236"/>
      <c r="Y1773" s="236"/>
      <c r="Z1773" s="236"/>
      <c r="AA1773" s="236"/>
      <c r="AB1773" s="236"/>
      <c r="AC1773" s="236"/>
      <c r="AD1773" s="236"/>
      <c r="AE1773" s="236"/>
      <c r="AF1773" s="236"/>
      <c r="AG1773" s="236"/>
      <c r="AH1773" s="236"/>
      <c r="AI1773" s="236"/>
      <c r="AJ1773" s="236"/>
      <c r="AK1773" s="236"/>
      <c r="AL1773" s="260" t="str">
        <f t="shared" si="317"/>
        <v>нет</v>
      </c>
      <c r="AM1773" s="260" t="str">
        <f t="shared" si="321"/>
        <v>нет</v>
      </c>
      <c r="AN1773" s="260">
        <f t="shared" si="318"/>
        <v>0</v>
      </c>
      <c r="AO1773" s="260" t="e">
        <f t="shared" si="319"/>
        <v>#VALUE!</v>
      </c>
    </row>
    <row r="1774" spans="1:41">
      <c r="A1774" s="264" t="e">
        <f t="shared" si="322"/>
        <v>#VALUE!</v>
      </c>
      <c r="B1774" s="243">
        <v>1862</v>
      </c>
      <c r="C1774" s="244"/>
      <c r="D1774" s="259" t="str">
        <f t="shared" si="315"/>
        <v/>
      </c>
      <c r="E1774" s="236"/>
      <c r="F1774" s="236"/>
      <c r="G1774" s="244"/>
      <c r="H1774" s="259" t="str">
        <f t="shared" si="316"/>
        <v/>
      </c>
      <c r="I1774" s="236"/>
      <c r="J1774" s="236"/>
      <c r="K1774" s="236"/>
      <c r="L1774" s="236"/>
      <c r="M1774" s="311">
        <f t="shared" si="320"/>
        <v>0</v>
      </c>
      <c r="N1774" s="236"/>
      <c r="O1774" s="236"/>
      <c r="P1774" s="236"/>
      <c r="Q1774" s="236"/>
      <c r="R1774" s="236"/>
      <c r="S1774" s="236"/>
      <c r="T1774" s="236"/>
      <c r="U1774" s="236"/>
      <c r="V1774" s="236"/>
      <c r="W1774" s="236"/>
      <c r="X1774" s="236"/>
      <c r="Y1774" s="236"/>
      <c r="Z1774" s="236"/>
      <c r="AA1774" s="236"/>
      <c r="AB1774" s="236"/>
      <c r="AC1774" s="236"/>
      <c r="AD1774" s="236"/>
      <c r="AE1774" s="236"/>
      <c r="AF1774" s="236"/>
      <c r="AG1774" s="236"/>
      <c r="AH1774" s="236"/>
      <c r="AI1774" s="236"/>
      <c r="AJ1774" s="236"/>
      <c r="AK1774" s="236"/>
      <c r="AL1774" s="260" t="str">
        <f t="shared" si="317"/>
        <v>нет</v>
      </c>
      <c r="AM1774" s="260" t="str">
        <f t="shared" si="321"/>
        <v>нет</v>
      </c>
      <c r="AN1774" s="260">
        <f t="shared" si="318"/>
        <v>0</v>
      </c>
      <c r="AO1774" s="260" t="e">
        <f t="shared" si="319"/>
        <v>#VALUE!</v>
      </c>
    </row>
    <row r="1775" spans="1:41">
      <c r="A1775" s="264" t="e">
        <f t="shared" si="322"/>
        <v>#VALUE!</v>
      </c>
      <c r="B1775" s="243">
        <v>1863</v>
      </c>
      <c r="C1775" s="244"/>
      <c r="D1775" s="259" t="str">
        <f t="shared" si="315"/>
        <v/>
      </c>
      <c r="E1775" s="236"/>
      <c r="F1775" s="236"/>
      <c r="G1775" s="244"/>
      <c r="H1775" s="259" t="str">
        <f t="shared" si="316"/>
        <v/>
      </c>
      <c r="I1775" s="236"/>
      <c r="J1775" s="236"/>
      <c r="K1775" s="236"/>
      <c r="L1775" s="236"/>
      <c r="M1775" s="311">
        <f t="shared" si="320"/>
        <v>0</v>
      </c>
      <c r="N1775" s="236"/>
      <c r="O1775" s="236"/>
      <c r="P1775" s="236"/>
      <c r="Q1775" s="236"/>
      <c r="R1775" s="236"/>
      <c r="S1775" s="236"/>
      <c r="T1775" s="236"/>
      <c r="U1775" s="236"/>
      <c r="V1775" s="236"/>
      <c r="W1775" s="236"/>
      <c r="X1775" s="236"/>
      <c r="Y1775" s="236"/>
      <c r="Z1775" s="236"/>
      <c r="AA1775" s="236"/>
      <c r="AB1775" s="236"/>
      <c r="AC1775" s="236"/>
      <c r="AD1775" s="236"/>
      <c r="AE1775" s="236"/>
      <c r="AF1775" s="236"/>
      <c r="AG1775" s="236"/>
      <c r="AH1775" s="236"/>
      <c r="AI1775" s="236"/>
      <c r="AJ1775" s="236"/>
      <c r="AK1775" s="236"/>
      <c r="AL1775" s="260" t="str">
        <f t="shared" si="317"/>
        <v>нет</v>
      </c>
      <c r="AM1775" s="260" t="str">
        <f t="shared" si="321"/>
        <v>нет</v>
      </c>
      <c r="AN1775" s="260">
        <f t="shared" si="318"/>
        <v>0</v>
      </c>
      <c r="AO1775" s="260" t="e">
        <f t="shared" si="319"/>
        <v>#VALUE!</v>
      </c>
    </row>
    <row r="1776" spans="1:41">
      <c r="A1776" s="264" t="e">
        <f t="shared" si="322"/>
        <v>#VALUE!</v>
      </c>
      <c r="B1776" s="243">
        <v>1864</v>
      </c>
      <c r="C1776" s="244"/>
      <c r="D1776" s="259" t="str">
        <f t="shared" si="315"/>
        <v/>
      </c>
      <c r="E1776" s="236"/>
      <c r="F1776" s="236"/>
      <c r="G1776" s="244"/>
      <c r="H1776" s="259" t="str">
        <f t="shared" si="316"/>
        <v/>
      </c>
      <c r="I1776" s="236"/>
      <c r="J1776" s="236"/>
      <c r="K1776" s="236"/>
      <c r="L1776" s="236"/>
      <c r="M1776" s="311">
        <f t="shared" si="320"/>
        <v>0</v>
      </c>
      <c r="N1776" s="236"/>
      <c r="O1776" s="236"/>
      <c r="P1776" s="236"/>
      <c r="Q1776" s="236"/>
      <c r="R1776" s="236"/>
      <c r="S1776" s="236"/>
      <c r="T1776" s="236"/>
      <c r="U1776" s="236"/>
      <c r="V1776" s="236"/>
      <c r="W1776" s="236"/>
      <c r="X1776" s="236"/>
      <c r="Y1776" s="236"/>
      <c r="Z1776" s="236"/>
      <c r="AA1776" s="236"/>
      <c r="AB1776" s="236"/>
      <c r="AC1776" s="236"/>
      <c r="AD1776" s="236"/>
      <c r="AE1776" s="236"/>
      <c r="AF1776" s="236"/>
      <c r="AG1776" s="236"/>
      <c r="AH1776" s="236"/>
      <c r="AI1776" s="236"/>
      <c r="AJ1776" s="236"/>
      <c r="AK1776" s="236"/>
      <c r="AL1776" s="260" t="str">
        <f t="shared" si="317"/>
        <v>нет</v>
      </c>
      <c r="AM1776" s="260" t="str">
        <f t="shared" si="321"/>
        <v>нет</v>
      </c>
      <c r="AN1776" s="260">
        <f t="shared" si="318"/>
        <v>0</v>
      </c>
      <c r="AO1776" s="260" t="e">
        <f t="shared" si="319"/>
        <v>#VALUE!</v>
      </c>
    </row>
    <row r="1777" spans="1:41">
      <c r="A1777" s="264" t="e">
        <f t="shared" si="322"/>
        <v>#VALUE!</v>
      </c>
      <c r="B1777" s="243">
        <v>1865</v>
      </c>
      <c r="C1777" s="244"/>
      <c r="D1777" s="259" t="str">
        <f t="shared" si="315"/>
        <v/>
      </c>
      <c r="E1777" s="236"/>
      <c r="F1777" s="236"/>
      <c r="G1777" s="244"/>
      <c r="H1777" s="259" t="str">
        <f t="shared" si="316"/>
        <v/>
      </c>
      <c r="I1777" s="236"/>
      <c r="J1777" s="236"/>
      <c r="K1777" s="236"/>
      <c r="L1777" s="236"/>
      <c r="M1777" s="311">
        <f t="shared" si="320"/>
        <v>0</v>
      </c>
      <c r="N1777" s="236"/>
      <c r="O1777" s="236"/>
      <c r="P1777" s="236"/>
      <c r="Q1777" s="236"/>
      <c r="R1777" s="236"/>
      <c r="S1777" s="236"/>
      <c r="T1777" s="236"/>
      <c r="U1777" s="236"/>
      <c r="V1777" s="236"/>
      <c r="W1777" s="236"/>
      <c r="X1777" s="236"/>
      <c r="Y1777" s="236"/>
      <c r="Z1777" s="236"/>
      <c r="AA1777" s="236"/>
      <c r="AB1777" s="236"/>
      <c r="AC1777" s="236"/>
      <c r="AD1777" s="236"/>
      <c r="AE1777" s="236"/>
      <c r="AF1777" s="236"/>
      <c r="AG1777" s="236"/>
      <c r="AH1777" s="236"/>
      <c r="AI1777" s="236"/>
      <c r="AJ1777" s="236"/>
      <c r="AK1777" s="236"/>
      <c r="AL1777" s="260" t="str">
        <f t="shared" si="317"/>
        <v>нет</v>
      </c>
      <c r="AM1777" s="260" t="str">
        <f t="shared" si="321"/>
        <v>нет</v>
      </c>
      <c r="AN1777" s="260">
        <f t="shared" si="318"/>
        <v>0</v>
      </c>
      <c r="AO1777" s="260" t="e">
        <f t="shared" si="319"/>
        <v>#VALUE!</v>
      </c>
    </row>
    <row r="1778" spans="1:41">
      <c r="A1778" s="264" t="e">
        <f t="shared" si="322"/>
        <v>#VALUE!</v>
      </c>
      <c r="B1778" s="243">
        <v>1866</v>
      </c>
      <c r="C1778" s="244"/>
      <c r="D1778" s="259" t="str">
        <f t="shared" si="315"/>
        <v/>
      </c>
      <c r="E1778" s="236"/>
      <c r="F1778" s="236"/>
      <c r="G1778" s="244"/>
      <c r="H1778" s="259" t="str">
        <f t="shared" si="316"/>
        <v/>
      </c>
      <c r="I1778" s="236"/>
      <c r="J1778" s="236"/>
      <c r="K1778" s="236"/>
      <c r="L1778" s="236"/>
      <c r="M1778" s="311">
        <f t="shared" si="320"/>
        <v>0</v>
      </c>
      <c r="N1778" s="236"/>
      <c r="O1778" s="236"/>
      <c r="P1778" s="236"/>
      <c r="Q1778" s="236"/>
      <c r="R1778" s="236"/>
      <c r="S1778" s="236"/>
      <c r="T1778" s="236"/>
      <c r="U1778" s="236"/>
      <c r="V1778" s="236"/>
      <c r="W1778" s="236"/>
      <c r="X1778" s="236"/>
      <c r="Y1778" s="236"/>
      <c r="Z1778" s="236"/>
      <c r="AA1778" s="236"/>
      <c r="AB1778" s="236"/>
      <c r="AC1778" s="236"/>
      <c r="AD1778" s="236"/>
      <c r="AE1778" s="236"/>
      <c r="AF1778" s="236"/>
      <c r="AG1778" s="236"/>
      <c r="AH1778" s="236"/>
      <c r="AI1778" s="236"/>
      <c r="AJ1778" s="236"/>
      <c r="AK1778" s="236"/>
      <c r="AL1778" s="260" t="str">
        <f t="shared" si="317"/>
        <v>нет</v>
      </c>
      <c r="AM1778" s="260" t="str">
        <f t="shared" si="321"/>
        <v>нет</v>
      </c>
      <c r="AN1778" s="260">
        <f t="shared" si="318"/>
        <v>0</v>
      </c>
      <c r="AO1778" s="260" t="e">
        <f t="shared" si="319"/>
        <v>#VALUE!</v>
      </c>
    </row>
    <row r="1779" spans="1:41">
      <c r="A1779" s="264" t="e">
        <f t="shared" si="322"/>
        <v>#VALUE!</v>
      </c>
      <c r="B1779" s="243">
        <v>1867</v>
      </c>
      <c r="C1779" s="244"/>
      <c r="D1779" s="259" t="str">
        <f t="shared" si="315"/>
        <v/>
      </c>
      <c r="E1779" s="236"/>
      <c r="F1779" s="236"/>
      <c r="G1779" s="244"/>
      <c r="H1779" s="259" t="str">
        <f t="shared" si="316"/>
        <v/>
      </c>
      <c r="I1779" s="236"/>
      <c r="J1779" s="236"/>
      <c r="K1779" s="236"/>
      <c r="L1779" s="236"/>
      <c r="M1779" s="311">
        <f t="shared" si="320"/>
        <v>0</v>
      </c>
      <c r="N1779" s="236"/>
      <c r="O1779" s="236"/>
      <c r="P1779" s="236"/>
      <c r="Q1779" s="236"/>
      <c r="R1779" s="236"/>
      <c r="S1779" s="236"/>
      <c r="T1779" s="236"/>
      <c r="U1779" s="236"/>
      <c r="V1779" s="236"/>
      <c r="W1779" s="236"/>
      <c r="X1779" s="236"/>
      <c r="Y1779" s="236"/>
      <c r="Z1779" s="236"/>
      <c r="AA1779" s="236"/>
      <c r="AB1779" s="236"/>
      <c r="AC1779" s="236"/>
      <c r="AD1779" s="236"/>
      <c r="AE1779" s="236"/>
      <c r="AF1779" s="236"/>
      <c r="AG1779" s="236"/>
      <c r="AH1779" s="236"/>
      <c r="AI1779" s="236"/>
      <c r="AJ1779" s="236"/>
      <c r="AK1779" s="236"/>
      <c r="AL1779" s="260" t="str">
        <f t="shared" si="317"/>
        <v>нет</v>
      </c>
      <c r="AM1779" s="260" t="str">
        <f t="shared" si="321"/>
        <v>нет</v>
      </c>
      <c r="AN1779" s="260">
        <f t="shared" si="318"/>
        <v>0</v>
      </c>
      <c r="AO1779" s="260" t="e">
        <f t="shared" si="319"/>
        <v>#VALUE!</v>
      </c>
    </row>
    <row r="1780" spans="1:41">
      <c r="A1780" s="264" t="e">
        <f t="shared" si="322"/>
        <v>#VALUE!</v>
      </c>
      <c r="B1780" s="243">
        <v>1868</v>
      </c>
      <c r="C1780" s="244"/>
      <c r="D1780" s="259" t="str">
        <f t="shared" si="315"/>
        <v/>
      </c>
      <c r="E1780" s="236"/>
      <c r="F1780" s="236"/>
      <c r="G1780" s="244"/>
      <c r="H1780" s="259" t="str">
        <f t="shared" si="316"/>
        <v/>
      </c>
      <c r="I1780" s="236"/>
      <c r="J1780" s="236"/>
      <c r="K1780" s="236"/>
      <c r="L1780" s="236"/>
      <c r="M1780" s="311">
        <f t="shared" si="320"/>
        <v>0</v>
      </c>
      <c r="N1780" s="236"/>
      <c r="O1780" s="236"/>
      <c r="P1780" s="236"/>
      <c r="Q1780" s="236"/>
      <c r="R1780" s="236"/>
      <c r="S1780" s="236"/>
      <c r="T1780" s="236"/>
      <c r="U1780" s="236"/>
      <c r="V1780" s="236"/>
      <c r="W1780" s="236"/>
      <c r="X1780" s="236"/>
      <c r="Y1780" s="236"/>
      <c r="Z1780" s="236"/>
      <c r="AA1780" s="236"/>
      <c r="AB1780" s="236"/>
      <c r="AC1780" s="236"/>
      <c r="AD1780" s="236"/>
      <c r="AE1780" s="236"/>
      <c r="AF1780" s="236"/>
      <c r="AG1780" s="236"/>
      <c r="AH1780" s="236"/>
      <c r="AI1780" s="236"/>
      <c r="AJ1780" s="236"/>
      <c r="AK1780" s="236"/>
      <c r="AL1780" s="260" t="str">
        <f t="shared" si="317"/>
        <v>нет</v>
      </c>
      <c r="AM1780" s="260" t="str">
        <f t="shared" si="321"/>
        <v>нет</v>
      </c>
      <c r="AN1780" s="260">
        <f t="shared" si="318"/>
        <v>0</v>
      </c>
      <c r="AO1780" s="260" t="e">
        <f t="shared" si="319"/>
        <v>#VALUE!</v>
      </c>
    </row>
    <row r="1781" spans="1:41">
      <c r="A1781" s="264" t="e">
        <f t="shared" si="322"/>
        <v>#VALUE!</v>
      </c>
      <c r="B1781" s="243">
        <v>1869</v>
      </c>
      <c r="C1781" s="244"/>
      <c r="D1781" s="259" t="str">
        <f t="shared" si="315"/>
        <v/>
      </c>
      <c r="E1781" s="236"/>
      <c r="F1781" s="236"/>
      <c r="G1781" s="244"/>
      <c r="H1781" s="259" t="str">
        <f t="shared" si="316"/>
        <v/>
      </c>
      <c r="I1781" s="236"/>
      <c r="J1781" s="236"/>
      <c r="K1781" s="236"/>
      <c r="L1781" s="236"/>
      <c r="M1781" s="311">
        <f t="shared" si="320"/>
        <v>0</v>
      </c>
      <c r="N1781" s="236"/>
      <c r="O1781" s="236"/>
      <c r="P1781" s="236"/>
      <c r="Q1781" s="236"/>
      <c r="R1781" s="236"/>
      <c r="S1781" s="236"/>
      <c r="T1781" s="236"/>
      <c r="U1781" s="236"/>
      <c r="V1781" s="236"/>
      <c r="W1781" s="236"/>
      <c r="X1781" s="236"/>
      <c r="Y1781" s="236"/>
      <c r="Z1781" s="236"/>
      <c r="AA1781" s="236"/>
      <c r="AB1781" s="236"/>
      <c r="AC1781" s="236"/>
      <c r="AD1781" s="236"/>
      <c r="AE1781" s="236"/>
      <c r="AF1781" s="236"/>
      <c r="AG1781" s="236"/>
      <c r="AH1781" s="236"/>
      <c r="AI1781" s="236"/>
      <c r="AJ1781" s="236"/>
      <c r="AK1781" s="236"/>
      <c r="AL1781" s="260" t="str">
        <f t="shared" si="317"/>
        <v>нет</v>
      </c>
      <c r="AM1781" s="260" t="str">
        <f t="shared" si="321"/>
        <v>нет</v>
      </c>
      <c r="AN1781" s="260">
        <f t="shared" si="318"/>
        <v>0</v>
      </c>
      <c r="AO1781" s="260" t="e">
        <f t="shared" si="319"/>
        <v>#VALUE!</v>
      </c>
    </row>
    <row r="1782" spans="1:41">
      <c r="A1782" s="264" t="e">
        <f t="shared" si="322"/>
        <v>#VALUE!</v>
      </c>
      <c r="B1782" s="243">
        <v>1870</v>
      </c>
      <c r="C1782" s="244"/>
      <c r="D1782" s="259" t="str">
        <f t="shared" si="315"/>
        <v/>
      </c>
      <c r="E1782" s="236"/>
      <c r="F1782" s="236"/>
      <c r="G1782" s="244"/>
      <c r="H1782" s="259" t="str">
        <f t="shared" si="316"/>
        <v/>
      </c>
      <c r="I1782" s="236"/>
      <c r="J1782" s="236"/>
      <c r="K1782" s="236"/>
      <c r="L1782" s="236"/>
      <c r="M1782" s="311">
        <f t="shared" si="320"/>
        <v>0</v>
      </c>
      <c r="N1782" s="236"/>
      <c r="O1782" s="236"/>
      <c r="P1782" s="236"/>
      <c r="Q1782" s="236"/>
      <c r="R1782" s="236"/>
      <c r="S1782" s="236"/>
      <c r="T1782" s="236"/>
      <c r="U1782" s="236"/>
      <c r="V1782" s="236"/>
      <c r="W1782" s="236"/>
      <c r="X1782" s="236"/>
      <c r="Y1782" s="236"/>
      <c r="Z1782" s="236"/>
      <c r="AA1782" s="236"/>
      <c r="AB1782" s="236"/>
      <c r="AC1782" s="236"/>
      <c r="AD1782" s="236"/>
      <c r="AE1782" s="236"/>
      <c r="AF1782" s="236"/>
      <c r="AG1782" s="236"/>
      <c r="AH1782" s="236"/>
      <c r="AI1782" s="236"/>
      <c r="AJ1782" s="236"/>
      <c r="AK1782" s="236"/>
      <c r="AL1782" s="260" t="str">
        <f t="shared" si="317"/>
        <v>нет</v>
      </c>
      <c r="AM1782" s="260" t="str">
        <f t="shared" si="321"/>
        <v>нет</v>
      </c>
      <c r="AN1782" s="260">
        <f t="shared" si="318"/>
        <v>0</v>
      </c>
      <c r="AO1782" s="260" t="e">
        <f t="shared" si="319"/>
        <v>#VALUE!</v>
      </c>
    </row>
    <row r="1783" spans="1:41">
      <c r="A1783" s="264" t="e">
        <f t="shared" si="322"/>
        <v>#VALUE!</v>
      </c>
      <c r="B1783" s="243">
        <v>1871</v>
      </c>
      <c r="C1783" s="244"/>
      <c r="D1783" s="259" t="str">
        <f t="shared" si="315"/>
        <v/>
      </c>
      <c r="E1783" s="236"/>
      <c r="F1783" s="236"/>
      <c r="G1783" s="244"/>
      <c r="H1783" s="259" t="str">
        <f t="shared" si="316"/>
        <v/>
      </c>
      <c r="I1783" s="236"/>
      <c r="J1783" s="236"/>
      <c r="K1783" s="236"/>
      <c r="L1783" s="236"/>
      <c r="M1783" s="311">
        <f t="shared" si="320"/>
        <v>0</v>
      </c>
      <c r="N1783" s="236"/>
      <c r="O1783" s="236"/>
      <c r="P1783" s="236"/>
      <c r="Q1783" s="236"/>
      <c r="R1783" s="236"/>
      <c r="S1783" s="236"/>
      <c r="T1783" s="236"/>
      <c r="U1783" s="236"/>
      <c r="V1783" s="236"/>
      <c r="W1783" s="236"/>
      <c r="X1783" s="236"/>
      <c r="Y1783" s="236"/>
      <c r="Z1783" s="236"/>
      <c r="AA1783" s="236"/>
      <c r="AB1783" s="236"/>
      <c r="AC1783" s="236"/>
      <c r="AD1783" s="236"/>
      <c r="AE1783" s="236"/>
      <c r="AF1783" s="236"/>
      <c r="AG1783" s="236"/>
      <c r="AH1783" s="236"/>
      <c r="AI1783" s="236"/>
      <c r="AJ1783" s="236"/>
      <c r="AK1783" s="236"/>
      <c r="AL1783" s="260" t="str">
        <f t="shared" si="317"/>
        <v>нет</v>
      </c>
      <c r="AM1783" s="260" t="str">
        <f t="shared" si="321"/>
        <v>нет</v>
      </c>
      <c r="AN1783" s="260">
        <f t="shared" si="318"/>
        <v>0</v>
      </c>
      <c r="AO1783" s="260" t="e">
        <f t="shared" si="319"/>
        <v>#VALUE!</v>
      </c>
    </row>
    <row r="1784" spans="1:41">
      <c r="A1784" s="264" t="e">
        <f t="shared" si="322"/>
        <v>#VALUE!</v>
      </c>
      <c r="B1784" s="243">
        <v>1872</v>
      </c>
      <c r="C1784" s="244"/>
      <c r="D1784" s="259" t="str">
        <f t="shared" si="315"/>
        <v/>
      </c>
      <c r="E1784" s="236"/>
      <c r="F1784" s="236"/>
      <c r="G1784" s="244"/>
      <c r="H1784" s="259" t="str">
        <f t="shared" si="316"/>
        <v/>
      </c>
      <c r="I1784" s="236"/>
      <c r="J1784" s="236"/>
      <c r="K1784" s="236"/>
      <c r="L1784" s="236"/>
      <c r="M1784" s="311">
        <f t="shared" si="320"/>
        <v>0</v>
      </c>
      <c r="N1784" s="236"/>
      <c r="O1784" s="236"/>
      <c r="P1784" s="236"/>
      <c r="Q1784" s="236"/>
      <c r="R1784" s="236"/>
      <c r="S1784" s="236"/>
      <c r="T1784" s="236"/>
      <c r="U1784" s="236"/>
      <c r="V1784" s="236"/>
      <c r="W1784" s="236"/>
      <c r="X1784" s="236"/>
      <c r="Y1784" s="236"/>
      <c r="Z1784" s="236"/>
      <c r="AA1784" s="236"/>
      <c r="AB1784" s="236"/>
      <c r="AC1784" s="236"/>
      <c r="AD1784" s="236"/>
      <c r="AE1784" s="236"/>
      <c r="AF1784" s="236"/>
      <c r="AG1784" s="236"/>
      <c r="AH1784" s="236"/>
      <c r="AI1784" s="236"/>
      <c r="AJ1784" s="236"/>
      <c r="AK1784" s="236"/>
      <c r="AL1784" s="260" t="str">
        <f t="shared" si="317"/>
        <v>нет</v>
      </c>
      <c r="AM1784" s="260" t="str">
        <f t="shared" si="321"/>
        <v>нет</v>
      </c>
      <c r="AN1784" s="260">
        <f t="shared" si="318"/>
        <v>0</v>
      </c>
      <c r="AO1784" s="260" t="e">
        <f t="shared" si="319"/>
        <v>#VALUE!</v>
      </c>
    </row>
    <row r="1785" spans="1:41">
      <c r="A1785" s="264" t="e">
        <f t="shared" si="322"/>
        <v>#VALUE!</v>
      </c>
      <c r="B1785" s="243">
        <v>1873</v>
      </c>
      <c r="C1785" s="244"/>
      <c r="D1785" s="259" t="str">
        <f t="shared" si="315"/>
        <v/>
      </c>
      <c r="E1785" s="236"/>
      <c r="F1785" s="236"/>
      <c r="G1785" s="244"/>
      <c r="H1785" s="259" t="str">
        <f t="shared" si="316"/>
        <v/>
      </c>
      <c r="I1785" s="236"/>
      <c r="J1785" s="236"/>
      <c r="K1785" s="236"/>
      <c r="L1785" s="236"/>
      <c r="M1785" s="311">
        <f t="shared" si="320"/>
        <v>0</v>
      </c>
      <c r="N1785" s="236"/>
      <c r="O1785" s="236"/>
      <c r="P1785" s="236"/>
      <c r="Q1785" s="236"/>
      <c r="R1785" s="236"/>
      <c r="S1785" s="236"/>
      <c r="T1785" s="236"/>
      <c r="U1785" s="236"/>
      <c r="V1785" s="236"/>
      <c r="W1785" s="236"/>
      <c r="X1785" s="236"/>
      <c r="Y1785" s="236"/>
      <c r="Z1785" s="236"/>
      <c r="AA1785" s="236"/>
      <c r="AB1785" s="236"/>
      <c r="AC1785" s="236"/>
      <c r="AD1785" s="236"/>
      <c r="AE1785" s="236"/>
      <c r="AF1785" s="236"/>
      <c r="AG1785" s="236"/>
      <c r="AH1785" s="236"/>
      <c r="AI1785" s="236"/>
      <c r="AJ1785" s="236"/>
      <c r="AK1785" s="236"/>
      <c r="AL1785" s="260" t="str">
        <f t="shared" si="317"/>
        <v>нет</v>
      </c>
      <c r="AM1785" s="260" t="str">
        <f t="shared" si="321"/>
        <v>нет</v>
      </c>
      <c r="AN1785" s="260">
        <f t="shared" si="318"/>
        <v>0</v>
      </c>
      <c r="AO1785" s="260" t="e">
        <f t="shared" si="319"/>
        <v>#VALUE!</v>
      </c>
    </row>
    <row r="1786" spans="1:41">
      <c r="A1786" s="264" t="e">
        <f t="shared" si="322"/>
        <v>#VALUE!</v>
      </c>
      <c r="B1786" s="243">
        <v>1874</v>
      </c>
      <c r="C1786" s="244"/>
      <c r="D1786" s="259" t="str">
        <f t="shared" si="315"/>
        <v/>
      </c>
      <c r="E1786" s="236"/>
      <c r="F1786" s="236"/>
      <c r="G1786" s="244"/>
      <c r="H1786" s="259" t="str">
        <f t="shared" si="316"/>
        <v/>
      </c>
      <c r="I1786" s="236"/>
      <c r="J1786" s="236"/>
      <c r="K1786" s="236"/>
      <c r="L1786" s="236"/>
      <c r="M1786" s="311">
        <f t="shared" si="320"/>
        <v>0</v>
      </c>
      <c r="N1786" s="236"/>
      <c r="O1786" s="236"/>
      <c r="P1786" s="236"/>
      <c r="Q1786" s="236"/>
      <c r="R1786" s="236"/>
      <c r="S1786" s="236"/>
      <c r="T1786" s="236"/>
      <c r="U1786" s="236"/>
      <c r="V1786" s="236"/>
      <c r="W1786" s="236"/>
      <c r="X1786" s="236"/>
      <c r="Y1786" s="236"/>
      <c r="Z1786" s="236"/>
      <c r="AA1786" s="236"/>
      <c r="AB1786" s="236"/>
      <c r="AC1786" s="236"/>
      <c r="AD1786" s="236"/>
      <c r="AE1786" s="236"/>
      <c r="AF1786" s="236"/>
      <c r="AG1786" s="236"/>
      <c r="AH1786" s="236"/>
      <c r="AI1786" s="236"/>
      <c r="AJ1786" s="236"/>
      <c r="AK1786" s="236"/>
      <c r="AL1786" s="260" t="str">
        <f t="shared" si="317"/>
        <v>нет</v>
      </c>
      <c r="AM1786" s="260" t="str">
        <f t="shared" si="321"/>
        <v>нет</v>
      </c>
      <c r="AN1786" s="260">
        <f t="shared" si="318"/>
        <v>0</v>
      </c>
      <c r="AO1786" s="260" t="e">
        <f t="shared" si="319"/>
        <v>#VALUE!</v>
      </c>
    </row>
    <row r="1787" spans="1:41">
      <c r="A1787" s="264" t="e">
        <f t="shared" si="322"/>
        <v>#VALUE!</v>
      </c>
      <c r="B1787" s="243">
        <v>1875</v>
      </c>
      <c r="C1787" s="244"/>
      <c r="D1787" s="259" t="str">
        <f t="shared" si="315"/>
        <v/>
      </c>
      <c r="E1787" s="236"/>
      <c r="F1787" s="236"/>
      <c r="G1787" s="244"/>
      <c r="H1787" s="259" t="str">
        <f t="shared" si="316"/>
        <v/>
      </c>
      <c r="I1787" s="236"/>
      <c r="J1787" s="236"/>
      <c r="K1787" s="236"/>
      <c r="L1787" s="236"/>
      <c r="M1787" s="311">
        <f t="shared" si="320"/>
        <v>0</v>
      </c>
      <c r="N1787" s="236"/>
      <c r="O1787" s="236"/>
      <c r="P1787" s="236"/>
      <c r="Q1787" s="236"/>
      <c r="R1787" s="236"/>
      <c r="S1787" s="236"/>
      <c r="T1787" s="236"/>
      <c r="U1787" s="236"/>
      <c r="V1787" s="236"/>
      <c r="W1787" s="236"/>
      <c r="X1787" s="236"/>
      <c r="Y1787" s="236"/>
      <c r="Z1787" s="236"/>
      <c r="AA1787" s="236"/>
      <c r="AB1787" s="236"/>
      <c r="AC1787" s="236"/>
      <c r="AD1787" s="236"/>
      <c r="AE1787" s="236"/>
      <c r="AF1787" s="236"/>
      <c r="AG1787" s="236"/>
      <c r="AH1787" s="236"/>
      <c r="AI1787" s="236"/>
      <c r="AJ1787" s="236"/>
      <c r="AK1787" s="236"/>
      <c r="AL1787" s="260" t="str">
        <f t="shared" si="317"/>
        <v>нет</v>
      </c>
      <c r="AM1787" s="260" t="str">
        <f t="shared" si="321"/>
        <v>нет</v>
      </c>
      <c r="AN1787" s="260">
        <f t="shared" si="318"/>
        <v>0</v>
      </c>
      <c r="AO1787" s="260" t="e">
        <f t="shared" si="319"/>
        <v>#VALUE!</v>
      </c>
    </row>
    <row r="1788" spans="1:41">
      <c r="A1788" s="264" t="e">
        <f t="shared" si="322"/>
        <v>#VALUE!</v>
      </c>
      <c r="B1788" s="243">
        <v>1876</v>
      </c>
      <c r="C1788" s="244"/>
      <c r="D1788" s="259" t="str">
        <f t="shared" si="315"/>
        <v/>
      </c>
      <c r="E1788" s="236"/>
      <c r="F1788" s="236"/>
      <c r="G1788" s="244"/>
      <c r="H1788" s="259" t="str">
        <f t="shared" si="316"/>
        <v/>
      </c>
      <c r="I1788" s="236"/>
      <c r="J1788" s="236"/>
      <c r="K1788" s="236"/>
      <c r="L1788" s="236"/>
      <c r="M1788" s="311">
        <f t="shared" si="320"/>
        <v>0</v>
      </c>
      <c r="N1788" s="236"/>
      <c r="O1788" s="236"/>
      <c r="P1788" s="236"/>
      <c r="Q1788" s="236"/>
      <c r="R1788" s="236"/>
      <c r="S1788" s="236"/>
      <c r="T1788" s="236"/>
      <c r="U1788" s="236"/>
      <c r="V1788" s="236"/>
      <c r="W1788" s="236"/>
      <c r="X1788" s="236"/>
      <c r="Y1788" s="236"/>
      <c r="Z1788" s="236"/>
      <c r="AA1788" s="236"/>
      <c r="AB1788" s="236"/>
      <c r="AC1788" s="236"/>
      <c r="AD1788" s="236"/>
      <c r="AE1788" s="236"/>
      <c r="AF1788" s="236"/>
      <c r="AG1788" s="236"/>
      <c r="AH1788" s="236"/>
      <c r="AI1788" s="236"/>
      <c r="AJ1788" s="236"/>
      <c r="AK1788" s="236"/>
      <c r="AL1788" s="260" t="str">
        <f t="shared" si="317"/>
        <v>нет</v>
      </c>
      <c r="AM1788" s="260" t="str">
        <f t="shared" si="321"/>
        <v>нет</v>
      </c>
      <c r="AN1788" s="260">
        <f t="shared" si="318"/>
        <v>0</v>
      </c>
      <c r="AO1788" s="260" t="e">
        <f t="shared" si="319"/>
        <v>#VALUE!</v>
      </c>
    </row>
    <row r="1789" spans="1:41">
      <c r="A1789" s="264" t="e">
        <f t="shared" si="322"/>
        <v>#VALUE!</v>
      </c>
      <c r="B1789" s="243">
        <v>1877</v>
      </c>
      <c r="C1789" s="244"/>
      <c r="D1789" s="259" t="str">
        <f t="shared" si="315"/>
        <v/>
      </c>
      <c r="E1789" s="236"/>
      <c r="F1789" s="236"/>
      <c r="G1789" s="244"/>
      <c r="H1789" s="259" t="str">
        <f t="shared" si="316"/>
        <v/>
      </c>
      <c r="I1789" s="236"/>
      <c r="J1789" s="236"/>
      <c r="K1789" s="236"/>
      <c r="L1789" s="236"/>
      <c r="M1789" s="311">
        <f t="shared" si="320"/>
        <v>0</v>
      </c>
      <c r="N1789" s="236"/>
      <c r="O1789" s="236"/>
      <c r="P1789" s="236"/>
      <c r="Q1789" s="236"/>
      <c r="R1789" s="236"/>
      <c r="S1789" s="236"/>
      <c r="T1789" s="236"/>
      <c r="U1789" s="236"/>
      <c r="V1789" s="236"/>
      <c r="W1789" s="236"/>
      <c r="X1789" s="236"/>
      <c r="Y1789" s="236"/>
      <c r="Z1789" s="236"/>
      <c r="AA1789" s="236"/>
      <c r="AB1789" s="236"/>
      <c r="AC1789" s="236"/>
      <c r="AD1789" s="236"/>
      <c r="AE1789" s="236"/>
      <c r="AF1789" s="236"/>
      <c r="AG1789" s="236"/>
      <c r="AH1789" s="236"/>
      <c r="AI1789" s="236"/>
      <c r="AJ1789" s="236"/>
      <c r="AK1789" s="236"/>
      <c r="AL1789" s="260" t="str">
        <f t="shared" si="317"/>
        <v>нет</v>
      </c>
      <c r="AM1789" s="260" t="str">
        <f t="shared" si="321"/>
        <v>нет</v>
      </c>
      <c r="AN1789" s="260">
        <f t="shared" si="318"/>
        <v>0</v>
      </c>
      <c r="AO1789" s="260" t="e">
        <f t="shared" si="319"/>
        <v>#VALUE!</v>
      </c>
    </row>
    <row r="1790" spans="1:41">
      <c r="A1790" s="264" t="e">
        <f t="shared" si="322"/>
        <v>#VALUE!</v>
      </c>
      <c r="B1790" s="243">
        <v>1878</v>
      </c>
      <c r="C1790" s="244"/>
      <c r="D1790" s="259" t="str">
        <f t="shared" si="315"/>
        <v/>
      </c>
      <c r="E1790" s="236"/>
      <c r="F1790" s="236"/>
      <c r="G1790" s="244"/>
      <c r="H1790" s="259" t="str">
        <f t="shared" si="316"/>
        <v/>
      </c>
      <c r="I1790" s="236"/>
      <c r="J1790" s="236"/>
      <c r="K1790" s="236"/>
      <c r="L1790" s="236"/>
      <c r="M1790" s="311">
        <f t="shared" si="320"/>
        <v>0</v>
      </c>
      <c r="N1790" s="236"/>
      <c r="O1790" s="236"/>
      <c r="P1790" s="236"/>
      <c r="Q1790" s="236"/>
      <c r="R1790" s="236"/>
      <c r="S1790" s="236"/>
      <c r="T1790" s="236"/>
      <c r="U1790" s="236"/>
      <c r="V1790" s="236"/>
      <c r="W1790" s="236"/>
      <c r="X1790" s="236"/>
      <c r="Y1790" s="236"/>
      <c r="Z1790" s="236"/>
      <c r="AA1790" s="236"/>
      <c r="AB1790" s="236"/>
      <c r="AC1790" s="236"/>
      <c r="AD1790" s="236"/>
      <c r="AE1790" s="236"/>
      <c r="AF1790" s="236"/>
      <c r="AG1790" s="236"/>
      <c r="AH1790" s="236"/>
      <c r="AI1790" s="236"/>
      <c r="AJ1790" s="236"/>
      <c r="AK1790" s="236"/>
      <c r="AL1790" s="260" t="str">
        <f t="shared" si="317"/>
        <v>нет</v>
      </c>
      <c r="AM1790" s="260" t="str">
        <f t="shared" si="321"/>
        <v>нет</v>
      </c>
      <c r="AN1790" s="260">
        <f t="shared" si="318"/>
        <v>0</v>
      </c>
      <c r="AO1790" s="260" t="e">
        <f t="shared" si="319"/>
        <v>#VALUE!</v>
      </c>
    </row>
    <row r="1791" spans="1:41">
      <c r="A1791" s="264" t="e">
        <f t="shared" si="322"/>
        <v>#VALUE!</v>
      </c>
      <c r="B1791" s="243">
        <v>1879</v>
      </c>
      <c r="C1791" s="244"/>
      <c r="D1791" s="259" t="str">
        <f t="shared" si="315"/>
        <v/>
      </c>
      <c r="E1791" s="236"/>
      <c r="F1791" s="236"/>
      <c r="G1791" s="244"/>
      <c r="H1791" s="259" t="str">
        <f t="shared" si="316"/>
        <v/>
      </c>
      <c r="I1791" s="236"/>
      <c r="J1791" s="236"/>
      <c r="K1791" s="236"/>
      <c r="L1791" s="236"/>
      <c r="M1791" s="311">
        <f t="shared" si="320"/>
        <v>0</v>
      </c>
      <c r="N1791" s="236"/>
      <c r="O1791" s="236"/>
      <c r="P1791" s="236"/>
      <c r="Q1791" s="236"/>
      <c r="R1791" s="236"/>
      <c r="S1791" s="236"/>
      <c r="T1791" s="236"/>
      <c r="U1791" s="236"/>
      <c r="V1791" s="236"/>
      <c r="W1791" s="236"/>
      <c r="X1791" s="236"/>
      <c r="Y1791" s="236"/>
      <c r="Z1791" s="236"/>
      <c r="AA1791" s="236"/>
      <c r="AB1791" s="236"/>
      <c r="AC1791" s="236"/>
      <c r="AD1791" s="236"/>
      <c r="AE1791" s="236"/>
      <c r="AF1791" s="236"/>
      <c r="AG1791" s="236"/>
      <c r="AH1791" s="236"/>
      <c r="AI1791" s="236"/>
      <c r="AJ1791" s="236"/>
      <c r="AK1791" s="236"/>
      <c r="AL1791" s="260" t="str">
        <f t="shared" si="317"/>
        <v>нет</v>
      </c>
      <c r="AM1791" s="260" t="str">
        <f t="shared" si="321"/>
        <v>нет</v>
      </c>
      <c r="AN1791" s="260">
        <f t="shared" si="318"/>
        <v>0</v>
      </c>
      <c r="AO1791" s="260" t="e">
        <f t="shared" si="319"/>
        <v>#VALUE!</v>
      </c>
    </row>
    <row r="1792" spans="1:41">
      <c r="A1792" s="264" t="e">
        <f t="shared" si="322"/>
        <v>#VALUE!</v>
      </c>
      <c r="B1792" s="243">
        <v>1880</v>
      </c>
      <c r="C1792" s="244"/>
      <c r="D1792" s="259" t="str">
        <f t="shared" si="315"/>
        <v/>
      </c>
      <c r="E1792" s="236"/>
      <c r="F1792" s="236"/>
      <c r="G1792" s="244"/>
      <c r="H1792" s="259" t="str">
        <f t="shared" si="316"/>
        <v/>
      </c>
      <c r="I1792" s="236"/>
      <c r="J1792" s="236"/>
      <c r="K1792" s="236"/>
      <c r="L1792" s="236"/>
      <c r="M1792" s="311">
        <f t="shared" si="320"/>
        <v>0</v>
      </c>
      <c r="N1792" s="236"/>
      <c r="O1792" s="236"/>
      <c r="P1792" s="236"/>
      <c r="Q1792" s="236"/>
      <c r="R1792" s="236"/>
      <c r="S1792" s="236"/>
      <c r="T1792" s="236"/>
      <c r="U1792" s="236"/>
      <c r="V1792" s="236"/>
      <c r="W1792" s="236"/>
      <c r="X1792" s="236"/>
      <c r="Y1792" s="236"/>
      <c r="Z1792" s="236"/>
      <c r="AA1792" s="236"/>
      <c r="AB1792" s="236"/>
      <c r="AC1792" s="236"/>
      <c r="AD1792" s="236"/>
      <c r="AE1792" s="236"/>
      <c r="AF1792" s="236"/>
      <c r="AG1792" s="236"/>
      <c r="AH1792" s="236"/>
      <c r="AI1792" s="236"/>
      <c r="AJ1792" s="236"/>
      <c r="AK1792" s="236"/>
      <c r="AL1792" s="260" t="str">
        <f t="shared" si="317"/>
        <v>нет</v>
      </c>
      <c r="AM1792" s="260" t="str">
        <f t="shared" si="321"/>
        <v>нет</v>
      </c>
      <c r="AN1792" s="260">
        <f t="shared" si="318"/>
        <v>0</v>
      </c>
      <c r="AO1792" s="260" t="e">
        <f t="shared" si="319"/>
        <v>#VALUE!</v>
      </c>
    </row>
    <row r="1793" spans="1:41">
      <c r="A1793" s="264" t="e">
        <f t="shared" si="322"/>
        <v>#VALUE!</v>
      </c>
      <c r="B1793" s="243">
        <v>1881</v>
      </c>
      <c r="C1793" s="244"/>
      <c r="D1793" s="259" t="str">
        <f t="shared" si="315"/>
        <v/>
      </c>
      <c r="E1793" s="236"/>
      <c r="F1793" s="236"/>
      <c r="G1793" s="244"/>
      <c r="H1793" s="259" t="str">
        <f t="shared" si="316"/>
        <v/>
      </c>
      <c r="I1793" s="236"/>
      <c r="J1793" s="236"/>
      <c r="K1793" s="236"/>
      <c r="L1793" s="236"/>
      <c r="M1793" s="311">
        <f t="shared" si="320"/>
        <v>0</v>
      </c>
      <c r="N1793" s="236"/>
      <c r="O1793" s="236"/>
      <c r="P1793" s="236"/>
      <c r="Q1793" s="236"/>
      <c r="R1793" s="236"/>
      <c r="S1793" s="236"/>
      <c r="T1793" s="236"/>
      <c r="U1793" s="236"/>
      <c r="V1793" s="236"/>
      <c r="W1793" s="236"/>
      <c r="X1793" s="236"/>
      <c r="Y1793" s="236"/>
      <c r="Z1793" s="236"/>
      <c r="AA1793" s="236"/>
      <c r="AB1793" s="236"/>
      <c r="AC1793" s="236"/>
      <c r="AD1793" s="236"/>
      <c r="AE1793" s="236"/>
      <c r="AF1793" s="236"/>
      <c r="AG1793" s="236"/>
      <c r="AH1793" s="236"/>
      <c r="AI1793" s="236"/>
      <c r="AJ1793" s="236"/>
      <c r="AK1793" s="236"/>
      <c r="AL1793" s="260" t="str">
        <f t="shared" si="317"/>
        <v>нет</v>
      </c>
      <c r="AM1793" s="260" t="str">
        <f t="shared" si="321"/>
        <v>нет</v>
      </c>
      <c r="AN1793" s="260">
        <f t="shared" si="318"/>
        <v>0</v>
      </c>
      <c r="AO1793" s="260" t="e">
        <f t="shared" si="319"/>
        <v>#VALUE!</v>
      </c>
    </row>
    <row r="1794" spans="1:41">
      <c r="A1794" s="264" t="e">
        <f t="shared" si="322"/>
        <v>#VALUE!</v>
      </c>
      <c r="B1794" s="243">
        <v>1882</v>
      </c>
      <c r="C1794" s="244"/>
      <c r="D1794" s="259" t="str">
        <f t="shared" si="315"/>
        <v/>
      </c>
      <c r="E1794" s="236"/>
      <c r="F1794" s="236"/>
      <c r="G1794" s="244"/>
      <c r="H1794" s="259" t="str">
        <f t="shared" si="316"/>
        <v/>
      </c>
      <c r="I1794" s="236"/>
      <c r="J1794" s="236"/>
      <c r="K1794" s="236"/>
      <c r="L1794" s="236"/>
      <c r="M1794" s="311">
        <f t="shared" si="320"/>
        <v>0</v>
      </c>
      <c r="N1794" s="236"/>
      <c r="O1794" s="236"/>
      <c r="P1794" s="236"/>
      <c r="Q1794" s="236"/>
      <c r="R1794" s="236"/>
      <c r="S1794" s="236"/>
      <c r="T1794" s="236"/>
      <c r="U1794" s="236"/>
      <c r="V1794" s="236"/>
      <c r="W1794" s="236"/>
      <c r="X1794" s="236"/>
      <c r="Y1794" s="236"/>
      <c r="Z1794" s="236"/>
      <c r="AA1794" s="236"/>
      <c r="AB1794" s="236"/>
      <c r="AC1794" s="236"/>
      <c r="AD1794" s="236"/>
      <c r="AE1794" s="236"/>
      <c r="AF1794" s="236"/>
      <c r="AG1794" s="236"/>
      <c r="AH1794" s="236"/>
      <c r="AI1794" s="236"/>
      <c r="AJ1794" s="236"/>
      <c r="AK1794" s="236"/>
      <c r="AL1794" s="260" t="str">
        <f t="shared" si="317"/>
        <v>нет</v>
      </c>
      <c r="AM1794" s="260" t="str">
        <f t="shared" si="321"/>
        <v>нет</v>
      </c>
      <c r="AN1794" s="260">
        <f t="shared" si="318"/>
        <v>0</v>
      </c>
      <c r="AO1794" s="260" t="e">
        <f t="shared" si="319"/>
        <v>#VALUE!</v>
      </c>
    </row>
    <row r="1795" spans="1:41">
      <c r="A1795" s="264" t="e">
        <f t="shared" si="322"/>
        <v>#VALUE!</v>
      </c>
      <c r="B1795" s="243">
        <v>1883</v>
      </c>
      <c r="C1795" s="244"/>
      <c r="D1795" s="259" t="str">
        <f t="shared" si="315"/>
        <v/>
      </c>
      <c r="E1795" s="236"/>
      <c r="F1795" s="236"/>
      <c r="G1795" s="244"/>
      <c r="H1795" s="259" t="str">
        <f t="shared" si="316"/>
        <v/>
      </c>
      <c r="I1795" s="236"/>
      <c r="J1795" s="236"/>
      <c r="K1795" s="236"/>
      <c r="L1795" s="236"/>
      <c r="M1795" s="311">
        <f t="shared" si="320"/>
        <v>0</v>
      </c>
      <c r="N1795" s="236"/>
      <c r="O1795" s="236"/>
      <c r="P1795" s="236"/>
      <c r="Q1795" s="236"/>
      <c r="R1795" s="236"/>
      <c r="S1795" s="236"/>
      <c r="T1795" s="236"/>
      <c r="U1795" s="236"/>
      <c r="V1795" s="236"/>
      <c r="W1795" s="236"/>
      <c r="X1795" s="236"/>
      <c r="Y1795" s="236"/>
      <c r="Z1795" s="236"/>
      <c r="AA1795" s="236"/>
      <c r="AB1795" s="236"/>
      <c r="AC1795" s="236"/>
      <c r="AD1795" s="236"/>
      <c r="AE1795" s="236"/>
      <c r="AF1795" s="236"/>
      <c r="AG1795" s="236"/>
      <c r="AH1795" s="236"/>
      <c r="AI1795" s="236"/>
      <c r="AJ1795" s="236"/>
      <c r="AK1795" s="236"/>
      <c r="AL1795" s="260" t="str">
        <f t="shared" si="317"/>
        <v>нет</v>
      </c>
      <c r="AM1795" s="260" t="str">
        <f t="shared" si="321"/>
        <v>нет</v>
      </c>
      <c r="AN1795" s="260">
        <f t="shared" si="318"/>
        <v>0</v>
      </c>
      <c r="AO1795" s="260" t="e">
        <f t="shared" si="319"/>
        <v>#VALUE!</v>
      </c>
    </row>
    <row r="1796" spans="1:41">
      <c r="A1796" s="264" t="e">
        <f t="shared" si="322"/>
        <v>#VALUE!</v>
      </c>
      <c r="B1796" s="243">
        <v>1884</v>
      </c>
      <c r="C1796" s="244"/>
      <c r="D1796" s="259" t="str">
        <f t="shared" si="315"/>
        <v/>
      </c>
      <c r="E1796" s="236"/>
      <c r="F1796" s="236"/>
      <c r="G1796" s="244"/>
      <c r="H1796" s="259" t="str">
        <f t="shared" si="316"/>
        <v/>
      </c>
      <c r="I1796" s="236"/>
      <c r="J1796" s="236"/>
      <c r="K1796" s="236"/>
      <c r="L1796" s="236"/>
      <c r="M1796" s="311">
        <f t="shared" si="320"/>
        <v>0</v>
      </c>
      <c r="N1796" s="236"/>
      <c r="O1796" s="236"/>
      <c r="P1796" s="236"/>
      <c r="Q1796" s="236"/>
      <c r="R1796" s="236"/>
      <c r="S1796" s="236"/>
      <c r="T1796" s="236"/>
      <c r="U1796" s="236"/>
      <c r="V1796" s="236"/>
      <c r="W1796" s="236"/>
      <c r="X1796" s="236"/>
      <c r="Y1796" s="236"/>
      <c r="Z1796" s="236"/>
      <c r="AA1796" s="236"/>
      <c r="AB1796" s="236"/>
      <c r="AC1796" s="236"/>
      <c r="AD1796" s="236"/>
      <c r="AE1796" s="236"/>
      <c r="AF1796" s="236"/>
      <c r="AG1796" s="236"/>
      <c r="AH1796" s="236"/>
      <c r="AI1796" s="236"/>
      <c r="AJ1796" s="236"/>
      <c r="AK1796" s="236"/>
      <c r="AL1796" s="260" t="str">
        <f t="shared" si="317"/>
        <v>нет</v>
      </c>
      <c r="AM1796" s="260" t="str">
        <f t="shared" si="321"/>
        <v>нет</v>
      </c>
      <c r="AN1796" s="260">
        <f t="shared" si="318"/>
        <v>0</v>
      </c>
      <c r="AO1796" s="260" t="e">
        <f t="shared" si="319"/>
        <v>#VALUE!</v>
      </c>
    </row>
    <row r="1797" spans="1:41">
      <c r="A1797" s="264" t="e">
        <f t="shared" si="322"/>
        <v>#VALUE!</v>
      </c>
      <c r="B1797" s="243">
        <v>1885</v>
      </c>
      <c r="C1797" s="244"/>
      <c r="D1797" s="259" t="str">
        <f t="shared" si="315"/>
        <v/>
      </c>
      <c r="E1797" s="236"/>
      <c r="F1797" s="236"/>
      <c r="G1797" s="244"/>
      <c r="H1797" s="259" t="str">
        <f t="shared" si="316"/>
        <v/>
      </c>
      <c r="I1797" s="236"/>
      <c r="J1797" s="236"/>
      <c r="K1797" s="236"/>
      <c r="L1797" s="236"/>
      <c r="M1797" s="311">
        <f t="shared" si="320"/>
        <v>0</v>
      </c>
      <c r="N1797" s="236"/>
      <c r="O1797" s="236"/>
      <c r="P1797" s="236"/>
      <c r="Q1797" s="236"/>
      <c r="R1797" s="236"/>
      <c r="S1797" s="236"/>
      <c r="T1797" s="236"/>
      <c r="U1797" s="236"/>
      <c r="V1797" s="236"/>
      <c r="W1797" s="236"/>
      <c r="X1797" s="236"/>
      <c r="Y1797" s="236"/>
      <c r="Z1797" s="236"/>
      <c r="AA1797" s="236"/>
      <c r="AB1797" s="236"/>
      <c r="AC1797" s="236"/>
      <c r="AD1797" s="236"/>
      <c r="AE1797" s="236"/>
      <c r="AF1797" s="236"/>
      <c r="AG1797" s="236"/>
      <c r="AH1797" s="236"/>
      <c r="AI1797" s="236"/>
      <c r="AJ1797" s="236"/>
      <c r="AK1797" s="236"/>
      <c r="AL1797" s="260" t="str">
        <f t="shared" si="317"/>
        <v>нет</v>
      </c>
      <c r="AM1797" s="260" t="str">
        <f t="shared" si="321"/>
        <v>нет</v>
      </c>
      <c r="AN1797" s="260">
        <f t="shared" si="318"/>
        <v>0</v>
      </c>
      <c r="AO1797" s="260" t="e">
        <f t="shared" si="319"/>
        <v>#VALUE!</v>
      </c>
    </row>
    <row r="1798" spans="1:41">
      <c r="A1798" s="264" t="e">
        <f t="shared" si="322"/>
        <v>#VALUE!</v>
      </c>
      <c r="B1798" s="243">
        <v>1886</v>
      </c>
      <c r="C1798" s="244"/>
      <c r="D1798" s="259" t="str">
        <f t="shared" si="315"/>
        <v/>
      </c>
      <c r="E1798" s="236"/>
      <c r="F1798" s="236"/>
      <c r="G1798" s="244"/>
      <c r="H1798" s="259" t="str">
        <f t="shared" si="316"/>
        <v/>
      </c>
      <c r="I1798" s="236"/>
      <c r="J1798" s="236"/>
      <c r="K1798" s="236"/>
      <c r="L1798" s="236"/>
      <c r="M1798" s="311">
        <f t="shared" si="320"/>
        <v>0</v>
      </c>
      <c r="N1798" s="236"/>
      <c r="O1798" s="236"/>
      <c r="P1798" s="236"/>
      <c r="Q1798" s="236"/>
      <c r="R1798" s="236"/>
      <c r="S1798" s="236"/>
      <c r="T1798" s="236"/>
      <c r="U1798" s="236"/>
      <c r="V1798" s="236"/>
      <c r="W1798" s="236"/>
      <c r="X1798" s="236"/>
      <c r="Y1798" s="236"/>
      <c r="Z1798" s="236"/>
      <c r="AA1798" s="236"/>
      <c r="AB1798" s="236"/>
      <c r="AC1798" s="236"/>
      <c r="AD1798" s="236"/>
      <c r="AE1798" s="236"/>
      <c r="AF1798" s="236"/>
      <c r="AG1798" s="236"/>
      <c r="AH1798" s="236"/>
      <c r="AI1798" s="236"/>
      <c r="AJ1798" s="236"/>
      <c r="AK1798" s="236"/>
      <c r="AL1798" s="260" t="str">
        <f t="shared" si="317"/>
        <v>нет</v>
      </c>
      <c r="AM1798" s="260" t="str">
        <f t="shared" si="321"/>
        <v>нет</v>
      </c>
      <c r="AN1798" s="260">
        <f t="shared" si="318"/>
        <v>0</v>
      </c>
      <c r="AO1798" s="260" t="e">
        <f t="shared" si="319"/>
        <v>#VALUE!</v>
      </c>
    </row>
    <row r="1799" spans="1:41">
      <c r="A1799" s="264" t="e">
        <f t="shared" si="322"/>
        <v>#VALUE!</v>
      </c>
      <c r="B1799" s="243">
        <v>1887</v>
      </c>
      <c r="C1799" s="244"/>
      <c r="D1799" s="259" t="str">
        <f t="shared" si="315"/>
        <v/>
      </c>
      <c r="E1799" s="236"/>
      <c r="F1799" s="236"/>
      <c r="G1799" s="244"/>
      <c r="H1799" s="259" t="str">
        <f t="shared" si="316"/>
        <v/>
      </c>
      <c r="I1799" s="236"/>
      <c r="J1799" s="236"/>
      <c r="K1799" s="236"/>
      <c r="L1799" s="236"/>
      <c r="M1799" s="311">
        <f t="shared" si="320"/>
        <v>0</v>
      </c>
      <c r="N1799" s="236"/>
      <c r="O1799" s="236"/>
      <c r="P1799" s="236"/>
      <c r="Q1799" s="236"/>
      <c r="R1799" s="236"/>
      <c r="S1799" s="236"/>
      <c r="T1799" s="236"/>
      <c r="U1799" s="236"/>
      <c r="V1799" s="236"/>
      <c r="W1799" s="236"/>
      <c r="X1799" s="236"/>
      <c r="Y1799" s="236"/>
      <c r="Z1799" s="236"/>
      <c r="AA1799" s="236"/>
      <c r="AB1799" s="236"/>
      <c r="AC1799" s="236"/>
      <c r="AD1799" s="236"/>
      <c r="AE1799" s="236"/>
      <c r="AF1799" s="236"/>
      <c r="AG1799" s="236"/>
      <c r="AH1799" s="236"/>
      <c r="AI1799" s="236"/>
      <c r="AJ1799" s="236"/>
      <c r="AK1799" s="236"/>
      <c r="AL1799" s="260" t="str">
        <f t="shared" si="317"/>
        <v>нет</v>
      </c>
      <c r="AM1799" s="260" t="str">
        <f t="shared" si="321"/>
        <v>нет</v>
      </c>
      <c r="AN1799" s="260">
        <f t="shared" si="318"/>
        <v>0</v>
      </c>
      <c r="AO1799" s="260" t="e">
        <f t="shared" si="319"/>
        <v>#VALUE!</v>
      </c>
    </row>
    <row r="1800" spans="1:41">
      <c r="A1800" s="264" t="e">
        <f t="shared" si="322"/>
        <v>#VALUE!</v>
      </c>
      <c r="B1800" s="243">
        <v>1888</v>
      </c>
      <c r="C1800" s="244"/>
      <c r="D1800" s="259" t="str">
        <f t="shared" si="315"/>
        <v/>
      </c>
      <c r="E1800" s="236"/>
      <c r="F1800" s="236"/>
      <c r="G1800" s="244"/>
      <c r="H1800" s="259" t="str">
        <f t="shared" si="316"/>
        <v/>
      </c>
      <c r="I1800" s="236"/>
      <c r="J1800" s="236"/>
      <c r="K1800" s="236"/>
      <c r="L1800" s="236"/>
      <c r="M1800" s="311">
        <f t="shared" si="320"/>
        <v>0</v>
      </c>
      <c r="N1800" s="236"/>
      <c r="O1800" s="236"/>
      <c r="P1800" s="236"/>
      <c r="Q1800" s="236"/>
      <c r="R1800" s="236"/>
      <c r="S1800" s="236"/>
      <c r="T1800" s="236"/>
      <c r="U1800" s="236"/>
      <c r="V1800" s="236"/>
      <c r="W1800" s="236"/>
      <c r="X1800" s="236"/>
      <c r="Y1800" s="236"/>
      <c r="Z1800" s="236"/>
      <c r="AA1800" s="236"/>
      <c r="AB1800" s="236"/>
      <c r="AC1800" s="236"/>
      <c r="AD1800" s="236"/>
      <c r="AE1800" s="236"/>
      <c r="AF1800" s="236"/>
      <c r="AG1800" s="236"/>
      <c r="AH1800" s="236"/>
      <c r="AI1800" s="236"/>
      <c r="AJ1800" s="236"/>
      <c r="AK1800" s="236"/>
      <c r="AL1800" s="260" t="str">
        <f t="shared" si="317"/>
        <v>нет</v>
      </c>
      <c r="AM1800" s="260" t="str">
        <f t="shared" si="321"/>
        <v>нет</v>
      </c>
      <c r="AN1800" s="260">
        <f t="shared" si="318"/>
        <v>0</v>
      </c>
      <c r="AO1800" s="260" t="e">
        <f t="shared" si="319"/>
        <v>#VALUE!</v>
      </c>
    </row>
    <row r="1801" spans="1:41">
      <c r="A1801" s="264" t="e">
        <f t="shared" si="322"/>
        <v>#VALUE!</v>
      </c>
      <c r="B1801" s="243">
        <v>1889</v>
      </c>
      <c r="C1801" s="244"/>
      <c r="D1801" s="259" t="str">
        <f t="shared" si="315"/>
        <v/>
      </c>
      <c r="E1801" s="236"/>
      <c r="F1801" s="236"/>
      <c r="G1801" s="244"/>
      <c r="H1801" s="259" t="str">
        <f t="shared" si="316"/>
        <v/>
      </c>
      <c r="I1801" s="236"/>
      <c r="J1801" s="236"/>
      <c r="K1801" s="236"/>
      <c r="L1801" s="236"/>
      <c r="M1801" s="311">
        <f t="shared" si="320"/>
        <v>0</v>
      </c>
      <c r="N1801" s="236"/>
      <c r="O1801" s="236"/>
      <c r="P1801" s="236"/>
      <c r="Q1801" s="236"/>
      <c r="R1801" s="236"/>
      <c r="S1801" s="236"/>
      <c r="T1801" s="236"/>
      <c r="U1801" s="236"/>
      <c r="V1801" s="236"/>
      <c r="W1801" s="236"/>
      <c r="X1801" s="236"/>
      <c r="Y1801" s="236"/>
      <c r="Z1801" s="236"/>
      <c r="AA1801" s="236"/>
      <c r="AB1801" s="236"/>
      <c r="AC1801" s="236"/>
      <c r="AD1801" s="236"/>
      <c r="AE1801" s="236"/>
      <c r="AF1801" s="236"/>
      <c r="AG1801" s="236"/>
      <c r="AH1801" s="236"/>
      <c r="AI1801" s="236"/>
      <c r="AJ1801" s="236"/>
      <c r="AK1801" s="236"/>
      <c r="AL1801" s="260" t="str">
        <f t="shared" si="317"/>
        <v>нет</v>
      </c>
      <c r="AM1801" s="260" t="str">
        <f t="shared" si="321"/>
        <v>нет</v>
      </c>
      <c r="AN1801" s="260">
        <f t="shared" si="318"/>
        <v>0</v>
      </c>
      <c r="AO1801" s="260" t="e">
        <f t="shared" si="319"/>
        <v>#VALUE!</v>
      </c>
    </row>
    <row r="1802" spans="1:41">
      <c r="A1802" s="264" t="e">
        <f t="shared" si="322"/>
        <v>#VALUE!</v>
      </c>
      <c r="B1802" s="243">
        <v>1890</v>
      </c>
      <c r="C1802" s="244"/>
      <c r="D1802" s="259" t="str">
        <f t="shared" si="315"/>
        <v/>
      </c>
      <c r="E1802" s="236"/>
      <c r="F1802" s="236"/>
      <c r="G1802" s="244"/>
      <c r="H1802" s="259" t="str">
        <f t="shared" si="316"/>
        <v/>
      </c>
      <c r="I1802" s="236"/>
      <c r="J1802" s="236"/>
      <c r="K1802" s="236"/>
      <c r="L1802" s="236"/>
      <c r="M1802" s="311">
        <f t="shared" si="320"/>
        <v>0</v>
      </c>
      <c r="N1802" s="236"/>
      <c r="O1802" s="236"/>
      <c r="P1802" s="236"/>
      <c r="Q1802" s="236"/>
      <c r="R1802" s="236"/>
      <c r="S1802" s="236"/>
      <c r="T1802" s="236"/>
      <c r="U1802" s="236"/>
      <c r="V1802" s="236"/>
      <c r="W1802" s="236"/>
      <c r="X1802" s="236"/>
      <c r="Y1802" s="236"/>
      <c r="Z1802" s="236"/>
      <c r="AA1802" s="236"/>
      <c r="AB1802" s="236"/>
      <c r="AC1802" s="236"/>
      <c r="AD1802" s="236"/>
      <c r="AE1802" s="236"/>
      <c r="AF1802" s="236"/>
      <c r="AG1802" s="236"/>
      <c r="AH1802" s="236"/>
      <c r="AI1802" s="236"/>
      <c r="AJ1802" s="236"/>
      <c r="AK1802" s="236"/>
      <c r="AL1802" s="260" t="str">
        <f t="shared" si="317"/>
        <v>нет</v>
      </c>
      <c r="AM1802" s="260" t="str">
        <f t="shared" si="321"/>
        <v>нет</v>
      </c>
      <c r="AN1802" s="260">
        <f t="shared" si="318"/>
        <v>0</v>
      </c>
      <c r="AO1802" s="260" t="e">
        <f t="shared" si="319"/>
        <v>#VALUE!</v>
      </c>
    </row>
    <row r="1803" spans="1:41">
      <c r="A1803" s="264" t="e">
        <f t="shared" si="322"/>
        <v>#VALUE!</v>
      </c>
      <c r="B1803" s="243">
        <v>1891</v>
      </c>
      <c r="C1803" s="244"/>
      <c r="D1803" s="259" t="str">
        <f t="shared" si="315"/>
        <v/>
      </c>
      <c r="E1803" s="236"/>
      <c r="F1803" s="236"/>
      <c r="G1803" s="244"/>
      <c r="H1803" s="259" t="str">
        <f t="shared" si="316"/>
        <v/>
      </c>
      <c r="I1803" s="236"/>
      <c r="J1803" s="236"/>
      <c r="K1803" s="236"/>
      <c r="L1803" s="236"/>
      <c r="M1803" s="311">
        <f t="shared" si="320"/>
        <v>0</v>
      </c>
      <c r="N1803" s="236"/>
      <c r="O1803" s="236"/>
      <c r="P1803" s="236"/>
      <c r="Q1803" s="236"/>
      <c r="R1803" s="236"/>
      <c r="S1803" s="236"/>
      <c r="T1803" s="236"/>
      <c r="U1803" s="236"/>
      <c r="V1803" s="236"/>
      <c r="W1803" s="236"/>
      <c r="X1803" s="236"/>
      <c r="Y1803" s="236"/>
      <c r="Z1803" s="236"/>
      <c r="AA1803" s="236"/>
      <c r="AB1803" s="236"/>
      <c r="AC1803" s="236"/>
      <c r="AD1803" s="236"/>
      <c r="AE1803" s="236"/>
      <c r="AF1803" s="236"/>
      <c r="AG1803" s="236"/>
      <c r="AH1803" s="236"/>
      <c r="AI1803" s="236"/>
      <c r="AJ1803" s="236"/>
      <c r="AK1803" s="236"/>
      <c r="AL1803" s="260" t="str">
        <f t="shared" si="317"/>
        <v>нет</v>
      </c>
      <c r="AM1803" s="260" t="str">
        <f t="shared" si="321"/>
        <v>нет</v>
      </c>
      <c r="AN1803" s="260">
        <f t="shared" si="318"/>
        <v>0</v>
      </c>
      <c r="AO1803" s="260" t="e">
        <f t="shared" si="319"/>
        <v>#VALUE!</v>
      </c>
    </row>
    <row r="1804" spans="1:41">
      <c r="A1804" s="264" t="e">
        <f t="shared" si="322"/>
        <v>#VALUE!</v>
      </c>
      <c r="B1804" s="243">
        <v>1892</v>
      </c>
      <c r="C1804" s="244"/>
      <c r="D1804" s="259" t="str">
        <f t="shared" si="315"/>
        <v/>
      </c>
      <c r="E1804" s="236"/>
      <c r="F1804" s="236"/>
      <c r="G1804" s="244"/>
      <c r="H1804" s="259" t="str">
        <f t="shared" si="316"/>
        <v/>
      </c>
      <c r="I1804" s="236"/>
      <c r="J1804" s="236"/>
      <c r="K1804" s="236"/>
      <c r="L1804" s="236"/>
      <c r="M1804" s="311">
        <f t="shared" si="320"/>
        <v>0</v>
      </c>
      <c r="N1804" s="236"/>
      <c r="O1804" s="236"/>
      <c r="P1804" s="236"/>
      <c r="Q1804" s="236"/>
      <c r="R1804" s="236"/>
      <c r="S1804" s="236"/>
      <c r="T1804" s="236"/>
      <c r="U1804" s="236"/>
      <c r="V1804" s="236"/>
      <c r="W1804" s="236"/>
      <c r="X1804" s="236"/>
      <c r="Y1804" s="236"/>
      <c r="Z1804" s="236"/>
      <c r="AA1804" s="236"/>
      <c r="AB1804" s="236"/>
      <c r="AC1804" s="236"/>
      <c r="AD1804" s="236"/>
      <c r="AE1804" s="236"/>
      <c r="AF1804" s="236"/>
      <c r="AG1804" s="236"/>
      <c r="AH1804" s="236"/>
      <c r="AI1804" s="236"/>
      <c r="AJ1804" s="236"/>
      <c r="AK1804" s="236"/>
      <c r="AL1804" s="260" t="str">
        <f t="shared" si="317"/>
        <v>нет</v>
      </c>
      <c r="AM1804" s="260" t="str">
        <f t="shared" si="321"/>
        <v>нет</v>
      </c>
      <c r="AN1804" s="260">
        <f t="shared" si="318"/>
        <v>0</v>
      </c>
      <c r="AO1804" s="260" t="e">
        <f t="shared" si="319"/>
        <v>#VALUE!</v>
      </c>
    </row>
    <row r="1805" spans="1:41">
      <c r="A1805" s="264" t="e">
        <f t="shared" si="322"/>
        <v>#VALUE!</v>
      </c>
      <c r="B1805" s="243">
        <v>1893</v>
      </c>
      <c r="C1805" s="244"/>
      <c r="D1805" s="259" t="str">
        <f t="shared" si="315"/>
        <v/>
      </c>
      <c r="E1805" s="236"/>
      <c r="F1805" s="236"/>
      <c r="G1805" s="244"/>
      <c r="H1805" s="259" t="str">
        <f t="shared" si="316"/>
        <v/>
      </c>
      <c r="I1805" s="236"/>
      <c r="J1805" s="236"/>
      <c r="K1805" s="236"/>
      <c r="L1805" s="236"/>
      <c r="M1805" s="311">
        <f t="shared" si="320"/>
        <v>0</v>
      </c>
      <c r="N1805" s="236"/>
      <c r="O1805" s="236"/>
      <c r="P1805" s="236"/>
      <c r="Q1805" s="236"/>
      <c r="R1805" s="236"/>
      <c r="S1805" s="236"/>
      <c r="T1805" s="236"/>
      <c r="U1805" s="236"/>
      <c r="V1805" s="236"/>
      <c r="W1805" s="236"/>
      <c r="X1805" s="236"/>
      <c r="Y1805" s="236"/>
      <c r="Z1805" s="236"/>
      <c r="AA1805" s="236"/>
      <c r="AB1805" s="236"/>
      <c r="AC1805" s="236"/>
      <c r="AD1805" s="236"/>
      <c r="AE1805" s="236"/>
      <c r="AF1805" s="236"/>
      <c r="AG1805" s="236"/>
      <c r="AH1805" s="236"/>
      <c r="AI1805" s="236"/>
      <c r="AJ1805" s="236"/>
      <c r="AK1805" s="236"/>
      <c r="AL1805" s="260" t="str">
        <f t="shared" si="317"/>
        <v>нет</v>
      </c>
      <c r="AM1805" s="260" t="str">
        <f t="shared" si="321"/>
        <v>нет</v>
      </c>
      <c r="AN1805" s="260">
        <f t="shared" si="318"/>
        <v>0</v>
      </c>
      <c r="AO1805" s="260" t="e">
        <f t="shared" si="319"/>
        <v>#VALUE!</v>
      </c>
    </row>
    <row r="1806" spans="1:41">
      <c r="A1806" s="264" t="e">
        <f t="shared" si="322"/>
        <v>#VALUE!</v>
      </c>
      <c r="B1806" s="243">
        <v>1894</v>
      </c>
      <c r="C1806" s="244"/>
      <c r="D1806" s="259" t="str">
        <f t="shared" si="315"/>
        <v/>
      </c>
      <c r="E1806" s="236"/>
      <c r="F1806" s="236"/>
      <c r="G1806" s="244"/>
      <c r="H1806" s="259" t="str">
        <f t="shared" si="316"/>
        <v/>
      </c>
      <c r="I1806" s="236"/>
      <c r="J1806" s="236"/>
      <c r="K1806" s="236"/>
      <c r="L1806" s="236"/>
      <c r="M1806" s="311">
        <f t="shared" si="320"/>
        <v>0</v>
      </c>
      <c r="N1806" s="236"/>
      <c r="O1806" s="236"/>
      <c r="P1806" s="236"/>
      <c r="Q1806" s="236"/>
      <c r="R1806" s="236"/>
      <c r="S1806" s="236"/>
      <c r="T1806" s="236"/>
      <c r="U1806" s="236"/>
      <c r="V1806" s="236"/>
      <c r="W1806" s="236"/>
      <c r="X1806" s="236"/>
      <c r="Y1806" s="236"/>
      <c r="Z1806" s="236"/>
      <c r="AA1806" s="236"/>
      <c r="AB1806" s="236"/>
      <c r="AC1806" s="236"/>
      <c r="AD1806" s="236"/>
      <c r="AE1806" s="236"/>
      <c r="AF1806" s="236"/>
      <c r="AG1806" s="236"/>
      <c r="AH1806" s="236"/>
      <c r="AI1806" s="236"/>
      <c r="AJ1806" s="236"/>
      <c r="AK1806" s="236"/>
      <c r="AL1806" s="260" t="str">
        <f t="shared" si="317"/>
        <v>нет</v>
      </c>
      <c r="AM1806" s="260" t="str">
        <f t="shared" si="321"/>
        <v>нет</v>
      </c>
      <c r="AN1806" s="260">
        <f t="shared" si="318"/>
        <v>0</v>
      </c>
      <c r="AO1806" s="260" t="e">
        <f t="shared" si="319"/>
        <v>#VALUE!</v>
      </c>
    </row>
    <row r="1807" spans="1:41">
      <c r="A1807" s="264" t="e">
        <f t="shared" si="322"/>
        <v>#VALUE!</v>
      </c>
      <c r="B1807" s="243">
        <v>1895</v>
      </c>
      <c r="C1807" s="244"/>
      <c r="D1807" s="259" t="str">
        <f t="shared" si="315"/>
        <v/>
      </c>
      <c r="E1807" s="236"/>
      <c r="F1807" s="236"/>
      <c r="G1807" s="244"/>
      <c r="H1807" s="259" t="str">
        <f t="shared" si="316"/>
        <v/>
      </c>
      <c r="I1807" s="236"/>
      <c r="J1807" s="236"/>
      <c r="K1807" s="236"/>
      <c r="L1807" s="236"/>
      <c r="M1807" s="311">
        <f t="shared" si="320"/>
        <v>0</v>
      </c>
      <c r="N1807" s="236"/>
      <c r="O1807" s="236"/>
      <c r="P1807" s="236"/>
      <c r="Q1807" s="236"/>
      <c r="R1807" s="236"/>
      <c r="S1807" s="236"/>
      <c r="T1807" s="236"/>
      <c r="U1807" s="236"/>
      <c r="V1807" s="236"/>
      <c r="W1807" s="236"/>
      <c r="X1807" s="236"/>
      <c r="Y1807" s="236"/>
      <c r="Z1807" s="236"/>
      <c r="AA1807" s="236"/>
      <c r="AB1807" s="236"/>
      <c r="AC1807" s="236"/>
      <c r="AD1807" s="236"/>
      <c r="AE1807" s="236"/>
      <c r="AF1807" s="236"/>
      <c r="AG1807" s="236"/>
      <c r="AH1807" s="236"/>
      <c r="AI1807" s="236"/>
      <c r="AJ1807" s="236"/>
      <c r="AK1807" s="236"/>
      <c r="AL1807" s="260" t="str">
        <f t="shared" si="317"/>
        <v>нет</v>
      </c>
      <c r="AM1807" s="260" t="str">
        <f t="shared" si="321"/>
        <v>нет</v>
      </c>
      <c r="AN1807" s="260">
        <f t="shared" si="318"/>
        <v>0</v>
      </c>
      <c r="AO1807" s="260" t="e">
        <f t="shared" si="319"/>
        <v>#VALUE!</v>
      </c>
    </row>
    <row r="1808" spans="1:41">
      <c r="A1808" s="264" t="e">
        <f t="shared" si="322"/>
        <v>#VALUE!</v>
      </c>
      <c r="B1808" s="243">
        <v>1896</v>
      </c>
      <c r="C1808" s="244"/>
      <c r="D1808" s="259" t="str">
        <f t="shared" si="315"/>
        <v/>
      </c>
      <c r="E1808" s="236"/>
      <c r="F1808" s="236"/>
      <c r="G1808" s="244"/>
      <c r="H1808" s="259" t="str">
        <f t="shared" si="316"/>
        <v/>
      </c>
      <c r="I1808" s="236"/>
      <c r="J1808" s="236"/>
      <c r="K1808" s="236"/>
      <c r="L1808" s="236"/>
      <c r="M1808" s="311">
        <f t="shared" si="320"/>
        <v>0</v>
      </c>
      <c r="N1808" s="236"/>
      <c r="O1808" s="236"/>
      <c r="P1808" s="236"/>
      <c r="Q1808" s="236"/>
      <c r="R1808" s="236"/>
      <c r="S1808" s="236"/>
      <c r="T1808" s="236"/>
      <c r="U1808" s="236"/>
      <c r="V1808" s="236"/>
      <c r="W1808" s="236"/>
      <c r="X1808" s="236"/>
      <c r="Y1808" s="236"/>
      <c r="Z1808" s="236"/>
      <c r="AA1808" s="236"/>
      <c r="AB1808" s="236"/>
      <c r="AC1808" s="236"/>
      <c r="AD1808" s="236"/>
      <c r="AE1808" s="236"/>
      <c r="AF1808" s="236"/>
      <c r="AG1808" s="236"/>
      <c r="AH1808" s="236"/>
      <c r="AI1808" s="236"/>
      <c r="AJ1808" s="236"/>
      <c r="AK1808" s="236"/>
      <c r="AL1808" s="260" t="str">
        <f t="shared" si="317"/>
        <v>нет</v>
      </c>
      <c r="AM1808" s="260" t="str">
        <f t="shared" si="321"/>
        <v>нет</v>
      </c>
      <c r="AN1808" s="260">
        <f t="shared" si="318"/>
        <v>0</v>
      </c>
      <c r="AO1808" s="260" t="e">
        <f t="shared" si="319"/>
        <v>#VALUE!</v>
      </c>
    </row>
    <row r="1809" spans="1:41">
      <c r="A1809" s="264" t="e">
        <f t="shared" si="322"/>
        <v>#VALUE!</v>
      </c>
      <c r="B1809" s="243">
        <v>1897</v>
      </c>
      <c r="C1809" s="244"/>
      <c r="D1809" s="259" t="str">
        <f t="shared" si="315"/>
        <v/>
      </c>
      <c r="E1809" s="236"/>
      <c r="F1809" s="236"/>
      <c r="G1809" s="244"/>
      <c r="H1809" s="259" t="str">
        <f t="shared" si="316"/>
        <v/>
      </c>
      <c r="I1809" s="236"/>
      <c r="J1809" s="236"/>
      <c r="K1809" s="236"/>
      <c r="L1809" s="236"/>
      <c r="M1809" s="311">
        <f t="shared" si="320"/>
        <v>0</v>
      </c>
      <c r="N1809" s="236"/>
      <c r="O1809" s="236"/>
      <c r="P1809" s="236"/>
      <c r="Q1809" s="236"/>
      <c r="R1809" s="236"/>
      <c r="S1809" s="236"/>
      <c r="T1809" s="236"/>
      <c r="U1809" s="236"/>
      <c r="V1809" s="236"/>
      <c r="W1809" s="236"/>
      <c r="X1809" s="236"/>
      <c r="Y1809" s="236"/>
      <c r="Z1809" s="236"/>
      <c r="AA1809" s="236"/>
      <c r="AB1809" s="236"/>
      <c r="AC1809" s="236"/>
      <c r="AD1809" s="236"/>
      <c r="AE1809" s="236"/>
      <c r="AF1809" s="236"/>
      <c r="AG1809" s="236"/>
      <c r="AH1809" s="236"/>
      <c r="AI1809" s="236"/>
      <c r="AJ1809" s="236"/>
      <c r="AK1809" s="236"/>
      <c r="AL1809" s="260" t="str">
        <f t="shared" si="317"/>
        <v>нет</v>
      </c>
      <c r="AM1809" s="260" t="str">
        <f t="shared" si="321"/>
        <v>нет</v>
      </c>
      <c r="AN1809" s="260">
        <f t="shared" si="318"/>
        <v>0</v>
      </c>
      <c r="AO1809" s="260" t="e">
        <f t="shared" si="319"/>
        <v>#VALUE!</v>
      </c>
    </row>
    <row r="1810" spans="1:41">
      <c r="A1810" s="264" t="e">
        <f t="shared" si="322"/>
        <v>#VALUE!</v>
      </c>
      <c r="B1810" s="243">
        <v>1898</v>
      </c>
      <c r="C1810" s="244"/>
      <c r="D1810" s="259" t="str">
        <f t="shared" si="315"/>
        <v/>
      </c>
      <c r="E1810" s="236"/>
      <c r="F1810" s="236"/>
      <c r="G1810" s="244"/>
      <c r="H1810" s="259" t="str">
        <f t="shared" si="316"/>
        <v/>
      </c>
      <c r="I1810" s="236"/>
      <c r="J1810" s="236"/>
      <c r="K1810" s="236"/>
      <c r="L1810" s="236"/>
      <c r="M1810" s="311">
        <f t="shared" si="320"/>
        <v>0</v>
      </c>
      <c r="N1810" s="236"/>
      <c r="O1810" s="236"/>
      <c r="P1810" s="236"/>
      <c r="Q1810" s="236"/>
      <c r="R1810" s="236"/>
      <c r="S1810" s="236"/>
      <c r="T1810" s="236"/>
      <c r="U1810" s="236"/>
      <c r="V1810" s="236"/>
      <c r="W1810" s="236"/>
      <c r="X1810" s="236"/>
      <c r="Y1810" s="236"/>
      <c r="Z1810" s="236"/>
      <c r="AA1810" s="236"/>
      <c r="AB1810" s="236"/>
      <c r="AC1810" s="236"/>
      <c r="AD1810" s="236"/>
      <c r="AE1810" s="236"/>
      <c r="AF1810" s="236"/>
      <c r="AG1810" s="236"/>
      <c r="AH1810" s="236"/>
      <c r="AI1810" s="236"/>
      <c r="AJ1810" s="236"/>
      <c r="AK1810" s="236"/>
      <c r="AL1810" s="260" t="str">
        <f t="shared" si="317"/>
        <v>нет</v>
      </c>
      <c r="AM1810" s="260" t="str">
        <f t="shared" si="321"/>
        <v>нет</v>
      </c>
      <c r="AN1810" s="260">
        <f t="shared" si="318"/>
        <v>0</v>
      </c>
      <c r="AO1810" s="260" t="e">
        <f t="shared" si="319"/>
        <v>#VALUE!</v>
      </c>
    </row>
    <row r="1811" spans="1:41">
      <c r="A1811" s="264" t="e">
        <f t="shared" si="322"/>
        <v>#VALUE!</v>
      </c>
      <c r="B1811" s="243">
        <v>1899</v>
      </c>
      <c r="C1811" s="244"/>
      <c r="D1811" s="259" t="str">
        <f t="shared" si="315"/>
        <v/>
      </c>
      <c r="E1811" s="236"/>
      <c r="F1811" s="236"/>
      <c r="G1811" s="244"/>
      <c r="H1811" s="259" t="str">
        <f t="shared" si="316"/>
        <v/>
      </c>
      <c r="I1811" s="236"/>
      <c r="J1811" s="236"/>
      <c r="K1811" s="236"/>
      <c r="L1811" s="236"/>
      <c r="M1811" s="311">
        <f t="shared" si="320"/>
        <v>0</v>
      </c>
      <c r="N1811" s="236"/>
      <c r="O1811" s="236"/>
      <c r="P1811" s="236"/>
      <c r="Q1811" s="236"/>
      <c r="R1811" s="236"/>
      <c r="S1811" s="236"/>
      <c r="T1811" s="236"/>
      <c r="U1811" s="236"/>
      <c r="V1811" s="236"/>
      <c r="W1811" s="236"/>
      <c r="X1811" s="236"/>
      <c r="Y1811" s="236"/>
      <c r="Z1811" s="236"/>
      <c r="AA1811" s="236"/>
      <c r="AB1811" s="236"/>
      <c r="AC1811" s="236"/>
      <c r="AD1811" s="236"/>
      <c r="AE1811" s="236"/>
      <c r="AF1811" s="236"/>
      <c r="AG1811" s="236"/>
      <c r="AH1811" s="236"/>
      <c r="AI1811" s="236"/>
      <c r="AJ1811" s="236"/>
      <c r="AK1811" s="236"/>
      <c r="AL1811" s="260" t="str">
        <f t="shared" si="317"/>
        <v>нет</v>
      </c>
      <c r="AM1811" s="260" t="str">
        <f t="shared" si="321"/>
        <v>нет</v>
      </c>
      <c r="AN1811" s="260">
        <f t="shared" si="318"/>
        <v>0</v>
      </c>
      <c r="AO1811" s="260" t="e">
        <f t="shared" si="319"/>
        <v>#VALUE!</v>
      </c>
    </row>
    <row r="1812" spans="1:41">
      <c r="A1812" s="264" t="e">
        <f t="shared" si="322"/>
        <v>#VALUE!</v>
      </c>
      <c r="B1812" s="243">
        <v>1900</v>
      </c>
      <c r="C1812" s="244"/>
      <c r="D1812" s="259" t="str">
        <f t="shared" si="315"/>
        <v/>
      </c>
      <c r="E1812" s="236"/>
      <c r="F1812" s="236"/>
      <c r="G1812" s="244"/>
      <c r="H1812" s="259" t="str">
        <f t="shared" si="316"/>
        <v/>
      </c>
      <c r="I1812" s="236"/>
      <c r="J1812" s="236"/>
      <c r="K1812" s="236"/>
      <c r="L1812" s="236"/>
      <c r="M1812" s="311">
        <f t="shared" si="320"/>
        <v>0</v>
      </c>
      <c r="N1812" s="236"/>
      <c r="O1812" s="236"/>
      <c r="P1812" s="236"/>
      <c r="Q1812" s="236"/>
      <c r="R1812" s="236"/>
      <c r="S1812" s="236"/>
      <c r="T1812" s="236"/>
      <c r="U1812" s="236"/>
      <c r="V1812" s="236"/>
      <c r="W1812" s="236"/>
      <c r="X1812" s="236"/>
      <c r="Y1812" s="236"/>
      <c r="Z1812" s="236"/>
      <c r="AA1812" s="236"/>
      <c r="AB1812" s="236"/>
      <c r="AC1812" s="236"/>
      <c r="AD1812" s="236"/>
      <c r="AE1812" s="236"/>
      <c r="AF1812" s="236"/>
      <c r="AG1812" s="236"/>
      <c r="AH1812" s="236"/>
      <c r="AI1812" s="236"/>
      <c r="AJ1812" s="236"/>
      <c r="AK1812" s="236"/>
      <c r="AL1812" s="260" t="str">
        <f t="shared" si="317"/>
        <v>нет</v>
      </c>
      <c r="AM1812" s="260" t="str">
        <f t="shared" si="321"/>
        <v>нет</v>
      </c>
      <c r="AN1812" s="260">
        <f t="shared" si="318"/>
        <v>0</v>
      </c>
      <c r="AO1812" s="260" t="e">
        <f t="shared" si="319"/>
        <v>#VALUE!</v>
      </c>
    </row>
    <row r="1813" spans="1:41">
      <c r="A1813" s="264" t="e">
        <f t="shared" si="322"/>
        <v>#VALUE!</v>
      </c>
      <c r="B1813" s="243">
        <v>1901</v>
      </c>
      <c r="C1813" s="244"/>
      <c r="D1813" s="259" t="str">
        <f t="shared" si="315"/>
        <v/>
      </c>
      <c r="E1813" s="236"/>
      <c r="F1813" s="236"/>
      <c r="G1813" s="244"/>
      <c r="H1813" s="259" t="str">
        <f t="shared" si="316"/>
        <v/>
      </c>
      <c r="I1813" s="236"/>
      <c r="J1813" s="236"/>
      <c r="K1813" s="236"/>
      <c r="L1813" s="236"/>
      <c r="M1813" s="311">
        <f t="shared" si="320"/>
        <v>0</v>
      </c>
      <c r="N1813" s="236"/>
      <c r="O1813" s="236"/>
      <c r="P1813" s="236"/>
      <c r="Q1813" s="236"/>
      <c r="R1813" s="236"/>
      <c r="S1813" s="236"/>
      <c r="T1813" s="236"/>
      <c r="U1813" s="236"/>
      <c r="V1813" s="236"/>
      <c r="W1813" s="236"/>
      <c r="X1813" s="236"/>
      <c r="Y1813" s="236"/>
      <c r="Z1813" s="236"/>
      <c r="AA1813" s="236"/>
      <c r="AB1813" s="236"/>
      <c r="AC1813" s="236"/>
      <c r="AD1813" s="236"/>
      <c r="AE1813" s="236"/>
      <c r="AF1813" s="236"/>
      <c r="AG1813" s="236"/>
      <c r="AH1813" s="236"/>
      <c r="AI1813" s="236"/>
      <c r="AJ1813" s="236"/>
      <c r="AK1813" s="236"/>
      <c r="AL1813" s="260" t="str">
        <f t="shared" si="317"/>
        <v>нет</v>
      </c>
      <c r="AM1813" s="260" t="str">
        <f t="shared" si="321"/>
        <v>нет</v>
      </c>
      <c r="AN1813" s="260">
        <f t="shared" si="318"/>
        <v>0</v>
      </c>
      <c r="AO1813" s="260" t="e">
        <f t="shared" si="319"/>
        <v>#VALUE!</v>
      </c>
    </row>
    <row r="1814" spans="1:41">
      <c r="A1814" s="264" t="e">
        <f t="shared" si="322"/>
        <v>#VALUE!</v>
      </c>
      <c r="B1814" s="243">
        <v>1902</v>
      </c>
      <c r="C1814" s="244"/>
      <c r="D1814" s="259" t="str">
        <f t="shared" si="315"/>
        <v/>
      </c>
      <c r="E1814" s="236"/>
      <c r="F1814" s="236"/>
      <c r="G1814" s="244"/>
      <c r="H1814" s="259" t="str">
        <f t="shared" si="316"/>
        <v/>
      </c>
      <c r="I1814" s="236"/>
      <c r="J1814" s="236"/>
      <c r="K1814" s="236"/>
      <c r="L1814" s="236"/>
      <c r="M1814" s="311">
        <f t="shared" si="320"/>
        <v>0</v>
      </c>
      <c r="N1814" s="236"/>
      <c r="O1814" s="236"/>
      <c r="P1814" s="236"/>
      <c r="Q1814" s="236"/>
      <c r="R1814" s="236"/>
      <c r="S1814" s="236"/>
      <c r="T1814" s="236"/>
      <c r="U1814" s="236"/>
      <c r="V1814" s="236"/>
      <c r="W1814" s="236"/>
      <c r="X1814" s="236"/>
      <c r="Y1814" s="236"/>
      <c r="Z1814" s="236"/>
      <c r="AA1814" s="236"/>
      <c r="AB1814" s="236"/>
      <c r="AC1814" s="236"/>
      <c r="AD1814" s="236"/>
      <c r="AE1814" s="236"/>
      <c r="AF1814" s="236"/>
      <c r="AG1814" s="236"/>
      <c r="AH1814" s="236"/>
      <c r="AI1814" s="236"/>
      <c r="AJ1814" s="236"/>
      <c r="AK1814" s="236"/>
      <c r="AL1814" s="260" t="str">
        <f t="shared" si="317"/>
        <v>нет</v>
      </c>
      <c r="AM1814" s="260" t="str">
        <f t="shared" si="321"/>
        <v>нет</v>
      </c>
      <c r="AN1814" s="260">
        <f t="shared" si="318"/>
        <v>0</v>
      </c>
      <c r="AO1814" s="260" t="e">
        <f t="shared" si="319"/>
        <v>#VALUE!</v>
      </c>
    </row>
    <row r="1815" spans="1:41">
      <c r="A1815" s="264" t="e">
        <f t="shared" si="322"/>
        <v>#VALUE!</v>
      </c>
      <c r="B1815" s="243">
        <v>1903</v>
      </c>
      <c r="C1815" s="244"/>
      <c r="D1815" s="259" t="str">
        <f t="shared" si="315"/>
        <v/>
      </c>
      <c r="E1815" s="236"/>
      <c r="F1815" s="236"/>
      <c r="G1815" s="244"/>
      <c r="H1815" s="259" t="str">
        <f t="shared" si="316"/>
        <v/>
      </c>
      <c r="I1815" s="236"/>
      <c r="J1815" s="236"/>
      <c r="K1815" s="236"/>
      <c r="L1815" s="236"/>
      <c r="M1815" s="311">
        <f t="shared" si="320"/>
        <v>0</v>
      </c>
      <c r="N1815" s="236"/>
      <c r="O1815" s="236"/>
      <c r="P1815" s="236"/>
      <c r="Q1815" s="236"/>
      <c r="R1815" s="236"/>
      <c r="S1815" s="236"/>
      <c r="T1815" s="236"/>
      <c r="U1815" s="236"/>
      <c r="V1815" s="236"/>
      <c r="W1815" s="236"/>
      <c r="X1815" s="236"/>
      <c r="Y1815" s="236"/>
      <c r="Z1815" s="236"/>
      <c r="AA1815" s="236"/>
      <c r="AB1815" s="236"/>
      <c r="AC1815" s="236"/>
      <c r="AD1815" s="236"/>
      <c r="AE1815" s="236"/>
      <c r="AF1815" s="236"/>
      <c r="AG1815" s="236"/>
      <c r="AH1815" s="236"/>
      <c r="AI1815" s="236"/>
      <c r="AJ1815" s="236"/>
      <c r="AK1815" s="236"/>
      <c r="AL1815" s="260" t="str">
        <f t="shared" si="317"/>
        <v>нет</v>
      </c>
      <c r="AM1815" s="260" t="str">
        <f t="shared" si="321"/>
        <v>нет</v>
      </c>
      <c r="AN1815" s="260">
        <f t="shared" si="318"/>
        <v>0</v>
      </c>
      <c r="AO1815" s="260" t="e">
        <f t="shared" si="319"/>
        <v>#VALUE!</v>
      </c>
    </row>
    <row r="1816" spans="1:41">
      <c r="A1816" s="264" t="e">
        <f t="shared" si="322"/>
        <v>#VALUE!</v>
      </c>
      <c r="B1816" s="243">
        <v>1904</v>
      </c>
      <c r="C1816" s="244"/>
      <c r="D1816" s="259" t="str">
        <f t="shared" si="315"/>
        <v/>
      </c>
      <c r="E1816" s="236"/>
      <c r="F1816" s="236"/>
      <c r="G1816" s="244"/>
      <c r="H1816" s="259" t="str">
        <f t="shared" si="316"/>
        <v/>
      </c>
      <c r="I1816" s="236"/>
      <c r="J1816" s="236"/>
      <c r="K1816" s="236"/>
      <c r="L1816" s="236"/>
      <c r="M1816" s="311">
        <f t="shared" si="320"/>
        <v>0</v>
      </c>
      <c r="N1816" s="236"/>
      <c r="O1816" s="236"/>
      <c r="P1816" s="236"/>
      <c r="Q1816" s="236"/>
      <c r="R1816" s="236"/>
      <c r="S1816" s="236"/>
      <c r="T1816" s="236"/>
      <c r="U1816" s="236"/>
      <c r="V1816" s="236"/>
      <c r="W1816" s="236"/>
      <c r="X1816" s="236"/>
      <c r="Y1816" s="236"/>
      <c r="Z1816" s="236"/>
      <c r="AA1816" s="236"/>
      <c r="AB1816" s="236"/>
      <c r="AC1816" s="236"/>
      <c r="AD1816" s="236"/>
      <c r="AE1816" s="236"/>
      <c r="AF1816" s="236"/>
      <c r="AG1816" s="236"/>
      <c r="AH1816" s="236"/>
      <c r="AI1816" s="236"/>
      <c r="AJ1816" s="236"/>
      <c r="AK1816" s="236"/>
      <c r="AL1816" s="260" t="str">
        <f t="shared" si="317"/>
        <v>нет</v>
      </c>
      <c r="AM1816" s="260" t="str">
        <f t="shared" si="321"/>
        <v>нет</v>
      </c>
      <c r="AN1816" s="260">
        <f t="shared" si="318"/>
        <v>0</v>
      </c>
      <c r="AO1816" s="260" t="e">
        <f t="shared" si="319"/>
        <v>#VALUE!</v>
      </c>
    </row>
    <row r="1817" spans="1:41">
      <c r="A1817" s="264" t="e">
        <f t="shared" si="322"/>
        <v>#VALUE!</v>
      </c>
      <c r="B1817" s="243">
        <v>1905</v>
      </c>
      <c r="C1817" s="244"/>
      <c r="D1817" s="259" t="str">
        <f t="shared" si="315"/>
        <v/>
      </c>
      <c r="E1817" s="236"/>
      <c r="F1817" s="236"/>
      <c r="G1817" s="244"/>
      <c r="H1817" s="259" t="str">
        <f t="shared" si="316"/>
        <v/>
      </c>
      <c r="I1817" s="236"/>
      <c r="J1817" s="236"/>
      <c r="K1817" s="236"/>
      <c r="L1817" s="236"/>
      <c r="M1817" s="311">
        <f t="shared" si="320"/>
        <v>0</v>
      </c>
      <c r="N1817" s="236"/>
      <c r="O1817" s="236"/>
      <c r="P1817" s="236"/>
      <c r="Q1817" s="236"/>
      <c r="R1817" s="236"/>
      <c r="S1817" s="236"/>
      <c r="T1817" s="236"/>
      <c r="U1817" s="236"/>
      <c r="V1817" s="236"/>
      <c r="W1817" s="236"/>
      <c r="X1817" s="236"/>
      <c r="Y1817" s="236"/>
      <c r="Z1817" s="236"/>
      <c r="AA1817" s="236"/>
      <c r="AB1817" s="236"/>
      <c r="AC1817" s="236"/>
      <c r="AD1817" s="236"/>
      <c r="AE1817" s="236"/>
      <c r="AF1817" s="236"/>
      <c r="AG1817" s="236"/>
      <c r="AH1817" s="236"/>
      <c r="AI1817" s="236"/>
      <c r="AJ1817" s="236"/>
      <c r="AK1817" s="236"/>
      <c r="AL1817" s="260" t="str">
        <f t="shared" si="317"/>
        <v>нет</v>
      </c>
      <c r="AM1817" s="260" t="str">
        <f t="shared" si="321"/>
        <v>нет</v>
      </c>
      <c r="AN1817" s="260">
        <f t="shared" si="318"/>
        <v>0</v>
      </c>
      <c r="AO1817" s="260" t="e">
        <f t="shared" si="319"/>
        <v>#VALUE!</v>
      </c>
    </row>
    <row r="1818" spans="1:41">
      <c r="A1818" s="264" t="e">
        <f t="shared" si="322"/>
        <v>#VALUE!</v>
      </c>
      <c r="B1818" s="243">
        <v>1906</v>
      </c>
      <c r="C1818" s="244"/>
      <c r="D1818" s="259" t="str">
        <f t="shared" si="315"/>
        <v/>
      </c>
      <c r="E1818" s="236"/>
      <c r="F1818" s="236"/>
      <c r="G1818" s="244"/>
      <c r="H1818" s="259" t="str">
        <f t="shared" si="316"/>
        <v/>
      </c>
      <c r="I1818" s="236"/>
      <c r="J1818" s="236"/>
      <c r="K1818" s="236"/>
      <c r="L1818" s="236"/>
      <c r="M1818" s="311">
        <f t="shared" si="320"/>
        <v>0</v>
      </c>
      <c r="N1818" s="236"/>
      <c r="O1818" s="236"/>
      <c r="P1818" s="236"/>
      <c r="Q1818" s="236"/>
      <c r="R1818" s="236"/>
      <c r="S1818" s="236"/>
      <c r="T1818" s="236"/>
      <c r="U1818" s="236"/>
      <c r="V1818" s="236"/>
      <c r="W1818" s="236"/>
      <c r="X1818" s="236"/>
      <c r="Y1818" s="236"/>
      <c r="Z1818" s="236"/>
      <c r="AA1818" s="236"/>
      <c r="AB1818" s="236"/>
      <c r="AC1818" s="236"/>
      <c r="AD1818" s="236"/>
      <c r="AE1818" s="236"/>
      <c r="AF1818" s="236"/>
      <c r="AG1818" s="236"/>
      <c r="AH1818" s="236"/>
      <c r="AI1818" s="236"/>
      <c r="AJ1818" s="236"/>
      <c r="AK1818" s="236"/>
      <c r="AL1818" s="260" t="str">
        <f t="shared" si="317"/>
        <v>нет</v>
      </c>
      <c r="AM1818" s="260" t="str">
        <f t="shared" si="321"/>
        <v>нет</v>
      </c>
      <c r="AN1818" s="260">
        <f t="shared" si="318"/>
        <v>0</v>
      </c>
      <c r="AO1818" s="260" t="e">
        <f t="shared" si="319"/>
        <v>#VALUE!</v>
      </c>
    </row>
    <row r="1819" spans="1:41">
      <c r="A1819" s="264" t="e">
        <f t="shared" si="322"/>
        <v>#VALUE!</v>
      </c>
      <c r="B1819" s="243">
        <v>1907</v>
      </c>
      <c r="C1819" s="244"/>
      <c r="D1819" s="259" t="str">
        <f t="shared" si="315"/>
        <v/>
      </c>
      <c r="E1819" s="236"/>
      <c r="F1819" s="236"/>
      <c r="G1819" s="244"/>
      <c r="H1819" s="259" t="str">
        <f t="shared" si="316"/>
        <v/>
      </c>
      <c r="I1819" s="236"/>
      <c r="J1819" s="236"/>
      <c r="K1819" s="236"/>
      <c r="L1819" s="236"/>
      <c r="M1819" s="311">
        <f t="shared" si="320"/>
        <v>0</v>
      </c>
      <c r="N1819" s="236"/>
      <c r="O1819" s="236"/>
      <c r="P1819" s="236"/>
      <c r="Q1819" s="236"/>
      <c r="R1819" s="236"/>
      <c r="S1819" s="236"/>
      <c r="T1819" s="236"/>
      <c r="U1819" s="236"/>
      <c r="V1819" s="236"/>
      <c r="W1819" s="236"/>
      <c r="X1819" s="236"/>
      <c r="Y1819" s="236"/>
      <c r="Z1819" s="236"/>
      <c r="AA1819" s="236"/>
      <c r="AB1819" s="236"/>
      <c r="AC1819" s="236"/>
      <c r="AD1819" s="236"/>
      <c r="AE1819" s="236"/>
      <c r="AF1819" s="236"/>
      <c r="AG1819" s="236"/>
      <c r="AH1819" s="236"/>
      <c r="AI1819" s="236"/>
      <c r="AJ1819" s="236"/>
      <c r="AK1819" s="236"/>
      <c r="AL1819" s="260" t="str">
        <f t="shared" si="317"/>
        <v>нет</v>
      </c>
      <c r="AM1819" s="260" t="str">
        <f t="shared" si="321"/>
        <v>нет</v>
      </c>
      <c r="AN1819" s="260">
        <f t="shared" si="318"/>
        <v>0</v>
      </c>
      <c r="AO1819" s="260" t="e">
        <f t="shared" si="319"/>
        <v>#VALUE!</v>
      </c>
    </row>
    <row r="1820" spans="1:41">
      <c r="A1820" s="264" t="e">
        <f t="shared" si="322"/>
        <v>#VALUE!</v>
      </c>
      <c r="B1820" s="243">
        <v>1908</v>
      </c>
      <c r="C1820" s="244"/>
      <c r="D1820" s="259" t="str">
        <f t="shared" ref="D1820:D1883" si="323">IFERROR(VLOOKUP(C1820,msu,2,0),"")</f>
        <v/>
      </c>
      <c r="E1820" s="236"/>
      <c r="F1820" s="236"/>
      <c r="G1820" s="244"/>
      <c r="H1820" s="259" t="str">
        <f t="shared" ref="H1820:H1883" si="324">IFERROR(VLOOKUP(G1820,oo,2,0),"")</f>
        <v/>
      </c>
      <c r="I1820" s="236"/>
      <c r="J1820" s="236"/>
      <c r="K1820" s="236"/>
      <c r="L1820" s="236"/>
      <c r="M1820" s="311">
        <f t="shared" si="320"/>
        <v>0</v>
      </c>
      <c r="N1820" s="236"/>
      <c r="O1820" s="236"/>
      <c r="P1820" s="236"/>
      <c r="Q1820" s="236"/>
      <c r="R1820" s="236"/>
      <c r="S1820" s="236"/>
      <c r="T1820" s="236"/>
      <c r="U1820" s="236"/>
      <c r="V1820" s="236"/>
      <c r="W1820" s="236"/>
      <c r="X1820" s="236"/>
      <c r="Y1820" s="236"/>
      <c r="Z1820" s="236"/>
      <c r="AA1820" s="236"/>
      <c r="AB1820" s="236"/>
      <c r="AC1820" s="236"/>
      <c r="AD1820" s="236"/>
      <c r="AE1820" s="236"/>
      <c r="AF1820" s="236"/>
      <c r="AG1820" s="236"/>
      <c r="AH1820" s="236"/>
      <c r="AI1820" s="236"/>
      <c r="AJ1820" s="236"/>
      <c r="AK1820" s="236"/>
      <c r="AL1820" s="260" t="str">
        <f t="shared" si="317"/>
        <v>нет</v>
      </c>
      <c r="AM1820" s="260" t="str">
        <f t="shared" si="321"/>
        <v>нет</v>
      </c>
      <c r="AN1820" s="260">
        <f t="shared" si="318"/>
        <v>0</v>
      </c>
      <c r="AO1820" s="260" t="e">
        <f t="shared" si="319"/>
        <v>#VALUE!</v>
      </c>
    </row>
    <row r="1821" spans="1:41">
      <c r="A1821" s="264" t="e">
        <f t="shared" si="322"/>
        <v>#VALUE!</v>
      </c>
      <c r="B1821" s="243">
        <v>1909</v>
      </c>
      <c r="C1821" s="244"/>
      <c r="D1821" s="259" t="str">
        <f t="shared" si="323"/>
        <v/>
      </c>
      <c r="E1821" s="236"/>
      <c r="F1821" s="236"/>
      <c r="G1821" s="244"/>
      <c r="H1821" s="259" t="str">
        <f t="shared" si="324"/>
        <v/>
      </c>
      <c r="I1821" s="236"/>
      <c r="J1821" s="236"/>
      <c r="K1821" s="236"/>
      <c r="L1821" s="236"/>
      <c r="M1821" s="311">
        <f t="shared" si="320"/>
        <v>0</v>
      </c>
      <c r="N1821" s="236"/>
      <c r="O1821" s="236"/>
      <c r="P1821" s="236"/>
      <c r="Q1821" s="236"/>
      <c r="R1821" s="236"/>
      <c r="S1821" s="236"/>
      <c r="T1821" s="236"/>
      <c r="U1821" s="236"/>
      <c r="V1821" s="236"/>
      <c r="W1821" s="236"/>
      <c r="X1821" s="236"/>
      <c r="Y1821" s="236"/>
      <c r="Z1821" s="236"/>
      <c r="AA1821" s="236"/>
      <c r="AB1821" s="236"/>
      <c r="AC1821" s="236"/>
      <c r="AD1821" s="236"/>
      <c r="AE1821" s="236"/>
      <c r="AF1821" s="236"/>
      <c r="AG1821" s="236"/>
      <c r="AH1821" s="236"/>
      <c r="AI1821" s="236"/>
      <c r="AJ1821" s="236"/>
      <c r="AK1821" s="236"/>
      <c r="AL1821" s="260" t="str">
        <f t="shared" si="317"/>
        <v>нет</v>
      </c>
      <c r="AM1821" s="260" t="str">
        <f t="shared" si="321"/>
        <v>нет</v>
      </c>
      <c r="AN1821" s="260">
        <f t="shared" si="318"/>
        <v>0</v>
      </c>
      <c r="AO1821" s="260" t="e">
        <f t="shared" si="319"/>
        <v>#VALUE!</v>
      </c>
    </row>
    <row r="1822" spans="1:41">
      <c r="A1822" s="264" t="e">
        <f t="shared" si="322"/>
        <v>#VALUE!</v>
      </c>
      <c r="B1822" s="243">
        <v>1910</v>
      </c>
      <c r="C1822" s="244"/>
      <c r="D1822" s="259" t="str">
        <f t="shared" si="323"/>
        <v/>
      </c>
      <c r="E1822" s="236"/>
      <c r="F1822" s="236"/>
      <c r="G1822" s="244"/>
      <c r="H1822" s="259" t="str">
        <f t="shared" si="324"/>
        <v/>
      </c>
      <c r="I1822" s="236"/>
      <c r="J1822" s="236"/>
      <c r="K1822" s="236"/>
      <c r="L1822" s="236"/>
      <c r="M1822" s="311">
        <f t="shared" si="320"/>
        <v>0</v>
      </c>
      <c r="N1822" s="236"/>
      <c r="O1822" s="236"/>
      <c r="P1822" s="236"/>
      <c r="Q1822" s="236"/>
      <c r="R1822" s="236"/>
      <c r="S1822" s="236"/>
      <c r="T1822" s="236"/>
      <c r="U1822" s="236"/>
      <c r="V1822" s="236"/>
      <c r="W1822" s="236"/>
      <c r="X1822" s="236"/>
      <c r="Y1822" s="236"/>
      <c r="Z1822" s="236"/>
      <c r="AA1822" s="236"/>
      <c r="AB1822" s="236"/>
      <c r="AC1822" s="236"/>
      <c r="AD1822" s="236"/>
      <c r="AE1822" s="236"/>
      <c r="AF1822" s="236"/>
      <c r="AG1822" s="236"/>
      <c r="AH1822" s="236"/>
      <c r="AI1822" s="236"/>
      <c r="AJ1822" s="236"/>
      <c r="AK1822" s="236"/>
      <c r="AL1822" s="260" t="str">
        <f t="shared" si="317"/>
        <v>нет</v>
      </c>
      <c r="AM1822" s="260" t="str">
        <f t="shared" si="321"/>
        <v>нет</v>
      </c>
      <c r="AN1822" s="260">
        <f t="shared" si="318"/>
        <v>0</v>
      </c>
      <c r="AO1822" s="260" t="e">
        <f t="shared" si="319"/>
        <v>#VALUE!</v>
      </c>
    </row>
    <row r="1823" spans="1:41">
      <c r="A1823" s="264" t="e">
        <f t="shared" si="322"/>
        <v>#VALUE!</v>
      </c>
      <c r="B1823" s="243">
        <v>1911</v>
      </c>
      <c r="C1823" s="244"/>
      <c r="D1823" s="259" t="str">
        <f t="shared" si="323"/>
        <v/>
      </c>
      <c r="E1823" s="236"/>
      <c r="F1823" s="236"/>
      <c r="G1823" s="244"/>
      <c r="H1823" s="259" t="str">
        <f t="shared" si="324"/>
        <v/>
      </c>
      <c r="I1823" s="236"/>
      <c r="J1823" s="236"/>
      <c r="K1823" s="236"/>
      <c r="L1823" s="236"/>
      <c r="M1823" s="311">
        <f t="shared" si="320"/>
        <v>0</v>
      </c>
      <c r="N1823" s="236"/>
      <c r="O1823" s="236"/>
      <c r="P1823" s="236"/>
      <c r="Q1823" s="236"/>
      <c r="R1823" s="236"/>
      <c r="S1823" s="236"/>
      <c r="T1823" s="236"/>
      <c r="U1823" s="236"/>
      <c r="V1823" s="236"/>
      <c r="W1823" s="236"/>
      <c r="X1823" s="236"/>
      <c r="Y1823" s="236"/>
      <c r="Z1823" s="236"/>
      <c r="AA1823" s="236"/>
      <c r="AB1823" s="236"/>
      <c r="AC1823" s="236"/>
      <c r="AD1823" s="236"/>
      <c r="AE1823" s="236"/>
      <c r="AF1823" s="236"/>
      <c r="AG1823" s="236"/>
      <c r="AH1823" s="236"/>
      <c r="AI1823" s="236"/>
      <c r="AJ1823" s="236"/>
      <c r="AK1823" s="236"/>
      <c r="AL1823" s="260" t="str">
        <f t="shared" si="317"/>
        <v>нет</v>
      </c>
      <c r="AM1823" s="260" t="str">
        <f t="shared" si="321"/>
        <v>нет</v>
      </c>
      <c r="AN1823" s="260">
        <f t="shared" si="318"/>
        <v>0</v>
      </c>
      <c r="AO1823" s="260" t="e">
        <f t="shared" si="319"/>
        <v>#VALUE!</v>
      </c>
    </row>
    <row r="1824" spans="1:41">
      <c r="A1824" s="264" t="e">
        <f t="shared" si="322"/>
        <v>#VALUE!</v>
      </c>
      <c r="B1824" s="243">
        <v>1912</v>
      </c>
      <c r="C1824" s="244"/>
      <c r="D1824" s="259" t="str">
        <f t="shared" si="323"/>
        <v/>
      </c>
      <c r="E1824" s="236"/>
      <c r="F1824" s="236"/>
      <c r="G1824" s="244"/>
      <c r="H1824" s="259" t="str">
        <f t="shared" si="324"/>
        <v/>
      </c>
      <c r="I1824" s="236"/>
      <c r="J1824" s="236"/>
      <c r="K1824" s="236"/>
      <c r="L1824" s="236"/>
      <c r="M1824" s="311">
        <f t="shared" si="320"/>
        <v>0</v>
      </c>
      <c r="N1824" s="236"/>
      <c r="O1824" s="236"/>
      <c r="P1824" s="236"/>
      <c r="Q1824" s="236"/>
      <c r="R1824" s="236"/>
      <c r="S1824" s="236"/>
      <c r="T1824" s="236"/>
      <c r="U1824" s="236"/>
      <c r="V1824" s="236"/>
      <c r="W1824" s="236"/>
      <c r="X1824" s="236"/>
      <c r="Y1824" s="236"/>
      <c r="Z1824" s="236"/>
      <c r="AA1824" s="236"/>
      <c r="AB1824" s="236"/>
      <c r="AC1824" s="236"/>
      <c r="AD1824" s="236"/>
      <c r="AE1824" s="236"/>
      <c r="AF1824" s="236"/>
      <c r="AG1824" s="236"/>
      <c r="AH1824" s="236"/>
      <c r="AI1824" s="236"/>
      <c r="AJ1824" s="236"/>
      <c r="AK1824" s="236"/>
      <c r="AL1824" s="260" t="str">
        <f t="shared" si="317"/>
        <v>нет</v>
      </c>
      <c r="AM1824" s="260" t="str">
        <f t="shared" si="321"/>
        <v>нет</v>
      </c>
      <c r="AN1824" s="260">
        <f t="shared" si="318"/>
        <v>0</v>
      </c>
      <c r="AO1824" s="260" t="e">
        <f t="shared" si="319"/>
        <v>#VALUE!</v>
      </c>
    </row>
    <row r="1825" spans="1:41">
      <c r="A1825" s="264" t="e">
        <f t="shared" si="322"/>
        <v>#VALUE!</v>
      </c>
      <c r="B1825" s="243">
        <v>1913</v>
      </c>
      <c r="C1825" s="244"/>
      <c r="D1825" s="259" t="str">
        <f t="shared" si="323"/>
        <v/>
      </c>
      <c r="E1825" s="236"/>
      <c r="F1825" s="236"/>
      <c r="G1825" s="244"/>
      <c r="H1825" s="259" t="str">
        <f t="shared" si="324"/>
        <v/>
      </c>
      <c r="I1825" s="236"/>
      <c r="J1825" s="236"/>
      <c r="K1825" s="236"/>
      <c r="L1825" s="236"/>
      <c r="M1825" s="311">
        <f t="shared" si="320"/>
        <v>0</v>
      </c>
      <c r="N1825" s="236"/>
      <c r="O1825" s="236"/>
      <c r="P1825" s="236"/>
      <c r="Q1825" s="236"/>
      <c r="R1825" s="236"/>
      <c r="S1825" s="236"/>
      <c r="T1825" s="236"/>
      <c r="U1825" s="236"/>
      <c r="V1825" s="236"/>
      <c r="W1825" s="236"/>
      <c r="X1825" s="236"/>
      <c r="Y1825" s="236"/>
      <c r="Z1825" s="236"/>
      <c r="AA1825" s="236"/>
      <c r="AB1825" s="236"/>
      <c r="AC1825" s="236"/>
      <c r="AD1825" s="236"/>
      <c r="AE1825" s="236"/>
      <c r="AF1825" s="236"/>
      <c r="AG1825" s="236"/>
      <c r="AH1825" s="236"/>
      <c r="AI1825" s="236"/>
      <c r="AJ1825" s="236"/>
      <c r="AK1825" s="236"/>
      <c r="AL1825" s="260" t="str">
        <f t="shared" si="317"/>
        <v>нет</v>
      </c>
      <c r="AM1825" s="260" t="str">
        <f t="shared" si="321"/>
        <v>нет</v>
      </c>
      <c r="AN1825" s="260">
        <f t="shared" si="318"/>
        <v>0</v>
      </c>
      <c r="AO1825" s="260" t="e">
        <f t="shared" si="319"/>
        <v>#VALUE!</v>
      </c>
    </row>
    <row r="1826" spans="1:41">
      <c r="A1826" s="264" t="e">
        <f t="shared" si="322"/>
        <v>#VALUE!</v>
      </c>
      <c r="B1826" s="243">
        <v>1914</v>
      </c>
      <c r="C1826" s="244"/>
      <c r="D1826" s="259" t="str">
        <f t="shared" si="323"/>
        <v/>
      </c>
      <c r="E1826" s="236"/>
      <c r="F1826" s="236"/>
      <c r="G1826" s="244"/>
      <c r="H1826" s="259" t="str">
        <f t="shared" si="324"/>
        <v/>
      </c>
      <c r="I1826" s="236"/>
      <c r="J1826" s="236"/>
      <c r="K1826" s="236"/>
      <c r="L1826" s="236"/>
      <c r="M1826" s="311">
        <f t="shared" si="320"/>
        <v>0</v>
      </c>
      <c r="N1826" s="236"/>
      <c r="O1826" s="236"/>
      <c r="P1826" s="236"/>
      <c r="Q1826" s="236"/>
      <c r="R1826" s="236"/>
      <c r="S1826" s="236"/>
      <c r="T1826" s="236"/>
      <c r="U1826" s="236"/>
      <c r="V1826" s="236"/>
      <c r="W1826" s="236"/>
      <c r="X1826" s="236"/>
      <c r="Y1826" s="236"/>
      <c r="Z1826" s="236"/>
      <c r="AA1826" s="236"/>
      <c r="AB1826" s="236"/>
      <c r="AC1826" s="236"/>
      <c r="AD1826" s="236"/>
      <c r="AE1826" s="236"/>
      <c r="AF1826" s="236"/>
      <c r="AG1826" s="236"/>
      <c r="AH1826" s="236"/>
      <c r="AI1826" s="236"/>
      <c r="AJ1826" s="236"/>
      <c r="AK1826" s="236"/>
      <c r="AL1826" s="260" t="str">
        <f t="shared" ref="AL1826:AL1889" si="325">IF($I1826&lt;5,"нет",IF($I1826&gt;9,"нет","да"))</f>
        <v>нет</v>
      </c>
      <c r="AM1826" s="260" t="str">
        <f t="shared" si="321"/>
        <v>нет</v>
      </c>
      <c r="AN1826" s="260">
        <f t="shared" ref="AN1826:AN1889" si="326">COUNTIF(N1826:AK1826,"призер")+COUNTIF(N1826:AK1826,"победитель")</f>
        <v>0</v>
      </c>
      <c r="AO1826" s="260" t="e">
        <f t="shared" ref="AO1826:AO1889" si="327">IF(LEN(G1826)=5,LEFT(G1826,1)+100,LEFT(G1826,2)+100)</f>
        <v>#VALUE!</v>
      </c>
    </row>
    <row r="1827" spans="1:41">
      <c r="A1827" s="264" t="e">
        <f t="shared" si="322"/>
        <v>#VALUE!</v>
      </c>
      <c r="B1827" s="243">
        <v>1915</v>
      </c>
      <c r="C1827" s="244"/>
      <c r="D1827" s="259" t="str">
        <f t="shared" si="323"/>
        <v/>
      </c>
      <c r="E1827" s="236"/>
      <c r="F1827" s="236"/>
      <c r="G1827" s="244"/>
      <c r="H1827" s="259" t="str">
        <f t="shared" si="324"/>
        <v/>
      </c>
      <c r="I1827" s="236"/>
      <c r="J1827" s="236"/>
      <c r="K1827" s="236"/>
      <c r="L1827" s="236"/>
      <c r="M1827" s="311">
        <f t="shared" ref="M1827:M1890" si="328">COUNTA(N1827:AK1827)</f>
        <v>0</v>
      </c>
      <c r="N1827" s="236"/>
      <c r="O1827" s="236"/>
      <c r="P1827" s="236"/>
      <c r="Q1827" s="236"/>
      <c r="R1827" s="236"/>
      <c r="S1827" s="236"/>
      <c r="T1827" s="236"/>
      <c r="U1827" s="236"/>
      <c r="V1827" s="236"/>
      <c r="W1827" s="236"/>
      <c r="X1827" s="236"/>
      <c r="Y1827" s="236"/>
      <c r="Z1827" s="236"/>
      <c r="AA1827" s="236"/>
      <c r="AB1827" s="236"/>
      <c r="AC1827" s="236"/>
      <c r="AD1827" s="236"/>
      <c r="AE1827" s="236"/>
      <c r="AF1827" s="236"/>
      <c r="AG1827" s="236"/>
      <c r="AH1827" s="236"/>
      <c r="AI1827" s="236"/>
      <c r="AJ1827" s="236"/>
      <c r="AK1827" s="236"/>
      <c r="AL1827" s="260" t="str">
        <f t="shared" si="325"/>
        <v>нет</v>
      </c>
      <c r="AM1827" s="260" t="str">
        <f t="shared" ref="AM1827:AM1890" si="329">IF($I1827&lt;=9,"нет","да")</f>
        <v>нет</v>
      </c>
      <c r="AN1827" s="260">
        <f t="shared" si="326"/>
        <v>0</v>
      </c>
      <c r="AO1827" s="260" t="e">
        <f t="shared" si="327"/>
        <v>#VALUE!</v>
      </c>
    </row>
    <row r="1828" spans="1:41">
      <c r="A1828" s="264" t="e">
        <f t="shared" si="322"/>
        <v>#VALUE!</v>
      </c>
      <c r="B1828" s="243">
        <v>1916</v>
      </c>
      <c r="C1828" s="244"/>
      <c r="D1828" s="259" t="str">
        <f t="shared" si="323"/>
        <v/>
      </c>
      <c r="E1828" s="236"/>
      <c r="F1828" s="236"/>
      <c r="G1828" s="244"/>
      <c r="H1828" s="259" t="str">
        <f t="shared" si="324"/>
        <v/>
      </c>
      <c r="I1828" s="236"/>
      <c r="J1828" s="236"/>
      <c r="K1828" s="236"/>
      <c r="L1828" s="236"/>
      <c r="M1828" s="311">
        <f t="shared" si="328"/>
        <v>0</v>
      </c>
      <c r="N1828" s="236"/>
      <c r="O1828" s="236"/>
      <c r="P1828" s="236"/>
      <c r="Q1828" s="236"/>
      <c r="R1828" s="236"/>
      <c r="S1828" s="236"/>
      <c r="T1828" s="236"/>
      <c r="U1828" s="236"/>
      <c r="V1828" s="236"/>
      <c r="W1828" s="236"/>
      <c r="X1828" s="236"/>
      <c r="Y1828" s="236"/>
      <c r="Z1828" s="236"/>
      <c r="AA1828" s="236"/>
      <c r="AB1828" s="236"/>
      <c r="AC1828" s="236"/>
      <c r="AD1828" s="236"/>
      <c r="AE1828" s="236"/>
      <c r="AF1828" s="236"/>
      <c r="AG1828" s="236"/>
      <c r="AH1828" s="236"/>
      <c r="AI1828" s="236"/>
      <c r="AJ1828" s="236"/>
      <c r="AK1828" s="236"/>
      <c r="AL1828" s="260" t="str">
        <f t="shared" si="325"/>
        <v>нет</v>
      </c>
      <c r="AM1828" s="260" t="str">
        <f t="shared" si="329"/>
        <v>нет</v>
      </c>
      <c r="AN1828" s="260">
        <f t="shared" si="326"/>
        <v>0</v>
      </c>
      <c r="AO1828" s="260" t="e">
        <f t="shared" si="327"/>
        <v>#VALUE!</v>
      </c>
    </row>
    <row r="1829" spans="1:41">
      <c r="A1829" s="264" t="e">
        <f t="shared" si="322"/>
        <v>#VALUE!</v>
      </c>
      <c r="B1829" s="243">
        <v>1917</v>
      </c>
      <c r="C1829" s="244"/>
      <c r="D1829" s="259" t="str">
        <f t="shared" si="323"/>
        <v/>
      </c>
      <c r="E1829" s="236"/>
      <c r="F1829" s="236"/>
      <c r="G1829" s="244"/>
      <c r="H1829" s="259" t="str">
        <f t="shared" si="324"/>
        <v/>
      </c>
      <c r="I1829" s="236"/>
      <c r="J1829" s="236"/>
      <c r="K1829" s="236"/>
      <c r="L1829" s="236"/>
      <c r="M1829" s="311">
        <f t="shared" si="328"/>
        <v>0</v>
      </c>
      <c r="N1829" s="236"/>
      <c r="O1829" s="236"/>
      <c r="P1829" s="236"/>
      <c r="Q1829" s="236"/>
      <c r="R1829" s="236"/>
      <c r="S1829" s="236"/>
      <c r="T1829" s="236"/>
      <c r="U1829" s="236"/>
      <c r="V1829" s="236"/>
      <c r="W1829" s="236"/>
      <c r="X1829" s="236"/>
      <c r="Y1829" s="236"/>
      <c r="Z1829" s="236"/>
      <c r="AA1829" s="236"/>
      <c r="AB1829" s="236"/>
      <c r="AC1829" s="236"/>
      <c r="AD1829" s="236"/>
      <c r="AE1829" s="236"/>
      <c r="AF1829" s="236"/>
      <c r="AG1829" s="236"/>
      <c r="AH1829" s="236"/>
      <c r="AI1829" s="236"/>
      <c r="AJ1829" s="236"/>
      <c r="AK1829" s="236"/>
      <c r="AL1829" s="260" t="str">
        <f t="shared" si="325"/>
        <v>нет</v>
      </c>
      <c r="AM1829" s="260" t="str">
        <f t="shared" si="329"/>
        <v>нет</v>
      </c>
      <c r="AN1829" s="260">
        <f t="shared" si="326"/>
        <v>0</v>
      </c>
      <c r="AO1829" s="260" t="e">
        <f t="shared" si="327"/>
        <v>#VALUE!</v>
      </c>
    </row>
    <row r="1830" spans="1:41">
      <c r="A1830" s="264" t="e">
        <f t="shared" si="322"/>
        <v>#VALUE!</v>
      </c>
      <c r="B1830" s="243">
        <v>1918</v>
      </c>
      <c r="C1830" s="244"/>
      <c r="D1830" s="259" t="str">
        <f t="shared" si="323"/>
        <v/>
      </c>
      <c r="E1830" s="236"/>
      <c r="F1830" s="236"/>
      <c r="G1830" s="244"/>
      <c r="H1830" s="259" t="str">
        <f t="shared" si="324"/>
        <v/>
      </c>
      <c r="I1830" s="236"/>
      <c r="J1830" s="236"/>
      <c r="K1830" s="236"/>
      <c r="L1830" s="236"/>
      <c r="M1830" s="311">
        <f t="shared" si="328"/>
        <v>0</v>
      </c>
      <c r="N1830" s="236"/>
      <c r="O1830" s="236"/>
      <c r="P1830" s="236"/>
      <c r="Q1830" s="236"/>
      <c r="R1830" s="236"/>
      <c r="S1830" s="236"/>
      <c r="T1830" s="236"/>
      <c r="U1830" s="236"/>
      <c r="V1830" s="236"/>
      <c r="W1830" s="236"/>
      <c r="X1830" s="236"/>
      <c r="Y1830" s="236"/>
      <c r="Z1830" s="236"/>
      <c r="AA1830" s="236"/>
      <c r="AB1830" s="236"/>
      <c r="AC1830" s="236"/>
      <c r="AD1830" s="236"/>
      <c r="AE1830" s="236"/>
      <c r="AF1830" s="236"/>
      <c r="AG1830" s="236"/>
      <c r="AH1830" s="236"/>
      <c r="AI1830" s="236"/>
      <c r="AJ1830" s="236"/>
      <c r="AK1830" s="236"/>
      <c r="AL1830" s="260" t="str">
        <f t="shared" si="325"/>
        <v>нет</v>
      </c>
      <c r="AM1830" s="260" t="str">
        <f t="shared" si="329"/>
        <v>нет</v>
      </c>
      <c r="AN1830" s="260">
        <f t="shared" si="326"/>
        <v>0</v>
      </c>
      <c r="AO1830" s="260" t="e">
        <f t="shared" si="327"/>
        <v>#VALUE!</v>
      </c>
    </row>
    <row r="1831" spans="1:41">
      <c r="A1831" s="264" t="e">
        <f t="shared" si="322"/>
        <v>#VALUE!</v>
      </c>
      <c r="B1831" s="243">
        <v>1919</v>
      </c>
      <c r="C1831" s="244"/>
      <c r="D1831" s="259" t="str">
        <f t="shared" si="323"/>
        <v/>
      </c>
      <c r="E1831" s="236"/>
      <c r="F1831" s="236"/>
      <c r="G1831" s="244"/>
      <c r="H1831" s="259" t="str">
        <f t="shared" si="324"/>
        <v/>
      </c>
      <c r="I1831" s="236"/>
      <c r="J1831" s="236"/>
      <c r="K1831" s="236"/>
      <c r="L1831" s="236"/>
      <c r="M1831" s="311">
        <f t="shared" si="328"/>
        <v>0</v>
      </c>
      <c r="N1831" s="236"/>
      <c r="O1831" s="236"/>
      <c r="P1831" s="236"/>
      <c r="Q1831" s="236"/>
      <c r="R1831" s="236"/>
      <c r="S1831" s="236"/>
      <c r="T1831" s="236"/>
      <c r="U1831" s="236"/>
      <c r="V1831" s="236"/>
      <c r="W1831" s="236"/>
      <c r="X1831" s="236"/>
      <c r="Y1831" s="236"/>
      <c r="Z1831" s="236"/>
      <c r="AA1831" s="236"/>
      <c r="AB1831" s="236"/>
      <c r="AC1831" s="236"/>
      <c r="AD1831" s="236"/>
      <c r="AE1831" s="236"/>
      <c r="AF1831" s="236"/>
      <c r="AG1831" s="236"/>
      <c r="AH1831" s="236"/>
      <c r="AI1831" s="236"/>
      <c r="AJ1831" s="236"/>
      <c r="AK1831" s="236"/>
      <c r="AL1831" s="260" t="str">
        <f t="shared" si="325"/>
        <v>нет</v>
      </c>
      <c r="AM1831" s="260" t="str">
        <f t="shared" si="329"/>
        <v>нет</v>
      </c>
      <c r="AN1831" s="260">
        <f t="shared" si="326"/>
        <v>0</v>
      </c>
      <c r="AO1831" s="260" t="e">
        <f t="shared" si="327"/>
        <v>#VALUE!</v>
      </c>
    </row>
    <row r="1832" spans="1:41">
      <c r="A1832" s="264" t="e">
        <f t="shared" si="322"/>
        <v>#VALUE!</v>
      </c>
      <c r="B1832" s="243">
        <v>1920</v>
      </c>
      <c r="C1832" s="244"/>
      <c r="D1832" s="259" t="str">
        <f t="shared" si="323"/>
        <v/>
      </c>
      <c r="E1832" s="236"/>
      <c r="F1832" s="236"/>
      <c r="G1832" s="244"/>
      <c r="H1832" s="259" t="str">
        <f t="shared" si="324"/>
        <v/>
      </c>
      <c r="I1832" s="236"/>
      <c r="J1832" s="236"/>
      <c r="K1832" s="236"/>
      <c r="L1832" s="236"/>
      <c r="M1832" s="311">
        <f t="shared" si="328"/>
        <v>0</v>
      </c>
      <c r="N1832" s="236"/>
      <c r="O1832" s="236"/>
      <c r="P1832" s="236"/>
      <c r="Q1832" s="236"/>
      <c r="R1832" s="236"/>
      <c r="S1832" s="236"/>
      <c r="T1832" s="236"/>
      <c r="U1832" s="236"/>
      <c r="V1832" s="236"/>
      <c r="W1832" s="236"/>
      <c r="X1832" s="236"/>
      <c r="Y1832" s="236"/>
      <c r="Z1832" s="236"/>
      <c r="AA1832" s="236"/>
      <c r="AB1832" s="236"/>
      <c r="AC1832" s="236"/>
      <c r="AD1832" s="236"/>
      <c r="AE1832" s="236"/>
      <c r="AF1832" s="236"/>
      <c r="AG1832" s="236"/>
      <c r="AH1832" s="236"/>
      <c r="AI1832" s="236"/>
      <c r="AJ1832" s="236"/>
      <c r="AK1832" s="236"/>
      <c r="AL1832" s="260" t="str">
        <f t="shared" si="325"/>
        <v>нет</v>
      </c>
      <c r="AM1832" s="260" t="str">
        <f t="shared" si="329"/>
        <v>нет</v>
      </c>
      <c r="AN1832" s="260">
        <f t="shared" si="326"/>
        <v>0</v>
      </c>
      <c r="AO1832" s="260" t="e">
        <f t="shared" si="327"/>
        <v>#VALUE!</v>
      </c>
    </row>
    <row r="1833" spans="1:41">
      <c r="A1833" s="264" t="e">
        <f t="shared" si="322"/>
        <v>#VALUE!</v>
      </c>
      <c r="B1833" s="243">
        <v>1921</v>
      </c>
      <c r="C1833" s="244"/>
      <c r="D1833" s="259" t="str">
        <f t="shared" si="323"/>
        <v/>
      </c>
      <c r="E1833" s="236"/>
      <c r="F1833" s="236"/>
      <c r="G1833" s="244"/>
      <c r="H1833" s="259" t="str">
        <f t="shared" si="324"/>
        <v/>
      </c>
      <c r="I1833" s="236"/>
      <c r="J1833" s="236"/>
      <c r="K1833" s="236"/>
      <c r="L1833" s="236"/>
      <c r="M1833" s="311">
        <f t="shared" si="328"/>
        <v>0</v>
      </c>
      <c r="N1833" s="236"/>
      <c r="O1833" s="236"/>
      <c r="P1833" s="236"/>
      <c r="Q1833" s="236"/>
      <c r="R1833" s="236"/>
      <c r="S1833" s="236"/>
      <c r="T1833" s="236"/>
      <c r="U1833" s="236"/>
      <c r="V1833" s="236"/>
      <c r="W1833" s="236"/>
      <c r="X1833" s="236"/>
      <c r="Y1833" s="236"/>
      <c r="Z1833" s="236"/>
      <c r="AA1833" s="236"/>
      <c r="AB1833" s="236"/>
      <c r="AC1833" s="236"/>
      <c r="AD1833" s="236"/>
      <c r="AE1833" s="236"/>
      <c r="AF1833" s="236"/>
      <c r="AG1833" s="236"/>
      <c r="AH1833" s="236"/>
      <c r="AI1833" s="236"/>
      <c r="AJ1833" s="236"/>
      <c r="AK1833" s="236"/>
      <c r="AL1833" s="260" t="str">
        <f t="shared" si="325"/>
        <v>нет</v>
      </c>
      <c r="AM1833" s="260" t="str">
        <f t="shared" si="329"/>
        <v>нет</v>
      </c>
      <c r="AN1833" s="260">
        <f t="shared" si="326"/>
        <v>0</v>
      </c>
      <c r="AO1833" s="260" t="e">
        <f t="shared" si="327"/>
        <v>#VALUE!</v>
      </c>
    </row>
    <row r="1834" spans="1:41">
      <c r="A1834" s="264" t="e">
        <f t="shared" si="322"/>
        <v>#VALUE!</v>
      </c>
      <c r="B1834" s="243">
        <v>1922</v>
      </c>
      <c r="C1834" s="244"/>
      <c r="D1834" s="259" t="str">
        <f t="shared" si="323"/>
        <v/>
      </c>
      <c r="E1834" s="236"/>
      <c r="F1834" s="236"/>
      <c r="G1834" s="244"/>
      <c r="H1834" s="259" t="str">
        <f t="shared" si="324"/>
        <v/>
      </c>
      <c r="I1834" s="236"/>
      <c r="J1834" s="236"/>
      <c r="K1834" s="236"/>
      <c r="L1834" s="236"/>
      <c r="M1834" s="311">
        <f t="shared" si="328"/>
        <v>0</v>
      </c>
      <c r="N1834" s="236"/>
      <c r="O1834" s="236"/>
      <c r="P1834" s="236"/>
      <c r="Q1834" s="236"/>
      <c r="R1834" s="236"/>
      <c r="S1834" s="236"/>
      <c r="T1834" s="236"/>
      <c r="U1834" s="236"/>
      <c r="V1834" s="236"/>
      <c r="W1834" s="236"/>
      <c r="X1834" s="236"/>
      <c r="Y1834" s="236"/>
      <c r="Z1834" s="236"/>
      <c r="AA1834" s="236"/>
      <c r="AB1834" s="236"/>
      <c r="AC1834" s="236"/>
      <c r="AD1834" s="236"/>
      <c r="AE1834" s="236"/>
      <c r="AF1834" s="236"/>
      <c r="AG1834" s="236"/>
      <c r="AH1834" s="236"/>
      <c r="AI1834" s="236"/>
      <c r="AJ1834" s="236"/>
      <c r="AK1834" s="236"/>
      <c r="AL1834" s="260" t="str">
        <f t="shared" si="325"/>
        <v>нет</v>
      </c>
      <c r="AM1834" s="260" t="str">
        <f t="shared" si="329"/>
        <v>нет</v>
      </c>
      <c r="AN1834" s="260">
        <f t="shared" si="326"/>
        <v>0</v>
      </c>
      <c r="AO1834" s="260" t="e">
        <f t="shared" si="327"/>
        <v>#VALUE!</v>
      </c>
    </row>
    <row r="1835" spans="1:41">
      <c r="A1835" s="264" t="e">
        <f t="shared" si="322"/>
        <v>#VALUE!</v>
      </c>
      <c r="B1835" s="243">
        <v>1923</v>
      </c>
      <c r="C1835" s="244"/>
      <c r="D1835" s="259" t="str">
        <f t="shared" si="323"/>
        <v/>
      </c>
      <c r="E1835" s="236"/>
      <c r="F1835" s="236"/>
      <c r="G1835" s="244"/>
      <c r="H1835" s="259" t="str">
        <f t="shared" si="324"/>
        <v/>
      </c>
      <c r="I1835" s="236"/>
      <c r="J1835" s="236"/>
      <c r="K1835" s="236"/>
      <c r="L1835" s="236"/>
      <c r="M1835" s="311">
        <f t="shared" si="328"/>
        <v>0</v>
      </c>
      <c r="N1835" s="236"/>
      <c r="O1835" s="236"/>
      <c r="P1835" s="236"/>
      <c r="Q1835" s="236"/>
      <c r="R1835" s="236"/>
      <c r="S1835" s="236"/>
      <c r="T1835" s="236"/>
      <c r="U1835" s="236"/>
      <c r="V1835" s="236"/>
      <c r="W1835" s="236"/>
      <c r="X1835" s="236"/>
      <c r="Y1835" s="236"/>
      <c r="Z1835" s="236"/>
      <c r="AA1835" s="236"/>
      <c r="AB1835" s="236"/>
      <c r="AC1835" s="236"/>
      <c r="AD1835" s="236"/>
      <c r="AE1835" s="236"/>
      <c r="AF1835" s="236"/>
      <c r="AG1835" s="236"/>
      <c r="AH1835" s="236"/>
      <c r="AI1835" s="236"/>
      <c r="AJ1835" s="236"/>
      <c r="AK1835" s="236"/>
      <c r="AL1835" s="260" t="str">
        <f t="shared" si="325"/>
        <v>нет</v>
      </c>
      <c r="AM1835" s="260" t="str">
        <f t="shared" si="329"/>
        <v>нет</v>
      </c>
      <c r="AN1835" s="260">
        <f t="shared" si="326"/>
        <v>0</v>
      </c>
      <c r="AO1835" s="260" t="e">
        <f t="shared" si="327"/>
        <v>#VALUE!</v>
      </c>
    </row>
    <row r="1836" spans="1:41">
      <c r="A1836" s="264" t="e">
        <f t="shared" si="322"/>
        <v>#VALUE!</v>
      </c>
      <c r="B1836" s="243">
        <v>1924</v>
      </c>
      <c r="C1836" s="244"/>
      <c r="D1836" s="259" t="str">
        <f t="shared" si="323"/>
        <v/>
      </c>
      <c r="E1836" s="236"/>
      <c r="F1836" s="236"/>
      <c r="G1836" s="244"/>
      <c r="H1836" s="259" t="str">
        <f t="shared" si="324"/>
        <v/>
      </c>
      <c r="I1836" s="236"/>
      <c r="J1836" s="236"/>
      <c r="K1836" s="236"/>
      <c r="L1836" s="236"/>
      <c r="M1836" s="311">
        <f t="shared" si="328"/>
        <v>0</v>
      </c>
      <c r="N1836" s="236"/>
      <c r="O1836" s="236"/>
      <c r="P1836" s="236"/>
      <c r="Q1836" s="236"/>
      <c r="R1836" s="236"/>
      <c r="S1836" s="236"/>
      <c r="T1836" s="236"/>
      <c r="U1836" s="236"/>
      <c r="V1836" s="236"/>
      <c r="W1836" s="236"/>
      <c r="X1836" s="236"/>
      <c r="Y1836" s="236"/>
      <c r="Z1836" s="236"/>
      <c r="AA1836" s="236"/>
      <c r="AB1836" s="236"/>
      <c r="AC1836" s="236"/>
      <c r="AD1836" s="236"/>
      <c r="AE1836" s="236"/>
      <c r="AF1836" s="236"/>
      <c r="AG1836" s="236"/>
      <c r="AH1836" s="236"/>
      <c r="AI1836" s="236"/>
      <c r="AJ1836" s="236"/>
      <c r="AK1836" s="236"/>
      <c r="AL1836" s="260" t="str">
        <f t="shared" si="325"/>
        <v>нет</v>
      </c>
      <c r="AM1836" s="260" t="str">
        <f t="shared" si="329"/>
        <v>нет</v>
      </c>
      <c r="AN1836" s="260">
        <f t="shared" si="326"/>
        <v>0</v>
      </c>
      <c r="AO1836" s="260" t="e">
        <f t="shared" si="327"/>
        <v>#VALUE!</v>
      </c>
    </row>
    <row r="1837" spans="1:41">
      <c r="A1837" s="264" t="e">
        <f t="shared" ref="A1837:A1900" si="330">IF($AO1837=$C1837, "Код_ОО+МСУ_верно", "Требуется проверка кода ОО или МСУ, кроме 101, 102,103")</f>
        <v>#VALUE!</v>
      </c>
      <c r="B1837" s="243">
        <v>1925</v>
      </c>
      <c r="C1837" s="244"/>
      <c r="D1837" s="259" t="str">
        <f t="shared" si="323"/>
        <v/>
      </c>
      <c r="E1837" s="236"/>
      <c r="F1837" s="236"/>
      <c r="G1837" s="244"/>
      <c r="H1837" s="259" t="str">
        <f t="shared" si="324"/>
        <v/>
      </c>
      <c r="I1837" s="236"/>
      <c r="J1837" s="236"/>
      <c r="K1837" s="236"/>
      <c r="L1837" s="236"/>
      <c r="M1837" s="311">
        <f t="shared" si="328"/>
        <v>0</v>
      </c>
      <c r="N1837" s="236"/>
      <c r="O1837" s="236"/>
      <c r="P1837" s="236"/>
      <c r="Q1837" s="236"/>
      <c r="R1837" s="236"/>
      <c r="S1837" s="236"/>
      <c r="T1837" s="236"/>
      <c r="U1837" s="236"/>
      <c r="V1837" s="236"/>
      <c r="W1837" s="236"/>
      <c r="X1837" s="236"/>
      <c r="Y1837" s="236"/>
      <c r="Z1837" s="236"/>
      <c r="AA1837" s="236"/>
      <c r="AB1837" s="236"/>
      <c r="AC1837" s="236"/>
      <c r="AD1837" s="236"/>
      <c r="AE1837" s="236"/>
      <c r="AF1837" s="236"/>
      <c r="AG1837" s="236"/>
      <c r="AH1837" s="236"/>
      <c r="AI1837" s="236"/>
      <c r="AJ1837" s="236"/>
      <c r="AK1837" s="236"/>
      <c r="AL1837" s="260" t="str">
        <f t="shared" si="325"/>
        <v>нет</v>
      </c>
      <c r="AM1837" s="260" t="str">
        <f t="shared" si="329"/>
        <v>нет</v>
      </c>
      <c r="AN1837" s="260">
        <f t="shared" si="326"/>
        <v>0</v>
      </c>
      <c r="AO1837" s="260" t="e">
        <f t="shared" si="327"/>
        <v>#VALUE!</v>
      </c>
    </row>
    <row r="1838" spans="1:41">
      <c r="A1838" s="264" t="e">
        <f t="shared" si="330"/>
        <v>#VALUE!</v>
      </c>
      <c r="B1838" s="243">
        <v>1926</v>
      </c>
      <c r="C1838" s="244"/>
      <c r="D1838" s="259" t="str">
        <f t="shared" si="323"/>
        <v/>
      </c>
      <c r="E1838" s="236"/>
      <c r="F1838" s="236"/>
      <c r="G1838" s="244"/>
      <c r="H1838" s="259" t="str">
        <f t="shared" si="324"/>
        <v/>
      </c>
      <c r="I1838" s="236"/>
      <c r="J1838" s="236"/>
      <c r="K1838" s="236"/>
      <c r="L1838" s="236"/>
      <c r="M1838" s="311">
        <f t="shared" si="328"/>
        <v>0</v>
      </c>
      <c r="N1838" s="236"/>
      <c r="O1838" s="236"/>
      <c r="P1838" s="236"/>
      <c r="Q1838" s="236"/>
      <c r="R1838" s="236"/>
      <c r="S1838" s="236"/>
      <c r="T1838" s="236"/>
      <c r="U1838" s="236"/>
      <c r="V1838" s="236"/>
      <c r="W1838" s="236"/>
      <c r="X1838" s="236"/>
      <c r="Y1838" s="236"/>
      <c r="Z1838" s="236"/>
      <c r="AA1838" s="236"/>
      <c r="AB1838" s="236"/>
      <c r="AC1838" s="236"/>
      <c r="AD1838" s="236"/>
      <c r="AE1838" s="236"/>
      <c r="AF1838" s="236"/>
      <c r="AG1838" s="236"/>
      <c r="AH1838" s="236"/>
      <c r="AI1838" s="236"/>
      <c r="AJ1838" s="236"/>
      <c r="AK1838" s="236"/>
      <c r="AL1838" s="260" t="str">
        <f t="shared" si="325"/>
        <v>нет</v>
      </c>
      <c r="AM1838" s="260" t="str">
        <f t="shared" si="329"/>
        <v>нет</v>
      </c>
      <c r="AN1838" s="260">
        <f t="shared" si="326"/>
        <v>0</v>
      </c>
      <c r="AO1838" s="260" t="e">
        <f t="shared" si="327"/>
        <v>#VALUE!</v>
      </c>
    </row>
    <row r="1839" spans="1:41">
      <c r="A1839" s="264" t="e">
        <f t="shared" si="330"/>
        <v>#VALUE!</v>
      </c>
      <c r="B1839" s="243">
        <v>1927</v>
      </c>
      <c r="C1839" s="244"/>
      <c r="D1839" s="259" t="str">
        <f t="shared" si="323"/>
        <v/>
      </c>
      <c r="E1839" s="236"/>
      <c r="F1839" s="236"/>
      <c r="G1839" s="244"/>
      <c r="H1839" s="259" t="str">
        <f t="shared" si="324"/>
        <v/>
      </c>
      <c r="I1839" s="236"/>
      <c r="J1839" s="236"/>
      <c r="K1839" s="236"/>
      <c r="L1839" s="236"/>
      <c r="M1839" s="311">
        <f t="shared" si="328"/>
        <v>0</v>
      </c>
      <c r="N1839" s="236"/>
      <c r="O1839" s="236"/>
      <c r="P1839" s="236"/>
      <c r="Q1839" s="236"/>
      <c r="R1839" s="236"/>
      <c r="S1839" s="236"/>
      <c r="T1839" s="236"/>
      <c r="U1839" s="236"/>
      <c r="V1839" s="236"/>
      <c r="W1839" s="236"/>
      <c r="X1839" s="236"/>
      <c r="Y1839" s="236"/>
      <c r="Z1839" s="236"/>
      <c r="AA1839" s="236"/>
      <c r="AB1839" s="236"/>
      <c r="AC1839" s="236"/>
      <c r="AD1839" s="236"/>
      <c r="AE1839" s="236"/>
      <c r="AF1839" s="236"/>
      <c r="AG1839" s="236"/>
      <c r="AH1839" s="236"/>
      <c r="AI1839" s="236"/>
      <c r="AJ1839" s="236"/>
      <c r="AK1839" s="236"/>
      <c r="AL1839" s="260" t="str">
        <f t="shared" si="325"/>
        <v>нет</v>
      </c>
      <c r="AM1839" s="260" t="str">
        <f t="shared" si="329"/>
        <v>нет</v>
      </c>
      <c r="AN1839" s="260">
        <f t="shared" si="326"/>
        <v>0</v>
      </c>
      <c r="AO1839" s="260" t="e">
        <f t="shared" si="327"/>
        <v>#VALUE!</v>
      </c>
    </row>
    <row r="1840" spans="1:41">
      <c r="A1840" s="264" t="e">
        <f t="shared" si="330"/>
        <v>#VALUE!</v>
      </c>
      <c r="B1840" s="243">
        <v>1928</v>
      </c>
      <c r="C1840" s="244"/>
      <c r="D1840" s="259" t="str">
        <f t="shared" si="323"/>
        <v/>
      </c>
      <c r="E1840" s="236"/>
      <c r="F1840" s="236"/>
      <c r="G1840" s="244"/>
      <c r="H1840" s="259" t="str">
        <f t="shared" si="324"/>
        <v/>
      </c>
      <c r="I1840" s="236"/>
      <c r="J1840" s="236"/>
      <c r="K1840" s="236"/>
      <c r="L1840" s="236"/>
      <c r="M1840" s="311">
        <f t="shared" si="328"/>
        <v>0</v>
      </c>
      <c r="N1840" s="236"/>
      <c r="O1840" s="236"/>
      <c r="P1840" s="236"/>
      <c r="Q1840" s="236"/>
      <c r="R1840" s="236"/>
      <c r="S1840" s="236"/>
      <c r="T1840" s="236"/>
      <c r="U1840" s="236"/>
      <c r="V1840" s="236"/>
      <c r="W1840" s="236"/>
      <c r="X1840" s="236"/>
      <c r="Y1840" s="236"/>
      <c r="Z1840" s="236"/>
      <c r="AA1840" s="236"/>
      <c r="AB1840" s="236"/>
      <c r="AC1840" s="236"/>
      <c r="AD1840" s="236"/>
      <c r="AE1840" s="236"/>
      <c r="AF1840" s="236"/>
      <c r="AG1840" s="236"/>
      <c r="AH1840" s="236"/>
      <c r="AI1840" s="236"/>
      <c r="AJ1840" s="236"/>
      <c r="AK1840" s="236"/>
      <c r="AL1840" s="260" t="str">
        <f t="shared" si="325"/>
        <v>нет</v>
      </c>
      <c r="AM1840" s="260" t="str">
        <f t="shared" si="329"/>
        <v>нет</v>
      </c>
      <c r="AN1840" s="260">
        <f t="shared" si="326"/>
        <v>0</v>
      </c>
      <c r="AO1840" s="260" t="e">
        <f t="shared" si="327"/>
        <v>#VALUE!</v>
      </c>
    </row>
    <row r="1841" spans="1:41">
      <c r="A1841" s="264" t="e">
        <f t="shared" si="330"/>
        <v>#VALUE!</v>
      </c>
      <c r="B1841" s="243">
        <v>1929</v>
      </c>
      <c r="C1841" s="244"/>
      <c r="D1841" s="259" t="str">
        <f t="shared" si="323"/>
        <v/>
      </c>
      <c r="E1841" s="236"/>
      <c r="F1841" s="236"/>
      <c r="G1841" s="244"/>
      <c r="H1841" s="259" t="str">
        <f t="shared" si="324"/>
        <v/>
      </c>
      <c r="I1841" s="236"/>
      <c r="J1841" s="236"/>
      <c r="K1841" s="236"/>
      <c r="L1841" s="236"/>
      <c r="M1841" s="311">
        <f t="shared" si="328"/>
        <v>0</v>
      </c>
      <c r="N1841" s="236"/>
      <c r="O1841" s="236"/>
      <c r="P1841" s="236"/>
      <c r="Q1841" s="236"/>
      <c r="R1841" s="236"/>
      <c r="S1841" s="236"/>
      <c r="T1841" s="236"/>
      <c r="U1841" s="236"/>
      <c r="V1841" s="236"/>
      <c r="W1841" s="236"/>
      <c r="X1841" s="236"/>
      <c r="Y1841" s="236"/>
      <c r="Z1841" s="236"/>
      <c r="AA1841" s="236"/>
      <c r="AB1841" s="236"/>
      <c r="AC1841" s="236"/>
      <c r="AD1841" s="236"/>
      <c r="AE1841" s="236"/>
      <c r="AF1841" s="236"/>
      <c r="AG1841" s="236"/>
      <c r="AH1841" s="236"/>
      <c r="AI1841" s="236"/>
      <c r="AJ1841" s="236"/>
      <c r="AK1841" s="236"/>
      <c r="AL1841" s="260" t="str">
        <f t="shared" si="325"/>
        <v>нет</v>
      </c>
      <c r="AM1841" s="260" t="str">
        <f t="shared" si="329"/>
        <v>нет</v>
      </c>
      <c r="AN1841" s="260">
        <f t="shared" si="326"/>
        <v>0</v>
      </c>
      <c r="AO1841" s="260" t="e">
        <f t="shared" si="327"/>
        <v>#VALUE!</v>
      </c>
    </row>
    <row r="1842" spans="1:41">
      <c r="A1842" s="264" t="e">
        <f t="shared" si="330"/>
        <v>#VALUE!</v>
      </c>
      <c r="B1842" s="243">
        <v>1930</v>
      </c>
      <c r="C1842" s="244"/>
      <c r="D1842" s="259" t="str">
        <f t="shared" si="323"/>
        <v/>
      </c>
      <c r="E1842" s="236"/>
      <c r="F1842" s="236"/>
      <c r="G1842" s="244"/>
      <c r="H1842" s="259" t="str">
        <f t="shared" si="324"/>
        <v/>
      </c>
      <c r="I1842" s="236"/>
      <c r="J1842" s="236"/>
      <c r="K1842" s="236"/>
      <c r="L1842" s="236"/>
      <c r="M1842" s="311">
        <f t="shared" si="328"/>
        <v>0</v>
      </c>
      <c r="N1842" s="236"/>
      <c r="O1842" s="236"/>
      <c r="P1842" s="236"/>
      <c r="Q1842" s="236"/>
      <c r="R1842" s="236"/>
      <c r="S1842" s="236"/>
      <c r="T1842" s="236"/>
      <c r="U1842" s="236"/>
      <c r="V1842" s="236"/>
      <c r="W1842" s="236"/>
      <c r="X1842" s="236"/>
      <c r="Y1842" s="236"/>
      <c r="Z1842" s="236"/>
      <c r="AA1842" s="236"/>
      <c r="AB1842" s="236"/>
      <c r="AC1842" s="236"/>
      <c r="AD1842" s="236"/>
      <c r="AE1842" s="236"/>
      <c r="AF1842" s="236"/>
      <c r="AG1842" s="236"/>
      <c r="AH1842" s="236"/>
      <c r="AI1842" s="236"/>
      <c r="AJ1842" s="236"/>
      <c r="AK1842" s="236"/>
      <c r="AL1842" s="260" t="str">
        <f t="shared" si="325"/>
        <v>нет</v>
      </c>
      <c r="AM1842" s="260" t="str">
        <f t="shared" si="329"/>
        <v>нет</v>
      </c>
      <c r="AN1842" s="260">
        <f t="shared" si="326"/>
        <v>0</v>
      </c>
      <c r="AO1842" s="260" t="e">
        <f t="shared" si="327"/>
        <v>#VALUE!</v>
      </c>
    </row>
    <row r="1843" spans="1:41">
      <c r="A1843" s="264" t="e">
        <f t="shared" si="330"/>
        <v>#VALUE!</v>
      </c>
      <c r="B1843" s="243">
        <v>1931</v>
      </c>
      <c r="C1843" s="244"/>
      <c r="D1843" s="259" t="str">
        <f t="shared" si="323"/>
        <v/>
      </c>
      <c r="E1843" s="236"/>
      <c r="F1843" s="236"/>
      <c r="G1843" s="244"/>
      <c r="H1843" s="259" t="str">
        <f t="shared" si="324"/>
        <v/>
      </c>
      <c r="I1843" s="236"/>
      <c r="J1843" s="236"/>
      <c r="K1843" s="236"/>
      <c r="L1843" s="236"/>
      <c r="M1843" s="311">
        <f t="shared" si="328"/>
        <v>0</v>
      </c>
      <c r="N1843" s="236"/>
      <c r="O1843" s="236"/>
      <c r="P1843" s="236"/>
      <c r="Q1843" s="236"/>
      <c r="R1843" s="236"/>
      <c r="S1843" s="236"/>
      <c r="T1843" s="236"/>
      <c r="U1843" s="236"/>
      <c r="V1843" s="236"/>
      <c r="W1843" s="236"/>
      <c r="X1843" s="236"/>
      <c r="Y1843" s="236"/>
      <c r="Z1843" s="236"/>
      <c r="AA1843" s="236"/>
      <c r="AB1843" s="236"/>
      <c r="AC1843" s="236"/>
      <c r="AD1843" s="236"/>
      <c r="AE1843" s="236"/>
      <c r="AF1843" s="236"/>
      <c r="AG1843" s="236"/>
      <c r="AH1843" s="236"/>
      <c r="AI1843" s="236"/>
      <c r="AJ1843" s="236"/>
      <c r="AK1843" s="236"/>
      <c r="AL1843" s="260" t="str">
        <f t="shared" si="325"/>
        <v>нет</v>
      </c>
      <c r="AM1843" s="260" t="str">
        <f t="shared" si="329"/>
        <v>нет</v>
      </c>
      <c r="AN1843" s="260">
        <f t="shared" si="326"/>
        <v>0</v>
      </c>
      <c r="AO1843" s="260" t="e">
        <f t="shared" si="327"/>
        <v>#VALUE!</v>
      </c>
    </row>
    <row r="1844" spans="1:41">
      <c r="A1844" s="264" t="e">
        <f t="shared" si="330"/>
        <v>#VALUE!</v>
      </c>
      <c r="B1844" s="243">
        <v>1932</v>
      </c>
      <c r="C1844" s="244"/>
      <c r="D1844" s="259" t="str">
        <f t="shared" si="323"/>
        <v/>
      </c>
      <c r="E1844" s="236"/>
      <c r="F1844" s="236"/>
      <c r="G1844" s="244"/>
      <c r="H1844" s="259" t="str">
        <f t="shared" si="324"/>
        <v/>
      </c>
      <c r="I1844" s="236"/>
      <c r="J1844" s="236"/>
      <c r="K1844" s="236"/>
      <c r="L1844" s="236"/>
      <c r="M1844" s="311">
        <f t="shared" si="328"/>
        <v>0</v>
      </c>
      <c r="N1844" s="236"/>
      <c r="O1844" s="236"/>
      <c r="P1844" s="236"/>
      <c r="Q1844" s="236"/>
      <c r="R1844" s="236"/>
      <c r="S1844" s="236"/>
      <c r="T1844" s="236"/>
      <c r="U1844" s="236"/>
      <c r="V1844" s="236"/>
      <c r="W1844" s="236"/>
      <c r="X1844" s="236"/>
      <c r="Y1844" s="236"/>
      <c r="Z1844" s="236"/>
      <c r="AA1844" s="236"/>
      <c r="AB1844" s="236"/>
      <c r="AC1844" s="236"/>
      <c r="AD1844" s="236"/>
      <c r="AE1844" s="236"/>
      <c r="AF1844" s="236"/>
      <c r="AG1844" s="236"/>
      <c r="AH1844" s="236"/>
      <c r="AI1844" s="236"/>
      <c r="AJ1844" s="236"/>
      <c r="AK1844" s="236"/>
      <c r="AL1844" s="260" t="str">
        <f t="shared" si="325"/>
        <v>нет</v>
      </c>
      <c r="AM1844" s="260" t="str">
        <f t="shared" si="329"/>
        <v>нет</v>
      </c>
      <c r="AN1844" s="260">
        <f t="shared" si="326"/>
        <v>0</v>
      </c>
      <c r="AO1844" s="260" t="e">
        <f t="shared" si="327"/>
        <v>#VALUE!</v>
      </c>
    </row>
    <row r="1845" spans="1:41">
      <c r="A1845" s="264" t="e">
        <f t="shared" si="330"/>
        <v>#VALUE!</v>
      </c>
      <c r="B1845" s="243">
        <v>1933</v>
      </c>
      <c r="C1845" s="244"/>
      <c r="D1845" s="259" t="str">
        <f t="shared" si="323"/>
        <v/>
      </c>
      <c r="E1845" s="236"/>
      <c r="F1845" s="236"/>
      <c r="G1845" s="244"/>
      <c r="H1845" s="259" t="str">
        <f t="shared" si="324"/>
        <v/>
      </c>
      <c r="I1845" s="236"/>
      <c r="J1845" s="236"/>
      <c r="K1845" s="236"/>
      <c r="L1845" s="236"/>
      <c r="M1845" s="311">
        <f t="shared" si="328"/>
        <v>0</v>
      </c>
      <c r="N1845" s="236"/>
      <c r="O1845" s="236"/>
      <c r="P1845" s="236"/>
      <c r="Q1845" s="236"/>
      <c r="R1845" s="236"/>
      <c r="S1845" s="236"/>
      <c r="T1845" s="236"/>
      <c r="U1845" s="236"/>
      <c r="V1845" s="236"/>
      <c r="W1845" s="236"/>
      <c r="X1845" s="236"/>
      <c r="Y1845" s="236"/>
      <c r="Z1845" s="236"/>
      <c r="AA1845" s="236"/>
      <c r="AB1845" s="236"/>
      <c r="AC1845" s="236"/>
      <c r="AD1845" s="236"/>
      <c r="AE1845" s="236"/>
      <c r="AF1845" s="236"/>
      <c r="AG1845" s="236"/>
      <c r="AH1845" s="236"/>
      <c r="AI1845" s="236"/>
      <c r="AJ1845" s="236"/>
      <c r="AK1845" s="236"/>
      <c r="AL1845" s="260" t="str">
        <f t="shared" si="325"/>
        <v>нет</v>
      </c>
      <c r="AM1845" s="260" t="str">
        <f t="shared" si="329"/>
        <v>нет</v>
      </c>
      <c r="AN1845" s="260">
        <f t="shared" si="326"/>
        <v>0</v>
      </c>
      <c r="AO1845" s="260" t="e">
        <f t="shared" si="327"/>
        <v>#VALUE!</v>
      </c>
    </row>
    <row r="1846" spans="1:41">
      <c r="A1846" s="264" t="e">
        <f t="shared" si="330"/>
        <v>#VALUE!</v>
      </c>
      <c r="B1846" s="243">
        <v>1934</v>
      </c>
      <c r="C1846" s="244"/>
      <c r="D1846" s="259" t="str">
        <f t="shared" si="323"/>
        <v/>
      </c>
      <c r="E1846" s="236"/>
      <c r="F1846" s="236"/>
      <c r="G1846" s="244"/>
      <c r="H1846" s="259" t="str">
        <f t="shared" si="324"/>
        <v/>
      </c>
      <c r="I1846" s="236"/>
      <c r="J1846" s="236"/>
      <c r="K1846" s="236"/>
      <c r="L1846" s="236"/>
      <c r="M1846" s="311">
        <f t="shared" si="328"/>
        <v>0</v>
      </c>
      <c r="N1846" s="236"/>
      <c r="O1846" s="236"/>
      <c r="P1846" s="236"/>
      <c r="Q1846" s="236"/>
      <c r="R1846" s="236"/>
      <c r="S1846" s="236"/>
      <c r="T1846" s="236"/>
      <c r="U1846" s="236"/>
      <c r="V1846" s="236"/>
      <c r="W1846" s="236"/>
      <c r="X1846" s="236"/>
      <c r="Y1846" s="236"/>
      <c r="Z1846" s="236"/>
      <c r="AA1846" s="236"/>
      <c r="AB1846" s="236"/>
      <c r="AC1846" s="236"/>
      <c r="AD1846" s="236"/>
      <c r="AE1846" s="236"/>
      <c r="AF1846" s="236"/>
      <c r="AG1846" s="236"/>
      <c r="AH1846" s="236"/>
      <c r="AI1846" s="236"/>
      <c r="AJ1846" s="236"/>
      <c r="AK1846" s="236"/>
      <c r="AL1846" s="260" t="str">
        <f t="shared" si="325"/>
        <v>нет</v>
      </c>
      <c r="AM1846" s="260" t="str">
        <f t="shared" si="329"/>
        <v>нет</v>
      </c>
      <c r="AN1846" s="260">
        <f t="shared" si="326"/>
        <v>0</v>
      </c>
      <c r="AO1846" s="260" t="e">
        <f t="shared" si="327"/>
        <v>#VALUE!</v>
      </c>
    </row>
    <row r="1847" spans="1:41">
      <c r="A1847" s="264" t="e">
        <f t="shared" si="330"/>
        <v>#VALUE!</v>
      </c>
      <c r="B1847" s="243">
        <v>1935</v>
      </c>
      <c r="C1847" s="244"/>
      <c r="D1847" s="259" t="str">
        <f t="shared" si="323"/>
        <v/>
      </c>
      <c r="E1847" s="236"/>
      <c r="F1847" s="236"/>
      <c r="G1847" s="244"/>
      <c r="H1847" s="259" t="str">
        <f t="shared" si="324"/>
        <v/>
      </c>
      <c r="I1847" s="236"/>
      <c r="J1847" s="236"/>
      <c r="K1847" s="236"/>
      <c r="L1847" s="236"/>
      <c r="M1847" s="311">
        <f t="shared" si="328"/>
        <v>0</v>
      </c>
      <c r="N1847" s="236"/>
      <c r="O1847" s="236"/>
      <c r="P1847" s="236"/>
      <c r="Q1847" s="236"/>
      <c r="R1847" s="236"/>
      <c r="S1847" s="236"/>
      <c r="T1847" s="236"/>
      <c r="U1847" s="236"/>
      <c r="V1847" s="236"/>
      <c r="W1847" s="236"/>
      <c r="X1847" s="236"/>
      <c r="Y1847" s="236"/>
      <c r="Z1847" s="236"/>
      <c r="AA1847" s="236"/>
      <c r="AB1847" s="236"/>
      <c r="AC1847" s="236"/>
      <c r="AD1847" s="236"/>
      <c r="AE1847" s="236"/>
      <c r="AF1847" s="236"/>
      <c r="AG1847" s="236"/>
      <c r="AH1847" s="236"/>
      <c r="AI1847" s="236"/>
      <c r="AJ1847" s="236"/>
      <c r="AK1847" s="236"/>
      <c r="AL1847" s="260" t="str">
        <f t="shared" si="325"/>
        <v>нет</v>
      </c>
      <c r="AM1847" s="260" t="str">
        <f t="shared" si="329"/>
        <v>нет</v>
      </c>
      <c r="AN1847" s="260">
        <f t="shared" si="326"/>
        <v>0</v>
      </c>
      <c r="AO1847" s="260" t="e">
        <f t="shared" si="327"/>
        <v>#VALUE!</v>
      </c>
    </row>
    <row r="1848" spans="1:41">
      <c r="A1848" s="264" t="e">
        <f t="shared" si="330"/>
        <v>#VALUE!</v>
      </c>
      <c r="B1848" s="243">
        <v>1936</v>
      </c>
      <c r="C1848" s="244"/>
      <c r="D1848" s="259" t="str">
        <f t="shared" si="323"/>
        <v/>
      </c>
      <c r="E1848" s="236"/>
      <c r="F1848" s="236"/>
      <c r="G1848" s="244"/>
      <c r="H1848" s="259" t="str">
        <f t="shared" si="324"/>
        <v/>
      </c>
      <c r="I1848" s="236"/>
      <c r="J1848" s="236"/>
      <c r="K1848" s="236"/>
      <c r="L1848" s="236"/>
      <c r="M1848" s="311">
        <f t="shared" si="328"/>
        <v>0</v>
      </c>
      <c r="N1848" s="236"/>
      <c r="O1848" s="236"/>
      <c r="P1848" s="236"/>
      <c r="Q1848" s="236"/>
      <c r="R1848" s="236"/>
      <c r="S1848" s="236"/>
      <c r="T1848" s="236"/>
      <c r="U1848" s="236"/>
      <c r="V1848" s="236"/>
      <c r="W1848" s="236"/>
      <c r="X1848" s="236"/>
      <c r="Y1848" s="236"/>
      <c r="Z1848" s="236"/>
      <c r="AA1848" s="236"/>
      <c r="AB1848" s="236"/>
      <c r="AC1848" s="236"/>
      <c r="AD1848" s="236"/>
      <c r="AE1848" s="236"/>
      <c r="AF1848" s="236"/>
      <c r="AG1848" s="236"/>
      <c r="AH1848" s="236"/>
      <c r="AI1848" s="236"/>
      <c r="AJ1848" s="236"/>
      <c r="AK1848" s="236"/>
      <c r="AL1848" s="260" t="str">
        <f t="shared" si="325"/>
        <v>нет</v>
      </c>
      <c r="AM1848" s="260" t="str">
        <f t="shared" si="329"/>
        <v>нет</v>
      </c>
      <c r="AN1848" s="260">
        <f t="shared" si="326"/>
        <v>0</v>
      </c>
      <c r="AO1848" s="260" t="e">
        <f t="shared" si="327"/>
        <v>#VALUE!</v>
      </c>
    </row>
    <row r="1849" spans="1:41">
      <c r="A1849" s="264" t="e">
        <f t="shared" si="330"/>
        <v>#VALUE!</v>
      </c>
      <c r="B1849" s="243">
        <v>1937</v>
      </c>
      <c r="C1849" s="244"/>
      <c r="D1849" s="259" t="str">
        <f t="shared" si="323"/>
        <v/>
      </c>
      <c r="E1849" s="236"/>
      <c r="F1849" s="236"/>
      <c r="G1849" s="244"/>
      <c r="H1849" s="259" t="str">
        <f t="shared" si="324"/>
        <v/>
      </c>
      <c r="I1849" s="236"/>
      <c r="J1849" s="236"/>
      <c r="K1849" s="236"/>
      <c r="L1849" s="236"/>
      <c r="M1849" s="311">
        <f t="shared" si="328"/>
        <v>0</v>
      </c>
      <c r="N1849" s="236"/>
      <c r="O1849" s="236"/>
      <c r="P1849" s="236"/>
      <c r="Q1849" s="236"/>
      <c r="R1849" s="236"/>
      <c r="S1849" s="236"/>
      <c r="T1849" s="236"/>
      <c r="U1849" s="236"/>
      <c r="V1849" s="236"/>
      <c r="W1849" s="236"/>
      <c r="X1849" s="236"/>
      <c r="Y1849" s="236"/>
      <c r="Z1849" s="236"/>
      <c r="AA1849" s="236"/>
      <c r="AB1849" s="236"/>
      <c r="AC1849" s="236"/>
      <c r="AD1849" s="236"/>
      <c r="AE1849" s="236"/>
      <c r="AF1849" s="236"/>
      <c r="AG1849" s="236"/>
      <c r="AH1849" s="236"/>
      <c r="AI1849" s="236"/>
      <c r="AJ1849" s="236"/>
      <c r="AK1849" s="236"/>
      <c r="AL1849" s="260" t="str">
        <f t="shared" si="325"/>
        <v>нет</v>
      </c>
      <c r="AM1849" s="260" t="str">
        <f t="shared" si="329"/>
        <v>нет</v>
      </c>
      <c r="AN1849" s="260">
        <f t="shared" si="326"/>
        <v>0</v>
      </c>
      <c r="AO1849" s="260" t="e">
        <f t="shared" si="327"/>
        <v>#VALUE!</v>
      </c>
    </row>
    <row r="1850" spans="1:41">
      <c r="A1850" s="264" t="e">
        <f t="shared" si="330"/>
        <v>#VALUE!</v>
      </c>
      <c r="B1850" s="243">
        <v>1938</v>
      </c>
      <c r="C1850" s="244"/>
      <c r="D1850" s="259" t="str">
        <f t="shared" si="323"/>
        <v/>
      </c>
      <c r="E1850" s="236"/>
      <c r="F1850" s="236"/>
      <c r="G1850" s="244"/>
      <c r="H1850" s="259" t="str">
        <f t="shared" si="324"/>
        <v/>
      </c>
      <c r="I1850" s="236"/>
      <c r="J1850" s="236"/>
      <c r="K1850" s="236"/>
      <c r="L1850" s="236"/>
      <c r="M1850" s="311">
        <f t="shared" si="328"/>
        <v>0</v>
      </c>
      <c r="N1850" s="236"/>
      <c r="O1850" s="236"/>
      <c r="P1850" s="236"/>
      <c r="Q1850" s="236"/>
      <c r="R1850" s="236"/>
      <c r="S1850" s="236"/>
      <c r="T1850" s="236"/>
      <c r="U1850" s="236"/>
      <c r="V1850" s="236"/>
      <c r="W1850" s="236"/>
      <c r="X1850" s="236"/>
      <c r="Y1850" s="236"/>
      <c r="Z1850" s="236"/>
      <c r="AA1850" s="236"/>
      <c r="AB1850" s="236"/>
      <c r="AC1850" s="236"/>
      <c r="AD1850" s="236"/>
      <c r="AE1850" s="236"/>
      <c r="AF1850" s="236"/>
      <c r="AG1850" s="236"/>
      <c r="AH1850" s="236"/>
      <c r="AI1850" s="236"/>
      <c r="AJ1850" s="236"/>
      <c r="AK1850" s="236"/>
      <c r="AL1850" s="260" t="str">
        <f t="shared" si="325"/>
        <v>нет</v>
      </c>
      <c r="AM1850" s="260" t="str">
        <f t="shared" si="329"/>
        <v>нет</v>
      </c>
      <c r="AN1850" s="260">
        <f t="shared" si="326"/>
        <v>0</v>
      </c>
      <c r="AO1850" s="260" t="e">
        <f t="shared" si="327"/>
        <v>#VALUE!</v>
      </c>
    </row>
    <row r="1851" spans="1:41">
      <c r="A1851" s="264" t="e">
        <f t="shared" si="330"/>
        <v>#VALUE!</v>
      </c>
      <c r="B1851" s="243">
        <v>1939</v>
      </c>
      <c r="C1851" s="244"/>
      <c r="D1851" s="259" t="str">
        <f t="shared" si="323"/>
        <v/>
      </c>
      <c r="E1851" s="236"/>
      <c r="F1851" s="236"/>
      <c r="G1851" s="244"/>
      <c r="H1851" s="259" t="str">
        <f t="shared" si="324"/>
        <v/>
      </c>
      <c r="I1851" s="236"/>
      <c r="J1851" s="236"/>
      <c r="K1851" s="236"/>
      <c r="L1851" s="236"/>
      <c r="M1851" s="311">
        <f t="shared" si="328"/>
        <v>0</v>
      </c>
      <c r="N1851" s="236"/>
      <c r="O1851" s="236"/>
      <c r="P1851" s="236"/>
      <c r="Q1851" s="236"/>
      <c r="R1851" s="236"/>
      <c r="S1851" s="236"/>
      <c r="T1851" s="236"/>
      <c r="U1851" s="236"/>
      <c r="V1851" s="236"/>
      <c r="W1851" s="236"/>
      <c r="X1851" s="236"/>
      <c r="Y1851" s="236"/>
      <c r="Z1851" s="236"/>
      <c r="AA1851" s="236"/>
      <c r="AB1851" s="236"/>
      <c r="AC1851" s="236"/>
      <c r="AD1851" s="236"/>
      <c r="AE1851" s="236"/>
      <c r="AF1851" s="236"/>
      <c r="AG1851" s="236"/>
      <c r="AH1851" s="236"/>
      <c r="AI1851" s="236"/>
      <c r="AJ1851" s="236"/>
      <c r="AK1851" s="236"/>
      <c r="AL1851" s="260" t="str">
        <f t="shared" si="325"/>
        <v>нет</v>
      </c>
      <c r="AM1851" s="260" t="str">
        <f t="shared" si="329"/>
        <v>нет</v>
      </c>
      <c r="AN1851" s="260">
        <f t="shared" si="326"/>
        <v>0</v>
      </c>
      <c r="AO1851" s="260" t="e">
        <f t="shared" si="327"/>
        <v>#VALUE!</v>
      </c>
    </row>
    <row r="1852" spans="1:41">
      <c r="A1852" s="264" t="e">
        <f t="shared" si="330"/>
        <v>#VALUE!</v>
      </c>
      <c r="B1852" s="243">
        <v>1940</v>
      </c>
      <c r="C1852" s="244"/>
      <c r="D1852" s="259" t="str">
        <f t="shared" si="323"/>
        <v/>
      </c>
      <c r="E1852" s="236"/>
      <c r="F1852" s="236"/>
      <c r="G1852" s="244"/>
      <c r="H1852" s="259" t="str">
        <f t="shared" si="324"/>
        <v/>
      </c>
      <c r="I1852" s="236"/>
      <c r="J1852" s="236"/>
      <c r="K1852" s="236"/>
      <c r="L1852" s="236"/>
      <c r="M1852" s="311">
        <f t="shared" si="328"/>
        <v>0</v>
      </c>
      <c r="N1852" s="236"/>
      <c r="O1852" s="236"/>
      <c r="P1852" s="236"/>
      <c r="Q1852" s="236"/>
      <c r="R1852" s="236"/>
      <c r="S1852" s="236"/>
      <c r="T1852" s="236"/>
      <c r="U1852" s="236"/>
      <c r="V1852" s="236"/>
      <c r="W1852" s="236"/>
      <c r="X1852" s="236"/>
      <c r="Y1852" s="236"/>
      <c r="Z1852" s="236"/>
      <c r="AA1852" s="236"/>
      <c r="AB1852" s="236"/>
      <c r="AC1852" s="236"/>
      <c r="AD1852" s="236"/>
      <c r="AE1852" s="236"/>
      <c r="AF1852" s="236"/>
      <c r="AG1852" s="236"/>
      <c r="AH1852" s="236"/>
      <c r="AI1852" s="236"/>
      <c r="AJ1852" s="236"/>
      <c r="AK1852" s="236"/>
      <c r="AL1852" s="260" t="str">
        <f t="shared" si="325"/>
        <v>нет</v>
      </c>
      <c r="AM1852" s="260" t="str">
        <f t="shared" si="329"/>
        <v>нет</v>
      </c>
      <c r="AN1852" s="260">
        <f t="shared" si="326"/>
        <v>0</v>
      </c>
      <c r="AO1852" s="260" t="e">
        <f t="shared" si="327"/>
        <v>#VALUE!</v>
      </c>
    </row>
    <row r="1853" spans="1:41">
      <c r="A1853" s="264" t="e">
        <f t="shared" si="330"/>
        <v>#VALUE!</v>
      </c>
      <c r="B1853" s="243">
        <v>1941</v>
      </c>
      <c r="C1853" s="244"/>
      <c r="D1853" s="259" t="str">
        <f t="shared" si="323"/>
        <v/>
      </c>
      <c r="E1853" s="236"/>
      <c r="F1853" s="236"/>
      <c r="G1853" s="244"/>
      <c r="H1853" s="259" t="str">
        <f t="shared" si="324"/>
        <v/>
      </c>
      <c r="I1853" s="236"/>
      <c r="J1853" s="236"/>
      <c r="K1853" s="236"/>
      <c r="L1853" s="236"/>
      <c r="M1853" s="311">
        <f t="shared" si="328"/>
        <v>0</v>
      </c>
      <c r="N1853" s="236"/>
      <c r="O1853" s="236"/>
      <c r="P1853" s="236"/>
      <c r="Q1853" s="236"/>
      <c r="R1853" s="236"/>
      <c r="S1853" s="236"/>
      <c r="T1853" s="236"/>
      <c r="U1853" s="236"/>
      <c r="V1853" s="236"/>
      <c r="W1853" s="236"/>
      <c r="X1853" s="236"/>
      <c r="Y1853" s="236"/>
      <c r="Z1853" s="236"/>
      <c r="AA1853" s="236"/>
      <c r="AB1853" s="236"/>
      <c r="AC1853" s="236"/>
      <c r="AD1853" s="236"/>
      <c r="AE1853" s="236"/>
      <c r="AF1853" s="236"/>
      <c r="AG1853" s="236"/>
      <c r="AH1853" s="236"/>
      <c r="AI1853" s="236"/>
      <c r="AJ1853" s="236"/>
      <c r="AK1853" s="236"/>
      <c r="AL1853" s="260" t="str">
        <f t="shared" si="325"/>
        <v>нет</v>
      </c>
      <c r="AM1853" s="260" t="str">
        <f t="shared" si="329"/>
        <v>нет</v>
      </c>
      <c r="AN1853" s="260">
        <f t="shared" si="326"/>
        <v>0</v>
      </c>
      <c r="AO1853" s="260" t="e">
        <f t="shared" si="327"/>
        <v>#VALUE!</v>
      </c>
    </row>
    <row r="1854" spans="1:41">
      <c r="A1854" s="264" t="e">
        <f t="shared" si="330"/>
        <v>#VALUE!</v>
      </c>
      <c r="B1854" s="243">
        <v>1942</v>
      </c>
      <c r="C1854" s="244"/>
      <c r="D1854" s="259" t="str">
        <f t="shared" si="323"/>
        <v/>
      </c>
      <c r="E1854" s="236"/>
      <c r="F1854" s="236"/>
      <c r="G1854" s="244"/>
      <c r="H1854" s="259" t="str">
        <f t="shared" si="324"/>
        <v/>
      </c>
      <c r="I1854" s="236"/>
      <c r="J1854" s="236"/>
      <c r="K1854" s="236"/>
      <c r="L1854" s="236"/>
      <c r="M1854" s="311">
        <f t="shared" si="328"/>
        <v>0</v>
      </c>
      <c r="N1854" s="236"/>
      <c r="O1854" s="236"/>
      <c r="P1854" s="236"/>
      <c r="Q1854" s="236"/>
      <c r="R1854" s="236"/>
      <c r="S1854" s="236"/>
      <c r="T1854" s="236"/>
      <c r="U1854" s="236"/>
      <c r="V1854" s="236"/>
      <c r="W1854" s="236"/>
      <c r="X1854" s="236"/>
      <c r="Y1854" s="236"/>
      <c r="Z1854" s="236"/>
      <c r="AA1854" s="236"/>
      <c r="AB1854" s="236"/>
      <c r="AC1854" s="236"/>
      <c r="AD1854" s="236"/>
      <c r="AE1854" s="236"/>
      <c r="AF1854" s="236"/>
      <c r="AG1854" s="236"/>
      <c r="AH1854" s="236"/>
      <c r="AI1854" s="236"/>
      <c r="AJ1854" s="236"/>
      <c r="AK1854" s="236"/>
      <c r="AL1854" s="260" t="str">
        <f t="shared" si="325"/>
        <v>нет</v>
      </c>
      <c r="AM1854" s="260" t="str">
        <f t="shared" si="329"/>
        <v>нет</v>
      </c>
      <c r="AN1854" s="260">
        <f t="shared" si="326"/>
        <v>0</v>
      </c>
      <c r="AO1854" s="260" t="e">
        <f t="shared" si="327"/>
        <v>#VALUE!</v>
      </c>
    </row>
    <row r="1855" spans="1:41">
      <c r="A1855" s="264" t="e">
        <f t="shared" si="330"/>
        <v>#VALUE!</v>
      </c>
      <c r="B1855" s="243">
        <v>1943</v>
      </c>
      <c r="C1855" s="244"/>
      <c r="D1855" s="259" t="str">
        <f t="shared" si="323"/>
        <v/>
      </c>
      <c r="E1855" s="236"/>
      <c r="F1855" s="236"/>
      <c r="G1855" s="244"/>
      <c r="H1855" s="259" t="str">
        <f t="shared" si="324"/>
        <v/>
      </c>
      <c r="I1855" s="236"/>
      <c r="J1855" s="236"/>
      <c r="K1855" s="236"/>
      <c r="L1855" s="236"/>
      <c r="M1855" s="311">
        <f t="shared" si="328"/>
        <v>0</v>
      </c>
      <c r="N1855" s="236"/>
      <c r="O1855" s="236"/>
      <c r="P1855" s="236"/>
      <c r="Q1855" s="236"/>
      <c r="R1855" s="236"/>
      <c r="S1855" s="236"/>
      <c r="T1855" s="236"/>
      <c r="U1855" s="236"/>
      <c r="V1855" s="236"/>
      <c r="W1855" s="236"/>
      <c r="X1855" s="236"/>
      <c r="Y1855" s="236"/>
      <c r="Z1855" s="236"/>
      <c r="AA1855" s="236"/>
      <c r="AB1855" s="236"/>
      <c r="AC1855" s="236"/>
      <c r="AD1855" s="236"/>
      <c r="AE1855" s="236"/>
      <c r="AF1855" s="236"/>
      <c r="AG1855" s="236"/>
      <c r="AH1855" s="236"/>
      <c r="AI1855" s="236"/>
      <c r="AJ1855" s="236"/>
      <c r="AK1855" s="236"/>
      <c r="AL1855" s="260" t="str">
        <f t="shared" si="325"/>
        <v>нет</v>
      </c>
      <c r="AM1855" s="260" t="str">
        <f t="shared" si="329"/>
        <v>нет</v>
      </c>
      <c r="AN1855" s="260">
        <f t="shared" si="326"/>
        <v>0</v>
      </c>
      <c r="AO1855" s="260" t="e">
        <f t="shared" si="327"/>
        <v>#VALUE!</v>
      </c>
    </row>
    <row r="1856" spans="1:41">
      <c r="A1856" s="264" t="e">
        <f t="shared" si="330"/>
        <v>#VALUE!</v>
      </c>
      <c r="B1856" s="243">
        <v>1944</v>
      </c>
      <c r="C1856" s="244"/>
      <c r="D1856" s="259" t="str">
        <f t="shared" si="323"/>
        <v/>
      </c>
      <c r="E1856" s="236"/>
      <c r="F1856" s="236"/>
      <c r="G1856" s="244"/>
      <c r="H1856" s="259" t="str">
        <f t="shared" si="324"/>
        <v/>
      </c>
      <c r="I1856" s="236"/>
      <c r="J1856" s="236"/>
      <c r="K1856" s="236"/>
      <c r="L1856" s="236"/>
      <c r="M1856" s="311">
        <f t="shared" si="328"/>
        <v>0</v>
      </c>
      <c r="N1856" s="236"/>
      <c r="O1856" s="236"/>
      <c r="P1856" s="236"/>
      <c r="Q1856" s="236"/>
      <c r="R1856" s="236"/>
      <c r="S1856" s="236"/>
      <c r="T1856" s="236"/>
      <c r="U1856" s="236"/>
      <c r="V1856" s="236"/>
      <c r="W1856" s="236"/>
      <c r="X1856" s="236"/>
      <c r="Y1856" s="236"/>
      <c r="Z1856" s="236"/>
      <c r="AA1856" s="236"/>
      <c r="AB1856" s="236"/>
      <c r="AC1856" s="236"/>
      <c r="AD1856" s="236"/>
      <c r="AE1856" s="236"/>
      <c r="AF1856" s="236"/>
      <c r="AG1856" s="236"/>
      <c r="AH1856" s="236"/>
      <c r="AI1856" s="236"/>
      <c r="AJ1856" s="236"/>
      <c r="AK1856" s="236"/>
      <c r="AL1856" s="260" t="str">
        <f t="shared" si="325"/>
        <v>нет</v>
      </c>
      <c r="AM1856" s="260" t="str">
        <f t="shared" si="329"/>
        <v>нет</v>
      </c>
      <c r="AN1856" s="260">
        <f t="shared" si="326"/>
        <v>0</v>
      </c>
      <c r="AO1856" s="260" t="e">
        <f t="shared" si="327"/>
        <v>#VALUE!</v>
      </c>
    </row>
    <row r="1857" spans="1:41">
      <c r="A1857" s="264" t="e">
        <f t="shared" si="330"/>
        <v>#VALUE!</v>
      </c>
      <c r="B1857" s="243">
        <v>1945</v>
      </c>
      <c r="C1857" s="244"/>
      <c r="D1857" s="259" t="str">
        <f t="shared" si="323"/>
        <v/>
      </c>
      <c r="E1857" s="236"/>
      <c r="F1857" s="236"/>
      <c r="G1857" s="244"/>
      <c r="H1857" s="259" t="str">
        <f t="shared" si="324"/>
        <v/>
      </c>
      <c r="I1857" s="236"/>
      <c r="J1857" s="236"/>
      <c r="K1857" s="236"/>
      <c r="L1857" s="236"/>
      <c r="M1857" s="311">
        <f t="shared" si="328"/>
        <v>0</v>
      </c>
      <c r="N1857" s="236"/>
      <c r="O1857" s="236"/>
      <c r="P1857" s="236"/>
      <c r="Q1857" s="236"/>
      <c r="R1857" s="236"/>
      <c r="S1857" s="236"/>
      <c r="T1857" s="236"/>
      <c r="U1857" s="236"/>
      <c r="V1857" s="236"/>
      <c r="W1857" s="236"/>
      <c r="X1857" s="236"/>
      <c r="Y1857" s="236"/>
      <c r="Z1857" s="236"/>
      <c r="AA1857" s="236"/>
      <c r="AB1857" s="236"/>
      <c r="AC1857" s="236"/>
      <c r="AD1857" s="236"/>
      <c r="AE1857" s="236"/>
      <c r="AF1857" s="236"/>
      <c r="AG1857" s="236"/>
      <c r="AH1857" s="236"/>
      <c r="AI1857" s="236"/>
      <c r="AJ1857" s="236"/>
      <c r="AK1857" s="236"/>
      <c r="AL1857" s="260" t="str">
        <f t="shared" si="325"/>
        <v>нет</v>
      </c>
      <c r="AM1857" s="260" t="str">
        <f t="shared" si="329"/>
        <v>нет</v>
      </c>
      <c r="AN1857" s="260">
        <f t="shared" si="326"/>
        <v>0</v>
      </c>
      <c r="AO1857" s="260" t="e">
        <f t="shared" si="327"/>
        <v>#VALUE!</v>
      </c>
    </row>
    <row r="1858" spans="1:41">
      <c r="A1858" s="264" t="e">
        <f t="shared" si="330"/>
        <v>#VALUE!</v>
      </c>
      <c r="B1858" s="243">
        <v>1946</v>
      </c>
      <c r="C1858" s="244"/>
      <c r="D1858" s="259" t="str">
        <f t="shared" si="323"/>
        <v/>
      </c>
      <c r="E1858" s="236"/>
      <c r="F1858" s="236"/>
      <c r="G1858" s="244"/>
      <c r="H1858" s="259" t="str">
        <f t="shared" si="324"/>
        <v/>
      </c>
      <c r="I1858" s="236"/>
      <c r="J1858" s="236"/>
      <c r="K1858" s="236"/>
      <c r="L1858" s="236"/>
      <c r="M1858" s="311">
        <f t="shared" si="328"/>
        <v>0</v>
      </c>
      <c r="N1858" s="236"/>
      <c r="O1858" s="236"/>
      <c r="P1858" s="236"/>
      <c r="Q1858" s="236"/>
      <c r="R1858" s="236"/>
      <c r="S1858" s="236"/>
      <c r="T1858" s="236"/>
      <c r="U1858" s="236"/>
      <c r="V1858" s="236"/>
      <c r="W1858" s="236"/>
      <c r="X1858" s="236"/>
      <c r="Y1858" s="236"/>
      <c r="Z1858" s="236"/>
      <c r="AA1858" s="236"/>
      <c r="AB1858" s="236"/>
      <c r="AC1858" s="236"/>
      <c r="AD1858" s="236"/>
      <c r="AE1858" s="236"/>
      <c r="AF1858" s="236"/>
      <c r="AG1858" s="236"/>
      <c r="AH1858" s="236"/>
      <c r="AI1858" s="236"/>
      <c r="AJ1858" s="236"/>
      <c r="AK1858" s="236"/>
      <c r="AL1858" s="260" t="str">
        <f t="shared" si="325"/>
        <v>нет</v>
      </c>
      <c r="AM1858" s="260" t="str">
        <f t="shared" si="329"/>
        <v>нет</v>
      </c>
      <c r="AN1858" s="260">
        <f t="shared" si="326"/>
        <v>0</v>
      </c>
      <c r="AO1858" s="260" t="e">
        <f t="shared" si="327"/>
        <v>#VALUE!</v>
      </c>
    </row>
    <row r="1859" spans="1:41">
      <c r="A1859" s="264" t="e">
        <f t="shared" si="330"/>
        <v>#VALUE!</v>
      </c>
      <c r="B1859" s="243">
        <v>1947</v>
      </c>
      <c r="C1859" s="244"/>
      <c r="D1859" s="259" t="str">
        <f t="shared" si="323"/>
        <v/>
      </c>
      <c r="E1859" s="236"/>
      <c r="F1859" s="236"/>
      <c r="G1859" s="244"/>
      <c r="H1859" s="259" t="str">
        <f t="shared" si="324"/>
        <v/>
      </c>
      <c r="I1859" s="236"/>
      <c r="J1859" s="236"/>
      <c r="K1859" s="236"/>
      <c r="L1859" s="236"/>
      <c r="M1859" s="311">
        <f t="shared" si="328"/>
        <v>0</v>
      </c>
      <c r="N1859" s="236"/>
      <c r="O1859" s="236"/>
      <c r="P1859" s="236"/>
      <c r="Q1859" s="236"/>
      <c r="R1859" s="236"/>
      <c r="S1859" s="236"/>
      <c r="T1859" s="236"/>
      <c r="U1859" s="236"/>
      <c r="V1859" s="236"/>
      <c r="W1859" s="236"/>
      <c r="X1859" s="236"/>
      <c r="Y1859" s="236"/>
      <c r="Z1859" s="236"/>
      <c r="AA1859" s="236"/>
      <c r="AB1859" s="236"/>
      <c r="AC1859" s="236"/>
      <c r="AD1859" s="236"/>
      <c r="AE1859" s="236"/>
      <c r="AF1859" s="236"/>
      <c r="AG1859" s="236"/>
      <c r="AH1859" s="236"/>
      <c r="AI1859" s="236"/>
      <c r="AJ1859" s="236"/>
      <c r="AK1859" s="236"/>
      <c r="AL1859" s="260" t="str">
        <f t="shared" si="325"/>
        <v>нет</v>
      </c>
      <c r="AM1859" s="260" t="str">
        <f t="shared" si="329"/>
        <v>нет</v>
      </c>
      <c r="AN1859" s="260">
        <f t="shared" si="326"/>
        <v>0</v>
      </c>
      <c r="AO1859" s="260" t="e">
        <f t="shared" si="327"/>
        <v>#VALUE!</v>
      </c>
    </row>
    <row r="1860" spans="1:41">
      <c r="A1860" s="264" t="e">
        <f t="shared" si="330"/>
        <v>#VALUE!</v>
      </c>
      <c r="B1860" s="243">
        <v>1948</v>
      </c>
      <c r="C1860" s="244"/>
      <c r="D1860" s="259" t="str">
        <f t="shared" si="323"/>
        <v/>
      </c>
      <c r="E1860" s="236"/>
      <c r="F1860" s="236"/>
      <c r="G1860" s="244"/>
      <c r="H1860" s="259" t="str">
        <f t="shared" si="324"/>
        <v/>
      </c>
      <c r="I1860" s="236"/>
      <c r="J1860" s="236"/>
      <c r="K1860" s="236"/>
      <c r="L1860" s="236"/>
      <c r="M1860" s="311">
        <f t="shared" si="328"/>
        <v>0</v>
      </c>
      <c r="N1860" s="236"/>
      <c r="O1860" s="236"/>
      <c r="P1860" s="236"/>
      <c r="Q1860" s="236"/>
      <c r="R1860" s="236"/>
      <c r="S1860" s="236"/>
      <c r="T1860" s="236"/>
      <c r="U1860" s="236"/>
      <c r="V1860" s="236"/>
      <c r="W1860" s="236"/>
      <c r="X1860" s="236"/>
      <c r="Y1860" s="236"/>
      <c r="Z1860" s="236"/>
      <c r="AA1860" s="236"/>
      <c r="AB1860" s="236"/>
      <c r="AC1860" s="236"/>
      <c r="AD1860" s="236"/>
      <c r="AE1860" s="236"/>
      <c r="AF1860" s="236"/>
      <c r="AG1860" s="236"/>
      <c r="AH1860" s="236"/>
      <c r="AI1860" s="236"/>
      <c r="AJ1860" s="236"/>
      <c r="AK1860" s="236"/>
      <c r="AL1860" s="260" t="str">
        <f t="shared" si="325"/>
        <v>нет</v>
      </c>
      <c r="AM1860" s="260" t="str">
        <f t="shared" si="329"/>
        <v>нет</v>
      </c>
      <c r="AN1860" s="260">
        <f t="shared" si="326"/>
        <v>0</v>
      </c>
      <c r="AO1860" s="260" t="e">
        <f t="shared" si="327"/>
        <v>#VALUE!</v>
      </c>
    </row>
    <row r="1861" spans="1:41">
      <c r="A1861" s="264" t="e">
        <f t="shared" si="330"/>
        <v>#VALUE!</v>
      </c>
      <c r="B1861" s="243">
        <v>1949</v>
      </c>
      <c r="C1861" s="244"/>
      <c r="D1861" s="259" t="str">
        <f t="shared" si="323"/>
        <v/>
      </c>
      <c r="E1861" s="236"/>
      <c r="F1861" s="236"/>
      <c r="G1861" s="244"/>
      <c r="H1861" s="259" t="str">
        <f t="shared" si="324"/>
        <v/>
      </c>
      <c r="I1861" s="236"/>
      <c r="J1861" s="236"/>
      <c r="K1861" s="236"/>
      <c r="L1861" s="236"/>
      <c r="M1861" s="311">
        <f t="shared" si="328"/>
        <v>0</v>
      </c>
      <c r="N1861" s="236"/>
      <c r="O1861" s="236"/>
      <c r="P1861" s="236"/>
      <c r="Q1861" s="236"/>
      <c r="R1861" s="236"/>
      <c r="S1861" s="236"/>
      <c r="T1861" s="236"/>
      <c r="U1861" s="236"/>
      <c r="V1861" s="236"/>
      <c r="W1861" s="236"/>
      <c r="X1861" s="236"/>
      <c r="Y1861" s="236"/>
      <c r="Z1861" s="236"/>
      <c r="AA1861" s="236"/>
      <c r="AB1861" s="236"/>
      <c r="AC1861" s="236"/>
      <c r="AD1861" s="236"/>
      <c r="AE1861" s="236"/>
      <c r="AF1861" s="236"/>
      <c r="AG1861" s="236"/>
      <c r="AH1861" s="236"/>
      <c r="AI1861" s="236"/>
      <c r="AJ1861" s="236"/>
      <c r="AK1861" s="236"/>
      <c r="AL1861" s="260" t="str">
        <f t="shared" si="325"/>
        <v>нет</v>
      </c>
      <c r="AM1861" s="260" t="str">
        <f t="shared" si="329"/>
        <v>нет</v>
      </c>
      <c r="AN1861" s="260">
        <f t="shared" si="326"/>
        <v>0</v>
      </c>
      <c r="AO1861" s="260" t="e">
        <f t="shared" si="327"/>
        <v>#VALUE!</v>
      </c>
    </row>
    <row r="1862" spans="1:41">
      <c r="A1862" s="264" t="e">
        <f t="shared" si="330"/>
        <v>#VALUE!</v>
      </c>
      <c r="B1862" s="243">
        <v>1950</v>
      </c>
      <c r="C1862" s="244"/>
      <c r="D1862" s="259" t="str">
        <f t="shared" si="323"/>
        <v/>
      </c>
      <c r="E1862" s="236"/>
      <c r="F1862" s="236"/>
      <c r="G1862" s="244"/>
      <c r="H1862" s="259" t="str">
        <f t="shared" si="324"/>
        <v/>
      </c>
      <c r="I1862" s="236"/>
      <c r="J1862" s="236"/>
      <c r="K1862" s="236"/>
      <c r="L1862" s="236"/>
      <c r="M1862" s="311">
        <f t="shared" si="328"/>
        <v>0</v>
      </c>
      <c r="N1862" s="236"/>
      <c r="O1862" s="236"/>
      <c r="P1862" s="236"/>
      <c r="Q1862" s="236"/>
      <c r="R1862" s="236"/>
      <c r="S1862" s="236"/>
      <c r="T1862" s="236"/>
      <c r="U1862" s="236"/>
      <c r="V1862" s="236"/>
      <c r="W1862" s="236"/>
      <c r="X1862" s="236"/>
      <c r="Y1862" s="236"/>
      <c r="Z1862" s="236"/>
      <c r="AA1862" s="236"/>
      <c r="AB1862" s="236"/>
      <c r="AC1862" s="236"/>
      <c r="AD1862" s="236"/>
      <c r="AE1862" s="236"/>
      <c r="AF1862" s="236"/>
      <c r="AG1862" s="236"/>
      <c r="AH1862" s="236"/>
      <c r="AI1862" s="236"/>
      <c r="AJ1862" s="236"/>
      <c r="AK1862" s="236"/>
      <c r="AL1862" s="260" t="str">
        <f t="shared" si="325"/>
        <v>нет</v>
      </c>
      <c r="AM1862" s="260" t="str">
        <f t="shared" si="329"/>
        <v>нет</v>
      </c>
      <c r="AN1862" s="260">
        <f t="shared" si="326"/>
        <v>0</v>
      </c>
      <c r="AO1862" s="260" t="e">
        <f t="shared" si="327"/>
        <v>#VALUE!</v>
      </c>
    </row>
    <row r="1863" spans="1:41">
      <c r="A1863" s="264" t="e">
        <f t="shared" si="330"/>
        <v>#VALUE!</v>
      </c>
      <c r="B1863" s="243">
        <v>1951</v>
      </c>
      <c r="C1863" s="244"/>
      <c r="D1863" s="259" t="str">
        <f t="shared" si="323"/>
        <v/>
      </c>
      <c r="E1863" s="236"/>
      <c r="F1863" s="236"/>
      <c r="G1863" s="244"/>
      <c r="H1863" s="259" t="str">
        <f t="shared" si="324"/>
        <v/>
      </c>
      <c r="I1863" s="236"/>
      <c r="J1863" s="236"/>
      <c r="K1863" s="236"/>
      <c r="L1863" s="236"/>
      <c r="M1863" s="311">
        <f t="shared" si="328"/>
        <v>0</v>
      </c>
      <c r="N1863" s="236"/>
      <c r="O1863" s="236"/>
      <c r="P1863" s="236"/>
      <c r="Q1863" s="236"/>
      <c r="R1863" s="236"/>
      <c r="S1863" s="236"/>
      <c r="T1863" s="236"/>
      <c r="U1863" s="236"/>
      <c r="V1863" s="236"/>
      <c r="W1863" s="236"/>
      <c r="X1863" s="236"/>
      <c r="Y1863" s="236"/>
      <c r="Z1863" s="236"/>
      <c r="AA1863" s="236"/>
      <c r="AB1863" s="236"/>
      <c r="AC1863" s="236"/>
      <c r="AD1863" s="236"/>
      <c r="AE1863" s="236"/>
      <c r="AF1863" s="236"/>
      <c r="AG1863" s="236"/>
      <c r="AH1863" s="236"/>
      <c r="AI1863" s="236"/>
      <c r="AJ1863" s="236"/>
      <c r="AK1863" s="236"/>
      <c r="AL1863" s="260" t="str">
        <f t="shared" si="325"/>
        <v>нет</v>
      </c>
      <c r="AM1863" s="260" t="str">
        <f t="shared" si="329"/>
        <v>нет</v>
      </c>
      <c r="AN1863" s="260">
        <f t="shared" si="326"/>
        <v>0</v>
      </c>
      <c r="AO1863" s="260" t="e">
        <f t="shared" si="327"/>
        <v>#VALUE!</v>
      </c>
    </row>
    <row r="1864" spans="1:41">
      <c r="A1864" s="264" t="e">
        <f t="shared" si="330"/>
        <v>#VALUE!</v>
      </c>
      <c r="B1864" s="243">
        <v>1952</v>
      </c>
      <c r="C1864" s="244"/>
      <c r="D1864" s="259" t="str">
        <f t="shared" si="323"/>
        <v/>
      </c>
      <c r="E1864" s="236"/>
      <c r="F1864" s="236"/>
      <c r="G1864" s="244"/>
      <c r="H1864" s="259" t="str">
        <f t="shared" si="324"/>
        <v/>
      </c>
      <c r="I1864" s="236"/>
      <c r="J1864" s="236"/>
      <c r="K1864" s="236"/>
      <c r="L1864" s="236"/>
      <c r="M1864" s="311">
        <f t="shared" si="328"/>
        <v>0</v>
      </c>
      <c r="N1864" s="236"/>
      <c r="O1864" s="236"/>
      <c r="P1864" s="236"/>
      <c r="Q1864" s="236"/>
      <c r="R1864" s="236"/>
      <c r="S1864" s="236"/>
      <c r="T1864" s="236"/>
      <c r="U1864" s="236"/>
      <c r="V1864" s="236"/>
      <c r="W1864" s="236"/>
      <c r="X1864" s="236"/>
      <c r="Y1864" s="236"/>
      <c r="Z1864" s="236"/>
      <c r="AA1864" s="236"/>
      <c r="AB1864" s="236"/>
      <c r="AC1864" s="236"/>
      <c r="AD1864" s="236"/>
      <c r="AE1864" s="236"/>
      <c r="AF1864" s="236"/>
      <c r="AG1864" s="236"/>
      <c r="AH1864" s="236"/>
      <c r="AI1864" s="236"/>
      <c r="AJ1864" s="236"/>
      <c r="AK1864" s="236"/>
      <c r="AL1864" s="260" t="str">
        <f t="shared" si="325"/>
        <v>нет</v>
      </c>
      <c r="AM1864" s="260" t="str">
        <f t="shared" si="329"/>
        <v>нет</v>
      </c>
      <c r="AN1864" s="260">
        <f t="shared" si="326"/>
        <v>0</v>
      </c>
      <c r="AO1864" s="260" t="e">
        <f t="shared" si="327"/>
        <v>#VALUE!</v>
      </c>
    </row>
    <row r="1865" spans="1:41">
      <c r="A1865" s="264" t="e">
        <f t="shared" si="330"/>
        <v>#VALUE!</v>
      </c>
      <c r="B1865" s="243">
        <v>1953</v>
      </c>
      <c r="C1865" s="244"/>
      <c r="D1865" s="259" t="str">
        <f t="shared" si="323"/>
        <v/>
      </c>
      <c r="E1865" s="236"/>
      <c r="F1865" s="236"/>
      <c r="G1865" s="244"/>
      <c r="H1865" s="259" t="str">
        <f t="shared" si="324"/>
        <v/>
      </c>
      <c r="I1865" s="236"/>
      <c r="J1865" s="236"/>
      <c r="K1865" s="236"/>
      <c r="L1865" s="236"/>
      <c r="M1865" s="311">
        <f t="shared" si="328"/>
        <v>0</v>
      </c>
      <c r="N1865" s="236"/>
      <c r="O1865" s="236"/>
      <c r="P1865" s="236"/>
      <c r="Q1865" s="236"/>
      <c r="R1865" s="236"/>
      <c r="S1865" s="236"/>
      <c r="T1865" s="236"/>
      <c r="U1865" s="236"/>
      <c r="V1865" s="236"/>
      <c r="W1865" s="236"/>
      <c r="X1865" s="236"/>
      <c r="Y1865" s="236"/>
      <c r="Z1865" s="236"/>
      <c r="AA1865" s="236"/>
      <c r="AB1865" s="236"/>
      <c r="AC1865" s="236"/>
      <c r="AD1865" s="236"/>
      <c r="AE1865" s="236"/>
      <c r="AF1865" s="236"/>
      <c r="AG1865" s="236"/>
      <c r="AH1865" s="236"/>
      <c r="AI1865" s="236"/>
      <c r="AJ1865" s="236"/>
      <c r="AK1865" s="236"/>
      <c r="AL1865" s="260" t="str">
        <f t="shared" si="325"/>
        <v>нет</v>
      </c>
      <c r="AM1865" s="260" t="str">
        <f t="shared" si="329"/>
        <v>нет</v>
      </c>
      <c r="AN1865" s="260">
        <f t="shared" si="326"/>
        <v>0</v>
      </c>
      <c r="AO1865" s="260" t="e">
        <f t="shared" si="327"/>
        <v>#VALUE!</v>
      </c>
    </row>
    <row r="1866" spans="1:41">
      <c r="A1866" s="264" t="e">
        <f t="shared" si="330"/>
        <v>#VALUE!</v>
      </c>
      <c r="B1866" s="243">
        <v>1954</v>
      </c>
      <c r="C1866" s="244"/>
      <c r="D1866" s="259" t="str">
        <f t="shared" si="323"/>
        <v/>
      </c>
      <c r="E1866" s="236"/>
      <c r="F1866" s="236"/>
      <c r="G1866" s="244"/>
      <c r="H1866" s="259" t="str">
        <f t="shared" si="324"/>
        <v/>
      </c>
      <c r="I1866" s="236"/>
      <c r="J1866" s="236"/>
      <c r="K1866" s="236"/>
      <c r="L1866" s="236"/>
      <c r="M1866" s="311">
        <f t="shared" si="328"/>
        <v>0</v>
      </c>
      <c r="N1866" s="236"/>
      <c r="O1866" s="236"/>
      <c r="P1866" s="236"/>
      <c r="Q1866" s="236"/>
      <c r="R1866" s="236"/>
      <c r="S1866" s="236"/>
      <c r="T1866" s="236"/>
      <c r="U1866" s="236"/>
      <c r="V1866" s="236"/>
      <c r="W1866" s="236"/>
      <c r="X1866" s="236"/>
      <c r="Y1866" s="236"/>
      <c r="Z1866" s="236"/>
      <c r="AA1866" s="236"/>
      <c r="AB1866" s="236"/>
      <c r="AC1866" s="236"/>
      <c r="AD1866" s="236"/>
      <c r="AE1866" s="236"/>
      <c r="AF1866" s="236"/>
      <c r="AG1866" s="236"/>
      <c r="AH1866" s="236"/>
      <c r="AI1866" s="236"/>
      <c r="AJ1866" s="236"/>
      <c r="AK1866" s="236"/>
      <c r="AL1866" s="260" t="str">
        <f t="shared" si="325"/>
        <v>нет</v>
      </c>
      <c r="AM1866" s="260" t="str">
        <f t="shared" si="329"/>
        <v>нет</v>
      </c>
      <c r="AN1866" s="260">
        <f t="shared" si="326"/>
        <v>0</v>
      </c>
      <c r="AO1866" s="260" t="e">
        <f t="shared" si="327"/>
        <v>#VALUE!</v>
      </c>
    </row>
    <row r="1867" spans="1:41">
      <c r="A1867" s="264" t="e">
        <f t="shared" si="330"/>
        <v>#VALUE!</v>
      </c>
      <c r="B1867" s="243">
        <v>1955</v>
      </c>
      <c r="C1867" s="244"/>
      <c r="D1867" s="259" t="str">
        <f t="shared" si="323"/>
        <v/>
      </c>
      <c r="E1867" s="236"/>
      <c r="F1867" s="236"/>
      <c r="G1867" s="244"/>
      <c r="H1867" s="259" t="str">
        <f t="shared" si="324"/>
        <v/>
      </c>
      <c r="I1867" s="236"/>
      <c r="J1867" s="236"/>
      <c r="K1867" s="236"/>
      <c r="L1867" s="236"/>
      <c r="M1867" s="311">
        <f t="shared" si="328"/>
        <v>0</v>
      </c>
      <c r="N1867" s="236"/>
      <c r="O1867" s="236"/>
      <c r="P1867" s="236"/>
      <c r="Q1867" s="236"/>
      <c r="R1867" s="236"/>
      <c r="S1867" s="236"/>
      <c r="T1867" s="236"/>
      <c r="U1867" s="236"/>
      <c r="V1867" s="236"/>
      <c r="W1867" s="236"/>
      <c r="X1867" s="236"/>
      <c r="Y1867" s="236"/>
      <c r="Z1867" s="236"/>
      <c r="AA1867" s="236"/>
      <c r="AB1867" s="236"/>
      <c r="AC1867" s="236"/>
      <c r="AD1867" s="236"/>
      <c r="AE1867" s="236"/>
      <c r="AF1867" s="236"/>
      <c r="AG1867" s="236"/>
      <c r="AH1867" s="236"/>
      <c r="AI1867" s="236"/>
      <c r="AJ1867" s="236"/>
      <c r="AK1867" s="236"/>
      <c r="AL1867" s="260" t="str">
        <f t="shared" si="325"/>
        <v>нет</v>
      </c>
      <c r="AM1867" s="260" t="str">
        <f t="shared" si="329"/>
        <v>нет</v>
      </c>
      <c r="AN1867" s="260">
        <f t="shared" si="326"/>
        <v>0</v>
      </c>
      <c r="AO1867" s="260" t="e">
        <f t="shared" si="327"/>
        <v>#VALUE!</v>
      </c>
    </row>
    <row r="1868" spans="1:41">
      <c r="A1868" s="264" t="e">
        <f t="shared" si="330"/>
        <v>#VALUE!</v>
      </c>
      <c r="B1868" s="243">
        <v>1956</v>
      </c>
      <c r="C1868" s="244"/>
      <c r="D1868" s="259" t="str">
        <f t="shared" si="323"/>
        <v/>
      </c>
      <c r="E1868" s="236"/>
      <c r="F1868" s="236"/>
      <c r="G1868" s="244"/>
      <c r="H1868" s="259" t="str">
        <f t="shared" si="324"/>
        <v/>
      </c>
      <c r="I1868" s="236"/>
      <c r="J1868" s="236"/>
      <c r="K1868" s="236"/>
      <c r="L1868" s="236"/>
      <c r="M1868" s="311">
        <f t="shared" si="328"/>
        <v>0</v>
      </c>
      <c r="N1868" s="236"/>
      <c r="O1868" s="236"/>
      <c r="P1868" s="236"/>
      <c r="Q1868" s="236"/>
      <c r="R1868" s="236"/>
      <c r="S1868" s="236"/>
      <c r="T1868" s="236"/>
      <c r="U1868" s="236"/>
      <c r="V1868" s="236"/>
      <c r="W1868" s="236"/>
      <c r="X1868" s="236"/>
      <c r="Y1868" s="236"/>
      <c r="Z1868" s="236"/>
      <c r="AA1868" s="236"/>
      <c r="AB1868" s="236"/>
      <c r="AC1868" s="236"/>
      <c r="AD1868" s="236"/>
      <c r="AE1868" s="236"/>
      <c r="AF1868" s="236"/>
      <c r="AG1868" s="236"/>
      <c r="AH1868" s="236"/>
      <c r="AI1868" s="236"/>
      <c r="AJ1868" s="236"/>
      <c r="AK1868" s="236"/>
      <c r="AL1868" s="260" t="str">
        <f t="shared" si="325"/>
        <v>нет</v>
      </c>
      <c r="AM1868" s="260" t="str">
        <f t="shared" si="329"/>
        <v>нет</v>
      </c>
      <c r="AN1868" s="260">
        <f t="shared" si="326"/>
        <v>0</v>
      </c>
      <c r="AO1868" s="260" t="e">
        <f t="shared" si="327"/>
        <v>#VALUE!</v>
      </c>
    </row>
    <row r="1869" spans="1:41">
      <c r="A1869" s="264" t="e">
        <f t="shared" si="330"/>
        <v>#VALUE!</v>
      </c>
      <c r="B1869" s="243">
        <v>1957</v>
      </c>
      <c r="C1869" s="244"/>
      <c r="D1869" s="259" t="str">
        <f t="shared" si="323"/>
        <v/>
      </c>
      <c r="E1869" s="236"/>
      <c r="F1869" s="236"/>
      <c r="G1869" s="244"/>
      <c r="H1869" s="259" t="str">
        <f t="shared" si="324"/>
        <v/>
      </c>
      <c r="I1869" s="236"/>
      <c r="J1869" s="236"/>
      <c r="K1869" s="236"/>
      <c r="L1869" s="236"/>
      <c r="M1869" s="311">
        <f t="shared" si="328"/>
        <v>0</v>
      </c>
      <c r="N1869" s="236"/>
      <c r="O1869" s="236"/>
      <c r="P1869" s="236"/>
      <c r="Q1869" s="236"/>
      <c r="R1869" s="236"/>
      <c r="S1869" s="236"/>
      <c r="T1869" s="236"/>
      <c r="U1869" s="236"/>
      <c r="V1869" s="236"/>
      <c r="W1869" s="236"/>
      <c r="X1869" s="236"/>
      <c r="Y1869" s="236"/>
      <c r="Z1869" s="236"/>
      <c r="AA1869" s="236"/>
      <c r="AB1869" s="236"/>
      <c r="AC1869" s="236"/>
      <c r="AD1869" s="236"/>
      <c r="AE1869" s="236"/>
      <c r="AF1869" s="236"/>
      <c r="AG1869" s="236"/>
      <c r="AH1869" s="236"/>
      <c r="AI1869" s="236"/>
      <c r="AJ1869" s="236"/>
      <c r="AK1869" s="236"/>
      <c r="AL1869" s="260" t="str">
        <f t="shared" si="325"/>
        <v>нет</v>
      </c>
      <c r="AM1869" s="260" t="str">
        <f t="shared" si="329"/>
        <v>нет</v>
      </c>
      <c r="AN1869" s="260">
        <f t="shared" si="326"/>
        <v>0</v>
      </c>
      <c r="AO1869" s="260" t="e">
        <f t="shared" si="327"/>
        <v>#VALUE!</v>
      </c>
    </row>
    <row r="1870" spans="1:41">
      <c r="A1870" s="264" t="e">
        <f t="shared" si="330"/>
        <v>#VALUE!</v>
      </c>
      <c r="B1870" s="243">
        <v>1958</v>
      </c>
      <c r="C1870" s="244"/>
      <c r="D1870" s="259" t="str">
        <f t="shared" si="323"/>
        <v/>
      </c>
      <c r="E1870" s="236"/>
      <c r="F1870" s="236"/>
      <c r="G1870" s="244"/>
      <c r="H1870" s="259" t="str">
        <f t="shared" si="324"/>
        <v/>
      </c>
      <c r="I1870" s="236"/>
      <c r="J1870" s="236"/>
      <c r="K1870" s="236"/>
      <c r="L1870" s="236"/>
      <c r="M1870" s="311">
        <f t="shared" si="328"/>
        <v>0</v>
      </c>
      <c r="N1870" s="236"/>
      <c r="O1870" s="236"/>
      <c r="P1870" s="236"/>
      <c r="Q1870" s="236"/>
      <c r="R1870" s="236"/>
      <c r="S1870" s="236"/>
      <c r="T1870" s="236"/>
      <c r="U1870" s="236"/>
      <c r="V1870" s="236"/>
      <c r="W1870" s="236"/>
      <c r="X1870" s="236"/>
      <c r="Y1870" s="236"/>
      <c r="Z1870" s="236"/>
      <c r="AA1870" s="236"/>
      <c r="AB1870" s="236"/>
      <c r="AC1870" s="236"/>
      <c r="AD1870" s="236"/>
      <c r="AE1870" s="236"/>
      <c r="AF1870" s="236"/>
      <c r="AG1870" s="236"/>
      <c r="AH1870" s="236"/>
      <c r="AI1870" s="236"/>
      <c r="AJ1870" s="236"/>
      <c r="AK1870" s="236"/>
      <c r="AL1870" s="260" t="str">
        <f t="shared" si="325"/>
        <v>нет</v>
      </c>
      <c r="AM1870" s="260" t="str">
        <f t="shared" si="329"/>
        <v>нет</v>
      </c>
      <c r="AN1870" s="260">
        <f t="shared" si="326"/>
        <v>0</v>
      </c>
      <c r="AO1870" s="260" t="e">
        <f t="shared" si="327"/>
        <v>#VALUE!</v>
      </c>
    </row>
    <row r="1871" spans="1:41">
      <c r="A1871" s="264" t="e">
        <f t="shared" si="330"/>
        <v>#VALUE!</v>
      </c>
      <c r="B1871" s="243">
        <v>1959</v>
      </c>
      <c r="C1871" s="244"/>
      <c r="D1871" s="259" t="str">
        <f t="shared" si="323"/>
        <v/>
      </c>
      <c r="E1871" s="236"/>
      <c r="F1871" s="236"/>
      <c r="G1871" s="244"/>
      <c r="H1871" s="259" t="str">
        <f t="shared" si="324"/>
        <v/>
      </c>
      <c r="I1871" s="236"/>
      <c r="J1871" s="236"/>
      <c r="K1871" s="236"/>
      <c r="L1871" s="236"/>
      <c r="M1871" s="311">
        <f t="shared" si="328"/>
        <v>0</v>
      </c>
      <c r="N1871" s="236"/>
      <c r="O1871" s="236"/>
      <c r="P1871" s="236"/>
      <c r="Q1871" s="236"/>
      <c r="R1871" s="236"/>
      <c r="S1871" s="236"/>
      <c r="T1871" s="236"/>
      <c r="U1871" s="236"/>
      <c r="V1871" s="236"/>
      <c r="W1871" s="236"/>
      <c r="X1871" s="236"/>
      <c r="Y1871" s="236"/>
      <c r="Z1871" s="236"/>
      <c r="AA1871" s="236"/>
      <c r="AB1871" s="236"/>
      <c r="AC1871" s="236"/>
      <c r="AD1871" s="236"/>
      <c r="AE1871" s="236"/>
      <c r="AF1871" s="236"/>
      <c r="AG1871" s="236"/>
      <c r="AH1871" s="236"/>
      <c r="AI1871" s="236"/>
      <c r="AJ1871" s="236"/>
      <c r="AK1871" s="236"/>
      <c r="AL1871" s="260" t="str">
        <f t="shared" si="325"/>
        <v>нет</v>
      </c>
      <c r="AM1871" s="260" t="str">
        <f t="shared" si="329"/>
        <v>нет</v>
      </c>
      <c r="AN1871" s="260">
        <f t="shared" si="326"/>
        <v>0</v>
      </c>
      <c r="AO1871" s="260" t="e">
        <f t="shared" si="327"/>
        <v>#VALUE!</v>
      </c>
    </row>
    <row r="1872" spans="1:41">
      <c r="A1872" s="264" t="e">
        <f t="shared" si="330"/>
        <v>#VALUE!</v>
      </c>
      <c r="B1872" s="243">
        <v>1960</v>
      </c>
      <c r="C1872" s="244"/>
      <c r="D1872" s="259" t="str">
        <f t="shared" si="323"/>
        <v/>
      </c>
      <c r="E1872" s="236"/>
      <c r="F1872" s="236"/>
      <c r="G1872" s="244"/>
      <c r="H1872" s="259" t="str">
        <f t="shared" si="324"/>
        <v/>
      </c>
      <c r="I1872" s="236"/>
      <c r="J1872" s="236"/>
      <c r="K1872" s="236"/>
      <c r="L1872" s="236"/>
      <c r="M1872" s="311">
        <f t="shared" si="328"/>
        <v>0</v>
      </c>
      <c r="N1872" s="236"/>
      <c r="O1872" s="236"/>
      <c r="P1872" s="236"/>
      <c r="Q1872" s="236"/>
      <c r="R1872" s="236"/>
      <c r="S1872" s="236"/>
      <c r="T1872" s="236"/>
      <c r="U1872" s="236"/>
      <c r="V1872" s="236"/>
      <c r="W1872" s="236"/>
      <c r="X1872" s="236"/>
      <c r="Y1872" s="236"/>
      <c r="Z1872" s="236"/>
      <c r="AA1872" s="236"/>
      <c r="AB1872" s="236"/>
      <c r="AC1872" s="236"/>
      <c r="AD1872" s="236"/>
      <c r="AE1872" s="236"/>
      <c r="AF1872" s="236"/>
      <c r="AG1872" s="236"/>
      <c r="AH1872" s="236"/>
      <c r="AI1872" s="236"/>
      <c r="AJ1872" s="236"/>
      <c r="AK1872" s="236"/>
      <c r="AL1872" s="260" t="str">
        <f t="shared" si="325"/>
        <v>нет</v>
      </c>
      <c r="AM1872" s="260" t="str">
        <f t="shared" si="329"/>
        <v>нет</v>
      </c>
      <c r="AN1872" s="260">
        <f t="shared" si="326"/>
        <v>0</v>
      </c>
      <c r="AO1872" s="260" t="e">
        <f t="shared" si="327"/>
        <v>#VALUE!</v>
      </c>
    </row>
    <row r="1873" spans="1:41">
      <c r="A1873" s="264" t="e">
        <f t="shared" si="330"/>
        <v>#VALUE!</v>
      </c>
      <c r="B1873" s="243">
        <v>1961</v>
      </c>
      <c r="C1873" s="244"/>
      <c r="D1873" s="259" t="str">
        <f t="shared" si="323"/>
        <v/>
      </c>
      <c r="E1873" s="236"/>
      <c r="F1873" s="236"/>
      <c r="G1873" s="244"/>
      <c r="H1873" s="259" t="str">
        <f t="shared" si="324"/>
        <v/>
      </c>
      <c r="I1873" s="236"/>
      <c r="J1873" s="236"/>
      <c r="K1873" s="236"/>
      <c r="L1873" s="236"/>
      <c r="M1873" s="311">
        <f t="shared" si="328"/>
        <v>0</v>
      </c>
      <c r="N1873" s="236"/>
      <c r="O1873" s="236"/>
      <c r="P1873" s="236"/>
      <c r="Q1873" s="236"/>
      <c r="R1873" s="236"/>
      <c r="S1873" s="236"/>
      <c r="T1873" s="236"/>
      <c r="U1873" s="236"/>
      <c r="V1873" s="236"/>
      <c r="W1873" s="236"/>
      <c r="X1873" s="236"/>
      <c r="Y1873" s="236"/>
      <c r="Z1873" s="236"/>
      <c r="AA1873" s="236"/>
      <c r="AB1873" s="236"/>
      <c r="AC1873" s="236"/>
      <c r="AD1873" s="236"/>
      <c r="AE1873" s="236"/>
      <c r="AF1873" s="236"/>
      <c r="AG1873" s="236"/>
      <c r="AH1873" s="236"/>
      <c r="AI1873" s="236"/>
      <c r="AJ1873" s="236"/>
      <c r="AK1873" s="236"/>
      <c r="AL1873" s="260" t="str">
        <f t="shared" si="325"/>
        <v>нет</v>
      </c>
      <c r="AM1873" s="260" t="str">
        <f t="shared" si="329"/>
        <v>нет</v>
      </c>
      <c r="AN1873" s="260">
        <f t="shared" si="326"/>
        <v>0</v>
      </c>
      <c r="AO1873" s="260" t="e">
        <f t="shared" si="327"/>
        <v>#VALUE!</v>
      </c>
    </row>
    <row r="1874" spans="1:41">
      <c r="A1874" s="264" t="e">
        <f t="shared" si="330"/>
        <v>#VALUE!</v>
      </c>
      <c r="B1874" s="243">
        <v>1962</v>
      </c>
      <c r="C1874" s="244"/>
      <c r="D1874" s="259" t="str">
        <f t="shared" si="323"/>
        <v/>
      </c>
      <c r="E1874" s="236"/>
      <c r="F1874" s="236"/>
      <c r="G1874" s="244"/>
      <c r="H1874" s="259" t="str">
        <f t="shared" si="324"/>
        <v/>
      </c>
      <c r="I1874" s="236"/>
      <c r="J1874" s="236"/>
      <c r="K1874" s="236"/>
      <c r="L1874" s="236"/>
      <c r="M1874" s="311">
        <f t="shared" si="328"/>
        <v>0</v>
      </c>
      <c r="N1874" s="236"/>
      <c r="O1874" s="236"/>
      <c r="P1874" s="236"/>
      <c r="Q1874" s="236"/>
      <c r="R1874" s="236"/>
      <c r="S1874" s="236"/>
      <c r="T1874" s="236"/>
      <c r="U1874" s="236"/>
      <c r="V1874" s="236"/>
      <c r="W1874" s="236"/>
      <c r="X1874" s="236"/>
      <c r="Y1874" s="236"/>
      <c r="Z1874" s="236"/>
      <c r="AA1874" s="236"/>
      <c r="AB1874" s="236"/>
      <c r="AC1874" s="236"/>
      <c r="AD1874" s="236"/>
      <c r="AE1874" s="236"/>
      <c r="AF1874" s="236"/>
      <c r="AG1874" s="236"/>
      <c r="AH1874" s="236"/>
      <c r="AI1874" s="236"/>
      <c r="AJ1874" s="236"/>
      <c r="AK1874" s="236"/>
      <c r="AL1874" s="260" t="str">
        <f t="shared" si="325"/>
        <v>нет</v>
      </c>
      <c r="AM1874" s="260" t="str">
        <f t="shared" si="329"/>
        <v>нет</v>
      </c>
      <c r="AN1874" s="260">
        <f t="shared" si="326"/>
        <v>0</v>
      </c>
      <c r="AO1874" s="260" t="e">
        <f t="shared" si="327"/>
        <v>#VALUE!</v>
      </c>
    </row>
    <row r="1875" spans="1:41">
      <c r="A1875" s="264" t="e">
        <f t="shared" si="330"/>
        <v>#VALUE!</v>
      </c>
      <c r="B1875" s="243">
        <v>1963</v>
      </c>
      <c r="C1875" s="244"/>
      <c r="D1875" s="259" t="str">
        <f t="shared" si="323"/>
        <v/>
      </c>
      <c r="E1875" s="236"/>
      <c r="F1875" s="236"/>
      <c r="G1875" s="244"/>
      <c r="H1875" s="259" t="str">
        <f t="shared" si="324"/>
        <v/>
      </c>
      <c r="I1875" s="236"/>
      <c r="J1875" s="236"/>
      <c r="K1875" s="236"/>
      <c r="L1875" s="236"/>
      <c r="M1875" s="311">
        <f t="shared" si="328"/>
        <v>0</v>
      </c>
      <c r="N1875" s="236"/>
      <c r="O1875" s="236"/>
      <c r="P1875" s="236"/>
      <c r="Q1875" s="236"/>
      <c r="R1875" s="236"/>
      <c r="S1875" s="236"/>
      <c r="T1875" s="236"/>
      <c r="U1875" s="236"/>
      <c r="V1875" s="236"/>
      <c r="W1875" s="236"/>
      <c r="X1875" s="236"/>
      <c r="Y1875" s="236"/>
      <c r="Z1875" s="236"/>
      <c r="AA1875" s="236"/>
      <c r="AB1875" s="236"/>
      <c r="AC1875" s="236"/>
      <c r="AD1875" s="236"/>
      <c r="AE1875" s="236"/>
      <c r="AF1875" s="236"/>
      <c r="AG1875" s="236"/>
      <c r="AH1875" s="236"/>
      <c r="AI1875" s="236"/>
      <c r="AJ1875" s="236"/>
      <c r="AK1875" s="236"/>
      <c r="AL1875" s="260" t="str">
        <f t="shared" si="325"/>
        <v>нет</v>
      </c>
      <c r="AM1875" s="260" t="str">
        <f t="shared" si="329"/>
        <v>нет</v>
      </c>
      <c r="AN1875" s="260">
        <f t="shared" si="326"/>
        <v>0</v>
      </c>
      <c r="AO1875" s="260" t="e">
        <f t="shared" si="327"/>
        <v>#VALUE!</v>
      </c>
    </row>
    <row r="1876" spans="1:41">
      <c r="A1876" s="264" t="e">
        <f t="shared" si="330"/>
        <v>#VALUE!</v>
      </c>
      <c r="B1876" s="243">
        <v>1964</v>
      </c>
      <c r="C1876" s="244"/>
      <c r="D1876" s="259" t="str">
        <f t="shared" si="323"/>
        <v/>
      </c>
      <c r="E1876" s="236"/>
      <c r="F1876" s="236"/>
      <c r="G1876" s="244"/>
      <c r="H1876" s="259" t="str">
        <f t="shared" si="324"/>
        <v/>
      </c>
      <c r="I1876" s="236"/>
      <c r="J1876" s="236"/>
      <c r="K1876" s="236"/>
      <c r="L1876" s="236"/>
      <c r="M1876" s="311">
        <f t="shared" si="328"/>
        <v>0</v>
      </c>
      <c r="N1876" s="236"/>
      <c r="O1876" s="236"/>
      <c r="P1876" s="236"/>
      <c r="Q1876" s="236"/>
      <c r="R1876" s="236"/>
      <c r="S1876" s="236"/>
      <c r="T1876" s="236"/>
      <c r="U1876" s="236"/>
      <c r="V1876" s="236"/>
      <c r="W1876" s="236"/>
      <c r="X1876" s="236"/>
      <c r="Y1876" s="236"/>
      <c r="Z1876" s="236"/>
      <c r="AA1876" s="236"/>
      <c r="AB1876" s="236"/>
      <c r="AC1876" s="236"/>
      <c r="AD1876" s="236"/>
      <c r="AE1876" s="236"/>
      <c r="AF1876" s="236"/>
      <c r="AG1876" s="236"/>
      <c r="AH1876" s="236"/>
      <c r="AI1876" s="236"/>
      <c r="AJ1876" s="236"/>
      <c r="AK1876" s="236"/>
      <c r="AL1876" s="260" t="str">
        <f t="shared" si="325"/>
        <v>нет</v>
      </c>
      <c r="AM1876" s="260" t="str">
        <f t="shared" si="329"/>
        <v>нет</v>
      </c>
      <c r="AN1876" s="260">
        <f t="shared" si="326"/>
        <v>0</v>
      </c>
      <c r="AO1876" s="260" t="e">
        <f t="shared" si="327"/>
        <v>#VALUE!</v>
      </c>
    </row>
    <row r="1877" spans="1:41">
      <c r="A1877" s="264" t="e">
        <f t="shared" si="330"/>
        <v>#VALUE!</v>
      </c>
      <c r="B1877" s="243">
        <v>1965</v>
      </c>
      <c r="C1877" s="244"/>
      <c r="D1877" s="259" t="str">
        <f t="shared" si="323"/>
        <v/>
      </c>
      <c r="E1877" s="236"/>
      <c r="F1877" s="236"/>
      <c r="G1877" s="244"/>
      <c r="H1877" s="259" t="str">
        <f t="shared" si="324"/>
        <v/>
      </c>
      <c r="I1877" s="236"/>
      <c r="J1877" s="236"/>
      <c r="K1877" s="236"/>
      <c r="L1877" s="236"/>
      <c r="M1877" s="311">
        <f t="shared" si="328"/>
        <v>0</v>
      </c>
      <c r="N1877" s="236"/>
      <c r="O1877" s="236"/>
      <c r="P1877" s="236"/>
      <c r="Q1877" s="236"/>
      <c r="R1877" s="236"/>
      <c r="S1877" s="236"/>
      <c r="T1877" s="236"/>
      <c r="U1877" s="236"/>
      <c r="V1877" s="236"/>
      <c r="W1877" s="236"/>
      <c r="X1877" s="236"/>
      <c r="Y1877" s="236"/>
      <c r="Z1877" s="236"/>
      <c r="AA1877" s="236"/>
      <c r="AB1877" s="236"/>
      <c r="AC1877" s="236"/>
      <c r="AD1877" s="236"/>
      <c r="AE1877" s="236"/>
      <c r="AF1877" s="236"/>
      <c r="AG1877" s="236"/>
      <c r="AH1877" s="236"/>
      <c r="AI1877" s="236"/>
      <c r="AJ1877" s="236"/>
      <c r="AK1877" s="236"/>
      <c r="AL1877" s="260" t="str">
        <f t="shared" si="325"/>
        <v>нет</v>
      </c>
      <c r="AM1877" s="260" t="str">
        <f t="shared" si="329"/>
        <v>нет</v>
      </c>
      <c r="AN1877" s="260">
        <f t="shared" si="326"/>
        <v>0</v>
      </c>
      <c r="AO1877" s="260" t="e">
        <f t="shared" si="327"/>
        <v>#VALUE!</v>
      </c>
    </row>
    <row r="1878" spans="1:41">
      <c r="A1878" s="264" t="e">
        <f t="shared" si="330"/>
        <v>#VALUE!</v>
      </c>
      <c r="B1878" s="243">
        <v>1966</v>
      </c>
      <c r="C1878" s="244"/>
      <c r="D1878" s="259" t="str">
        <f t="shared" si="323"/>
        <v/>
      </c>
      <c r="E1878" s="236"/>
      <c r="F1878" s="236"/>
      <c r="G1878" s="244"/>
      <c r="H1878" s="259" t="str">
        <f t="shared" si="324"/>
        <v/>
      </c>
      <c r="I1878" s="236"/>
      <c r="J1878" s="236"/>
      <c r="K1878" s="236"/>
      <c r="L1878" s="236"/>
      <c r="M1878" s="311">
        <f t="shared" si="328"/>
        <v>0</v>
      </c>
      <c r="N1878" s="236"/>
      <c r="O1878" s="236"/>
      <c r="P1878" s="236"/>
      <c r="Q1878" s="236"/>
      <c r="R1878" s="236"/>
      <c r="S1878" s="236"/>
      <c r="T1878" s="236"/>
      <c r="U1878" s="236"/>
      <c r="V1878" s="236"/>
      <c r="W1878" s="236"/>
      <c r="X1878" s="236"/>
      <c r="Y1878" s="236"/>
      <c r="Z1878" s="236"/>
      <c r="AA1878" s="236"/>
      <c r="AB1878" s="236"/>
      <c r="AC1878" s="236"/>
      <c r="AD1878" s="236"/>
      <c r="AE1878" s="236"/>
      <c r="AF1878" s="236"/>
      <c r="AG1878" s="236"/>
      <c r="AH1878" s="236"/>
      <c r="AI1878" s="236"/>
      <c r="AJ1878" s="236"/>
      <c r="AK1878" s="236"/>
      <c r="AL1878" s="260" t="str">
        <f t="shared" si="325"/>
        <v>нет</v>
      </c>
      <c r="AM1878" s="260" t="str">
        <f t="shared" si="329"/>
        <v>нет</v>
      </c>
      <c r="AN1878" s="260">
        <f t="shared" si="326"/>
        <v>0</v>
      </c>
      <c r="AO1878" s="260" t="e">
        <f t="shared" si="327"/>
        <v>#VALUE!</v>
      </c>
    </row>
    <row r="1879" spans="1:41">
      <c r="A1879" s="264" t="e">
        <f t="shared" si="330"/>
        <v>#VALUE!</v>
      </c>
      <c r="B1879" s="243">
        <v>1967</v>
      </c>
      <c r="C1879" s="244"/>
      <c r="D1879" s="259" t="str">
        <f t="shared" si="323"/>
        <v/>
      </c>
      <c r="E1879" s="236"/>
      <c r="F1879" s="236"/>
      <c r="G1879" s="244"/>
      <c r="H1879" s="259" t="str">
        <f t="shared" si="324"/>
        <v/>
      </c>
      <c r="I1879" s="236"/>
      <c r="J1879" s="236"/>
      <c r="K1879" s="236"/>
      <c r="L1879" s="236"/>
      <c r="M1879" s="311">
        <f t="shared" si="328"/>
        <v>0</v>
      </c>
      <c r="N1879" s="236"/>
      <c r="O1879" s="236"/>
      <c r="P1879" s="236"/>
      <c r="Q1879" s="236"/>
      <c r="R1879" s="236"/>
      <c r="S1879" s="236"/>
      <c r="T1879" s="236"/>
      <c r="U1879" s="236"/>
      <c r="V1879" s="236"/>
      <c r="W1879" s="236"/>
      <c r="X1879" s="236"/>
      <c r="Y1879" s="236"/>
      <c r="Z1879" s="236"/>
      <c r="AA1879" s="236"/>
      <c r="AB1879" s="236"/>
      <c r="AC1879" s="236"/>
      <c r="AD1879" s="236"/>
      <c r="AE1879" s="236"/>
      <c r="AF1879" s="236"/>
      <c r="AG1879" s="236"/>
      <c r="AH1879" s="236"/>
      <c r="AI1879" s="236"/>
      <c r="AJ1879" s="236"/>
      <c r="AK1879" s="236"/>
      <c r="AL1879" s="260" t="str">
        <f t="shared" si="325"/>
        <v>нет</v>
      </c>
      <c r="AM1879" s="260" t="str">
        <f t="shared" si="329"/>
        <v>нет</v>
      </c>
      <c r="AN1879" s="260">
        <f t="shared" si="326"/>
        <v>0</v>
      </c>
      <c r="AO1879" s="260" t="e">
        <f t="shared" si="327"/>
        <v>#VALUE!</v>
      </c>
    </row>
    <row r="1880" spans="1:41">
      <c r="A1880" s="264" t="e">
        <f t="shared" si="330"/>
        <v>#VALUE!</v>
      </c>
      <c r="B1880" s="243">
        <v>1968</v>
      </c>
      <c r="C1880" s="244"/>
      <c r="D1880" s="259" t="str">
        <f t="shared" si="323"/>
        <v/>
      </c>
      <c r="E1880" s="236"/>
      <c r="F1880" s="236"/>
      <c r="G1880" s="244"/>
      <c r="H1880" s="259" t="str">
        <f t="shared" si="324"/>
        <v/>
      </c>
      <c r="I1880" s="236"/>
      <c r="J1880" s="236"/>
      <c r="K1880" s="236"/>
      <c r="L1880" s="236"/>
      <c r="M1880" s="311">
        <f t="shared" si="328"/>
        <v>0</v>
      </c>
      <c r="N1880" s="236"/>
      <c r="O1880" s="236"/>
      <c r="P1880" s="236"/>
      <c r="Q1880" s="236"/>
      <c r="R1880" s="236"/>
      <c r="S1880" s="236"/>
      <c r="T1880" s="236"/>
      <c r="U1880" s="236"/>
      <c r="V1880" s="236"/>
      <c r="W1880" s="236"/>
      <c r="X1880" s="236"/>
      <c r="Y1880" s="236"/>
      <c r="Z1880" s="236"/>
      <c r="AA1880" s="236"/>
      <c r="AB1880" s="236"/>
      <c r="AC1880" s="236"/>
      <c r="AD1880" s="236"/>
      <c r="AE1880" s="236"/>
      <c r="AF1880" s="236"/>
      <c r="AG1880" s="236"/>
      <c r="AH1880" s="236"/>
      <c r="AI1880" s="236"/>
      <c r="AJ1880" s="236"/>
      <c r="AK1880" s="236"/>
      <c r="AL1880" s="260" t="str">
        <f t="shared" si="325"/>
        <v>нет</v>
      </c>
      <c r="AM1880" s="260" t="str">
        <f t="shared" si="329"/>
        <v>нет</v>
      </c>
      <c r="AN1880" s="260">
        <f t="shared" si="326"/>
        <v>0</v>
      </c>
      <c r="AO1880" s="260" t="e">
        <f t="shared" si="327"/>
        <v>#VALUE!</v>
      </c>
    </row>
    <row r="1881" spans="1:41">
      <c r="A1881" s="264" t="e">
        <f t="shared" si="330"/>
        <v>#VALUE!</v>
      </c>
      <c r="B1881" s="243">
        <v>1969</v>
      </c>
      <c r="C1881" s="244"/>
      <c r="D1881" s="259" t="str">
        <f t="shared" si="323"/>
        <v/>
      </c>
      <c r="E1881" s="236"/>
      <c r="F1881" s="236"/>
      <c r="G1881" s="244"/>
      <c r="H1881" s="259" t="str">
        <f t="shared" si="324"/>
        <v/>
      </c>
      <c r="I1881" s="236"/>
      <c r="J1881" s="236"/>
      <c r="K1881" s="236"/>
      <c r="L1881" s="236"/>
      <c r="M1881" s="311">
        <f t="shared" si="328"/>
        <v>0</v>
      </c>
      <c r="N1881" s="236"/>
      <c r="O1881" s="236"/>
      <c r="P1881" s="236"/>
      <c r="Q1881" s="236"/>
      <c r="R1881" s="236"/>
      <c r="S1881" s="236"/>
      <c r="T1881" s="236"/>
      <c r="U1881" s="236"/>
      <c r="V1881" s="236"/>
      <c r="W1881" s="236"/>
      <c r="X1881" s="236"/>
      <c r="Y1881" s="236"/>
      <c r="Z1881" s="236"/>
      <c r="AA1881" s="236"/>
      <c r="AB1881" s="236"/>
      <c r="AC1881" s="236"/>
      <c r="AD1881" s="236"/>
      <c r="AE1881" s="236"/>
      <c r="AF1881" s="236"/>
      <c r="AG1881" s="236"/>
      <c r="AH1881" s="236"/>
      <c r="AI1881" s="236"/>
      <c r="AJ1881" s="236"/>
      <c r="AK1881" s="236"/>
      <c r="AL1881" s="260" t="str">
        <f t="shared" si="325"/>
        <v>нет</v>
      </c>
      <c r="AM1881" s="260" t="str">
        <f t="shared" si="329"/>
        <v>нет</v>
      </c>
      <c r="AN1881" s="260">
        <f t="shared" si="326"/>
        <v>0</v>
      </c>
      <c r="AO1881" s="260" t="e">
        <f t="shared" si="327"/>
        <v>#VALUE!</v>
      </c>
    </row>
    <row r="1882" spans="1:41">
      <c r="A1882" s="264" t="e">
        <f t="shared" si="330"/>
        <v>#VALUE!</v>
      </c>
      <c r="B1882" s="243">
        <v>1970</v>
      </c>
      <c r="C1882" s="244"/>
      <c r="D1882" s="259" t="str">
        <f t="shared" si="323"/>
        <v/>
      </c>
      <c r="E1882" s="236"/>
      <c r="F1882" s="236"/>
      <c r="G1882" s="244"/>
      <c r="H1882" s="259" t="str">
        <f t="shared" si="324"/>
        <v/>
      </c>
      <c r="I1882" s="236"/>
      <c r="J1882" s="236"/>
      <c r="K1882" s="236"/>
      <c r="L1882" s="236"/>
      <c r="M1882" s="311">
        <f t="shared" si="328"/>
        <v>0</v>
      </c>
      <c r="N1882" s="236"/>
      <c r="O1882" s="236"/>
      <c r="P1882" s="236"/>
      <c r="Q1882" s="236"/>
      <c r="R1882" s="236"/>
      <c r="S1882" s="236"/>
      <c r="T1882" s="236"/>
      <c r="U1882" s="236"/>
      <c r="V1882" s="236"/>
      <c r="W1882" s="236"/>
      <c r="X1882" s="236"/>
      <c r="Y1882" s="236"/>
      <c r="Z1882" s="236"/>
      <c r="AA1882" s="236"/>
      <c r="AB1882" s="236"/>
      <c r="AC1882" s="236"/>
      <c r="AD1882" s="236"/>
      <c r="AE1882" s="236"/>
      <c r="AF1882" s="236"/>
      <c r="AG1882" s="236"/>
      <c r="AH1882" s="236"/>
      <c r="AI1882" s="236"/>
      <c r="AJ1882" s="236"/>
      <c r="AK1882" s="236"/>
      <c r="AL1882" s="260" t="str">
        <f t="shared" si="325"/>
        <v>нет</v>
      </c>
      <c r="AM1882" s="260" t="str">
        <f t="shared" si="329"/>
        <v>нет</v>
      </c>
      <c r="AN1882" s="260">
        <f t="shared" si="326"/>
        <v>0</v>
      </c>
      <c r="AO1882" s="260" t="e">
        <f t="shared" si="327"/>
        <v>#VALUE!</v>
      </c>
    </row>
    <row r="1883" spans="1:41">
      <c r="A1883" s="264" t="e">
        <f t="shared" si="330"/>
        <v>#VALUE!</v>
      </c>
      <c r="B1883" s="243">
        <v>1971</v>
      </c>
      <c r="C1883" s="244"/>
      <c r="D1883" s="259" t="str">
        <f t="shared" si="323"/>
        <v/>
      </c>
      <c r="E1883" s="236"/>
      <c r="F1883" s="236"/>
      <c r="G1883" s="244"/>
      <c r="H1883" s="259" t="str">
        <f t="shared" si="324"/>
        <v/>
      </c>
      <c r="I1883" s="236"/>
      <c r="J1883" s="236"/>
      <c r="K1883" s="236"/>
      <c r="L1883" s="236"/>
      <c r="M1883" s="311">
        <f t="shared" si="328"/>
        <v>0</v>
      </c>
      <c r="N1883" s="236"/>
      <c r="O1883" s="236"/>
      <c r="P1883" s="236"/>
      <c r="Q1883" s="236"/>
      <c r="R1883" s="236"/>
      <c r="S1883" s="236"/>
      <c r="T1883" s="236"/>
      <c r="U1883" s="236"/>
      <c r="V1883" s="236"/>
      <c r="W1883" s="236"/>
      <c r="X1883" s="236"/>
      <c r="Y1883" s="236"/>
      <c r="Z1883" s="236"/>
      <c r="AA1883" s="236"/>
      <c r="AB1883" s="236"/>
      <c r="AC1883" s="236"/>
      <c r="AD1883" s="236"/>
      <c r="AE1883" s="236"/>
      <c r="AF1883" s="236"/>
      <c r="AG1883" s="236"/>
      <c r="AH1883" s="236"/>
      <c r="AI1883" s="236"/>
      <c r="AJ1883" s="236"/>
      <c r="AK1883" s="236"/>
      <c r="AL1883" s="260" t="str">
        <f t="shared" si="325"/>
        <v>нет</v>
      </c>
      <c r="AM1883" s="260" t="str">
        <f t="shared" si="329"/>
        <v>нет</v>
      </c>
      <c r="AN1883" s="260">
        <f t="shared" si="326"/>
        <v>0</v>
      </c>
      <c r="AO1883" s="260" t="e">
        <f t="shared" si="327"/>
        <v>#VALUE!</v>
      </c>
    </row>
    <row r="1884" spans="1:41">
      <c r="A1884" s="264" t="e">
        <f t="shared" si="330"/>
        <v>#VALUE!</v>
      </c>
      <c r="B1884" s="243">
        <v>1972</v>
      </c>
      <c r="C1884" s="244"/>
      <c r="D1884" s="259" t="str">
        <f t="shared" ref="D1884:D1947" si="331">IFERROR(VLOOKUP(C1884,msu,2,0),"")</f>
        <v/>
      </c>
      <c r="E1884" s="236"/>
      <c r="F1884" s="236"/>
      <c r="G1884" s="244"/>
      <c r="H1884" s="259" t="str">
        <f t="shared" ref="H1884:H1947" si="332">IFERROR(VLOOKUP(G1884,oo,2,0),"")</f>
        <v/>
      </c>
      <c r="I1884" s="236"/>
      <c r="J1884" s="236"/>
      <c r="K1884" s="236"/>
      <c r="L1884" s="236"/>
      <c r="M1884" s="311">
        <f t="shared" si="328"/>
        <v>0</v>
      </c>
      <c r="N1884" s="236"/>
      <c r="O1884" s="236"/>
      <c r="P1884" s="236"/>
      <c r="Q1884" s="236"/>
      <c r="R1884" s="236"/>
      <c r="S1884" s="236"/>
      <c r="T1884" s="236"/>
      <c r="U1884" s="236"/>
      <c r="V1884" s="236"/>
      <c r="W1884" s="236"/>
      <c r="X1884" s="236"/>
      <c r="Y1884" s="236"/>
      <c r="Z1884" s="236"/>
      <c r="AA1884" s="236"/>
      <c r="AB1884" s="236"/>
      <c r="AC1884" s="236"/>
      <c r="AD1884" s="236"/>
      <c r="AE1884" s="236"/>
      <c r="AF1884" s="236"/>
      <c r="AG1884" s="236"/>
      <c r="AH1884" s="236"/>
      <c r="AI1884" s="236"/>
      <c r="AJ1884" s="236"/>
      <c r="AK1884" s="236"/>
      <c r="AL1884" s="260" t="str">
        <f t="shared" si="325"/>
        <v>нет</v>
      </c>
      <c r="AM1884" s="260" t="str">
        <f t="shared" si="329"/>
        <v>нет</v>
      </c>
      <c r="AN1884" s="260">
        <f t="shared" si="326"/>
        <v>0</v>
      </c>
      <c r="AO1884" s="260" t="e">
        <f t="shared" si="327"/>
        <v>#VALUE!</v>
      </c>
    </row>
    <row r="1885" spans="1:41">
      <c r="A1885" s="264" t="e">
        <f t="shared" si="330"/>
        <v>#VALUE!</v>
      </c>
      <c r="B1885" s="243">
        <v>1973</v>
      </c>
      <c r="C1885" s="244"/>
      <c r="D1885" s="259" t="str">
        <f t="shared" si="331"/>
        <v/>
      </c>
      <c r="E1885" s="236"/>
      <c r="F1885" s="236"/>
      <c r="G1885" s="244"/>
      <c r="H1885" s="259" t="str">
        <f t="shared" si="332"/>
        <v/>
      </c>
      <c r="I1885" s="236"/>
      <c r="J1885" s="236"/>
      <c r="K1885" s="236"/>
      <c r="L1885" s="236"/>
      <c r="M1885" s="311">
        <f t="shared" si="328"/>
        <v>0</v>
      </c>
      <c r="N1885" s="236"/>
      <c r="O1885" s="236"/>
      <c r="P1885" s="236"/>
      <c r="Q1885" s="236"/>
      <c r="R1885" s="236"/>
      <c r="S1885" s="236"/>
      <c r="T1885" s="236"/>
      <c r="U1885" s="236"/>
      <c r="V1885" s="236"/>
      <c r="W1885" s="236"/>
      <c r="X1885" s="236"/>
      <c r="Y1885" s="236"/>
      <c r="Z1885" s="236"/>
      <c r="AA1885" s="236"/>
      <c r="AB1885" s="236"/>
      <c r="AC1885" s="236"/>
      <c r="AD1885" s="236"/>
      <c r="AE1885" s="236"/>
      <c r="AF1885" s="236"/>
      <c r="AG1885" s="236"/>
      <c r="AH1885" s="236"/>
      <c r="AI1885" s="236"/>
      <c r="AJ1885" s="236"/>
      <c r="AK1885" s="236"/>
      <c r="AL1885" s="260" t="str">
        <f t="shared" si="325"/>
        <v>нет</v>
      </c>
      <c r="AM1885" s="260" t="str">
        <f t="shared" si="329"/>
        <v>нет</v>
      </c>
      <c r="AN1885" s="260">
        <f t="shared" si="326"/>
        <v>0</v>
      </c>
      <c r="AO1885" s="260" t="e">
        <f t="shared" si="327"/>
        <v>#VALUE!</v>
      </c>
    </row>
    <row r="1886" spans="1:41">
      <c r="A1886" s="264" t="e">
        <f t="shared" si="330"/>
        <v>#VALUE!</v>
      </c>
      <c r="B1886" s="243">
        <v>1974</v>
      </c>
      <c r="C1886" s="244"/>
      <c r="D1886" s="259" t="str">
        <f t="shared" si="331"/>
        <v/>
      </c>
      <c r="E1886" s="236"/>
      <c r="F1886" s="236"/>
      <c r="G1886" s="244"/>
      <c r="H1886" s="259" t="str">
        <f t="shared" si="332"/>
        <v/>
      </c>
      <c r="I1886" s="236"/>
      <c r="J1886" s="236"/>
      <c r="K1886" s="236"/>
      <c r="L1886" s="236"/>
      <c r="M1886" s="311">
        <f t="shared" si="328"/>
        <v>0</v>
      </c>
      <c r="N1886" s="236"/>
      <c r="O1886" s="236"/>
      <c r="P1886" s="236"/>
      <c r="Q1886" s="236"/>
      <c r="R1886" s="236"/>
      <c r="S1886" s="236"/>
      <c r="T1886" s="236"/>
      <c r="U1886" s="236"/>
      <c r="V1886" s="236"/>
      <c r="W1886" s="236"/>
      <c r="X1886" s="236"/>
      <c r="Y1886" s="236"/>
      <c r="Z1886" s="236"/>
      <c r="AA1886" s="236"/>
      <c r="AB1886" s="236"/>
      <c r="AC1886" s="236"/>
      <c r="AD1886" s="236"/>
      <c r="AE1886" s="236"/>
      <c r="AF1886" s="236"/>
      <c r="AG1886" s="236"/>
      <c r="AH1886" s="236"/>
      <c r="AI1886" s="236"/>
      <c r="AJ1886" s="236"/>
      <c r="AK1886" s="236"/>
      <c r="AL1886" s="260" t="str">
        <f t="shared" si="325"/>
        <v>нет</v>
      </c>
      <c r="AM1886" s="260" t="str">
        <f t="shared" si="329"/>
        <v>нет</v>
      </c>
      <c r="AN1886" s="260">
        <f t="shared" si="326"/>
        <v>0</v>
      </c>
      <c r="AO1886" s="260" t="e">
        <f t="shared" si="327"/>
        <v>#VALUE!</v>
      </c>
    </row>
    <row r="1887" spans="1:41">
      <c r="A1887" s="264" t="e">
        <f t="shared" si="330"/>
        <v>#VALUE!</v>
      </c>
      <c r="B1887" s="243">
        <v>1975</v>
      </c>
      <c r="C1887" s="244"/>
      <c r="D1887" s="259" t="str">
        <f t="shared" si="331"/>
        <v/>
      </c>
      <c r="E1887" s="236"/>
      <c r="F1887" s="236"/>
      <c r="G1887" s="244"/>
      <c r="H1887" s="259" t="str">
        <f t="shared" si="332"/>
        <v/>
      </c>
      <c r="I1887" s="236"/>
      <c r="J1887" s="236"/>
      <c r="K1887" s="236"/>
      <c r="L1887" s="236"/>
      <c r="M1887" s="311">
        <f t="shared" si="328"/>
        <v>0</v>
      </c>
      <c r="N1887" s="236"/>
      <c r="O1887" s="236"/>
      <c r="P1887" s="236"/>
      <c r="Q1887" s="236"/>
      <c r="R1887" s="236"/>
      <c r="S1887" s="236"/>
      <c r="T1887" s="236"/>
      <c r="U1887" s="236"/>
      <c r="V1887" s="236"/>
      <c r="W1887" s="236"/>
      <c r="X1887" s="236"/>
      <c r="Y1887" s="236"/>
      <c r="Z1887" s="236"/>
      <c r="AA1887" s="236"/>
      <c r="AB1887" s="236"/>
      <c r="AC1887" s="236"/>
      <c r="AD1887" s="236"/>
      <c r="AE1887" s="236"/>
      <c r="AF1887" s="236"/>
      <c r="AG1887" s="236"/>
      <c r="AH1887" s="236"/>
      <c r="AI1887" s="236"/>
      <c r="AJ1887" s="236"/>
      <c r="AK1887" s="236"/>
      <c r="AL1887" s="260" t="str">
        <f t="shared" si="325"/>
        <v>нет</v>
      </c>
      <c r="AM1887" s="260" t="str">
        <f t="shared" si="329"/>
        <v>нет</v>
      </c>
      <c r="AN1887" s="260">
        <f t="shared" si="326"/>
        <v>0</v>
      </c>
      <c r="AO1887" s="260" t="e">
        <f t="shared" si="327"/>
        <v>#VALUE!</v>
      </c>
    </row>
    <row r="1888" spans="1:41">
      <c r="A1888" s="264" t="e">
        <f t="shared" si="330"/>
        <v>#VALUE!</v>
      </c>
      <c r="B1888" s="243">
        <v>1976</v>
      </c>
      <c r="C1888" s="244"/>
      <c r="D1888" s="259" t="str">
        <f t="shared" si="331"/>
        <v/>
      </c>
      <c r="E1888" s="236"/>
      <c r="F1888" s="236"/>
      <c r="G1888" s="244"/>
      <c r="H1888" s="259" t="str">
        <f t="shared" si="332"/>
        <v/>
      </c>
      <c r="I1888" s="236"/>
      <c r="J1888" s="236"/>
      <c r="K1888" s="236"/>
      <c r="L1888" s="236"/>
      <c r="M1888" s="311">
        <f t="shared" si="328"/>
        <v>0</v>
      </c>
      <c r="N1888" s="236"/>
      <c r="O1888" s="236"/>
      <c r="P1888" s="236"/>
      <c r="Q1888" s="236"/>
      <c r="R1888" s="236"/>
      <c r="S1888" s="236"/>
      <c r="T1888" s="236"/>
      <c r="U1888" s="236"/>
      <c r="V1888" s="236"/>
      <c r="W1888" s="236"/>
      <c r="X1888" s="236"/>
      <c r="Y1888" s="236"/>
      <c r="Z1888" s="236"/>
      <c r="AA1888" s="236"/>
      <c r="AB1888" s="236"/>
      <c r="AC1888" s="236"/>
      <c r="AD1888" s="236"/>
      <c r="AE1888" s="236"/>
      <c r="AF1888" s="236"/>
      <c r="AG1888" s="236"/>
      <c r="AH1888" s="236"/>
      <c r="AI1888" s="236"/>
      <c r="AJ1888" s="236"/>
      <c r="AK1888" s="236"/>
      <c r="AL1888" s="260" t="str">
        <f t="shared" si="325"/>
        <v>нет</v>
      </c>
      <c r="AM1888" s="260" t="str">
        <f t="shared" si="329"/>
        <v>нет</v>
      </c>
      <c r="AN1888" s="260">
        <f t="shared" si="326"/>
        <v>0</v>
      </c>
      <c r="AO1888" s="260" t="e">
        <f t="shared" si="327"/>
        <v>#VALUE!</v>
      </c>
    </row>
    <row r="1889" spans="1:41">
      <c r="A1889" s="264" t="e">
        <f t="shared" si="330"/>
        <v>#VALUE!</v>
      </c>
      <c r="B1889" s="243">
        <v>1977</v>
      </c>
      <c r="C1889" s="244"/>
      <c r="D1889" s="259" t="str">
        <f t="shared" si="331"/>
        <v/>
      </c>
      <c r="E1889" s="236"/>
      <c r="F1889" s="236"/>
      <c r="G1889" s="244"/>
      <c r="H1889" s="259" t="str">
        <f t="shared" si="332"/>
        <v/>
      </c>
      <c r="I1889" s="236"/>
      <c r="J1889" s="236"/>
      <c r="K1889" s="236"/>
      <c r="L1889" s="236"/>
      <c r="M1889" s="311">
        <f t="shared" si="328"/>
        <v>0</v>
      </c>
      <c r="N1889" s="236"/>
      <c r="O1889" s="236"/>
      <c r="P1889" s="236"/>
      <c r="Q1889" s="236"/>
      <c r="R1889" s="236"/>
      <c r="S1889" s="236"/>
      <c r="T1889" s="236"/>
      <c r="U1889" s="236"/>
      <c r="V1889" s="236"/>
      <c r="W1889" s="236"/>
      <c r="X1889" s="236"/>
      <c r="Y1889" s="236"/>
      <c r="Z1889" s="236"/>
      <c r="AA1889" s="236"/>
      <c r="AB1889" s="236"/>
      <c r="AC1889" s="236"/>
      <c r="AD1889" s="236"/>
      <c r="AE1889" s="236"/>
      <c r="AF1889" s="236"/>
      <c r="AG1889" s="236"/>
      <c r="AH1889" s="236"/>
      <c r="AI1889" s="236"/>
      <c r="AJ1889" s="236"/>
      <c r="AK1889" s="236"/>
      <c r="AL1889" s="260" t="str">
        <f t="shared" si="325"/>
        <v>нет</v>
      </c>
      <c r="AM1889" s="260" t="str">
        <f t="shared" si="329"/>
        <v>нет</v>
      </c>
      <c r="AN1889" s="260">
        <f t="shared" si="326"/>
        <v>0</v>
      </c>
      <c r="AO1889" s="260" t="e">
        <f t="shared" si="327"/>
        <v>#VALUE!</v>
      </c>
    </row>
    <row r="1890" spans="1:41">
      <c r="A1890" s="264" t="e">
        <f t="shared" si="330"/>
        <v>#VALUE!</v>
      </c>
      <c r="B1890" s="243">
        <v>1978</v>
      </c>
      <c r="C1890" s="244"/>
      <c r="D1890" s="259" t="str">
        <f t="shared" si="331"/>
        <v/>
      </c>
      <c r="E1890" s="236"/>
      <c r="F1890" s="236"/>
      <c r="G1890" s="244"/>
      <c r="H1890" s="259" t="str">
        <f t="shared" si="332"/>
        <v/>
      </c>
      <c r="I1890" s="236"/>
      <c r="J1890" s="236"/>
      <c r="K1890" s="236"/>
      <c r="L1890" s="236"/>
      <c r="M1890" s="311">
        <f t="shared" si="328"/>
        <v>0</v>
      </c>
      <c r="N1890" s="236"/>
      <c r="O1890" s="236"/>
      <c r="P1890" s="236"/>
      <c r="Q1890" s="236"/>
      <c r="R1890" s="236"/>
      <c r="S1890" s="236"/>
      <c r="T1890" s="236"/>
      <c r="U1890" s="236"/>
      <c r="V1890" s="236"/>
      <c r="W1890" s="236"/>
      <c r="X1890" s="236"/>
      <c r="Y1890" s="236"/>
      <c r="Z1890" s="236"/>
      <c r="AA1890" s="236"/>
      <c r="AB1890" s="236"/>
      <c r="AC1890" s="236"/>
      <c r="AD1890" s="236"/>
      <c r="AE1890" s="236"/>
      <c r="AF1890" s="236"/>
      <c r="AG1890" s="236"/>
      <c r="AH1890" s="236"/>
      <c r="AI1890" s="236"/>
      <c r="AJ1890" s="236"/>
      <c r="AK1890" s="236"/>
      <c r="AL1890" s="260" t="str">
        <f t="shared" ref="AL1890:AL1953" si="333">IF($I1890&lt;5,"нет",IF($I1890&gt;9,"нет","да"))</f>
        <v>нет</v>
      </c>
      <c r="AM1890" s="260" t="str">
        <f t="shared" si="329"/>
        <v>нет</v>
      </c>
      <c r="AN1890" s="260">
        <f t="shared" ref="AN1890:AN1953" si="334">COUNTIF(N1890:AK1890,"призер")+COUNTIF(N1890:AK1890,"победитель")</f>
        <v>0</v>
      </c>
      <c r="AO1890" s="260" t="e">
        <f t="shared" ref="AO1890:AO1953" si="335">IF(LEN(G1890)=5,LEFT(G1890,1)+100,LEFT(G1890,2)+100)</f>
        <v>#VALUE!</v>
      </c>
    </row>
    <row r="1891" spans="1:41">
      <c r="A1891" s="264" t="e">
        <f t="shared" si="330"/>
        <v>#VALUE!</v>
      </c>
      <c r="B1891" s="243">
        <v>1979</v>
      </c>
      <c r="C1891" s="244"/>
      <c r="D1891" s="259" t="str">
        <f t="shared" si="331"/>
        <v/>
      </c>
      <c r="E1891" s="236"/>
      <c r="F1891" s="236"/>
      <c r="G1891" s="244"/>
      <c r="H1891" s="259" t="str">
        <f t="shared" si="332"/>
        <v/>
      </c>
      <c r="I1891" s="236"/>
      <c r="J1891" s="236"/>
      <c r="K1891" s="236"/>
      <c r="L1891" s="236"/>
      <c r="M1891" s="311">
        <f t="shared" ref="M1891:M1954" si="336">COUNTA(N1891:AK1891)</f>
        <v>0</v>
      </c>
      <c r="N1891" s="236"/>
      <c r="O1891" s="236"/>
      <c r="P1891" s="236"/>
      <c r="Q1891" s="236"/>
      <c r="R1891" s="236"/>
      <c r="S1891" s="236"/>
      <c r="T1891" s="236"/>
      <c r="U1891" s="236"/>
      <c r="V1891" s="236"/>
      <c r="W1891" s="236"/>
      <c r="X1891" s="236"/>
      <c r="Y1891" s="236"/>
      <c r="Z1891" s="236"/>
      <c r="AA1891" s="236"/>
      <c r="AB1891" s="236"/>
      <c r="AC1891" s="236"/>
      <c r="AD1891" s="236"/>
      <c r="AE1891" s="236"/>
      <c r="AF1891" s="236"/>
      <c r="AG1891" s="236"/>
      <c r="AH1891" s="236"/>
      <c r="AI1891" s="236"/>
      <c r="AJ1891" s="236"/>
      <c r="AK1891" s="236"/>
      <c r="AL1891" s="260" t="str">
        <f t="shared" si="333"/>
        <v>нет</v>
      </c>
      <c r="AM1891" s="260" t="str">
        <f t="shared" ref="AM1891:AM1954" si="337">IF($I1891&lt;=9,"нет","да")</f>
        <v>нет</v>
      </c>
      <c r="AN1891" s="260">
        <f t="shared" si="334"/>
        <v>0</v>
      </c>
      <c r="AO1891" s="260" t="e">
        <f t="shared" si="335"/>
        <v>#VALUE!</v>
      </c>
    </row>
    <row r="1892" spans="1:41">
      <c r="A1892" s="264" t="e">
        <f t="shared" si="330"/>
        <v>#VALUE!</v>
      </c>
      <c r="B1892" s="243">
        <v>1980</v>
      </c>
      <c r="C1892" s="244"/>
      <c r="D1892" s="259" t="str">
        <f t="shared" si="331"/>
        <v/>
      </c>
      <c r="E1892" s="236"/>
      <c r="F1892" s="236"/>
      <c r="G1892" s="244"/>
      <c r="H1892" s="259" t="str">
        <f t="shared" si="332"/>
        <v/>
      </c>
      <c r="I1892" s="236"/>
      <c r="J1892" s="236"/>
      <c r="K1892" s="236"/>
      <c r="L1892" s="236"/>
      <c r="M1892" s="311">
        <f t="shared" si="336"/>
        <v>0</v>
      </c>
      <c r="N1892" s="236"/>
      <c r="O1892" s="236"/>
      <c r="P1892" s="236"/>
      <c r="Q1892" s="236"/>
      <c r="R1892" s="236"/>
      <c r="S1892" s="236"/>
      <c r="T1892" s="236"/>
      <c r="U1892" s="236"/>
      <c r="V1892" s="236"/>
      <c r="W1892" s="236"/>
      <c r="X1892" s="236"/>
      <c r="Y1892" s="236"/>
      <c r="Z1892" s="236"/>
      <c r="AA1892" s="236"/>
      <c r="AB1892" s="236"/>
      <c r="AC1892" s="236"/>
      <c r="AD1892" s="236"/>
      <c r="AE1892" s="236"/>
      <c r="AF1892" s="236"/>
      <c r="AG1892" s="236"/>
      <c r="AH1892" s="236"/>
      <c r="AI1892" s="236"/>
      <c r="AJ1892" s="236"/>
      <c r="AK1892" s="236"/>
      <c r="AL1892" s="260" t="str">
        <f t="shared" si="333"/>
        <v>нет</v>
      </c>
      <c r="AM1892" s="260" t="str">
        <f t="shared" si="337"/>
        <v>нет</v>
      </c>
      <c r="AN1892" s="260">
        <f t="shared" si="334"/>
        <v>0</v>
      </c>
      <c r="AO1892" s="260" t="e">
        <f t="shared" si="335"/>
        <v>#VALUE!</v>
      </c>
    </row>
    <row r="1893" spans="1:41">
      <c r="A1893" s="264" t="e">
        <f t="shared" si="330"/>
        <v>#VALUE!</v>
      </c>
      <c r="B1893" s="243">
        <v>1981</v>
      </c>
      <c r="C1893" s="244"/>
      <c r="D1893" s="259" t="str">
        <f t="shared" si="331"/>
        <v/>
      </c>
      <c r="E1893" s="236"/>
      <c r="F1893" s="236"/>
      <c r="G1893" s="244"/>
      <c r="H1893" s="259" t="str">
        <f t="shared" si="332"/>
        <v/>
      </c>
      <c r="I1893" s="236"/>
      <c r="J1893" s="236"/>
      <c r="K1893" s="236"/>
      <c r="L1893" s="236"/>
      <c r="M1893" s="311">
        <f t="shared" si="336"/>
        <v>0</v>
      </c>
      <c r="N1893" s="236"/>
      <c r="O1893" s="236"/>
      <c r="P1893" s="236"/>
      <c r="Q1893" s="236"/>
      <c r="R1893" s="236"/>
      <c r="S1893" s="236"/>
      <c r="T1893" s="236"/>
      <c r="U1893" s="236"/>
      <c r="V1893" s="236"/>
      <c r="W1893" s="236"/>
      <c r="X1893" s="236"/>
      <c r="Y1893" s="236"/>
      <c r="Z1893" s="236"/>
      <c r="AA1893" s="236"/>
      <c r="AB1893" s="236"/>
      <c r="AC1893" s="236"/>
      <c r="AD1893" s="236"/>
      <c r="AE1893" s="236"/>
      <c r="AF1893" s="236"/>
      <c r="AG1893" s="236"/>
      <c r="AH1893" s="236"/>
      <c r="AI1893" s="236"/>
      <c r="AJ1893" s="236"/>
      <c r="AK1893" s="236"/>
      <c r="AL1893" s="260" t="str">
        <f t="shared" si="333"/>
        <v>нет</v>
      </c>
      <c r="AM1893" s="260" t="str">
        <f t="shared" si="337"/>
        <v>нет</v>
      </c>
      <c r="AN1893" s="260">
        <f t="shared" si="334"/>
        <v>0</v>
      </c>
      <c r="AO1893" s="260" t="e">
        <f t="shared" si="335"/>
        <v>#VALUE!</v>
      </c>
    </row>
    <row r="1894" spans="1:41">
      <c r="A1894" s="264" t="e">
        <f t="shared" si="330"/>
        <v>#VALUE!</v>
      </c>
      <c r="B1894" s="243">
        <v>1982</v>
      </c>
      <c r="C1894" s="244"/>
      <c r="D1894" s="259" t="str">
        <f t="shared" si="331"/>
        <v/>
      </c>
      <c r="E1894" s="236"/>
      <c r="F1894" s="236"/>
      <c r="G1894" s="244"/>
      <c r="H1894" s="259" t="str">
        <f t="shared" si="332"/>
        <v/>
      </c>
      <c r="I1894" s="236"/>
      <c r="J1894" s="236"/>
      <c r="K1894" s="236"/>
      <c r="L1894" s="236"/>
      <c r="M1894" s="311">
        <f t="shared" si="336"/>
        <v>0</v>
      </c>
      <c r="N1894" s="236"/>
      <c r="O1894" s="236"/>
      <c r="P1894" s="236"/>
      <c r="Q1894" s="236"/>
      <c r="R1894" s="236"/>
      <c r="S1894" s="236"/>
      <c r="T1894" s="236"/>
      <c r="U1894" s="236"/>
      <c r="V1894" s="236"/>
      <c r="W1894" s="236"/>
      <c r="X1894" s="236"/>
      <c r="Y1894" s="236"/>
      <c r="Z1894" s="236"/>
      <c r="AA1894" s="236"/>
      <c r="AB1894" s="236"/>
      <c r="AC1894" s="236"/>
      <c r="AD1894" s="236"/>
      <c r="AE1894" s="236"/>
      <c r="AF1894" s="236"/>
      <c r="AG1894" s="236"/>
      <c r="AH1894" s="236"/>
      <c r="AI1894" s="236"/>
      <c r="AJ1894" s="236"/>
      <c r="AK1894" s="236"/>
      <c r="AL1894" s="260" t="str">
        <f t="shared" si="333"/>
        <v>нет</v>
      </c>
      <c r="AM1894" s="260" t="str">
        <f t="shared" si="337"/>
        <v>нет</v>
      </c>
      <c r="AN1894" s="260">
        <f t="shared" si="334"/>
        <v>0</v>
      </c>
      <c r="AO1894" s="260" t="e">
        <f t="shared" si="335"/>
        <v>#VALUE!</v>
      </c>
    </row>
    <row r="1895" spans="1:41">
      <c r="A1895" s="264" t="e">
        <f t="shared" si="330"/>
        <v>#VALUE!</v>
      </c>
      <c r="B1895" s="243">
        <v>1983</v>
      </c>
      <c r="C1895" s="244"/>
      <c r="D1895" s="259" t="str">
        <f t="shared" si="331"/>
        <v/>
      </c>
      <c r="E1895" s="236"/>
      <c r="F1895" s="236"/>
      <c r="G1895" s="244"/>
      <c r="H1895" s="259" t="str">
        <f t="shared" si="332"/>
        <v/>
      </c>
      <c r="I1895" s="236"/>
      <c r="J1895" s="236"/>
      <c r="K1895" s="236"/>
      <c r="L1895" s="236"/>
      <c r="M1895" s="311">
        <f t="shared" si="336"/>
        <v>0</v>
      </c>
      <c r="N1895" s="236"/>
      <c r="O1895" s="236"/>
      <c r="P1895" s="236"/>
      <c r="Q1895" s="236"/>
      <c r="R1895" s="236"/>
      <c r="S1895" s="236"/>
      <c r="T1895" s="236"/>
      <c r="U1895" s="236"/>
      <c r="V1895" s="236"/>
      <c r="W1895" s="236"/>
      <c r="X1895" s="236"/>
      <c r="Y1895" s="236"/>
      <c r="Z1895" s="236"/>
      <c r="AA1895" s="236"/>
      <c r="AB1895" s="236"/>
      <c r="AC1895" s="236"/>
      <c r="AD1895" s="236"/>
      <c r="AE1895" s="236"/>
      <c r="AF1895" s="236"/>
      <c r="AG1895" s="236"/>
      <c r="AH1895" s="236"/>
      <c r="AI1895" s="236"/>
      <c r="AJ1895" s="236"/>
      <c r="AK1895" s="236"/>
      <c r="AL1895" s="260" t="str">
        <f t="shared" si="333"/>
        <v>нет</v>
      </c>
      <c r="AM1895" s="260" t="str">
        <f t="shared" si="337"/>
        <v>нет</v>
      </c>
      <c r="AN1895" s="260">
        <f t="shared" si="334"/>
        <v>0</v>
      </c>
      <c r="AO1895" s="260" t="e">
        <f t="shared" si="335"/>
        <v>#VALUE!</v>
      </c>
    </row>
    <row r="1896" spans="1:41">
      <c r="A1896" s="264" t="e">
        <f t="shared" si="330"/>
        <v>#VALUE!</v>
      </c>
      <c r="B1896" s="243">
        <v>1984</v>
      </c>
      <c r="C1896" s="244"/>
      <c r="D1896" s="259" t="str">
        <f t="shared" si="331"/>
        <v/>
      </c>
      <c r="E1896" s="236"/>
      <c r="F1896" s="236"/>
      <c r="G1896" s="244"/>
      <c r="H1896" s="259" t="str">
        <f t="shared" si="332"/>
        <v/>
      </c>
      <c r="I1896" s="236"/>
      <c r="J1896" s="236"/>
      <c r="K1896" s="236"/>
      <c r="L1896" s="236"/>
      <c r="M1896" s="311">
        <f t="shared" si="336"/>
        <v>0</v>
      </c>
      <c r="N1896" s="236"/>
      <c r="O1896" s="236"/>
      <c r="P1896" s="236"/>
      <c r="Q1896" s="236"/>
      <c r="R1896" s="236"/>
      <c r="S1896" s="236"/>
      <c r="T1896" s="236"/>
      <c r="U1896" s="236"/>
      <c r="V1896" s="236"/>
      <c r="W1896" s="236"/>
      <c r="X1896" s="236"/>
      <c r="Y1896" s="236"/>
      <c r="Z1896" s="236"/>
      <c r="AA1896" s="236"/>
      <c r="AB1896" s="236"/>
      <c r="AC1896" s="236"/>
      <c r="AD1896" s="236"/>
      <c r="AE1896" s="236"/>
      <c r="AF1896" s="236"/>
      <c r="AG1896" s="236"/>
      <c r="AH1896" s="236"/>
      <c r="AI1896" s="236"/>
      <c r="AJ1896" s="236"/>
      <c r="AK1896" s="236"/>
      <c r="AL1896" s="260" t="str">
        <f t="shared" si="333"/>
        <v>нет</v>
      </c>
      <c r="AM1896" s="260" t="str">
        <f t="shared" si="337"/>
        <v>нет</v>
      </c>
      <c r="AN1896" s="260">
        <f t="shared" si="334"/>
        <v>0</v>
      </c>
      <c r="AO1896" s="260" t="e">
        <f t="shared" si="335"/>
        <v>#VALUE!</v>
      </c>
    </row>
    <row r="1897" spans="1:41">
      <c r="A1897" s="264" t="e">
        <f t="shared" si="330"/>
        <v>#VALUE!</v>
      </c>
      <c r="B1897" s="243">
        <v>1985</v>
      </c>
      <c r="C1897" s="244"/>
      <c r="D1897" s="259" t="str">
        <f t="shared" si="331"/>
        <v/>
      </c>
      <c r="E1897" s="236"/>
      <c r="F1897" s="236"/>
      <c r="G1897" s="244"/>
      <c r="H1897" s="259" t="str">
        <f t="shared" si="332"/>
        <v/>
      </c>
      <c r="I1897" s="236"/>
      <c r="J1897" s="236"/>
      <c r="K1897" s="236"/>
      <c r="L1897" s="236"/>
      <c r="M1897" s="311">
        <f t="shared" si="336"/>
        <v>0</v>
      </c>
      <c r="N1897" s="236"/>
      <c r="O1897" s="236"/>
      <c r="P1897" s="236"/>
      <c r="Q1897" s="236"/>
      <c r="R1897" s="236"/>
      <c r="S1897" s="236"/>
      <c r="T1897" s="236"/>
      <c r="U1897" s="236"/>
      <c r="V1897" s="236"/>
      <c r="W1897" s="236"/>
      <c r="X1897" s="236"/>
      <c r="Y1897" s="236"/>
      <c r="Z1897" s="236"/>
      <c r="AA1897" s="236"/>
      <c r="AB1897" s="236"/>
      <c r="AC1897" s="236"/>
      <c r="AD1897" s="236"/>
      <c r="AE1897" s="236"/>
      <c r="AF1897" s="236"/>
      <c r="AG1897" s="236"/>
      <c r="AH1897" s="236"/>
      <c r="AI1897" s="236"/>
      <c r="AJ1897" s="236"/>
      <c r="AK1897" s="236"/>
      <c r="AL1897" s="260" t="str">
        <f t="shared" si="333"/>
        <v>нет</v>
      </c>
      <c r="AM1897" s="260" t="str">
        <f t="shared" si="337"/>
        <v>нет</v>
      </c>
      <c r="AN1897" s="260">
        <f t="shared" si="334"/>
        <v>0</v>
      </c>
      <c r="AO1897" s="260" t="e">
        <f t="shared" si="335"/>
        <v>#VALUE!</v>
      </c>
    </row>
    <row r="1898" spans="1:41">
      <c r="A1898" s="264" t="e">
        <f t="shared" si="330"/>
        <v>#VALUE!</v>
      </c>
      <c r="B1898" s="243">
        <v>1986</v>
      </c>
      <c r="C1898" s="244"/>
      <c r="D1898" s="259" t="str">
        <f t="shared" si="331"/>
        <v/>
      </c>
      <c r="E1898" s="236"/>
      <c r="F1898" s="236"/>
      <c r="G1898" s="244"/>
      <c r="H1898" s="259" t="str">
        <f t="shared" si="332"/>
        <v/>
      </c>
      <c r="I1898" s="236"/>
      <c r="J1898" s="236"/>
      <c r="K1898" s="236"/>
      <c r="L1898" s="236"/>
      <c r="M1898" s="311">
        <f t="shared" si="336"/>
        <v>0</v>
      </c>
      <c r="N1898" s="236"/>
      <c r="O1898" s="236"/>
      <c r="P1898" s="236"/>
      <c r="Q1898" s="236"/>
      <c r="R1898" s="236"/>
      <c r="S1898" s="236"/>
      <c r="T1898" s="236"/>
      <c r="U1898" s="236"/>
      <c r="V1898" s="236"/>
      <c r="W1898" s="236"/>
      <c r="X1898" s="236"/>
      <c r="Y1898" s="236"/>
      <c r="Z1898" s="236"/>
      <c r="AA1898" s="236"/>
      <c r="AB1898" s="236"/>
      <c r="AC1898" s="236"/>
      <c r="AD1898" s="236"/>
      <c r="AE1898" s="236"/>
      <c r="AF1898" s="236"/>
      <c r="AG1898" s="236"/>
      <c r="AH1898" s="236"/>
      <c r="AI1898" s="236"/>
      <c r="AJ1898" s="236"/>
      <c r="AK1898" s="236"/>
      <c r="AL1898" s="260" t="str">
        <f t="shared" si="333"/>
        <v>нет</v>
      </c>
      <c r="AM1898" s="260" t="str">
        <f t="shared" si="337"/>
        <v>нет</v>
      </c>
      <c r="AN1898" s="260">
        <f t="shared" si="334"/>
        <v>0</v>
      </c>
      <c r="AO1898" s="260" t="e">
        <f t="shared" si="335"/>
        <v>#VALUE!</v>
      </c>
    </row>
    <row r="1899" spans="1:41">
      <c r="A1899" s="264" t="e">
        <f t="shared" si="330"/>
        <v>#VALUE!</v>
      </c>
      <c r="B1899" s="243">
        <v>1987</v>
      </c>
      <c r="C1899" s="244"/>
      <c r="D1899" s="259" t="str">
        <f t="shared" si="331"/>
        <v/>
      </c>
      <c r="E1899" s="236"/>
      <c r="F1899" s="236"/>
      <c r="G1899" s="244"/>
      <c r="H1899" s="259" t="str">
        <f t="shared" si="332"/>
        <v/>
      </c>
      <c r="I1899" s="236"/>
      <c r="J1899" s="236"/>
      <c r="K1899" s="236"/>
      <c r="L1899" s="236"/>
      <c r="M1899" s="311">
        <f t="shared" si="336"/>
        <v>0</v>
      </c>
      <c r="N1899" s="236"/>
      <c r="O1899" s="236"/>
      <c r="P1899" s="236"/>
      <c r="Q1899" s="236"/>
      <c r="R1899" s="236"/>
      <c r="S1899" s="236"/>
      <c r="T1899" s="236"/>
      <c r="U1899" s="236"/>
      <c r="V1899" s="236"/>
      <c r="W1899" s="236"/>
      <c r="X1899" s="236"/>
      <c r="Y1899" s="236"/>
      <c r="Z1899" s="236"/>
      <c r="AA1899" s="236"/>
      <c r="AB1899" s="236"/>
      <c r="AC1899" s="236"/>
      <c r="AD1899" s="236"/>
      <c r="AE1899" s="236"/>
      <c r="AF1899" s="236"/>
      <c r="AG1899" s="236"/>
      <c r="AH1899" s="236"/>
      <c r="AI1899" s="236"/>
      <c r="AJ1899" s="236"/>
      <c r="AK1899" s="236"/>
      <c r="AL1899" s="260" t="str">
        <f t="shared" si="333"/>
        <v>нет</v>
      </c>
      <c r="AM1899" s="260" t="str">
        <f t="shared" si="337"/>
        <v>нет</v>
      </c>
      <c r="AN1899" s="260">
        <f t="shared" si="334"/>
        <v>0</v>
      </c>
      <c r="AO1899" s="260" t="e">
        <f t="shared" si="335"/>
        <v>#VALUE!</v>
      </c>
    </row>
    <row r="1900" spans="1:41">
      <c r="A1900" s="264" t="e">
        <f t="shared" si="330"/>
        <v>#VALUE!</v>
      </c>
      <c r="B1900" s="243">
        <v>1988</v>
      </c>
      <c r="C1900" s="244"/>
      <c r="D1900" s="259" t="str">
        <f t="shared" si="331"/>
        <v/>
      </c>
      <c r="E1900" s="236"/>
      <c r="F1900" s="236"/>
      <c r="G1900" s="244"/>
      <c r="H1900" s="259" t="str">
        <f t="shared" si="332"/>
        <v/>
      </c>
      <c r="I1900" s="236"/>
      <c r="J1900" s="236"/>
      <c r="K1900" s="236"/>
      <c r="L1900" s="236"/>
      <c r="M1900" s="311">
        <f t="shared" si="336"/>
        <v>0</v>
      </c>
      <c r="N1900" s="236"/>
      <c r="O1900" s="236"/>
      <c r="P1900" s="236"/>
      <c r="Q1900" s="236"/>
      <c r="R1900" s="236"/>
      <c r="S1900" s="236"/>
      <c r="T1900" s="236"/>
      <c r="U1900" s="236"/>
      <c r="V1900" s="236"/>
      <c r="W1900" s="236"/>
      <c r="X1900" s="236"/>
      <c r="Y1900" s="236"/>
      <c r="Z1900" s="236"/>
      <c r="AA1900" s="236"/>
      <c r="AB1900" s="236"/>
      <c r="AC1900" s="236"/>
      <c r="AD1900" s="236"/>
      <c r="AE1900" s="236"/>
      <c r="AF1900" s="236"/>
      <c r="AG1900" s="236"/>
      <c r="AH1900" s="236"/>
      <c r="AI1900" s="236"/>
      <c r="AJ1900" s="236"/>
      <c r="AK1900" s="236"/>
      <c r="AL1900" s="260" t="str">
        <f t="shared" si="333"/>
        <v>нет</v>
      </c>
      <c r="AM1900" s="260" t="str">
        <f t="shared" si="337"/>
        <v>нет</v>
      </c>
      <c r="AN1900" s="260">
        <f t="shared" si="334"/>
        <v>0</v>
      </c>
      <c r="AO1900" s="260" t="e">
        <f t="shared" si="335"/>
        <v>#VALUE!</v>
      </c>
    </row>
    <row r="1901" spans="1:41">
      <c r="A1901" s="264" t="e">
        <f t="shared" ref="A1901:A1964" si="338">IF($AO1901=$C1901, "Код_ОО+МСУ_верно", "Требуется проверка кода ОО или МСУ, кроме 101, 102,103")</f>
        <v>#VALUE!</v>
      </c>
      <c r="B1901" s="243">
        <v>1989</v>
      </c>
      <c r="C1901" s="244"/>
      <c r="D1901" s="259" t="str">
        <f t="shared" si="331"/>
        <v/>
      </c>
      <c r="E1901" s="236"/>
      <c r="F1901" s="236"/>
      <c r="G1901" s="244"/>
      <c r="H1901" s="259" t="str">
        <f t="shared" si="332"/>
        <v/>
      </c>
      <c r="I1901" s="236"/>
      <c r="J1901" s="236"/>
      <c r="K1901" s="236"/>
      <c r="L1901" s="236"/>
      <c r="M1901" s="311">
        <f t="shared" si="336"/>
        <v>0</v>
      </c>
      <c r="N1901" s="236"/>
      <c r="O1901" s="236"/>
      <c r="P1901" s="236"/>
      <c r="Q1901" s="236"/>
      <c r="R1901" s="236"/>
      <c r="S1901" s="236"/>
      <c r="T1901" s="236"/>
      <c r="U1901" s="236"/>
      <c r="V1901" s="236"/>
      <c r="W1901" s="236"/>
      <c r="X1901" s="236"/>
      <c r="Y1901" s="236"/>
      <c r="Z1901" s="236"/>
      <c r="AA1901" s="236"/>
      <c r="AB1901" s="236"/>
      <c r="AC1901" s="236"/>
      <c r="AD1901" s="236"/>
      <c r="AE1901" s="236"/>
      <c r="AF1901" s="236"/>
      <c r="AG1901" s="236"/>
      <c r="AH1901" s="236"/>
      <c r="AI1901" s="236"/>
      <c r="AJ1901" s="236"/>
      <c r="AK1901" s="236"/>
      <c r="AL1901" s="260" t="str">
        <f t="shared" si="333"/>
        <v>нет</v>
      </c>
      <c r="AM1901" s="260" t="str">
        <f t="shared" si="337"/>
        <v>нет</v>
      </c>
      <c r="AN1901" s="260">
        <f t="shared" si="334"/>
        <v>0</v>
      </c>
      <c r="AO1901" s="260" t="e">
        <f t="shared" si="335"/>
        <v>#VALUE!</v>
      </c>
    </row>
    <row r="1902" spans="1:41">
      <c r="A1902" s="264" t="e">
        <f t="shared" si="338"/>
        <v>#VALUE!</v>
      </c>
      <c r="B1902" s="243">
        <v>1990</v>
      </c>
      <c r="C1902" s="244"/>
      <c r="D1902" s="259" t="str">
        <f t="shared" si="331"/>
        <v/>
      </c>
      <c r="E1902" s="236"/>
      <c r="F1902" s="236"/>
      <c r="G1902" s="244"/>
      <c r="H1902" s="259" t="str">
        <f t="shared" si="332"/>
        <v/>
      </c>
      <c r="I1902" s="236"/>
      <c r="J1902" s="236"/>
      <c r="K1902" s="236"/>
      <c r="L1902" s="236"/>
      <c r="M1902" s="311">
        <f t="shared" si="336"/>
        <v>0</v>
      </c>
      <c r="N1902" s="236"/>
      <c r="O1902" s="236"/>
      <c r="P1902" s="236"/>
      <c r="Q1902" s="236"/>
      <c r="R1902" s="236"/>
      <c r="S1902" s="236"/>
      <c r="T1902" s="236"/>
      <c r="U1902" s="236"/>
      <c r="V1902" s="236"/>
      <c r="W1902" s="236"/>
      <c r="X1902" s="236"/>
      <c r="Y1902" s="236"/>
      <c r="Z1902" s="236"/>
      <c r="AA1902" s="236"/>
      <c r="AB1902" s="236"/>
      <c r="AC1902" s="236"/>
      <c r="AD1902" s="236"/>
      <c r="AE1902" s="236"/>
      <c r="AF1902" s="236"/>
      <c r="AG1902" s="236"/>
      <c r="AH1902" s="236"/>
      <c r="AI1902" s="236"/>
      <c r="AJ1902" s="236"/>
      <c r="AK1902" s="236"/>
      <c r="AL1902" s="260" t="str">
        <f t="shared" si="333"/>
        <v>нет</v>
      </c>
      <c r="AM1902" s="260" t="str">
        <f t="shared" si="337"/>
        <v>нет</v>
      </c>
      <c r="AN1902" s="260">
        <f t="shared" si="334"/>
        <v>0</v>
      </c>
      <c r="AO1902" s="260" t="e">
        <f t="shared" si="335"/>
        <v>#VALUE!</v>
      </c>
    </row>
    <row r="1903" spans="1:41">
      <c r="A1903" s="264" t="e">
        <f t="shared" si="338"/>
        <v>#VALUE!</v>
      </c>
      <c r="B1903" s="243">
        <v>1991</v>
      </c>
      <c r="C1903" s="244"/>
      <c r="D1903" s="259" t="str">
        <f t="shared" si="331"/>
        <v/>
      </c>
      <c r="E1903" s="236"/>
      <c r="F1903" s="236"/>
      <c r="G1903" s="244"/>
      <c r="H1903" s="259" t="str">
        <f t="shared" si="332"/>
        <v/>
      </c>
      <c r="I1903" s="236"/>
      <c r="J1903" s="236"/>
      <c r="K1903" s="236"/>
      <c r="L1903" s="236"/>
      <c r="M1903" s="311">
        <f t="shared" si="336"/>
        <v>0</v>
      </c>
      <c r="N1903" s="236"/>
      <c r="O1903" s="236"/>
      <c r="P1903" s="236"/>
      <c r="Q1903" s="236"/>
      <c r="R1903" s="236"/>
      <c r="S1903" s="236"/>
      <c r="T1903" s="236"/>
      <c r="U1903" s="236"/>
      <c r="V1903" s="236"/>
      <c r="W1903" s="236"/>
      <c r="X1903" s="236"/>
      <c r="Y1903" s="236"/>
      <c r="Z1903" s="236"/>
      <c r="AA1903" s="236"/>
      <c r="AB1903" s="236"/>
      <c r="AC1903" s="236"/>
      <c r="AD1903" s="236"/>
      <c r="AE1903" s="236"/>
      <c r="AF1903" s="236"/>
      <c r="AG1903" s="236"/>
      <c r="AH1903" s="236"/>
      <c r="AI1903" s="236"/>
      <c r="AJ1903" s="236"/>
      <c r="AK1903" s="236"/>
      <c r="AL1903" s="260" t="str">
        <f t="shared" si="333"/>
        <v>нет</v>
      </c>
      <c r="AM1903" s="260" t="str">
        <f t="shared" si="337"/>
        <v>нет</v>
      </c>
      <c r="AN1903" s="260">
        <f t="shared" si="334"/>
        <v>0</v>
      </c>
      <c r="AO1903" s="260" t="e">
        <f t="shared" si="335"/>
        <v>#VALUE!</v>
      </c>
    </row>
    <row r="1904" spans="1:41">
      <c r="A1904" s="264" t="e">
        <f t="shared" si="338"/>
        <v>#VALUE!</v>
      </c>
      <c r="B1904" s="243">
        <v>1992</v>
      </c>
      <c r="C1904" s="244"/>
      <c r="D1904" s="259" t="str">
        <f t="shared" si="331"/>
        <v/>
      </c>
      <c r="E1904" s="236"/>
      <c r="F1904" s="236"/>
      <c r="G1904" s="244"/>
      <c r="H1904" s="259" t="str">
        <f t="shared" si="332"/>
        <v/>
      </c>
      <c r="I1904" s="236"/>
      <c r="J1904" s="236"/>
      <c r="K1904" s="236"/>
      <c r="L1904" s="236"/>
      <c r="M1904" s="311">
        <f t="shared" si="336"/>
        <v>0</v>
      </c>
      <c r="N1904" s="236"/>
      <c r="O1904" s="236"/>
      <c r="P1904" s="236"/>
      <c r="Q1904" s="236"/>
      <c r="R1904" s="236"/>
      <c r="S1904" s="236"/>
      <c r="T1904" s="236"/>
      <c r="U1904" s="236"/>
      <c r="V1904" s="236"/>
      <c r="W1904" s="236"/>
      <c r="X1904" s="236"/>
      <c r="Y1904" s="236"/>
      <c r="Z1904" s="236"/>
      <c r="AA1904" s="236"/>
      <c r="AB1904" s="236"/>
      <c r="AC1904" s="236"/>
      <c r="AD1904" s="236"/>
      <c r="AE1904" s="236"/>
      <c r="AF1904" s="236"/>
      <c r="AG1904" s="236"/>
      <c r="AH1904" s="236"/>
      <c r="AI1904" s="236"/>
      <c r="AJ1904" s="236"/>
      <c r="AK1904" s="236"/>
      <c r="AL1904" s="260" t="str">
        <f t="shared" si="333"/>
        <v>нет</v>
      </c>
      <c r="AM1904" s="260" t="str">
        <f t="shared" si="337"/>
        <v>нет</v>
      </c>
      <c r="AN1904" s="260">
        <f t="shared" si="334"/>
        <v>0</v>
      </c>
      <c r="AO1904" s="260" t="e">
        <f t="shared" si="335"/>
        <v>#VALUE!</v>
      </c>
    </row>
    <row r="1905" spans="1:41">
      <c r="A1905" s="264" t="e">
        <f t="shared" si="338"/>
        <v>#VALUE!</v>
      </c>
      <c r="B1905" s="243">
        <v>1993</v>
      </c>
      <c r="C1905" s="244"/>
      <c r="D1905" s="259" t="str">
        <f t="shared" si="331"/>
        <v/>
      </c>
      <c r="E1905" s="236"/>
      <c r="F1905" s="236"/>
      <c r="G1905" s="244"/>
      <c r="H1905" s="259" t="str">
        <f t="shared" si="332"/>
        <v/>
      </c>
      <c r="I1905" s="236"/>
      <c r="J1905" s="236"/>
      <c r="K1905" s="236"/>
      <c r="L1905" s="236"/>
      <c r="M1905" s="311">
        <f t="shared" si="336"/>
        <v>0</v>
      </c>
      <c r="N1905" s="236"/>
      <c r="O1905" s="236"/>
      <c r="P1905" s="236"/>
      <c r="Q1905" s="236"/>
      <c r="R1905" s="236"/>
      <c r="S1905" s="236"/>
      <c r="T1905" s="236"/>
      <c r="U1905" s="236"/>
      <c r="V1905" s="236"/>
      <c r="W1905" s="236"/>
      <c r="X1905" s="236"/>
      <c r="Y1905" s="236"/>
      <c r="Z1905" s="236"/>
      <c r="AA1905" s="236"/>
      <c r="AB1905" s="236"/>
      <c r="AC1905" s="236"/>
      <c r="AD1905" s="236"/>
      <c r="AE1905" s="236"/>
      <c r="AF1905" s="236"/>
      <c r="AG1905" s="236"/>
      <c r="AH1905" s="236"/>
      <c r="AI1905" s="236"/>
      <c r="AJ1905" s="236"/>
      <c r="AK1905" s="236"/>
      <c r="AL1905" s="260" t="str">
        <f t="shared" si="333"/>
        <v>нет</v>
      </c>
      <c r="AM1905" s="260" t="str">
        <f t="shared" si="337"/>
        <v>нет</v>
      </c>
      <c r="AN1905" s="260">
        <f t="shared" si="334"/>
        <v>0</v>
      </c>
      <c r="AO1905" s="260" t="e">
        <f t="shared" si="335"/>
        <v>#VALUE!</v>
      </c>
    </row>
    <row r="1906" spans="1:41">
      <c r="A1906" s="264" t="e">
        <f t="shared" si="338"/>
        <v>#VALUE!</v>
      </c>
      <c r="B1906" s="243">
        <v>1994</v>
      </c>
      <c r="C1906" s="244"/>
      <c r="D1906" s="259" t="str">
        <f t="shared" si="331"/>
        <v/>
      </c>
      <c r="E1906" s="236"/>
      <c r="F1906" s="236"/>
      <c r="G1906" s="244"/>
      <c r="H1906" s="259" t="str">
        <f t="shared" si="332"/>
        <v/>
      </c>
      <c r="I1906" s="236"/>
      <c r="J1906" s="236"/>
      <c r="K1906" s="236"/>
      <c r="L1906" s="236"/>
      <c r="M1906" s="311">
        <f t="shared" si="336"/>
        <v>0</v>
      </c>
      <c r="N1906" s="236"/>
      <c r="O1906" s="236"/>
      <c r="P1906" s="236"/>
      <c r="Q1906" s="236"/>
      <c r="R1906" s="236"/>
      <c r="S1906" s="236"/>
      <c r="T1906" s="236"/>
      <c r="U1906" s="236"/>
      <c r="V1906" s="236"/>
      <c r="W1906" s="236"/>
      <c r="X1906" s="236"/>
      <c r="Y1906" s="236"/>
      <c r="Z1906" s="236"/>
      <c r="AA1906" s="236"/>
      <c r="AB1906" s="236"/>
      <c r="AC1906" s="236"/>
      <c r="AD1906" s="236"/>
      <c r="AE1906" s="236"/>
      <c r="AF1906" s="236"/>
      <c r="AG1906" s="236"/>
      <c r="AH1906" s="236"/>
      <c r="AI1906" s="236"/>
      <c r="AJ1906" s="236"/>
      <c r="AK1906" s="236"/>
      <c r="AL1906" s="260" t="str">
        <f t="shared" si="333"/>
        <v>нет</v>
      </c>
      <c r="AM1906" s="260" t="str">
        <f t="shared" si="337"/>
        <v>нет</v>
      </c>
      <c r="AN1906" s="260">
        <f t="shared" si="334"/>
        <v>0</v>
      </c>
      <c r="AO1906" s="260" t="e">
        <f t="shared" si="335"/>
        <v>#VALUE!</v>
      </c>
    </row>
    <row r="1907" spans="1:41">
      <c r="A1907" s="264" t="e">
        <f t="shared" si="338"/>
        <v>#VALUE!</v>
      </c>
      <c r="B1907" s="243">
        <v>1995</v>
      </c>
      <c r="C1907" s="244"/>
      <c r="D1907" s="259" t="str">
        <f t="shared" si="331"/>
        <v/>
      </c>
      <c r="E1907" s="236"/>
      <c r="F1907" s="236"/>
      <c r="G1907" s="244"/>
      <c r="H1907" s="259" t="str">
        <f t="shared" si="332"/>
        <v/>
      </c>
      <c r="I1907" s="236"/>
      <c r="J1907" s="236"/>
      <c r="K1907" s="236"/>
      <c r="L1907" s="236"/>
      <c r="M1907" s="311">
        <f t="shared" si="336"/>
        <v>0</v>
      </c>
      <c r="N1907" s="236"/>
      <c r="O1907" s="236"/>
      <c r="P1907" s="236"/>
      <c r="Q1907" s="236"/>
      <c r="R1907" s="236"/>
      <c r="S1907" s="236"/>
      <c r="T1907" s="236"/>
      <c r="U1907" s="236"/>
      <c r="V1907" s="236"/>
      <c r="W1907" s="236"/>
      <c r="X1907" s="236"/>
      <c r="Y1907" s="236"/>
      <c r="Z1907" s="236"/>
      <c r="AA1907" s="236"/>
      <c r="AB1907" s="236"/>
      <c r="AC1907" s="236"/>
      <c r="AD1907" s="236"/>
      <c r="AE1907" s="236"/>
      <c r="AF1907" s="236"/>
      <c r="AG1907" s="236"/>
      <c r="AH1907" s="236"/>
      <c r="AI1907" s="236"/>
      <c r="AJ1907" s="236"/>
      <c r="AK1907" s="236"/>
      <c r="AL1907" s="260" t="str">
        <f t="shared" si="333"/>
        <v>нет</v>
      </c>
      <c r="AM1907" s="260" t="str">
        <f t="shared" si="337"/>
        <v>нет</v>
      </c>
      <c r="AN1907" s="260">
        <f t="shared" si="334"/>
        <v>0</v>
      </c>
      <c r="AO1907" s="260" t="e">
        <f t="shared" si="335"/>
        <v>#VALUE!</v>
      </c>
    </row>
    <row r="1908" spans="1:41">
      <c r="A1908" s="264" t="e">
        <f t="shared" si="338"/>
        <v>#VALUE!</v>
      </c>
      <c r="B1908" s="243">
        <v>1996</v>
      </c>
      <c r="C1908" s="244"/>
      <c r="D1908" s="259" t="str">
        <f t="shared" si="331"/>
        <v/>
      </c>
      <c r="E1908" s="236"/>
      <c r="F1908" s="236"/>
      <c r="G1908" s="244"/>
      <c r="H1908" s="259" t="str">
        <f t="shared" si="332"/>
        <v/>
      </c>
      <c r="I1908" s="236"/>
      <c r="J1908" s="236"/>
      <c r="K1908" s="236"/>
      <c r="L1908" s="236"/>
      <c r="M1908" s="311">
        <f t="shared" si="336"/>
        <v>0</v>
      </c>
      <c r="N1908" s="236"/>
      <c r="O1908" s="236"/>
      <c r="P1908" s="236"/>
      <c r="Q1908" s="236"/>
      <c r="R1908" s="236"/>
      <c r="S1908" s="236"/>
      <c r="T1908" s="236"/>
      <c r="U1908" s="236"/>
      <c r="V1908" s="236"/>
      <c r="W1908" s="236"/>
      <c r="X1908" s="236"/>
      <c r="Y1908" s="236"/>
      <c r="Z1908" s="236"/>
      <c r="AA1908" s="236"/>
      <c r="AB1908" s="236"/>
      <c r="AC1908" s="236"/>
      <c r="AD1908" s="236"/>
      <c r="AE1908" s="236"/>
      <c r="AF1908" s="236"/>
      <c r="AG1908" s="236"/>
      <c r="AH1908" s="236"/>
      <c r="AI1908" s="236"/>
      <c r="AJ1908" s="236"/>
      <c r="AK1908" s="236"/>
      <c r="AL1908" s="260" t="str">
        <f t="shared" si="333"/>
        <v>нет</v>
      </c>
      <c r="AM1908" s="260" t="str">
        <f t="shared" si="337"/>
        <v>нет</v>
      </c>
      <c r="AN1908" s="260">
        <f t="shared" si="334"/>
        <v>0</v>
      </c>
      <c r="AO1908" s="260" t="e">
        <f t="shared" si="335"/>
        <v>#VALUE!</v>
      </c>
    </row>
    <row r="1909" spans="1:41">
      <c r="A1909" s="264" t="e">
        <f t="shared" si="338"/>
        <v>#VALUE!</v>
      </c>
      <c r="B1909" s="243">
        <v>1997</v>
      </c>
      <c r="C1909" s="244"/>
      <c r="D1909" s="259" t="str">
        <f t="shared" si="331"/>
        <v/>
      </c>
      <c r="E1909" s="236"/>
      <c r="F1909" s="236"/>
      <c r="G1909" s="244"/>
      <c r="H1909" s="259" t="str">
        <f t="shared" si="332"/>
        <v/>
      </c>
      <c r="I1909" s="236"/>
      <c r="J1909" s="236"/>
      <c r="K1909" s="236"/>
      <c r="L1909" s="236"/>
      <c r="M1909" s="311">
        <f t="shared" si="336"/>
        <v>0</v>
      </c>
      <c r="N1909" s="236"/>
      <c r="O1909" s="236"/>
      <c r="P1909" s="236"/>
      <c r="Q1909" s="236"/>
      <c r="R1909" s="236"/>
      <c r="S1909" s="236"/>
      <c r="T1909" s="236"/>
      <c r="U1909" s="236"/>
      <c r="V1909" s="236"/>
      <c r="W1909" s="236"/>
      <c r="X1909" s="236"/>
      <c r="Y1909" s="236"/>
      <c r="Z1909" s="236"/>
      <c r="AA1909" s="236"/>
      <c r="AB1909" s="236"/>
      <c r="AC1909" s="236"/>
      <c r="AD1909" s="236"/>
      <c r="AE1909" s="236"/>
      <c r="AF1909" s="236"/>
      <c r="AG1909" s="236"/>
      <c r="AH1909" s="236"/>
      <c r="AI1909" s="236"/>
      <c r="AJ1909" s="236"/>
      <c r="AK1909" s="236"/>
      <c r="AL1909" s="260" t="str">
        <f t="shared" si="333"/>
        <v>нет</v>
      </c>
      <c r="AM1909" s="260" t="str">
        <f t="shared" si="337"/>
        <v>нет</v>
      </c>
      <c r="AN1909" s="260">
        <f t="shared" si="334"/>
        <v>0</v>
      </c>
      <c r="AO1909" s="260" t="e">
        <f t="shared" si="335"/>
        <v>#VALUE!</v>
      </c>
    </row>
    <row r="1910" spans="1:41">
      <c r="A1910" s="264" t="e">
        <f t="shared" si="338"/>
        <v>#VALUE!</v>
      </c>
      <c r="B1910" s="243">
        <v>1998</v>
      </c>
      <c r="C1910" s="244"/>
      <c r="D1910" s="259" t="str">
        <f t="shared" si="331"/>
        <v/>
      </c>
      <c r="E1910" s="236"/>
      <c r="F1910" s="236"/>
      <c r="G1910" s="244"/>
      <c r="H1910" s="259" t="str">
        <f t="shared" si="332"/>
        <v/>
      </c>
      <c r="I1910" s="236"/>
      <c r="J1910" s="236"/>
      <c r="K1910" s="236"/>
      <c r="L1910" s="236"/>
      <c r="M1910" s="311">
        <f t="shared" si="336"/>
        <v>0</v>
      </c>
      <c r="N1910" s="236"/>
      <c r="O1910" s="236"/>
      <c r="P1910" s="236"/>
      <c r="Q1910" s="236"/>
      <c r="R1910" s="236"/>
      <c r="S1910" s="236"/>
      <c r="T1910" s="236"/>
      <c r="U1910" s="236"/>
      <c r="V1910" s="236"/>
      <c r="W1910" s="236"/>
      <c r="X1910" s="236"/>
      <c r="Y1910" s="236"/>
      <c r="Z1910" s="236"/>
      <c r="AA1910" s="236"/>
      <c r="AB1910" s="236"/>
      <c r="AC1910" s="236"/>
      <c r="AD1910" s="236"/>
      <c r="AE1910" s="236"/>
      <c r="AF1910" s="236"/>
      <c r="AG1910" s="236"/>
      <c r="AH1910" s="236"/>
      <c r="AI1910" s="236"/>
      <c r="AJ1910" s="236"/>
      <c r="AK1910" s="236"/>
      <c r="AL1910" s="260" t="str">
        <f t="shared" si="333"/>
        <v>нет</v>
      </c>
      <c r="AM1910" s="260" t="str">
        <f t="shared" si="337"/>
        <v>нет</v>
      </c>
      <c r="AN1910" s="260">
        <f t="shared" si="334"/>
        <v>0</v>
      </c>
      <c r="AO1910" s="260" t="e">
        <f t="shared" si="335"/>
        <v>#VALUE!</v>
      </c>
    </row>
    <row r="1911" spans="1:41">
      <c r="A1911" s="264" t="e">
        <f t="shared" si="338"/>
        <v>#VALUE!</v>
      </c>
      <c r="B1911" s="243">
        <v>1999</v>
      </c>
      <c r="C1911" s="244"/>
      <c r="D1911" s="259" t="str">
        <f t="shared" si="331"/>
        <v/>
      </c>
      <c r="E1911" s="236"/>
      <c r="F1911" s="236"/>
      <c r="G1911" s="244"/>
      <c r="H1911" s="259" t="str">
        <f t="shared" si="332"/>
        <v/>
      </c>
      <c r="I1911" s="236"/>
      <c r="J1911" s="236"/>
      <c r="K1911" s="236"/>
      <c r="L1911" s="236"/>
      <c r="M1911" s="311">
        <f t="shared" si="336"/>
        <v>0</v>
      </c>
      <c r="N1911" s="236"/>
      <c r="O1911" s="236"/>
      <c r="P1911" s="236"/>
      <c r="Q1911" s="236"/>
      <c r="R1911" s="236"/>
      <c r="S1911" s="236"/>
      <c r="T1911" s="236"/>
      <c r="U1911" s="236"/>
      <c r="V1911" s="236"/>
      <c r="W1911" s="236"/>
      <c r="X1911" s="236"/>
      <c r="Y1911" s="236"/>
      <c r="Z1911" s="236"/>
      <c r="AA1911" s="236"/>
      <c r="AB1911" s="236"/>
      <c r="AC1911" s="236"/>
      <c r="AD1911" s="236"/>
      <c r="AE1911" s="236"/>
      <c r="AF1911" s="236"/>
      <c r="AG1911" s="236"/>
      <c r="AH1911" s="236"/>
      <c r="AI1911" s="236"/>
      <c r="AJ1911" s="236"/>
      <c r="AK1911" s="236"/>
      <c r="AL1911" s="260" t="str">
        <f t="shared" si="333"/>
        <v>нет</v>
      </c>
      <c r="AM1911" s="260" t="str">
        <f t="shared" si="337"/>
        <v>нет</v>
      </c>
      <c r="AN1911" s="260">
        <f t="shared" si="334"/>
        <v>0</v>
      </c>
      <c r="AO1911" s="260" t="e">
        <f t="shared" si="335"/>
        <v>#VALUE!</v>
      </c>
    </row>
    <row r="1912" spans="1:41">
      <c r="A1912" s="264" t="e">
        <f t="shared" si="338"/>
        <v>#VALUE!</v>
      </c>
      <c r="B1912" s="243">
        <v>2000</v>
      </c>
      <c r="C1912" s="244"/>
      <c r="D1912" s="259" t="str">
        <f t="shared" si="331"/>
        <v/>
      </c>
      <c r="E1912" s="236"/>
      <c r="F1912" s="236"/>
      <c r="G1912" s="244"/>
      <c r="H1912" s="259" t="str">
        <f t="shared" si="332"/>
        <v/>
      </c>
      <c r="I1912" s="236"/>
      <c r="J1912" s="236"/>
      <c r="K1912" s="236"/>
      <c r="L1912" s="236"/>
      <c r="M1912" s="311">
        <f t="shared" si="336"/>
        <v>0</v>
      </c>
      <c r="N1912" s="236"/>
      <c r="O1912" s="236"/>
      <c r="P1912" s="236"/>
      <c r="Q1912" s="236"/>
      <c r="R1912" s="236"/>
      <c r="S1912" s="236"/>
      <c r="T1912" s="236"/>
      <c r="U1912" s="236"/>
      <c r="V1912" s="236"/>
      <c r="W1912" s="236"/>
      <c r="X1912" s="236"/>
      <c r="Y1912" s="236"/>
      <c r="Z1912" s="236"/>
      <c r="AA1912" s="236"/>
      <c r="AB1912" s="236"/>
      <c r="AC1912" s="236"/>
      <c r="AD1912" s="236"/>
      <c r="AE1912" s="236"/>
      <c r="AF1912" s="236"/>
      <c r="AG1912" s="236"/>
      <c r="AH1912" s="236"/>
      <c r="AI1912" s="236"/>
      <c r="AJ1912" s="236"/>
      <c r="AK1912" s="236"/>
      <c r="AL1912" s="260" t="str">
        <f t="shared" si="333"/>
        <v>нет</v>
      </c>
      <c r="AM1912" s="260" t="str">
        <f t="shared" si="337"/>
        <v>нет</v>
      </c>
      <c r="AN1912" s="260">
        <f t="shared" si="334"/>
        <v>0</v>
      </c>
      <c r="AO1912" s="260" t="e">
        <f t="shared" si="335"/>
        <v>#VALUE!</v>
      </c>
    </row>
    <row r="1913" spans="1:41">
      <c r="A1913" s="264" t="e">
        <f t="shared" si="338"/>
        <v>#VALUE!</v>
      </c>
      <c r="B1913" s="243">
        <v>2001</v>
      </c>
      <c r="C1913" s="244"/>
      <c r="D1913" s="259" t="str">
        <f t="shared" si="331"/>
        <v/>
      </c>
      <c r="E1913" s="236"/>
      <c r="F1913" s="236"/>
      <c r="G1913" s="244"/>
      <c r="H1913" s="259" t="str">
        <f t="shared" si="332"/>
        <v/>
      </c>
      <c r="I1913" s="236"/>
      <c r="J1913" s="236"/>
      <c r="K1913" s="236"/>
      <c r="L1913" s="236"/>
      <c r="M1913" s="311">
        <f t="shared" si="336"/>
        <v>0</v>
      </c>
      <c r="N1913" s="236"/>
      <c r="O1913" s="236"/>
      <c r="P1913" s="236"/>
      <c r="Q1913" s="236"/>
      <c r="R1913" s="236"/>
      <c r="S1913" s="236"/>
      <c r="T1913" s="236"/>
      <c r="U1913" s="236"/>
      <c r="V1913" s="236"/>
      <c r="W1913" s="236"/>
      <c r="X1913" s="236"/>
      <c r="Y1913" s="236"/>
      <c r="Z1913" s="236"/>
      <c r="AA1913" s="236"/>
      <c r="AB1913" s="236"/>
      <c r="AC1913" s="236"/>
      <c r="AD1913" s="236"/>
      <c r="AE1913" s="236"/>
      <c r="AF1913" s="236"/>
      <c r="AG1913" s="236"/>
      <c r="AH1913" s="236"/>
      <c r="AI1913" s="236"/>
      <c r="AJ1913" s="236"/>
      <c r="AK1913" s="236"/>
      <c r="AL1913" s="260" t="str">
        <f t="shared" si="333"/>
        <v>нет</v>
      </c>
      <c r="AM1913" s="260" t="str">
        <f t="shared" si="337"/>
        <v>нет</v>
      </c>
      <c r="AN1913" s="260">
        <f t="shared" si="334"/>
        <v>0</v>
      </c>
      <c r="AO1913" s="260" t="e">
        <f t="shared" si="335"/>
        <v>#VALUE!</v>
      </c>
    </row>
    <row r="1914" spans="1:41">
      <c r="A1914" s="264" t="e">
        <f t="shared" si="338"/>
        <v>#VALUE!</v>
      </c>
      <c r="B1914" s="243">
        <v>2002</v>
      </c>
      <c r="C1914" s="244"/>
      <c r="D1914" s="259" t="str">
        <f t="shared" si="331"/>
        <v/>
      </c>
      <c r="E1914" s="236"/>
      <c r="F1914" s="236"/>
      <c r="G1914" s="244"/>
      <c r="H1914" s="259" t="str">
        <f t="shared" si="332"/>
        <v/>
      </c>
      <c r="I1914" s="236"/>
      <c r="J1914" s="236"/>
      <c r="K1914" s="236"/>
      <c r="L1914" s="236"/>
      <c r="M1914" s="311">
        <f t="shared" si="336"/>
        <v>0</v>
      </c>
      <c r="N1914" s="236"/>
      <c r="O1914" s="236"/>
      <c r="P1914" s="236"/>
      <c r="Q1914" s="236"/>
      <c r="R1914" s="236"/>
      <c r="S1914" s="236"/>
      <c r="T1914" s="236"/>
      <c r="U1914" s="236"/>
      <c r="V1914" s="236"/>
      <c r="W1914" s="236"/>
      <c r="X1914" s="236"/>
      <c r="Y1914" s="236"/>
      <c r="Z1914" s="236"/>
      <c r="AA1914" s="236"/>
      <c r="AB1914" s="236"/>
      <c r="AC1914" s="236"/>
      <c r="AD1914" s="236"/>
      <c r="AE1914" s="236"/>
      <c r="AF1914" s="236"/>
      <c r="AG1914" s="236"/>
      <c r="AH1914" s="236"/>
      <c r="AI1914" s="236"/>
      <c r="AJ1914" s="236"/>
      <c r="AK1914" s="236"/>
      <c r="AL1914" s="260" t="str">
        <f t="shared" si="333"/>
        <v>нет</v>
      </c>
      <c r="AM1914" s="260" t="str">
        <f t="shared" si="337"/>
        <v>нет</v>
      </c>
      <c r="AN1914" s="260">
        <f t="shared" si="334"/>
        <v>0</v>
      </c>
      <c r="AO1914" s="260" t="e">
        <f t="shared" si="335"/>
        <v>#VALUE!</v>
      </c>
    </row>
    <row r="1915" spans="1:41">
      <c r="A1915" s="264" t="e">
        <f t="shared" si="338"/>
        <v>#VALUE!</v>
      </c>
      <c r="B1915" s="243">
        <v>2003</v>
      </c>
      <c r="C1915" s="244"/>
      <c r="D1915" s="259" t="str">
        <f t="shared" si="331"/>
        <v/>
      </c>
      <c r="E1915" s="236"/>
      <c r="F1915" s="236"/>
      <c r="G1915" s="244"/>
      <c r="H1915" s="259" t="str">
        <f t="shared" si="332"/>
        <v/>
      </c>
      <c r="I1915" s="236"/>
      <c r="J1915" s="236"/>
      <c r="K1915" s="236"/>
      <c r="L1915" s="236"/>
      <c r="M1915" s="311">
        <f t="shared" si="336"/>
        <v>0</v>
      </c>
      <c r="N1915" s="236"/>
      <c r="O1915" s="236"/>
      <c r="P1915" s="236"/>
      <c r="Q1915" s="236"/>
      <c r="R1915" s="236"/>
      <c r="S1915" s="236"/>
      <c r="T1915" s="236"/>
      <c r="U1915" s="236"/>
      <c r="V1915" s="236"/>
      <c r="W1915" s="236"/>
      <c r="X1915" s="236"/>
      <c r="Y1915" s="236"/>
      <c r="Z1915" s="236"/>
      <c r="AA1915" s="236"/>
      <c r="AB1915" s="236"/>
      <c r="AC1915" s="236"/>
      <c r="AD1915" s="236"/>
      <c r="AE1915" s="236"/>
      <c r="AF1915" s="236"/>
      <c r="AG1915" s="236"/>
      <c r="AH1915" s="236"/>
      <c r="AI1915" s="236"/>
      <c r="AJ1915" s="236"/>
      <c r="AK1915" s="236"/>
      <c r="AL1915" s="260" t="str">
        <f t="shared" si="333"/>
        <v>нет</v>
      </c>
      <c r="AM1915" s="260" t="str">
        <f t="shared" si="337"/>
        <v>нет</v>
      </c>
      <c r="AN1915" s="260">
        <f t="shared" si="334"/>
        <v>0</v>
      </c>
      <c r="AO1915" s="260" t="e">
        <f t="shared" si="335"/>
        <v>#VALUE!</v>
      </c>
    </row>
    <row r="1916" spans="1:41">
      <c r="A1916" s="264" t="e">
        <f t="shared" si="338"/>
        <v>#VALUE!</v>
      </c>
      <c r="B1916" s="243">
        <v>2004</v>
      </c>
      <c r="C1916" s="244"/>
      <c r="D1916" s="259" t="str">
        <f t="shared" si="331"/>
        <v/>
      </c>
      <c r="E1916" s="236"/>
      <c r="F1916" s="236"/>
      <c r="G1916" s="244"/>
      <c r="H1916" s="259" t="str">
        <f t="shared" si="332"/>
        <v/>
      </c>
      <c r="I1916" s="236"/>
      <c r="J1916" s="236"/>
      <c r="K1916" s="236"/>
      <c r="L1916" s="236"/>
      <c r="M1916" s="311">
        <f t="shared" si="336"/>
        <v>0</v>
      </c>
      <c r="N1916" s="236"/>
      <c r="O1916" s="236"/>
      <c r="P1916" s="236"/>
      <c r="Q1916" s="236"/>
      <c r="R1916" s="236"/>
      <c r="S1916" s="236"/>
      <c r="T1916" s="236"/>
      <c r="U1916" s="236"/>
      <c r="V1916" s="236"/>
      <c r="W1916" s="236"/>
      <c r="X1916" s="236"/>
      <c r="Y1916" s="236"/>
      <c r="Z1916" s="236"/>
      <c r="AA1916" s="236"/>
      <c r="AB1916" s="236"/>
      <c r="AC1916" s="236"/>
      <c r="AD1916" s="236"/>
      <c r="AE1916" s="236"/>
      <c r="AF1916" s="236"/>
      <c r="AG1916" s="236"/>
      <c r="AH1916" s="236"/>
      <c r="AI1916" s="236"/>
      <c r="AJ1916" s="236"/>
      <c r="AK1916" s="236"/>
      <c r="AL1916" s="260" t="str">
        <f t="shared" si="333"/>
        <v>нет</v>
      </c>
      <c r="AM1916" s="260" t="str">
        <f t="shared" si="337"/>
        <v>нет</v>
      </c>
      <c r="AN1916" s="260">
        <f t="shared" si="334"/>
        <v>0</v>
      </c>
      <c r="AO1916" s="260" t="e">
        <f t="shared" si="335"/>
        <v>#VALUE!</v>
      </c>
    </row>
    <row r="1917" spans="1:41">
      <c r="A1917" s="264" t="e">
        <f t="shared" si="338"/>
        <v>#VALUE!</v>
      </c>
      <c r="B1917" s="243">
        <v>2005</v>
      </c>
      <c r="C1917" s="244"/>
      <c r="D1917" s="259" t="str">
        <f t="shared" si="331"/>
        <v/>
      </c>
      <c r="E1917" s="236"/>
      <c r="F1917" s="236"/>
      <c r="G1917" s="244"/>
      <c r="H1917" s="259" t="str">
        <f t="shared" si="332"/>
        <v/>
      </c>
      <c r="I1917" s="236"/>
      <c r="J1917" s="236"/>
      <c r="K1917" s="236"/>
      <c r="L1917" s="236"/>
      <c r="M1917" s="311">
        <f t="shared" si="336"/>
        <v>0</v>
      </c>
      <c r="N1917" s="236"/>
      <c r="O1917" s="236"/>
      <c r="P1917" s="236"/>
      <c r="Q1917" s="236"/>
      <c r="R1917" s="236"/>
      <c r="S1917" s="236"/>
      <c r="T1917" s="236"/>
      <c r="U1917" s="236"/>
      <c r="V1917" s="236"/>
      <c r="W1917" s="236"/>
      <c r="X1917" s="236"/>
      <c r="Y1917" s="236"/>
      <c r="Z1917" s="236"/>
      <c r="AA1917" s="236"/>
      <c r="AB1917" s="236"/>
      <c r="AC1917" s="236"/>
      <c r="AD1917" s="236"/>
      <c r="AE1917" s="236"/>
      <c r="AF1917" s="236"/>
      <c r="AG1917" s="236"/>
      <c r="AH1917" s="236"/>
      <c r="AI1917" s="236"/>
      <c r="AJ1917" s="236"/>
      <c r="AK1917" s="236"/>
      <c r="AL1917" s="260" t="str">
        <f t="shared" si="333"/>
        <v>нет</v>
      </c>
      <c r="AM1917" s="260" t="str">
        <f t="shared" si="337"/>
        <v>нет</v>
      </c>
      <c r="AN1917" s="260">
        <f t="shared" si="334"/>
        <v>0</v>
      </c>
      <c r="AO1917" s="260" t="e">
        <f t="shared" si="335"/>
        <v>#VALUE!</v>
      </c>
    </row>
    <row r="1918" spans="1:41">
      <c r="A1918" s="264" t="e">
        <f t="shared" si="338"/>
        <v>#VALUE!</v>
      </c>
      <c r="B1918" s="243">
        <v>2006</v>
      </c>
      <c r="C1918" s="244"/>
      <c r="D1918" s="259" t="str">
        <f t="shared" si="331"/>
        <v/>
      </c>
      <c r="E1918" s="236"/>
      <c r="F1918" s="236"/>
      <c r="G1918" s="244"/>
      <c r="H1918" s="259" t="str">
        <f t="shared" si="332"/>
        <v/>
      </c>
      <c r="I1918" s="236"/>
      <c r="J1918" s="236"/>
      <c r="K1918" s="236"/>
      <c r="L1918" s="236"/>
      <c r="M1918" s="311">
        <f t="shared" si="336"/>
        <v>0</v>
      </c>
      <c r="N1918" s="236"/>
      <c r="O1918" s="236"/>
      <c r="P1918" s="236"/>
      <c r="Q1918" s="236"/>
      <c r="R1918" s="236"/>
      <c r="S1918" s="236"/>
      <c r="T1918" s="236"/>
      <c r="U1918" s="236"/>
      <c r="V1918" s="236"/>
      <c r="W1918" s="236"/>
      <c r="X1918" s="236"/>
      <c r="Y1918" s="236"/>
      <c r="Z1918" s="236"/>
      <c r="AA1918" s="236"/>
      <c r="AB1918" s="236"/>
      <c r="AC1918" s="236"/>
      <c r="AD1918" s="236"/>
      <c r="AE1918" s="236"/>
      <c r="AF1918" s="236"/>
      <c r="AG1918" s="236"/>
      <c r="AH1918" s="236"/>
      <c r="AI1918" s="236"/>
      <c r="AJ1918" s="236"/>
      <c r="AK1918" s="236"/>
      <c r="AL1918" s="260" t="str">
        <f t="shared" si="333"/>
        <v>нет</v>
      </c>
      <c r="AM1918" s="260" t="str">
        <f t="shared" si="337"/>
        <v>нет</v>
      </c>
      <c r="AN1918" s="260">
        <f t="shared" si="334"/>
        <v>0</v>
      </c>
      <c r="AO1918" s="260" t="e">
        <f t="shared" si="335"/>
        <v>#VALUE!</v>
      </c>
    </row>
    <row r="1919" spans="1:41">
      <c r="A1919" s="264" t="e">
        <f t="shared" si="338"/>
        <v>#VALUE!</v>
      </c>
      <c r="B1919" s="243">
        <v>2007</v>
      </c>
      <c r="C1919" s="244"/>
      <c r="D1919" s="259" t="str">
        <f t="shared" si="331"/>
        <v/>
      </c>
      <c r="E1919" s="236"/>
      <c r="F1919" s="236"/>
      <c r="G1919" s="244"/>
      <c r="H1919" s="259" t="str">
        <f t="shared" si="332"/>
        <v/>
      </c>
      <c r="I1919" s="236"/>
      <c r="J1919" s="236"/>
      <c r="K1919" s="236"/>
      <c r="L1919" s="236"/>
      <c r="M1919" s="311">
        <f t="shared" si="336"/>
        <v>0</v>
      </c>
      <c r="N1919" s="236"/>
      <c r="O1919" s="236"/>
      <c r="P1919" s="236"/>
      <c r="Q1919" s="236"/>
      <c r="R1919" s="236"/>
      <c r="S1919" s="236"/>
      <c r="T1919" s="236"/>
      <c r="U1919" s="236"/>
      <c r="V1919" s="236"/>
      <c r="W1919" s="236"/>
      <c r="X1919" s="236"/>
      <c r="Y1919" s="236"/>
      <c r="Z1919" s="236"/>
      <c r="AA1919" s="236"/>
      <c r="AB1919" s="236"/>
      <c r="AC1919" s="236"/>
      <c r="AD1919" s="236"/>
      <c r="AE1919" s="236"/>
      <c r="AF1919" s="236"/>
      <c r="AG1919" s="236"/>
      <c r="AH1919" s="236"/>
      <c r="AI1919" s="236"/>
      <c r="AJ1919" s="236"/>
      <c r="AK1919" s="236"/>
      <c r="AL1919" s="260" t="str">
        <f t="shared" si="333"/>
        <v>нет</v>
      </c>
      <c r="AM1919" s="260" t="str">
        <f t="shared" si="337"/>
        <v>нет</v>
      </c>
      <c r="AN1919" s="260">
        <f t="shared" si="334"/>
        <v>0</v>
      </c>
      <c r="AO1919" s="260" t="e">
        <f t="shared" si="335"/>
        <v>#VALUE!</v>
      </c>
    </row>
    <row r="1920" spans="1:41">
      <c r="A1920" s="264" t="e">
        <f t="shared" si="338"/>
        <v>#VALUE!</v>
      </c>
      <c r="B1920" s="243">
        <v>2008</v>
      </c>
      <c r="C1920" s="244"/>
      <c r="D1920" s="259" t="str">
        <f t="shared" si="331"/>
        <v/>
      </c>
      <c r="E1920" s="236"/>
      <c r="F1920" s="236"/>
      <c r="G1920" s="244"/>
      <c r="H1920" s="259" t="str">
        <f t="shared" si="332"/>
        <v/>
      </c>
      <c r="I1920" s="236"/>
      <c r="J1920" s="236"/>
      <c r="K1920" s="236"/>
      <c r="L1920" s="236"/>
      <c r="M1920" s="311">
        <f t="shared" si="336"/>
        <v>0</v>
      </c>
      <c r="N1920" s="236"/>
      <c r="O1920" s="236"/>
      <c r="P1920" s="236"/>
      <c r="Q1920" s="236"/>
      <c r="R1920" s="236"/>
      <c r="S1920" s="236"/>
      <c r="T1920" s="236"/>
      <c r="U1920" s="236"/>
      <c r="V1920" s="236"/>
      <c r="W1920" s="236"/>
      <c r="X1920" s="236"/>
      <c r="Y1920" s="236"/>
      <c r="Z1920" s="236"/>
      <c r="AA1920" s="236"/>
      <c r="AB1920" s="236"/>
      <c r="AC1920" s="236"/>
      <c r="AD1920" s="236"/>
      <c r="AE1920" s="236"/>
      <c r="AF1920" s="236"/>
      <c r="AG1920" s="236"/>
      <c r="AH1920" s="236"/>
      <c r="AI1920" s="236"/>
      <c r="AJ1920" s="236"/>
      <c r="AK1920" s="236"/>
      <c r="AL1920" s="260" t="str">
        <f t="shared" si="333"/>
        <v>нет</v>
      </c>
      <c r="AM1920" s="260" t="str">
        <f t="shared" si="337"/>
        <v>нет</v>
      </c>
      <c r="AN1920" s="260">
        <f t="shared" si="334"/>
        <v>0</v>
      </c>
      <c r="AO1920" s="260" t="e">
        <f t="shared" si="335"/>
        <v>#VALUE!</v>
      </c>
    </row>
    <row r="1921" spans="1:41">
      <c r="A1921" s="264" t="e">
        <f t="shared" si="338"/>
        <v>#VALUE!</v>
      </c>
      <c r="B1921" s="243">
        <v>2009</v>
      </c>
      <c r="C1921" s="244"/>
      <c r="D1921" s="259" t="str">
        <f t="shared" si="331"/>
        <v/>
      </c>
      <c r="E1921" s="236"/>
      <c r="F1921" s="236"/>
      <c r="G1921" s="244"/>
      <c r="H1921" s="259" t="str">
        <f t="shared" si="332"/>
        <v/>
      </c>
      <c r="I1921" s="236"/>
      <c r="J1921" s="236"/>
      <c r="K1921" s="236"/>
      <c r="L1921" s="236"/>
      <c r="M1921" s="311">
        <f t="shared" si="336"/>
        <v>0</v>
      </c>
      <c r="N1921" s="236"/>
      <c r="O1921" s="236"/>
      <c r="P1921" s="236"/>
      <c r="Q1921" s="236"/>
      <c r="R1921" s="236"/>
      <c r="S1921" s="236"/>
      <c r="T1921" s="236"/>
      <c r="U1921" s="236"/>
      <c r="V1921" s="236"/>
      <c r="W1921" s="236"/>
      <c r="X1921" s="236"/>
      <c r="Y1921" s="236"/>
      <c r="Z1921" s="236"/>
      <c r="AA1921" s="236"/>
      <c r="AB1921" s="236"/>
      <c r="AC1921" s="236"/>
      <c r="AD1921" s="236"/>
      <c r="AE1921" s="236"/>
      <c r="AF1921" s="236"/>
      <c r="AG1921" s="236"/>
      <c r="AH1921" s="236"/>
      <c r="AI1921" s="236"/>
      <c r="AJ1921" s="236"/>
      <c r="AK1921" s="236"/>
      <c r="AL1921" s="260" t="str">
        <f t="shared" si="333"/>
        <v>нет</v>
      </c>
      <c r="AM1921" s="260" t="str">
        <f t="shared" si="337"/>
        <v>нет</v>
      </c>
      <c r="AN1921" s="260">
        <f t="shared" si="334"/>
        <v>0</v>
      </c>
      <c r="AO1921" s="260" t="e">
        <f t="shared" si="335"/>
        <v>#VALUE!</v>
      </c>
    </row>
    <row r="1922" spans="1:41">
      <c r="A1922" s="264" t="e">
        <f t="shared" si="338"/>
        <v>#VALUE!</v>
      </c>
      <c r="B1922" s="243">
        <v>2010</v>
      </c>
      <c r="C1922" s="244"/>
      <c r="D1922" s="259" t="str">
        <f t="shared" si="331"/>
        <v/>
      </c>
      <c r="E1922" s="236"/>
      <c r="F1922" s="236"/>
      <c r="G1922" s="244"/>
      <c r="H1922" s="259" t="str">
        <f t="shared" si="332"/>
        <v/>
      </c>
      <c r="I1922" s="236"/>
      <c r="J1922" s="236"/>
      <c r="K1922" s="236"/>
      <c r="L1922" s="236"/>
      <c r="M1922" s="311">
        <f t="shared" si="336"/>
        <v>0</v>
      </c>
      <c r="N1922" s="236"/>
      <c r="O1922" s="236"/>
      <c r="P1922" s="236"/>
      <c r="Q1922" s="236"/>
      <c r="R1922" s="236"/>
      <c r="S1922" s="236"/>
      <c r="T1922" s="236"/>
      <c r="U1922" s="236"/>
      <c r="V1922" s="236"/>
      <c r="W1922" s="236"/>
      <c r="X1922" s="236"/>
      <c r="Y1922" s="236"/>
      <c r="Z1922" s="236"/>
      <c r="AA1922" s="236"/>
      <c r="AB1922" s="236"/>
      <c r="AC1922" s="236"/>
      <c r="AD1922" s="236"/>
      <c r="AE1922" s="236"/>
      <c r="AF1922" s="236"/>
      <c r="AG1922" s="236"/>
      <c r="AH1922" s="236"/>
      <c r="AI1922" s="236"/>
      <c r="AJ1922" s="236"/>
      <c r="AK1922" s="236"/>
      <c r="AL1922" s="260" t="str">
        <f t="shared" si="333"/>
        <v>нет</v>
      </c>
      <c r="AM1922" s="260" t="str">
        <f t="shared" si="337"/>
        <v>нет</v>
      </c>
      <c r="AN1922" s="260">
        <f t="shared" si="334"/>
        <v>0</v>
      </c>
      <c r="AO1922" s="260" t="e">
        <f t="shared" si="335"/>
        <v>#VALUE!</v>
      </c>
    </row>
    <row r="1923" spans="1:41">
      <c r="A1923" s="264" t="e">
        <f t="shared" si="338"/>
        <v>#VALUE!</v>
      </c>
      <c r="B1923" s="243">
        <v>2011</v>
      </c>
      <c r="C1923" s="244"/>
      <c r="D1923" s="259" t="str">
        <f t="shared" si="331"/>
        <v/>
      </c>
      <c r="E1923" s="236"/>
      <c r="F1923" s="236"/>
      <c r="G1923" s="244"/>
      <c r="H1923" s="259" t="str">
        <f t="shared" si="332"/>
        <v/>
      </c>
      <c r="I1923" s="236"/>
      <c r="J1923" s="236"/>
      <c r="K1923" s="236"/>
      <c r="L1923" s="236"/>
      <c r="M1923" s="311">
        <f t="shared" si="336"/>
        <v>0</v>
      </c>
      <c r="N1923" s="236"/>
      <c r="O1923" s="236"/>
      <c r="P1923" s="236"/>
      <c r="Q1923" s="236"/>
      <c r="R1923" s="236"/>
      <c r="S1923" s="236"/>
      <c r="T1923" s="236"/>
      <c r="U1923" s="236"/>
      <c r="V1923" s="236"/>
      <c r="W1923" s="236"/>
      <c r="X1923" s="236"/>
      <c r="Y1923" s="236"/>
      <c r="Z1923" s="236"/>
      <c r="AA1923" s="236"/>
      <c r="AB1923" s="236"/>
      <c r="AC1923" s="236"/>
      <c r="AD1923" s="236"/>
      <c r="AE1923" s="236"/>
      <c r="AF1923" s="236"/>
      <c r="AG1923" s="236"/>
      <c r="AH1923" s="236"/>
      <c r="AI1923" s="236"/>
      <c r="AJ1923" s="236"/>
      <c r="AK1923" s="236"/>
      <c r="AL1923" s="260" t="str">
        <f t="shared" si="333"/>
        <v>нет</v>
      </c>
      <c r="AM1923" s="260" t="str">
        <f t="shared" si="337"/>
        <v>нет</v>
      </c>
      <c r="AN1923" s="260">
        <f t="shared" si="334"/>
        <v>0</v>
      </c>
      <c r="AO1923" s="260" t="e">
        <f t="shared" si="335"/>
        <v>#VALUE!</v>
      </c>
    </row>
    <row r="1924" spans="1:41">
      <c r="A1924" s="264" t="e">
        <f t="shared" si="338"/>
        <v>#VALUE!</v>
      </c>
      <c r="B1924" s="243">
        <v>2012</v>
      </c>
      <c r="C1924" s="244"/>
      <c r="D1924" s="259" t="str">
        <f t="shared" si="331"/>
        <v/>
      </c>
      <c r="E1924" s="236"/>
      <c r="F1924" s="236"/>
      <c r="G1924" s="244"/>
      <c r="H1924" s="259" t="str">
        <f t="shared" si="332"/>
        <v/>
      </c>
      <c r="I1924" s="236"/>
      <c r="J1924" s="236"/>
      <c r="K1924" s="236"/>
      <c r="L1924" s="236"/>
      <c r="M1924" s="311">
        <f t="shared" si="336"/>
        <v>0</v>
      </c>
      <c r="N1924" s="236"/>
      <c r="O1924" s="236"/>
      <c r="P1924" s="236"/>
      <c r="Q1924" s="236"/>
      <c r="R1924" s="236"/>
      <c r="S1924" s="236"/>
      <c r="T1924" s="236"/>
      <c r="U1924" s="236"/>
      <c r="V1924" s="236"/>
      <c r="W1924" s="236"/>
      <c r="X1924" s="236"/>
      <c r="Y1924" s="236"/>
      <c r="Z1924" s="236"/>
      <c r="AA1924" s="236"/>
      <c r="AB1924" s="236"/>
      <c r="AC1924" s="236"/>
      <c r="AD1924" s="236"/>
      <c r="AE1924" s="236"/>
      <c r="AF1924" s="236"/>
      <c r="AG1924" s="236"/>
      <c r="AH1924" s="236"/>
      <c r="AI1924" s="236"/>
      <c r="AJ1924" s="236"/>
      <c r="AK1924" s="236"/>
      <c r="AL1924" s="260" t="str">
        <f t="shared" si="333"/>
        <v>нет</v>
      </c>
      <c r="AM1924" s="260" t="str">
        <f t="shared" si="337"/>
        <v>нет</v>
      </c>
      <c r="AN1924" s="260">
        <f t="shared" si="334"/>
        <v>0</v>
      </c>
      <c r="AO1924" s="260" t="e">
        <f t="shared" si="335"/>
        <v>#VALUE!</v>
      </c>
    </row>
    <row r="1925" spans="1:41">
      <c r="A1925" s="264" t="e">
        <f t="shared" si="338"/>
        <v>#VALUE!</v>
      </c>
      <c r="B1925" s="243">
        <v>2013</v>
      </c>
      <c r="C1925" s="244"/>
      <c r="D1925" s="259" t="str">
        <f t="shared" si="331"/>
        <v/>
      </c>
      <c r="E1925" s="236"/>
      <c r="F1925" s="236"/>
      <c r="G1925" s="244"/>
      <c r="H1925" s="259" t="str">
        <f t="shared" si="332"/>
        <v/>
      </c>
      <c r="I1925" s="236"/>
      <c r="J1925" s="236"/>
      <c r="K1925" s="236"/>
      <c r="L1925" s="236"/>
      <c r="M1925" s="311">
        <f t="shared" si="336"/>
        <v>0</v>
      </c>
      <c r="N1925" s="236"/>
      <c r="O1925" s="236"/>
      <c r="P1925" s="236"/>
      <c r="Q1925" s="236"/>
      <c r="R1925" s="236"/>
      <c r="S1925" s="236"/>
      <c r="T1925" s="236"/>
      <c r="U1925" s="236"/>
      <c r="V1925" s="236"/>
      <c r="W1925" s="236"/>
      <c r="X1925" s="236"/>
      <c r="Y1925" s="236"/>
      <c r="Z1925" s="236"/>
      <c r="AA1925" s="236"/>
      <c r="AB1925" s="236"/>
      <c r="AC1925" s="236"/>
      <c r="AD1925" s="236"/>
      <c r="AE1925" s="236"/>
      <c r="AF1925" s="236"/>
      <c r="AG1925" s="236"/>
      <c r="AH1925" s="236"/>
      <c r="AI1925" s="236"/>
      <c r="AJ1925" s="236"/>
      <c r="AK1925" s="236"/>
      <c r="AL1925" s="260" t="str">
        <f t="shared" si="333"/>
        <v>нет</v>
      </c>
      <c r="AM1925" s="260" t="str">
        <f t="shared" si="337"/>
        <v>нет</v>
      </c>
      <c r="AN1925" s="260">
        <f t="shared" si="334"/>
        <v>0</v>
      </c>
      <c r="AO1925" s="260" t="e">
        <f t="shared" si="335"/>
        <v>#VALUE!</v>
      </c>
    </row>
    <row r="1926" spans="1:41">
      <c r="A1926" s="264" t="e">
        <f t="shared" si="338"/>
        <v>#VALUE!</v>
      </c>
      <c r="B1926" s="243">
        <v>2014</v>
      </c>
      <c r="C1926" s="244"/>
      <c r="D1926" s="259" t="str">
        <f t="shared" si="331"/>
        <v/>
      </c>
      <c r="E1926" s="236"/>
      <c r="F1926" s="236"/>
      <c r="G1926" s="244"/>
      <c r="H1926" s="259" t="str">
        <f t="shared" si="332"/>
        <v/>
      </c>
      <c r="I1926" s="236"/>
      <c r="J1926" s="236"/>
      <c r="K1926" s="236"/>
      <c r="L1926" s="236"/>
      <c r="M1926" s="311">
        <f t="shared" si="336"/>
        <v>0</v>
      </c>
      <c r="N1926" s="236"/>
      <c r="O1926" s="236"/>
      <c r="P1926" s="236"/>
      <c r="Q1926" s="236"/>
      <c r="R1926" s="236"/>
      <c r="S1926" s="236"/>
      <c r="T1926" s="236"/>
      <c r="U1926" s="236"/>
      <c r="V1926" s="236"/>
      <c r="W1926" s="236"/>
      <c r="X1926" s="236"/>
      <c r="Y1926" s="236"/>
      <c r="Z1926" s="236"/>
      <c r="AA1926" s="236"/>
      <c r="AB1926" s="236"/>
      <c r="AC1926" s="236"/>
      <c r="AD1926" s="236"/>
      <c r="AE1926" s="236"/>
      <c r="AF1926" s="236"/>
      <c r="AG1926" s="236"/>
      <c r="AH1926" s="236"/>
      <c r="AI1926" s="236"/>
      <c r="AJ1926" s="236"/>
      <c r="AK1926" s="236"/>
      <c r="AL1926" s="260" t="str">
        <f t="shared" si="333"/>
        <v>нет</v>
      </c>
      <c r="AM1926" s="260" t="str">
        <f t="shared" si="337"/>
        <v>нет</v>
      </c>
      <c r="AN1926" s="260">
        <f t="shared" si="334"/>
        <v>0</v>
      </c>
      <c r="AO1926" s="260" t="e">
        <f t="shared" si="335"/>
        <v>#VALUE!</v>
      </c>
    </row>
    <row r="1927" spans="1:41">
      <c r="A1927" s="264" t="e">
        <f t="shared" si="338"/>
        <v>#VALUE!</v>
      </c>
      <c r="B1927" s="243">
        <v>2015</v>
      </c>
      <c r="C1927" s="244"/>
      <c r="D1927" s="259" t="str">
        <f t="shared" si="331"/>
        <v/>
      </c>
      <c r="E1927" s="236"/>
      <c r="F1927" s="236"/>
      <c r="G1927" s="244"/>
      <c r="H1927" s="259" t="str">
        <f t="shared" si="332"/>
        <v/>
      </c>
      <c r="I1927" s="236"/>
      <c r="J1927" s="236"/>
      <c r="K1927" s="236"/>
      <c r="L1927" s="236"/>
      <c r="M1927" s="311">
        <f t="shared" si="336"/>
        <v>0</v>
      </c>
      <c r="N1927" s="236"/>
      <c r="O1927" s="236"/>
      <c r="P1927" s="236"/>
      <c r="Q1927" s="236"/>
      <c r="R1927" s="236"/>
      <c r="S1927" s="236"/>
      <c r="T1927" s="236"/>
      <c r="U1927" s="236"/>
      <c r="V1927" s="236"/>
      <c r="W1927" s="236"/>
      <c r="X1927" s="236"/>
      <c r="Y1927" s="236"/>
      <c r="Z1927" s="236"/>
      <c r="AA1927" s="236"/>
      <c r="AB1927" s="236"/>
      <c r="AC1927" s="236"/>
      <c r="AD1927" s="236"/>
      <c r="AE1927" s="236"/>
      <c r="AF1927" s="236"/>
      <c r="AG1927" s="236"/>
      <c r="AH1927" s="236"/>
      <c r="AI1927" s="236"/>
      <c r="AJ1927" s="236"/>
      <c r="AK1927" s="236"/>
      <c r="AL1927" s="260" t="str">
        <f t="shared" si="333"/>
        <v>нет</v>
      </c>
      <c r="AM1927" s="260" t="str">
        <f t="shared" si="337"/>
        <v>нет</v>
      </c>
      <c r="AN1927" s="260">
        <f t="shared" si="334"/>
        <v>0</v>
      </c>
      <c r="AO1927" s="260" t="e">
        <f t="shared" si="335"/>
        <v>#VALUE!</v>
      </c>
    </row>
    <row r="1928" spans="1:41">
      <c r="A1928" s="264" t="e">
        <f t="shared" si="338"/>
        <v>#VALUE!</v>
      </c>
      <c r="B1928" s="243">
        <v>2016</v>
      </c>
      <c r="C1928" s="244"/>
      <c r="D1928" s="259" t="str">
        <f t="shared" si="331"/>
        <v/>
      </c>
      <c r="E1928" s="236"/>
      <c r="F1928" s="236"/>
      <c r="G1928" s="244"/>
      <c r="H1928" s="259" t="str">
        <f t="shared" si="332"/>
        <v/>
      </c>
      <c r="I1928" s="236"/>
      <c r="J1928" s="236"/>
      <c r="K1928" s="236"/>
      <c r="L1928" s="236"/>
      <c r="M1928" s="311">
        <f t="shared" si="336"/>
        <v>0</v>
      </c>
      <c r="N1928" s="236"/>
      <c r="O1928" s="236"/>
      <c r="P1928" s="236"/>
      <c r="Q1928" s="236"/>
      <c r="R1928" s="236"/>
      <c r="S1928" s="236"/>
      <c r="T1928" s="236"/>
      <c r="U1928" s="236"/>
      <c r="V1928" s="236"/>
      <c r="W1928" s="236"/>
      <c r="X1928" s="236"/>
      <c r="Y1928" s="236"/>
      <c r="Z1928" s="236"/>
      <c r="AA1928" s="236"/>
      <c r="AB1928" s="236"/>
      <c r="AC1928" s="236"/>
      <c r="AD1928" s="236"/>
      <c r="AE1928" s="236"/>
      <c r="AF1928" s="236"/>
      <c r="AG1928" s="236"/>
      <c r="AH1928" s="236"/>
      <c r="AI1928" s="236"/>
      <c r="AJ1928" s="236"/>
      <c r="AK1928" s="236"/>
      <c r="AL1928" s="260" t="str">
        <f t="shared" si="333"/>
        <v>нет</v>
      </c>
      <c r="AM1928" s="260" t="str">
        <f t="shared" si="337"/>
        <v>нет</v>
      </c>
      <c r="AN1928" s="260">
        <f t="shared" si="334"/>
        <v>0</v>
      </c>
      <c r="AO1928" s="260" t="e">
        <f t="shared" si="335"/>
        <v>#VALUE!</v>
      </c>
    </row>
    <row r="1929" spans="1:41">
      <c r="A1929" s="264" t="e">
        <f t="shared" si="338"/>
        <v>#VALUE!</v>
      </c>
      <c r="B1929" s="243">
        <v>2017</v>
      </c>
      <c r="C1929" s="244"/>
      <c r="D1929" s="259" t="str">
        <f t="shared" si="331"/>
        <v/>
      </c>
      <c r="E1929" s="236"/>
      <c r="F1929" s="236"/>
      <c r="G1929" s="244"/>
      <c r="H1929" s="259" t="str">
        <f t="shared" si="332"/>
        <v/>
      </c>
      <c r="I1929" s="236"/>
      <c r="J1929" s="236"/>
      <c r="K1929" s="236"/>
      <c r="L1929" s="236"/>
      <c r="M1929" s="311">
        <f t="shared" si="336"/>
        <v>0</v>
      </c>
      <c r="N1929" s="236"/>
      <c r="O1929" s="236"/>
      <c r="P1929" s="236"/>
      <c r="Q1929" s="236"/>
      <c r="R1929" s="236"/>
      <c r="S1929" s="236"/>
      <c r="T1929" s="236"/>
      <c r="U1929" s="236"/>
      <c r="V1929" s="236"/>
      <c r="W1929" s="236"/>
      <c r="X1929" s="236"/>
      <c r="Y1929" s="236"/>
      <c r="Z1929" s="236"/>
      <c r="AA1929" s="236"/>
      <c r="AB1929" s="236"/>
      <c r="AC1929" s="236"/>
      <c r="AD1929" s="236"/>
      <c r="AE1929" s="236"/>
      <c r="AF1929" s="236"/>
      <c r="AG1929" s="236"/>
      <c r="AH1929" s="236"/>
      <c r="AI1929" s="236"/>
      <c r="AJ1929" s="236"/>
      <c r="AK1929" s="236"/>
      <c r="AL1929" s="260" t="str">
        <f t="shared" si="333"/>
        <v>нет</v>
      </c>
      <c r="AM1929" s="260" t="str">
        <f t="shared" si="337"/>
        <v>нет</v>
      </c>
      <c r="AN1929" s="260">
        <f t="shared" si="334"/>
        <v>0</v>
      </c>
      <c r="AO1929" s="260" t="e">
        <f t="shared" si="335"/>
        <v>#VALUE!</v>
      </c>
    </row>
    <row r="1930" spans="1:41">
      <c r="A1930" s="264" t="e">
        <f t="shared" si="338"/>
        <v>#VALUE!</v>
      </c>
      <c r="B1930" s="243">
        <v>2018</v>
      </c>
      <c r="C1930" s="244"/>
      <c r="D1930" s="259" t="str">
        <f t="shared" si="331"/>
        <v/>
      </c>
      <c r="E1930" s="236"/>
      <c r="F1930" s="236"/>
      <c r="G1930" s="244"/>
      <c r="H1930" s="259" t="str">
        <f t="shared" si="332"/>
        <v/>
      </c>
      <c r="I1930" s="236"/>
      <c r="J1930" s="236"/>
      <c r="K1930" s="236"/>
      <c r="L1930" s="236"/>
      <c r="M1930" s="311">
        <f t="shared" si="336"/>
        <v>0</v>
      </c>
      <c r="N1930" s="236"/>
      <c r="O1930" s="236"/>
      <c r="P1930" s="236"/>
      <c r="Q1930" s="236"/>
      <c r="R1930" s="236"/>
      <c r="S1930" s="236"/>
      <c r="T1930" s="236"/>
      <c r="U1930" s="236"/>
      <c r="V1930" s="236"/>
      <c r="W1930" s="236"/>
      <c r="X1930" s="236"/>
      <c r="Y1930" s="236"/>
      <c r="Z1930" s="236"/>
      <c r="AA1930" s="236"/>
      <c r="AB1930" s="236"/>
      <c r="AC1930" s="236"/>
      <c r="AD1930" s="236"/>
      <c r="AE1930" s="236"/>
      <c r="AF1930" s="236"/>
      <c r="AG1930" s="236"/>
      <c r="AH1930" s="236"/>
      <c r="AI1930" s="236"/>
      <c r="AJ1930" s="236"/>
      <c r="AK1930" s="236"/>
      <c r="AL1930" s="260" t="str">
        <f t="shared" si="333"/>
        <v>нет</v>
      </c>
      <c r="AM1930" s="260" t="str">
        <f t="shared" si="337"/>
        <v>нет</v>
      </c>
      <c r="AN1930" s="260">
        <f t="shared" si="334"/>
        <v>0</v>
      </c>
      <c r="AO1930" s="260" t="e">
        <f t="shared" si="335"/>
        <v>#VALUE!</v>
      </c>
    </row>
    <row r="1931" spans="1:41">
      <c r="A1931" s="264" t="e">
        <f t="shared" si="338"/>
        <v>#VALUE!</v>
      </c>
      <c r="B1931" s="243">
        <v>2019</v>
      </c>
      <c r="C1931" s="244"/>
      <c r="D1931" s="259" t="str">
        <f t="shared" si="331"/>
        <v/>
      </c>
      <c r="E1931" s="236"/>
      <c r="F1931" s="236"/>
      <c r="G1931" s="244"/>
      <c r="H1931" s="259" t="str">
        <f t="shared" si="332"/>
        <v/>
      </c>
      <c r="I1931" s="236"/>
      <c r="J1931" s="236"/>
      <c r="K1931" s="236"/>
      <c r="L1931" s="236"/>
      <c r="M1931" s="311">
        <f t="shared" si="336"/>
        <v>0</v>
      </c>
      <c r="N1931" s="236"/>
      <c r="O1931" s="236"/>
      <c r="P1931" s="236"/>
      <c r="Q1931" s="236"/>
      <c r="R1931" s="236"/>
      <c r="S1931" s="236"/>
      <c r="T1931" s="236"/>
      <c r="U1931" s="236"/>
      <c r="V1931" s="236"/>
      <c r="W1931" s="236"/>
      <c r="X1931" s="236"/>
      <c r="Y1931" s="236"/>
      <c r="Z1931" s="236"/>
      <c r="AA1931" s="236"/>
      <c r="AB1931" s="236"/>
      <c r="AC1931" s="236"/>
      <c r="AD1931" s="236"/>
      <c r="AE1931" s="236"/>
      <c r="AF1931" s="236"/>
      <c r="AG1931" s="236"/>
      <c r="AH1931" s="236"/>
      <c r="AI1931" s="236"/>
      <c r="AJ1931" s="236"/>
      <c r="AK1931" s="236"/>
      <c r="AL1931" s="260" t="str">
        <f t="shared" si="333"/>
        <v>нет</v>
      </c>
      <c r="AM1931" s="260" t="str">
        <f t="shared" si="337"/>
        <v>нет</v>
      </c>
      <c r="AN1931" s="260">
        <f t="shared" si="334"/>
        <v>0</v>
      </c>
      <c r="AO1931" s="260" t="e">
        <f t="shared" si="335"/>
        <v>#VALUE!</v>
      </c>
    </row>
    <row r="1932" spans="1:41">
      <c r="A1932" s="264" t="e">
        <f t="shared" si="338"/>
        <v>#VALUE!</v>
      </c>
      <c r="B1932" s="243">
        <v>2020</v>
      </c>
      <c r="C1932" s="244"/>
      <c r="D1932" s="259" t="str">
        <f t="shared" si="331"/>
        <v/>
      </c>
      <c r="E1932" s="236"/>
      <c r="F1932" s="236"/>
      <c r="G1932" s="244"/>
      <c r="H1932" s="259" t="str">
        <f t="shared" si="332"/>
        <v/>
      </c>
      <c r="I1932" s="236"/>
      <c r="J1932" s="236"/>
      <c r="K1932" s="236"/>
      <c r="L1932" s="236"/>
      <c r="M1932" s="311">
        <f t="shared" si="336"/>
        <v>0</v>
      </c>
      <c r="N1932" s="236"/>
      <c r="O1932" s="236"/>
      <c r="P1932" s="236"/>
      <c r="Q1932" s="236"/>
      <c r="R1932" s="236"/>
      <c r="S1932" s="236"/>
      <c r="T1932" s="236"/>
      <c r="U1932" s="236"/>
      <c r="V1932" s="236"/>
      <c r="W1932" s="236"/>
      <c r="X1932" s="236"/>
      <c r="Y1932" s="236"/>
      <c r="Z1932" s="236"/>
      <c r="AA1932" s="236"/>
      <c r="AB1932" s="236"/>
      <c r="AC1932" s="236"/>
      <c r="AD1932" s="236"/>
      <c r="AE1932" s="236"/>
      <c r="AF1932" s="236"/>
      <c r="AG1932" s="236"/>
      <c r="AH1932" s="236"/>
      <c r="AI1932" s="236"/>
      <c r="AJ1932" s="236"/>
      <c r="AK1932" s="236"/>
      <c r="AL1932" s="260" t="str">
        <f t="shared" si="333"/>
        <v>нет</v>
      </c>
      <c r="AM1932" s="260" t="str">
        <f t="shared" si="337"/>
        <v>нет</v>
      </c>
      <c r="AN1932" s="260">
        <f t="shared" si="334"/>
        <v>0</v>
      </c>
      <c r="AO1932" s="260" t="e">
        <f t="shared" si="335"/>
        <v>#VALUE!</v>
      </c>
    </row>
    <row r="1933" spans="1:41">
      <c r="A1933" s="264" t="e">
        <f t="shared" si="338"/>
        <v>#VALUE!</v>
      </c>
      <c r="B1933" s="243">
        <v>2021</v>
      </c>
      <c r="C1933" s="244"/>
      <c r="D1933" s="259" t="str">
        <f t="shared" si="331"/>
        <v/>
      </c>
      <c r="E1933" s="236"/>
      <c r="F1933" s="236"/>
      <c r="G1933" s="244"/>
      <c r="H1933" s="259" t="str">
        <f t="shared" si="332"/>
        <v/>
      </c>
      <c r="I1933" s="236"/>
      <c r="J1933" s="236"/>
      <c r="K1933" s="236"/>
      <c r="L1933" s="236"/>
      <c r="M1933" s="311">
        <f t="shared" si="336"/>
        <v>0</v>
      </c>
      <c r="N1933" s="236"/>
      <c r="O1933" s="236"/>
      <c r="P1933" s="236"/>
      <c r="Q1933" s="236"/>
      <c r="R1933" s="236"/>
      <c r="S1933" s="236"/>
      <c r="T1933" s="236"/>
      <c r="U1933" s="236"/>
      <c r="V1933" s="236"/>
      <c r="W1933" s="236"/>
      <c r="X1933" s="236"/>
      <c r="Y1933" s="236"/>
      <c r="Z1933" s="236"/>
      <c r="AA1933" s="236"/>
      <c r="AB1933" s="236"/>
      <c r="AC1933" s="236"/>
      <c r="AD1933" s="236"/>
      <c r="AE1933" s="236"/>
      <c r="AF1933" s="236"/>
      <c r="AG1933" s="236"/>
      <c r="AH1933" s="236"/>
      <c r="AI1933" s="236"/>
      <c r="AJ1933" s="236"/>
      <c r="AK1933" s="236"/>
      <c r="AL1933" s="260" t="str">
        <f t="shared" si="333"/>
        <v>нет</v>
      </c>
      <c r="AM1933" s="260" t="str">
        <f t="shared" si="337"/>
        <v>нет</v>
      </c>
      <c r="AN1933" s="260">
        <f t="shared" si="334"/>
        <v>0</v>
      </c>
      <c r="AO1933" s="260" t="e">
        <f t="shared" si="335"/>
        <v>#VALUE!</v>
      </c>
    </row>
    <row r="1934" spans="1:41">
      <c r="A1934" s="264" t="e">
        <f t="shared" si="338"/>
        <v>#VALUE!</v>
      </c>
      <c r="B1934" s="243">
        <v>2022</v>
      </c>
      <c r="C1934" s="244"/>
      <c r="D1934" s="259" t="str">
        <f t="shared" si="331"/>
        <v/>
      </c>
      <c r="E1934" s="236"/>
      <c r="F1934" s="236"/>
      <c r="G1934" s="244"/>
      <c r="H1934" s="259" t="str">
        <f t="shared" si="332"/>
        <v/>
      </c>
      <c r="I1934" s="236"/>
      <c r="J1934" s="236"/>
      <c r="K1934" s="236"/>
      <c r="L1934" s="236"/>
      <c r="M1934" s="311">
        <f t="shared" si="336"/>
        <v>0</v>
      </c>
      <c r="N1934" s="236"/>
      <c r="O1934" s="236"/>
      <c r="P1934" s="236"/>
      <c r="Q1934" s="236"/>
      <c r="R1934" s="236"/>
      <c r="S1934" s="236"/>
      <c r="T1934" s="236"/>
      <c r="U1934" s="236"/>
      <c r="V1934" s="236"/>
      <c r="W1934" s="236"/>
      <c r="X1934" s="236"/>
      <c r="Y1934" s="236"/>
      <c r="Z1934" s="236"/>
      <c r="AA1934" s="236"/>
      <c r="AB1934" s="236"/>
      <c r="AC1934" s="236"/>
      <c r="AD1934" s="236"/>
      <c r="AE1934" s="236"/>
      <c r="AF1934" s="236"/>
      <c r="AG1934" s="236"/>
      <c r="AH1934" s="236"/>
      <c r="AI1934" s="236"/>
      <c r="AJ1934" s="236"/>
      <c r="AK1934" s="236"/>
      <c r="AL1934" s="260" t="str">
        <f t="shared" si="333"/>
        <v>нет</v>
      </c>
      <c r="AM1934" s="260" t="str">
        <f t="shared" si="337"/>
        <v>нет</v>
      </c>
      <c r="AN1934" s="260">
        <f t="shared" si="334"/>
        <v>0</v>
      </c>
      <c r="AO1934" s="260" t="e">
        <f t="shared" si="335"/>
        <v>#VALUE!</v>
      </c>
    </row>
    <row r="1935" spans="1:41">
      <c r="A1935" s="264" t="e">
        <f t="shared" si="338"/>
        <v>#VALUE!</v>
      </c>
      <c r="B1935" s="243">
        <v>2023</v>
      </c>
      <c r="C1935" s="244"/>
      <c r="D1935" s="259" t="str">
        <f t="shared" si="331"/>
        <v/>
      </c>
      <c r="E1935" s="236"/>
      <c r="F1935" s="236"/>
      <c r="G1935" s="244"/>
      <c r="H1935" s="259" t="str">
        <f t="shared" si="332"/>
        <v/>
      </c>
      <c r="I1935" s="236"/>
      <c r="J1935" s="236"/>
      <c r="K1935" s="236"/>
      <c r="L1935" s="236"/>
      <c r="M1935" s="311">
        <f t="shared" si="336"/>
        <v>0</v>
      </c>
      <c r="N1935" s="236"/>
      <c r="O1935" s="236"/>
      <c r="P1935" s="236"/>
      <c r="Q1935" s="236"/>
      <c r="R1935" s="236"/>
      <c r="S1935" s="236"/>
      <c r="T1935" s="236"/>
      <c r="U1935" s="236"/>
      <c r="V1935" s="236"/>
      <c r="W1935" s="236"/>
      <c r="X1935" s="236"/>
      <c r="Y1935" s="236"/>
      <c r="Z1935" s="236"/>
      <c r="AA1935" s="236"/>
      <c r="AB1935" s="236"/>
      <c r="AC1935" s="236"/>
      <c r="AD1935" s="236"/>
      <c r="AE1935" s="236"/>
      <c r="AF1935" s="236"/>
      <c r="AG1935" s="236"/>
      <c r="AH1935" s="236"/>
      <c r="AI1935" s="236"/>
      <c r="AJ1935" s="236"/>
      <c r="AK1935" s="236"/>
      <c r="AL1935" s="260" t="str">
        <f t="shared" si="333"/>
        <v>нет</v>
      </c>
      <c r="AM1935" s="260" t="str">
        <f t="shared" si="337"/>
        <v>нет</v>
      </c>
      <c r="AN1935" s="260">
        <f t="shared" si="334"/>
        <v>0</v>
      </c>
      <c r="AO1935" s="260" t="e">
        <f t="shared" si="335"/>
        <v>#VALUE!</v>
      </c>
    </row>
    <row r="1936" spans="1:41">
      <c r="A1936" s="264" t="e">
        <f t="shared" si="338"/>
        <v>#VALUE!</v>
      </c>
      <c r="B1936" s="243">
        <v>2024</v>
      </c>
      <c r="C1936" s="244"/>
      <c r="D1936" s="259" t="str">
        <f t="shared" si="331"/>
        <v/>
      </c>
      <c r="E1936" s="236"/>
      <c r="F1936" s="236"/>
      <c r="G1936" s="244"/>
      <c r="H1936" s="259" t="str">
        <f t="shared" si="332"/>
        <v/>
      </c>
      <c r="I1936" s="236"/>
      <c r="J1936" s="236"/>
      <c r="K1936" s="236"/>
      <c r="L1936" s="236"/>
      <c r="M1936" s="311">
        <f t="shared" si="336"/>
        <v>0</v>
      </c>
      <c r="N1936" s="236"/>
      <c r="O1936" s="236"/>
      <c r="P1936" s="236"/>
      <c r="Q1936" s="236"/>
      <c r="R1936" s="236"/>
      <c r="S1936" s="236"/>
      <c r="T1936" s="236"/>
      <c r="U1936" s="236"/>
      <c r="V1936" s="236"/>
      <c r="W1936" s="236"/>
      <c r="X1936" s="236"/>
      <c r="Y1936" s="236"/>
      <c r="Z1936" s="236"/>
      <c r="AA1936" s="236"/>
      <c r="AB1936" s="236"/>
      <c r="AC1936" s="236"/>
      <c r="AD1936" s="236"/>
      <c r="AE1936" s="236"/>
      <c r="AF1936" s="236"/>
      <c r="AG1936" s="236"/>
      <c r="AH1936" s="236"/>
      <c r="AI1936" s="236"/>
      <c r="AJ1936" s="236"/>
      <c r="AK1936" s="236"/>
      <c r="AL1936" s="260" t="str">
        <f t="shared" si="333"/>
        <v>нет</v>
      </c>
      <c r="AM1936" s="260" t="str">
        <f t="shared" si="337"/>
        <v>нет</v>
      </c>
      <c r="AN1936" s="260">
        <f t="shared" si="334"/>
        <v>0</v>
      </c>
      <c r="AO1936" s="260" t="e">
        <f t="shared" si="335"/>
        <v>#VALUE!</v>
      </c>
    </row>
    <row r="1937" spans="1:41">
      <c r="A1937" s="264" t="e">
        <f t="shared" si="338"/>
        <v>#VALUE!</v>
      </c>
      <c r="B1937" s="243">
        <v>2025</v>
      </c>
      <c r="C1937" s="244"/>
      <c r="D1937" s="259" t="str">
        <f t="shared" si="331"/>
        <v/>
      </c>
      <c r="E1937" s="236"/>
      <c r="F1937" s="236"/>
      <c r="G1937" s="244"/>
      <c r="H1937" s="259" t="str">
        <f t="shared" si="332"/>
        <v/>
      </c>
      <c r="I1937" s="236"/>
      <c r="J1937" s="236"/>
      <c r="K1937" s="236"/>
      <c r="L1937" s="236"/>
      <c r="M1937" s="311">
        <f t="shared" si="336"/>
        <v>0</v>
      </c>
      <c r="N1937" s="236"/>
      <c r="O1937" s="236"/>
      <c r="P1937" s="236"/>
      <c r="Q1937" s="236"/>
      <c r="R1937" s="236"/>
      <c r="S1937" s="236"/>
      <c r="T1937" s="236"/>
      <c r="U1937" s="236"/>
      <c r="V1937" s="236"/>
      <c r="W1937" s="236"/>
      <c r="X1937" s="236"/>
      <c r="Y1937" s="236"/>
      <c r="Z1937" s="236"/>
      <c r="AA1937" s="236"/>
      <c r="AB1937" s="236"/>
      <c r="AC1937" s="236"/>
      <c r="AD1937" s="236"/>
      <c r="AE1937" s="236"/>
      <c r="AF1937" s="236"/>
      <c r="AG1937" s="236"/>
      <c r="AH1937" s="236"/>
      <c r="AI1937" s="236"/>
      <c r="AJ1937" s="236"/>
      <c r="AK1937" s="236"/>
      <c r="AL1937" s="260" t="str">
        <f t="shared" si="333"/>
        <v>нет</v>
      </c>
      <c r="AM1937" s="260" t="str">
        <f t="shared" si="337"/>
        <v>нет</v>
      </c>
      <c r="AN1937" s="260">
        <f t="shared" si="334"/>
        <v>0</v>
      </c>
      <c r="AO1937" s="260" t="e">
        <f t="shared" si="335"/>
        <v>#VALUE!</v>
      </c>
    </row>
    <row r="1938" spans="1:41">
      <c r="A1938" s="264" t="e">
        <f t="shared" si="338"/>
        <v>#VALUE!</v>
      </c>
      <c r="B1938" s="243">
        <v>2026</v>
      </c>
      <c r="C1938" s="244"/>
      <c r="D1938" s="259" t="str">
        <f t="shared" si="331"/>
        <v/>
      </c>
      <c r="E1938" s="236"/>
      <c r="F1938" s="236"/>
      <c r="G1938" s="244"/>
      <c r="H1938" s="259" t="str">
        <f t="shared" si="332"/>
        <v/>
      </c>
      <c r="I1938" s="236"/>
      <c r="J1938" s="236"/>
      <c r="K1938" s="236"/>
      <c r="L1938" s="236"/>
      <c r="M1938" s="311">
        <f t="shared" si="336"/>
        <v>0</v>
      </c>
      <c r="N1938" s="236"/>
      <c r="O1938" s="236"/>
      <c r="P1938" s="236"/>
      <c r="Q1938" s="236"/>
      <c r="R1938" s="236"/>
      <c r="S1938" s="236"/>
      <c r="T1938" s="236"/>
      <c r="U1938" s="236"/>
      <c r="V1938" s="236"/>
      <c r="W1938" s="236"/>
      <c r="X1938" s="236"/>
      <c r="Y1938" s="236"/>
      <c r="Z1938" s="236"/>
      <c r="AA1938" s="236"/>
      <c r="AB1938" s="236"/>
      <c r="AC1938" s="236"/>
      <c r="AD1938" s="236"/>
      <c r="AE1938" s="236"/>
      <c r="AF1938" s="236"/>
      <c r="AG1938" s="236"/>
      <c r="AH1938" s="236"/>
      <c r="AI1938" s="236"/>
      <c r="AJ1938" s="236"/>
      <c r="AK1938" s="236"/>
      <c r="AL1938" s="260" t="str">
        <f t="shared" si="333"/>
        <v>нет</v>
      </c>
      <c r="AM1938" s="260" t="str">
        <f t="shared" si="337"/>
        <v>нет</v>
      </c>
      <c r="AN1938" s="260">
        <f t="shared" si="334"/>
        <v>0</v>
      </c>
      <c r="AO1938" s="260" t="e">
        <f t="shared" si="335"/>
        <v>#VALUE!</v>
      </c>
    </row>
    <row r="1939" spans="1:41">
      <c r="A1939" s="264" t="e">
        <f t="shared" si="338"/>
        <v>#VALUE!</v>
      </c>
      <c r="B1939" s="243">
        <v>2027</v>
      </c>
      <c r="C1939" s="244"/>
      <c r="D1939" s="259" t="str">
        <f t="shared" si="331"/>
        <v/>
      </c>
      <c r="E1939" s="236"/>
      <c r="F1939" s="236"/>
      <c r="G1939" s="244"/>
      <c r="H1939" s="259" t="str">
        <f t="shared" si="332"/>
        <v/>
      </c>
      <c r="I1939" s="236"/>
      <c r="J1939" s="236"/>
      <c r="K1939" s="236"/>
      <c r="L1939" s="236"/>
      <c r="M1939" s="311">
        <f t="shared" si="336"/>
        <v>0</v>
      </c>
      <c r="N1939" s="236"/>
      <c r="O1939" s="236"/>
      <c r="P1939" s="236"/>
      <c r="Q1939" s="236"/>
      <c r="R1939" s="236"/>
      <c r="S1939" s="236"/>
      <c r="T1939" s="236"/>
      <c r="U1939" s="236"/>
      <c r="V1939" s="236"/>
      <c r="W1939" s="236"/>
      <c r="X1939" s="236"/>
      <c r="Y1939" s="236"/>
      <c r="Z1939" s="236"/>
      <c r="AA1939" s="236"/>
      <c r="AB1939" s="236"/>
      <c r="AC1939" s="236"/>
      <c r="AD1939" s="236"/>
      <c r="AE1939" s="236"/>
      <c r="AF1939" s="236"/>
      <c r="AG1939" s="236"/>
      <c r="AH1939" s="236"/>
      <c r="AI1939" s="236"/>
      <c r="AJ1939" s="236"/>
      <c r="AK1939" s="236"/>
      <c r="AL1939" s="260" t="str">
        <f t="shared" si="333"/>
        <v>нет</v>
      </c>
      <c r="AM1939" s="260" t="str">
        <f t="shared" si="337"/>
        <v>нет</v>
      </c>
      <c r="AN1939" s="260">
        <f t="shared" si="334"/>
        <v>0</v>
      </c>
      <c r="AO1939" s="260" t="e">
        <f t="shared" si="335"/>
        <v>#VALUE!</v>
      </c>
    </row>
    <row r="1940" spans="1:41">
      <c r="A1940" s="264" t="e">
        <f t="shared" si="338"/>
        <v>#VALUE!</v>
      </c>
      <c r="B1940" s="243">
        <v>2028</v>
      </c>
      <c r="C1940" s="244"/>
      <c r="D1940" s="259" t="str">
        <f t="shared" si="331"/>
        <v/>
      </c>
      <c r="E1940" s="236"/>
      <c r="F1940" s="236"/>
      <c r="G1940" s="244"/>
      <c r="H1940" s="259" t="str">
        <f t="shared" si="332"/>
        <v/>
      </c>
      <c r="I1940" s="236"/>
      <c r="J1940" s="236"/>
      <c r="K1940" s="236"/>
      <c r="L1940" s="236"/>
      <c r="M1940" s="311">
        <f t="shared" si="336"/>
        <v>0</v>
      </c>
      <c r="N1940" s="236"/>
      <c r="O1940" s="236"/>
      <c r="P1940" s="236"/>
      <c r="Q1940" s="236"/>
      <c r="R1940" s="236"/>
      <c r="S1940" s="236"/>
      <c r="T1940" s="236"/>
      <c r="U1940" s="236"/>
      <c r="V1940" s="236"/>
      <c r="W1940" s="236"/>
      <c r="X1940" s="236"/>
      <c r="Y1940" s="236"/>
      <c r="Z1940" s="236"/>
      <c r="AA1940" s="236"/>
      <c r="AB1940" s="236"/>
      <c r="AC1940" s="236"/>
      <c r="AD1940" s="236"/>
      <c r="AE1940" s="236"/>
      <c r="AF1940" s="236"/>
      <c r="AG1940" s="236"/>
      <c r="AH1940" s="236"/>
      <c r="AI1940" s="236"/>
      <c r="AJ1940" s="236"/>
      <c r="AK1940" s="236"/>
      <c r="AL1940" s="260" t="str">
        <f t="shared" si="333"/>
        <v>нет</v>
      </c>
      <c r="AM1940" s="260" t="str">
        <f t="shared" si="337"/>
        <v>нет</v>
      </c>
      <c r="AN1940" s="260">
        <f t="shared" si="334"/>
        <v>0</v>
      </c>
      <c r="AO1940" s="260" t="e">
        <f t="shared" si="335"/>
        <v>#VALUE!</v>
      </c>
    </row>
    <row r="1941" spans="1:41">
      <c r="A1941" s="264" t="e">
        <f t="shared" si="338"/>
        <v>#VALUE!</v>
      </c>
      <c r="B1941" s="243">
        <v>2029</v>
      </c>
      <c r="C1941" s="244"/>
      <c r="D1941" s="259" t="str">
        <f t="shared" si="331"/>
        <v/>
      </c>
      <c r="E1941" s="236"/>
      <c r="F1941" s="236"/>
      <c r="G1941" s="244"/>
      <c r="H1941" s="259" t="str">
        <f t="shared" si="332"/>
        <v/>
      </c>
      <c r="I1941" s="236"/>
      <c r="J1941" s="236"/>
      <c r="K1941" s="236"/>
      <c r="L1941" s="236"/>
      <c r="M1941" s="311">
        <f t="shared" si="336"/>
        <v>0</v>
      </c>
      <c r="N1941" s="236"/>
      <c r="O1941" s="236"/>
      <c r="P1941" s="236"/>
      <c r="Q1941" s="236"/>
      <c r="R1941" s="236"/>
      <c r="S1941" s="236"/>
      <c r="T1941" s="236"/>
      <c r="U1941" s="236"/>
      <c r="V1941" s="236"/>
      <c r="W1941" s="236"/>
      <c r="X1941" s="236"/>
      <c r="Y1941" s="236"/>
      <c r="Z1941" s="236"/>
      <c r="AA1941" s="236"/>
      <c r="AB1941" s="236"/>
      <c r="AC1941" s="236"/>
      <c r="AD1941" s="236"/>
      <c r="AE1941" s="236"/>
      <c r="AF1941" s="236"/>
      <c r="AG1941" s="236"/>
      <c r="AH1941" s="236"/>
      <c r="AI1941" s="236"/>
      <c r="AJ1941" s="236"/>
      <c r="AK1941" s="236"/>
      <c r="AL1941" s="260" t="str">
        <f t="shared" si="333"/>
        <v>нет</v>
      </c>
      <c r="AM1941" s="260" t="str">
        <f t="shared" si="337"/>
        <v>нет</v>
      </c>
      <c r="AN1941" s="260">
        <f t="shared" si="334"/>
        <v>0</v>
      </c>
      <c r="AO1941" s="260" t="e">
        <f t="shared" si="335"/>
        <v>#VALUE!</v>
      </c>
    </row>
    <row r="1942" spans="1:41">
      <c r="A1942" s="264" t="e">
        <f t="shared" si="338"/>
        <v>#VALUE!</v>
      </c>
      <c r="B1942" s="243">
        <v>2030</v>
      </c>
      <c r="C1942" s="244"/>
      <c r="D1942" s="259" t="str">
        <f t="shared" si="331"/>
        <v/>
      </c>
      <c r="E1942" s="236"/>
      <c r="F1942" s="236"/>
      <c r="G1942" s="244"/>
      <c r="H1942" s="259" t="str">
        <f t="shared" si="332"/>
        <v/>
      </c>
      <c r="I1942" s="236"/>
      <c r="J1942" s="236"/>
      <c r="K1942" s="236"/>
      <c r="L1942" s="236"/>
      <c r="M1942" s="311">
        <f t="shared" si="336"/>
        <v>0</v>
      </c>
      <c r="N1942" s="236"/>
      <c r="O1942" s="236"/>
      <c r="P1942" s="236"/>
      <c r="Q1942" s="236"/>
      <c r="R1942" s="236"/>
      <c r="S1942" s="236"/>
      <c r="T1942" s="236"/>
      <c r="U1942" s="236"/>
      <c r="V1942" s="236"/>
      <c r="W1942" s="236"/>
      <c r="X1942" s="236"/>
      <c r="Y1942" s="236"/>
      <c r="Z1942" s="236"/>
      <c r="AA1942" s="236"/>
      <c r="AB1942" s="236"/>
      <c r="AC1942" s="236"/>
      <c r="AD1942" s="236"/>
      <c r="AE1942" s="236"/>
      <c r="AF1942" s="236"/>
      <c r="AG1942" s="236"/>
      <c r="AH1942" s="236"/>
      <c r="AI1942" s="236"/>
      <c r="AJ1942" s="236"/>
      <c r="AK1942" s="236"/>
      <c r="AL1942" s="260" t="str">
        <f t="shared" si="333"/>
        <v>нет</v>
      </c>
      <c r="AM1942" s="260" t="str">
        <f t="shared" si="337"/>
        <v>нет</v>
      </c>
      <c r="AN1942" s="260">
        <f t="shared" si="334"/>
        <v>0</v>
      </c>
      <c r="AO1942" s="260" t="e">
        <f t="shared" si="335"/>
        <v>#VALUE!</v>
      </c>
    </row>
    <row r="1943" spans="1:41">
      <c r="A1943" s="264" t="e">
        <f t="shared" si="338"/>
        <v>#VALUE!</v>
      </c>
      <c r="B1943" s="243">
        <v>2031</v>
      </c>
      <c r="C1943" s="244"/>
      <c r="D1943" s="259" t="str">
        <f t="shared" si="331"/>
        <v/>
      </c>
      <c r="E1943" s="236"/>
      <c r="F1943" s="236"/>
      <c r="G1943" s="244"/>
      <c r="H1943" s="259" t="str">
        <f t="shared" si="332"/>
        <v/>
      </c>
      <c r="I1943" s="236"/>
      <c r="J1943" s="236"/>
      <c r="K1943" s="236"/>
      <c r="L1943" s="236"/>
      <c r="M1943" s="311">
        <f t="shared" si="336"/>
        <v>0</v>
      </c>
      <c r="N1943" s="236"/>
      <c r="O1943" s="236"/>
      <c r="P1943" s="236"/>
      <c r="Q1943" s="236"/>
      <c r="R1943" s="236"/>
      <c r="S1943" s="236"/>
      <c r="T1943" s="236"/>
      <c r="U1943" s="236"/>
      <c r="V1943" s="236"/>
      <c r="W1943" s="236"/>
      <c r="X1943" s="236"/>
      <c r="Y1943" s="236"/>
      <c r="Z1943" s="236"/>
      <c r="AA1943" s="236"/>
      <c r="AB1943" s="236"/>
      <c r="AC1943" s="236"/>
      <c r="AD1943" s="236"/>
      <c r="AE1943" s="236"/>
      <c r="AF1943" s="236"/>
      <c r="AG1943" s="236"/>
      <c r="AH1943" s="236"/>
      <c r="AI1943" s="236"/>
      <c r="AJ1943" s="236"/>
      <c r="AK1943" s="236"/>
      <c r="AL1943" s="260" t="str">
        <f t="shared" si="333"/>
        <v>нет</v>
      </c>
      <c r="AM1943" s="260" t="str">
        <f t="shared" si="337"/>
        <v>нет</v>
      </c>
      <c r="AN1943" s="260">
        <f t="shared" si="334"/>
        <v>0</v>
      </c>
      <c r="AO1943" s="260" t="e">
        <f t="shared" si="335"/>
        <v>#VALUE!</v>
      </c>
    </row>
    <row r="1944" spans="1:41">
      <c r="A1944" s="264" t="e">
        <f t="shared" si="338"/>
        <v>#VALUE!</v>
      </c>
      <c r="B1944" s="243">
        <v>2032</v>
      </c>
      <c r="C1944" s="244"/>
      <c r="D1944" s="259" t="str">
        <f t="shared" si="331"/>
        <v/>
      </c>
      <c r="E1944" s="236"/>
      <c r="F1944" s="236"/>
      <c r="G1944" s="244"/>
      <c r="H1944" s="259" t="str">
        <f t="shared" si="332"/>
        <v/>
      </c>
      <c r="I1944" s="236"/>
      <c r="J1944" s="236"/>
      <c r="K1944" s="236"/>
      <c r="L1944" s="236"/>
      <c r="M1944" s="311">
        <f t="shared" si="336"/>
        <v>0</v>
      </c>
      <c r="N1944" s="236"/>
      <c r="O1944" s="236"/>
      <c r="P1944" s="236"/>
      <c r="Q1944" s="236"/>
      <c r="R1944" s="236"/>
      <c r="S1944" s="236"/>
      <c r="T1944" s="236"/>
      <c r="U1944" s="236"/>
      <c r="V1944" s="236"/>
      <c r="W1944" s="236"/>
      <c r="X1944" s="236"/>
      <c r="Y1944" s="236"/>
      <c r="Z1944" s="236"/>
      <c r="AA1944" s="236"/>
      <c r="AB1944" s="236"/>
      <c r="AC1944" s="236"/>
      <c r="AD1944" s="236"/>
      <c r="AE1944" s="236"/>
      <c r="AF1944" s="236"/>
      <c r="AG1944" s="236"/>
      <c r="AH1944" s="236"/>
      <c r="AI1944" s="236"/>
      <c r="AJ1944" s="236"/>
      <c r="AK1944" s="236"/>
      <c r="AL1944" s="260" t="str">
        <f t="shared" si="333"/>
        <v>нет</v>
      </c>
      <c r="AM1944" s="260" t="str">
        <f t="shared" si="337"/>
        <v>нет</v>
      </c>
      <c r="AN1944" s="260">
        <f t="shared" si="334"/>
        <v>0</v>
      </c>
      <c r="AO1944" s="260" t="e">
        <f t="shared" si="335"/>
        <v>#VALUE!</v>
      </c>
    </row>
    <row r="1945" spans="1:41">
      <c r="A1945" s="264" t="e">
        <f t="shared" si="338"/>
        <v>#VALUE!</v>
      </c>
      <c r="B1945" s="243">
        <v>2033</v>
      </c>
      <c r="C1945" s="244"/>
      <c r="D1945" s="259" t="str">
        <f t="shared" si="331"/>
        <v/>
      </c>
      <c r="E1945" s="236"/>
      <c r="F1945" s="236"/>
      <c r="G1945" s="244"/>
      <c r="H1945" s="259" t="str">
        <f t="shared" si="332"/>
        <v/>
      </c>
      <c r="I1945" s="236"/>
      <c r="J1945" s="236"/>
      <c r="K1945" s="236"/>
      <c r="L1945" s="236"/>
      <c r="M1945" s="311">
        <f t="shared" si="336"/>
        <v>0</v>
      </c>
      <c r="N1945" s="236"/>
      <c r="O1945" s="236"/>
      <c r="P1945" s="236"/>
      <c r="Q1945" s="236"/>
      <c r="R1945" s="236"/>
      <c r="S1945" s="236"/>
      <c r="T1945" s="236"/>
      <c r="U1945" s="236"/>
      <c r="V1945" s="236"/>
      <c r="W1945" s="236"/>
      <c r="X1945" s="236"/>
      <c r="Y1945" s="236"/>
      <c r="Z1945" s="236"/>
      <c r="AA1945" s="236"/>
      <c r="AB1945" s="236"/>
      <c r="AC1945" s="236"/>
      <c r="AD1945" s="236"/>
      <c r="AE1945" s="236"/>
      <c r="AF1945" s="236"/>
      <c r="AG1945" s="236"/>
      <c r="AH1945" s="236"/>
      <c r="AI1945" s="236"/>
      <c r="AJ1945" s="236"/>
      <c r="AK1945" s="236"/>
      <c r="AL1945" s="260" t="str">
        <f t="shared" si="333"/>
        <v>нет</v>
      </c>
      <c r="AM1945" s="260" t="str">
        <f t="shared" si="337"/>
        <v>нет</v>
      </c>
      <c r="AN1945" s="260">
        <f t="shared" si="334"/>
        <v>0</v>
      </c>
      <c r="AO1945" s="260" t="e">
        <f t="shared" si="335"/>
        <v>#VALUE!</v>
      </c>
    </row>
    <row r="1946" spans="1:41">
      <c r="A1946" s="264" t="e">
        <f t="shared" si="338"/>
        <v>#VALUE!</v>
      </c>
      <c r="B1946" s="243">
        <v>2034</v>
      </c>
      <c r="C1946" s="244"/>
      <c r="D1946" s="259" t="str">
        <f t="shared" si="331"/>
        <v/>
      </c>
      <c r="E1946" s="236"/>
      <c r="F1946" s="236"/>
      <c r="G1946" s="244"/>
      <c r="H1946" s="259" t="str">
        <f t="shared" si="332"/>
        <v/>
      </c>
      <c r="I1946" s="236"/>
      <c r="J1946" s="236"/>
      <c r="K1946" s="236"/>
      <c r="L1946" s="236"/>
      <c r="M1946" s="311">
        <f t="shared" si="336"/>
        <v>0</v>
      </c>
      <c r="N1946" s="236"/>
      <c r="O1946" s="236"/>
      <c r="P1946" s="236"/>
      <c r="Q1946" s="236"/>
      <c r="R1946" s="236"/>
      <c r="S1946" s="236"/>
      <c r="T1946" s="236"/>
      <c r="U1946" s="236"/>
      <c r="V1946" s="236"/>
      <c r="W1946" s="236"/>
      <c r="X1946" s="236"/>
      <c r="Y1946" s="236"/>
      <c r="Z1946" s="236"/>
      <c r="AA1946" s="236"/>
      <c r="AB1946" s="236"/>
      <c r="AC1946" s="236"/>
      <c r="AD1946" s="236"/>
      <c r="AE1946" s="236"/>
      <c r="AF1946" s="236"/>
      <c r="AG1946" s="236"/>
      <c r="AH1946" s="236"/>
      <c r="AI1946" s="236"/>
      <c r="AJ1946" s="236"/>
      <c r="AK1946" s="236"/>
      <c r="AL1946" s="260" t="str">
        <f t="shared" si="333"/>
        <v>нет</v>
      </c>
      <c r="AM1946" s="260" t="str">
        <f t="shared" si="337"/>
        <v>нет</v>
      </c>
      <c r="AN1946" s="260">
        <f t="shared" si="334"/>
        <v>0</v>
      </c>
      <c r="AO1946" s="260" t="e">
        <f t="shared" si="335"/>
        <v>#VALUE!</v>
      </c>
    </row>
    <row r="1947" spans="1:41">
      <c r="A1947" s="264" t="e">
        <f t="shared" si="338"/>
        <v>#VALUE!</v>
      </c>
      <c r="B1947" s="243">
        <v>2035</v>
      </c>
      <c r="C1947" s="244"/>
      <c r="D1947" s="259" t="str">
        <f t="shared" si="331"/>
        <v/>
      </c>
      <c r="E1947" s="236"/>
      <c r="F1947" s="236"/>
      <c r="G1947" s="244"/>
      <c r="H1947" s="259" t="str">
        <f t="shared" si="332"/>
        <v/>
      </c>
      <c r="I1947" s="236"/>
      <c r="J1947" s="236"/>
      <c r="K1947" s="236"/>
      <c r="L1947" s="236"/>
      <c r="M1947" s="311">
        <f t="shared" si="336"/>
        <v>0</v>
      </c>
      <c r="N1947" s="236"/>
      <c r="O1947" s="236"/>
      <c r="P1947" s="236"/>
      <c r="Q1947" s="236"/>
      <c r="R1947" s="236"/>
      <c r="S1947" s="236"/>
      <c r="T1947" s="236"/>
      <c r="U1947" s="236"/>
      <c r="V1947" s="236"/>
      <c r="W1947" s="236"/>
      <c r="X1947" s="236"/>
      <c r="Y1947" s="236"/>
      <c r="Z1947" s="236"/>
      <c r="AA1947" s="236"/>
      <c r="AB1947" s="236"/>
      <c r="AC1947" s="236"/>
      <c r="AD1947" s="236"/>
      <c r="AE1947" s="236"/>
      <c r="AF1947" s="236"/>
      <c r="AG1947" s="236"/>
      <c r="AH1947" s="236"/>
      <c r="AI1947" s="236"/>
      <c r="AJ1947" s="236"/>
      <c r="AK1947" s="236"/>
      <c r="AL1947" s="260" t="str">
        <f t="shared" si="333"/>
        <v>нет</v>
      </c>
      <c r="AM1947" s="260" t="str">
        <f t="shared" si="337"/>
        <v>нет</v>
      </c>
      <c r="AN1947" s="260">
        <f t="shared" si="334"/>
        <v>0</v>
      </c>
      <c r="AO1947" s="260" t="e">
        <f t="shared" si="335"/>
        <v>#VALUE!</v>
      </c>
    </row>
    <row r="1948" spans="1:41">
      <c r="A1948" s="264" t="e">
        <f t="shared" si="338"/>
        <v>#VALUE!</v>
      </c>
      <c r="B1948" s="243">
        <v>2036</v>
      </c>
      <c r="C1948" s="244"/>
      <c r="D1948" s="259" t="str">
        <f t="shared" ref="D1948:D2011" si="339">IFERROR(VLOOKUP(C1948,msu,2,0),"")</f>
        <v/>
      </c>
      <c r="E1948" s="236"/>
      <c r="F1948" s="236"/>
      <c r="G1948" s="244"/>
      <c r="H1948" s="259" t="str">
        <f t="shared" ref="H1948:H2011" si="340">IFERROR(VLOOKUP(G1948,oo,2,0),"")</f>
        <v/>
      </c>
      <c r="I1948" s="236"/>
      <c r="J1948" s="236"/>
      <c r="K1948" s="236"/>
      <c r="L1948" s="236"/>
      <c r="M1948" s="311">
        <f t="shared" si="336"/>
        <v>0</v>
      </c>
      <c r="N1948" s="236"/>
      <c r="O1948" s="236"/>
      <c r="P1948" s="236"/>
      <c r="Q1948" s="236"/>
      <c r="R1948" s="236"/>
      <c r="S1948" s="236"/>
      <c r="T1948" s="236"/>
      <c r="U1948" s="236"/>
      <c r="V1948" s="236"/>
      <c r="W1948" s="236"/>
      <c r="X1948" s="236"/>
      <c r="Y1948" s="236"/>
      <c r="Z1948" s="236"/>
      <c r="AA1948" s="236"/>
      <c r="AB1948" s="236"/>
      <c r="AC1948" s="236"/>
      <c r="AD1948" s="236"/>
      <c r="AE1948" s="236"/>
      <c r="AF1948" s="236"/>
      <c r="AG1948" s="236"/>
      <c r="AH1948" s="236"/>
      <c r="AI1948" s="236"/>
      <c r="AJ1948" s="236"/>
      <c r="AK1948" s="236"/>
      <c r="AL1948" s="260" t="str">
        <f t="shared" si="333"/>
        <v>нет</v>
      </c>
      <c r="AM1948" s="260" t="str">
        <f t="shared" si="337"/>
        <v>нет</v>
      </c>
      <c r="AN1948" s="260">
        <f t="shared" si="334"/>
        <v>0</v>
      </c>
      <c r="AO1948" s="260" t="e">
        <f t="shared" si="335"/>
        <v>#VALUE!</v>
      </c>
    </row>
    <row r="1949" spans="1:41">
      <c r="A1949" s="264" t="e">
        <f t="shared" si="338"/>
        <v>#VALUE!</v>
      </c>
      <c r="B1949" s="243">
        <v>2037</v>
      </c>
      <c r="C1949" s="244"/>
      <c r="D1949" s="259" t="str">
        <f t="shared" si="339"/>
        <v/>
      </c>
      <c r="E1949" s="236"/>
      <c r="F1949" s="236"/>
      <c r="G1949" s="244"/>
      <c r="H1949" s="259" t="str">
        <f t="shared" si="340"/>
        <v/>
      </c>
      <c r="I1949" s="236"/>
      <c r="J1949" s="236"/>
      <c r="K1949" s="236"/>
      <c r="L1949" s="236"/>
      <c r="M1949" s="311">
        <f t="shared" si="336"/>
        <v>0</v>
      </c>
      <c r="N1949" s="236"/>
      <c r="O1949" s="236"/>
      <c r="P1949" s="236"/>
      <c r="Q1949" s="236"/>
      <c r="R1949" s="236"/>
      <c r="S1949" s="236"/>
      <c r="T1949" s="236"/>
      <c r="U1949" s="236"/>
      <c r="V1949" s="236"/>
      <c r="W1949" s="236"/>
      <c r="X1949" s="236"/>
      <c r="Y1949" s="236"/>
      <c r="Z1949" s="236"/>
      <c r="AA1949" s="236"/>
      <c r="AB1949" s="236"/>
      <c r="AC1949" s="236"/>
      <c r="AD1949" s="236"/>
      <c r="AE1949" s="236"/>
      <c r="AF1949" s="236"/>
      <c r="AG1949" s="236"/>
      <c r="AH1949" s="236"/>
      <c r="AI1949" s="236"/>
      <c r="AJ1949" s="236"/>
      <c r="AK1949" s="236"/>
      <c r="AL1949" s="260" t="str">
        <f t="shared" si="333"/>
        <v>нет</v>
      </c>
      <c r="AM1949" s="260" t="str">
        <f t="shared" si="337"/>
        <v>нет</v>
      </c>
      <c r="AN1949" s="260">
        <f t="shared" si="334"/>
        <v>0</v>
      </c>
      <c r="AO1949" s="260" t="e">
        <f t="shared" si="335"/>
        <v>#VALUE!</v>
      </c>
    </row>
    <row r="1950" spans="1:41">
      <c r="A1950" s="264" t="e">
        <f t="shared" si="338"/>
        <v>#VALUE!</v>
      </c>
      <c r="B1950" s="243">
        <v>2038</v>
      </c>
      <c r="C1950" s="244"/>
      <c r="D1950" s="259" t="str">
        <f t="shared" si="339"/>
        <v/>
      </c>
      <c r="E1950" s="236"/>
      <c r="F1950" s="236"/>
      <c r="G1950" s="244"/>
      <c r="H1950" s="259" t="str">
        <f t="shared" si="340"/>
        <v/>
      </c>
      <c r="I1950" s="236"/>
      <c r="J1950" s="236"/>
      <c r="K1950" s="236"/>
      <c r="L1950" s="236"/>
      <c r="M1950" s="311">
        <f t="shared" si="336"/>
        <v>0</v>
      </c>
      <c r="N1950" s="236"/>
      <c r="O1950" s="236"/>
      <c r="P1950" s="236"/>
      <c r="Q1950" s="236"/>
      <c r="R1950" s="236"/>
      <c r="S1950" s="236"/>
      <c r="T1950" s="236"/>
      <c r="U1950" s="236"/>
      <c r="V1950" s="236"/>
      <c r="W1950" s="236"/>
      <c r="X1950" s="236"/>
      <c r="Y1950" s="236"/>
      <c r="Z1950" s="236"/>
      <c r="AA1950" s="236"/>
      <c r="AB1950" s="236"/>
      <c r="AC1950" s="236"/>
      <c r="AD1950" s="236"/>
      <c r="AE1950" s="236"/>
      <c r="AF1950" s="236"/>
      <c r="AG1950" s="236"/>
      <c r="AH1950" s="236"/>
      <c r="AI1950" s="236"/>
      <c r="AJ1950" s="236"/>
      <c r="AK1950" s="236"/>
      <c r="AL1950" s="260" t="str">
        <f t="shared" si="333"/>
        <v>нет</v>
      </c>
      <c r="AM1950" s="260" t="str">
        <f t="shared" si="337"/>
        <v>нет</v>
      </c>
      <c r="AN1950" s="260">
        <f t="shared" si="334"/>
        <v>0</v>
      </c>
      <c r="AO1950" s="260" t="e">
        <f t="shared" si="335"/>
        <v>#VALUE!</v>
      </c>
    </row>
    <row r="1951" spans="1:41">
      <c r="A1951" s="264" t="e">
        <f t="shared" si="338"/>
        <v>#VALUE!</v>
      </c>
      <c r="B1951" s="243">
        <v>2039</v>
      </c>
      <c r="C1951" s="244"/>
      <c r="D1951" s="259" t="str">
        <f t="shared" si="339"/>
        <v/>
      </c>
      <c r="E1951" s="236"/>
      <c r="F1951" s="236"/>
      <c r="G1951" s="244"/>
      <c r="H1951" s="259" t="str">
        <f t="shared" si="340"/>
        <v/>
      </c>
      <c r="I1951" s="236"/>
      <c r="J1951" s="236"/>
      <c r="K1951" s="236"/>
      <c r="L1951" s="236"/>
      <c r="M1951" s="311">
        <f t="shared" si="336"/>
        <v>0</v>
      </c>
      <c r="N1951" s="236"/>
      <c r="O1951" s="236"/>
      <c r="P1951" s="236"/>
      <c r="Q1951" s="236"/>
      <c r="R1951" s="236"/>
      <c r="S1951" s="236"/>
      <c r="T1951" s="236"/>
      <c r="U1951" s="236"/>
      <c r="V1951" s="236"/>
      <c r="W1951" s="236"/>
      <c r="X1951" s="236"/>
      <c r="Y1951" s="236"/>
      <c r="Z1951" s="236"/>
      <c r="AA1951" s="236"/>
      <c r="AB1951" s="236"/>
      <c r="AC1951" s="236"/>
      <c r="AD1951" s="236"/>
      <c r="AE1951" s="236"/>
      <c r="AF1951" s="236"/>
      <c r="AG1951" s="236"/>
      <c r="AH1951" s="236"/>
      <c r="AI1951" s="236"/>
      <c r="AJ1951" s="236"/>
      <c r="AK1951" s="236"/>
      <c r="AL1951" s="260" t="str">
        <f t="shared" si="333"/>
        <v>нет</v>
      </c>
      <c r="AM1951" s="260" t="str">
        <f t="shared" si="337"/>
        <v>нет</v>
      </c>
      <c r="AN1951" s="260">
        <f t="shared" si="334"/>
        <v>0</v>
      </c>
      <c r="AO1951" s="260" t="e">
        <f t="shared" si="335"/>
        <v>#VALUE!</v>
      </c>
    </row>
    <row r="1952" spans="1:41">
      <c r="A1952" s="264" t="e">
        <f t="shared" si="338"/>
        <v>#VALUE!</v>
      </c>
      <c r="B1952" s="243">
        <v>2040</v>
      </c>
      <c r="C1952" s="244"/>
      <c r="D1952" s="259" t="str">
        <f t="shared" si="339"/>
        <v/>
      </c>
      <c r="E1952" s="236"/>
      <c r="F1952" s="236"/>
      <c r="G1952" s="244"/>
      <c r="H1952" s="259" t="str">
        <f t="shared" si="340"/>
        <v/>
      </c>
      <c r="I1952" s="236"/>
      <c r="J1952" s="236"/>
      <c r="K1952" s="236"/>
      <c r="L1952" s="236"/>
      <c r="M1952" s="311">
        <f t="shared" si="336"/>
        <v>0</v>
      </c>
      <c r="N1952" s="236"/>
      <c r="O1952" s="236"/>
      <c r="P1952" s="236"/>
      <c r="Q1952" s="236"/>
      <c r="R1952" s="236"/>
      <c r="S1952" s="236"/>
      <c r="T1952" s="236"/>
      <c r="U1952" s="236"/>
      <c r="V1952" s="236"/>
      <c r="W1952" s="236"/>
      <c r="X1952" s="236"/>
      <c r="Y1952" s="236"/>
      <c r="Z1952" s="236"/>
      <c r="AA1952" s="236"/>
      <c r="AB1952" s="236"/>
      <c r="AC1952" s="236"/>
      <c r="AD1952" s="236"/>
      <c r="AE1952" s="236"/>
      <c r="AF1952" s="236"/>
      <c r="AG1952" s="236"/>
      <c r="AH1952" s="236"/>
      <c r="AI1952" s="236"/>
      <c r="AJ1952" s="236"/>
      <c r="AK1952" s="236"/>
      <c r="AL1952" s="260" t="str">
        <f t="shared" si="333"/>
        <v>нет</v>
      </c>
      <c r="AM1952" s="260" t="str">
        <f t="shared" si="337"/>
        <v>нет</v>
      </c>
      <c r="AN1952" s="260">
        <f t="shared" si="334"/>
        <v>0</v>
      </c>
      <c r="AO1952" s="260" t="e">
        <f t="shared" si="335"/>
        <v>#VALUE!</v>
      </c>
    </row>
    <row r="1953" spans="1:41">
      <c r="A1953" s="264" t="e">
        <f t="shared" si="338"/>
        <v>#VALUE!</v>
      </c>
      <c r="B1953" s="243">
        <v>2041</v>
      </c>
      <c r="C1953" s="244"/>
      <c r="D1953" s="259" t="str">
        <f t="shared" si="339"/>
        <v/>
      </c>
      <c r="E1953" s="236"/>
      <c r="F1953" s="236"/>
      <c r="G1953" s="244"/>
      <c r="H1953" s="259" t="str">
        <f t="shared" si="340"/>
        <v/>
      </c>
      <c r="I1953" s="236"/>
      <c r="J1953" s="236"/>
      <c r="K1953" s="236"/>
      <c r="L1953" s="236"/>
      <c r="M1953" s="311">
        <f t="shared" si="336"/>
        <v>0</v>
      </c>
      <c r="N1953" s="236"/>
      <c r="O1953" s="236"/>
      <c r="P1953" s="236"/>
      <c r="Q1953" s="236"/>
      <c r="R1953" s="236"/>
      <c r="S1953" s="236"/>
      <c r="T1953" s="236"/>
      <c r="U1953" s="236"/>
      <c r="V1953" s="236"/>
      <c r="W1953" s="236"/>
      <c r="X1953" s="236"/>
      <c r="Y1953" s="236"/>
      <c r="Z1953" s="236"/>
      <c r="AA1953" s="236"/>
      <c r="AB1953" s="236"/>
      <c r="AC1953" s="236"/>
      <c r="AD1953" s="236"/>
      <c r="AE1953" s="236"/>
      <c r="AF1953" s="236"/>
      <c r="AG1953" s="236"/>
      <c r="AH1953" s="236"/>
      <c r="AI1953" s="236"/>
      <c r="AJ1953" s="236"/>
      <c r="AK1953" s="236"/>
      <c r="AL1953" s="260" t="str">
        <f t="shared" si="333"/>
        <v>нет</v>
      </c>
      <c r="AM1953" s="260" t="str">
        <f t="shared" si="337"/>
        <v>нет</v>
      </c>
      <c r="AN1953" s="260">
        <f t="shared" si="334"/>
        <v>0</v>
      </c>
      <c r="AO1953" s="260" t="e">
        <f t="shared" si="335"/>
        <v>#VALUE!</v>
      </c>
    </row>
    <row r="1954" spans="1:41">
      <c r="A1954" s="264" t="e">
        <f t="shared" si="338"/>
        <v>#VALUE!</v>
      </c>
      <c r="B1954" s="243">
        <v>2042</v>
      </c>
      <c r="C1954" s="244"/>
      <c r="D1954" s="259" t="str">
        <f t="shared" si="339"/>
        <v/>
      </c>
      <c r="E1954" s="236"/>
      <c r="F1954" s="236"/>
      <c r="G1954" s="244"/>
      <c r="H1954" s="259" t="str">
        <f t="shared" si="340"/>
        <v/>
      </c>
      <c r="I1954" s="236"/>
      <c r="J1954" s="236"/>
      <c r="K1954" s="236"/>
      <c r="L1954" s="236"/>
      <c r="M1954" s="311">
        <f t="shared" si="336"/>
        <v>0</v>
      </c>
      <c r="N1954" s="236"/>
      <c r="O1954" s="236"/>
      <c r="P1954" s="236"/>
      <c r="Q1954" s="236"/>
      <c r="R1954" s="236"/>
      <c r="S1954" s="236"/>
      <c r="T1954" s="236"/>
      <c r="U1954" s="236"/>
      <c r="V1954" s="236"/>
      <c r="W1954" s="236"/>
      <c r="X1954" s="236"/>
      <c r="Y1954" s="236"/>
      <c r="Z1954" s="236"/>
      <c r="AA1954" s="236"/>
      <c r="AB1954" s="236"/>
      <c r="AC1954" s="236"/>
      <c r="AD1954" s="236"/>
      <c r="AE1954" s="236"/>
      <c r="AF1954" s="236"/>
      <c r="AG1954" s="236"/>
      <c r="AH1954" s="236"/>
      <c r="AI1954" s="236"/>
      <c r="AJ1954" s="236"/>
      <c r="AK1954" s="236"/>
      <c r="AL1954" s="260" t="str">
        <f t="shared" ref="AL1954:AL2017" si="341">IF($I1954&lt;5,"нет",IF($I1954&gt;9,"нет","да"))</f>
        <v>нет</v>
      </c>
      <c r="AM1954" s="260" t="str">
        <f t="shared" si="337"/>
        <v>нет</v>
      </c>
      <c r="AN1954" s="260">
        <f t="shared" ref="AN1954:AN2017" si="342">COUNTIF(N1954:AK1954,"призер")+COUNTIF(N1954:AK1954,"победитель")</f>
        <v>0</v>
      </c>
      <c r="AO1954" s="260" t="e">
        <f t="shared" ref="AO1954:AO2017" si="343">IF(LEN(G1954)=5,LEFT(G1954,1)+100,LEFT(G1954,2)+100)</f>
        <v>#VALUE!</v>
      </c>
    </row>
    <row r="1955" spans="1:41">
      <c r="A1955" s="264" t="e">
        <f t="shared" si="338"/>
        <v>#VALUE!</v>
      </c>
      <c r="B1955" s="243">
        <v>2043</v>
      </c>
      <c r="C1955" s="244"/>
      <c r="D1955" s="259" t="str">
        <f t="shared" si="339"/>
        <v/>
      </c>
      <c r="E1955" s="236"/>
      <c r="F1955" s="236"/>
      <c r="G1955" s="244"/>
      <c r="H1955" s="259" t="str">
        <f t="shared" si="340"/>
        <v/>
      </c>
      <c r="I1955" s="236"/>
      <c r="J1955" s="236"/>
      <c r="K1955" s="236"/>
      <c r="L1955" s="236"/>
      <c r="M1955" s="311">
        <f t="shared" ref="M1955:M2018" si="344">COUNTA(N1955:AK1955)</f>
        <v>0</v>
      </c>
      <c r="N1955" s="236"/>
      <c r="O1955" s="236"/>
      <c r="P1955" s="236"/>
      <c r="Q1955" s="236"/>
      <c r="R1955" s="236"/>
      <c r="S1955" s="236"/>
      <c r="T1955" s="236"/>
      <c r="U1955" s="236"/>
      <c r="V1955" s="236"/>
      <c r="W1955" s="236"/>
      <c r="X1955" s="236"/>
      <c r="Y1955" s="236"/>
      <c r="Z1955" s="236"/>
      <c r="AA1955" s="236"/>
      <c r="AB1955" s="236"/>
      <c r="AC1955" s="236"/>
      <c r="AD1955" s="236"/>
      <c r="AE1955" s="236"/>
      <c r="AF1955" s="236"/>
      <c r="AG1955" s="236"/>
      <c r="AH1955" s="236"/>
      <c r="AI1955" s="236"/>
      <c r="AJ1955" s="236"/>
      <c r="AK1955" s="236"/>
      <c r="AL1955" s="260" t="str">
        <f t="shared" si="341"/>
        <v>нет</v>
      </c>
      <c r="AM1955" s="260" t="str">
        <f t="shared" ref="AM1955:AM2018" si="345">IF($I1955&lt;=9,"нет","да")</f>
        <v>нет</v>
      </c>
      <c r="AN1955" s="260">
        <f t="shared" si="342"/>
        <v>0</v>
      </c>
      <c r="AO1955" s="260" t="e">
        <f t="shared" si="343"/>
        <v>#VALUE!</v>
      </c>
    </row>
    <row r="1956" spans="1:41">
      <c r="A1956" s="264" t="e">
        <f t="shared" si="338"/>
        <v>#VALUE!</v>
      </c>
      <c r="B1956" s="243">
        <v>2044</v>
      </c>
      <c r="C1956" s="244"/>
      <c r="D1956" s="259" t="str">
        <f t="shared" si="339"/>
        <v/>
      </c>
      <c r="E1956" s="236"/>
      <c r="F1956" s="236"/>
      <c r="G1956" s="244"/>
      <c r="H1956" s="259" t="str">
        <f t="shared" si="340"/>
        <v/>
      </c>
      <c r="I1956" s="236"/>
      <c r="J1956" s="236"/>
      <c r="K1956" s="236"/>
      <c r="L1956" s="236"/>
      <c r="M1956" s="311">
        <f t="shared" si="344"/>
        <v>0</v>
      </c>
      <c r="N1956" s="236"/>
      <c r="O1956" s="236"/>
      <c r="P1956" s="236"/>
      <c r="Q1956" s="236"/>
      <c r="R1956" s="236"/>
      <c r="S1956" s="236"/>
      <c r="T1956" s="236"/>
      <c r="U1956" s="236"/>
      <c r="V1956" s="236"/>
      <c r="W1956" s="236"/>
      <c r="X1956" s="236"/>
      <c r="Y1956" s="236"/>
      <c r="Z1956" s="236"/>
      <c r="AA1956" s="236"/>
      <c r="AB1956" s="236"/>
      <c r="AC1956" s="236"/>
      <c r="AD1956" s="236"/>
      <c r="AE1956" s="236"/>
      <c r="AF1956" s="236"/>
      <c r="AG1956" s="236"/>
      <c r="AH1956" s="236"/>
      <c r="AI1956" s="236"/>
      <c r="AJ1956" s="236"/>
      <c r="AK1956" s="236"/>
      <c r="AL1956" s="260" t="str">
        <f t="shared" si="341"/>
        <v>нет</v>
      </c>
      <c r="AM1956" s="260" t="str">
        <f t="shared" si="345"/>
        <v>нет</v>
      </c>
      <c r="AN1956" s="260">
        <f t="shared" si="342"/>
        <v>0</v>
      </c>
      <c r="AO1956" s="260" t="e">
        <f t="shared" si="343"/>
        <v>#VALUE!</v>
      </c>
    </row>
    <row r="1957" spans="1:41">
      <c r="A1957" s="264" t="e">
        <f t="shared" si="338"/>
        <v>#VALUE!</v>
      </c>
      <c r="B1957" s="243">
        <v>2045</v>
      </c>
      <c r="C1957" s="244"/>
      <c r="D1957" s="259" t="str">
        <f t="shared" si="339"/>
        <v/>
      </c>
      <c r="E1957" s="236"/>
      <c r="F1957" s="236"/>
      <c r="G1957" s="244"/>
      <c r="H1957" s="259" t="str">
        <f t="shared" si="340"/>
        <v/>
      </c>
      <c r="I1957" s="236"/>
      <c r="J1957" s="236"/>
      <c r="K1957" s="236"/>
      <c r="L1957" s="236"/>
      <c r="M1957" s="311">
        <f t="shared" si="344"/>
        <v>0</v>
      </c>
      <c r="N1957" s="236"/>
      <c r="O1957" s="236"/>
      <c r="P1957" s="236"/>
      <c r="Q1957" s="236"/>
      <c r="R1957" s="236"/>
      <c r="S1957" s="236"/>
      <c r="T1957" s="236"/>
      <c r="U1957" s="236"/>
      <c r="V1957" s="236"/>
      <c r="W1957" s="236"/>
      <c r="X1957" s="236"/>
      <c r="Y1957" s="236"/>
      <c r="Z1957" s="236"/>
      <c r="AA1957" s="236"/>
      <c r="AB1957" s="236"/>
      <c r="AC1957" s="236"/>
      <c r="AD1957" s="236"/>
      <c r="AE1957" s="236"/>
      <c r="AF1957" s="236"/>
      <c r="AG1957" s="236"/>
      <c r="AH1957" s="236"/>
      <c r="AI1957" s="236"/>
      <c r="AJ1957" s="236"/>
      <c r="AK1957" s="236"/>
      <c r="AL1957" s="260" t="str">
        <f t="shared" si="341"/>
        <v>нет</v>
      </c>
      <c r="AM1957" s="260" t="str">
        <f t="shared" si="345"/>
        <v>нет</v>
      </c>
      <c r="AN1957" s="260">
        <f t="shared" si="342"/>
        <v>0</v>
      </c>
      <c r="AO1957" s="260" t="e">
        <f t="shared" si="343"/>
        <v>#VALUE!</v>
      </c>
    </row>
    <row r="1958" spans="1:41">
      <c r="A1958" s="264" t="e">
        <f t="shared" si="338"/>
        <v>#VALUE!</v>
      </c>
      <c r="B1958" s="243">
        <v>2046</v>
      </c>
      <c r="C1958" s="244"/>
      <c r="D1958" s="259" t="str">
        <f t="shared" si="339"/>
        <v/>
      </c>
      <c r="E1958" s="236"/>
      <c r="F1958" s="236"/>
      <c r="G1958" s="244"/>
      <c r="H1958" s="259" t="str">
        <f t="shared" si="340"/>
        <v/>
      </c>
      <c r="I1958" s="236"/>
      <c r="J1958" s="236"/>
      <c r="K1958" s="236"/>
      <c r="L1958" s="236"/>
      <c r="M1958" s="311">
        <f t="shared" si="344"/>
        <v>0</v>
      </c>
      <c r="N1958" s="236"/>
      <c r="O1958" s="236"/>
      <c r="P1958" s="236"/>
      <c r="Q1958" s="236"/>
      <c r="R1958" s="236"/>
      <c r="S1958" s="236"/>
      <c r="T1958" s="236"/>
      <c r="U1958" s="236"/>
      <c r="V1958" s="236"/>
      <c r="W1958" s="236"/>
      <c r="X1958" s="236"/>
      <c r="Y1958" s="236"/>
      <c r="Z1958" s="236"/>
      <c r="AA1958" s="236"/>
      <c r="AB1958" s="236"/>
      <c r="AC1958" s="236"/>
      <c r="AD1958" s="236"/>
      <c r="AE1958" s="236"/>
      <c r="AF1958" s="236"/>
      <c r="AG1958" s="236"/>
      <c r="AH1958" s="236"/>
      <c r="AI1958" s="236"/>
      <c r="AJ1958" s="236"/>
      <c r="AK1958" s="236"/>
      <c r="AL1958" s="260" t="str">
        <f t="shared" si="341"/>
        <v>нет</v>
      </c>
      <c r="AM1958" s="260" t="str">
        <f t="shared" si="345"/>
        <v>нет</v>
      </c>
      <c r="AN1958" s="260">
        <f t="shared" si="342"/>
        <v>0</v>
      </c>
      <c r="AO1958" s="260" t="e">
        <f t="shared" si="343"/>
        <v>#VALUE!</v>
      </c>
    </row>
    <row r="1959" spans="1:41">
      <c r="A1959" s="264" t="e">
        <f t="shared" si="338"/>
        <v>#VALUE!</v>
      </c>
      <c r="B1959" s="243">
        <v>2047</v>
      </c>
      <c r="C1959" s="244"/>
      <c r="D1959" s="259" t="str">
        <f t="shared" si="339"/>
        <v/>
      </c>
      <c r="E1959" s="236"/>
      <c r="F1959" s="236"/>
      <c r="G1959" s="244"/>
      <c r="H1959" s="259" t="str">
        <f t="shared" si="340"/>
        <v/>
      </c>
      <c r="I1959" s="236"/>
      <c r="J1959" s="236"/>
      <c r="K1959" s="236"/>
      <c r="L1959" s="236"/>
      <c r="M1959" s="311">
        <f t="shared" si="344"/>
        <v>0</v>
      </c>
      <c r="N1959" s="236"/>
      <c r="O1959" s="236"/>
      <c r="P1959" s="236"/>
      <c r="Q1959" s="236"/>
      <c r="R1959" s="236"/>
      <c r="S1959" s="236"/>
      <c r="T1959" s="236"/>
      <c r="U1959" s="236"/>
      <c r="V1959" s="236"/>
      <c r="W1959" s="236"/>
      <c r="X1959" s="236"/>
      <c r="Y1959" s="236"/>
      <c r="Z1959" s="236"/>
      <c r="AA1959" s="236"/>
      <c r="AB1959" s="236"/>
      <c r="AC1959" s="236"/>
      <c r="AD1959" s="236"/>
      <c r="AE1959" s="236"/>
      <c r="AF1959" s="236"/>
      <c r="AG1959" s="236"/>
      <c r="AH1959" s="236"/>
      <c r="AI1959" s="236"/>
      <c r="AJ1959" s="236"/>
      <c r="AK1959" s="236"/>
      <c r="AL1959" s="260" t="str">
        <f t="shared" si="341"/>
        <v>нет</v>
      </c>
      <c r="AM1959" s="260" t="str">
        <f t="shared" si="345"/>
        <v>нет</v>
      </c>
      <c r="AN1959" s="260">
        <f t="shared" si="342"/>
        <v>0</v>
      </c>
      <c r="AO1959" s="260" t="e">
        <f t="shared" si="343"/>
        <v>#VALUE!</v>
      </c>
    </row>
    <row r="1960" spans="1:41">
      <c r="A1960" s="264" t="e">
        <f t="shared" si="338"/>
        <v>#VALUE!</v>
      </c>
      <c r="B1960" s="243">
        <v>2048</v>
      </c>
      <c r="C1960" s="244"/>
      <c r="D1960" s="259" t="str">
        <f t="shared" si="339"/>
        <v/>
      </c>
      <c r="E1960" s="236"/>
      <c r="F1960" s="236"/>
      <c r="G1960" s="244"/>
      <c r="H1960" s="259" t="str">
        <f t="shared" si="340"/>
        <v/>
      </c>
      <c r="I1960" s="236"/>
      <c r="J1960" s="236"/>
      <c r="K1960" s="236"/>
      <c r="L1960" s="236"/>
      <c r="M1960" s="311">
        <f t="shared" si="344"/>
        <v>0</v>
      </c>
      <c r="N1960" s="236"/>
      <c r="O1960" s="236"/>
      <c r="P1960" s="236"/>
      <c r="Q1960" s="236"/>
      <c r="R1960" s="236"/>
      <c r="S1960" s="236"/>
      <c r="T1960" s="236"/>
      <c r="U1960" s="236"/>
      <c r="V1960" s="236"/>
      <c r="W1960" s="236"/>
      <c r="X1960" s="236"/>
      <c r="Y1960" s="236"/>
      <c r="Z1960" s="236"/>
      <c r="AA1960" s="236"/>
      <c r="AB1960" s="236"/>
      <c r="AC1960" s="236"/>
      <c r="AD1960" s="236"/>
      <c r="AE1960" s="236"/>
      <c r="AF1960" s="236"/>
      <c r="AG1960" s="236"/>
      <c r="AH1960" s="236"/>
      <c r="AI1960" s="236"/>
      <c r="AJ1960" s="236"/>
      <c r="AK1960" s="236"/>
      <c r="AL1960" s="260" t="str">
        <f t="shared" si="341"/>
        <v>нет</v>
      </c>
      <c r="AM1960" s="260" t="str">
        <f t="shared" si="345"/>
        <v>нет</v>
      </c>
      <c r="AN1960" s="260">
        <f t="shared" si="342"/>
        <v>0</v>
      </c>
      <c r="AO1960" s="260" t="e">
        <f t="shared" si="343"/>
        <v>#VALUE!</v>
      </c>
    </row>
    <row r="1961" spans="1:41">
      <c r="A1961" s="264" t="e">
        <f t="shared" si="338"/>
        <v>#VALUE!</v>
      </c>
      <c r="B1961" s="243">
        <v>2049</v>
      </c>
      <c r="C1961" s="244"/>
      <c r="D1961" s="259" t="str">
        <f t="shared" si="339"/>
        <v/>
      </c>
      <c r="E1961" s="236"/>
      <c r="F1961" s="236"/>
      <c r="G1961" s="244"/>
      <c r="H1961" s="259" t="str">
        <f t="shared" si="340"/>
        <v/>
      </c>
      <c r="I1961" s="236"/>
      <c r="J1961" s="236"/>
      <c r="K1961" s="236"/>
      <c r="L1961" s="236"/>
      <c r="M1961" s="311">
        <f t="shared" si="344"/>
        <v>0</v>
      </c>
      <c r="N1961" s="236"/>
      <c r="O1961" s="236"/>
      <c r="P1961" s="236"/>
      <c r="Q1961" s="236"/>
      <c r="R1961" s="236"/>
      <c r="S1961" s="236"/>
      <c r="T1961" s="236"/>
      <c r="U1961" s="236"/>
      <c r="V1961" s="236"/>
      <c r="W1961" s="236"/>
      <c r="X1961" s="236"/>
      <c r="Y1961" s="236"/>
      <c r="Z1961" s="236"/>
      <c r="AA1961" s="236"/>
      <c r="AB1961" s="236"/>
      <c r="AC1961" s="236"/>
      <c r="AD1961" s="236"/>
      <c r="AE1961" s="236"/>
      <c r="AF1961" s="236"/>
      <c r="AG1961" s="236"/>
      <c r="AH1961" s="236"/>
      <c r="AI1961" s="236"/>
      <c r="AJ1961" s="236"/>
      <c r="AK1961" s="236"/>
      <c r="AL1961" s="260" t="str">
        <f t="shared" si="341"/>
        <v>нет</v>
      </c>
      <c r="AM1961" s="260" t="str">
        <f t="shared" si="345"/>
        <v>нет</v>
      </c>
      <c r="AN1961" s="260">
        <f t="shared" si="342"/>
        <v>0</v>
      </c>
      <c r="AO1961" s="260" t="e">
        <f t="shared" si="343"/>
        <v>#VALUE!</v>
      </c>
    </row>
    <row r="1962" spans="1:41">
      <c r="A1962" s="264" t="e">
        <f t="shared" si="338"/>
        <v>#VALUE!</v>
      </c>
      <c r="B1962" s="243">
        <v>2050</v>
      </c>
      <c r="C1962" s="244"/>
      <c r="D1962" s="259" t="str">
        <f t="shared" si="339"/>
        <v/>
      </c>
      <c r="E1962" s="236"/>
      <c r="F1962" s="236"/>
      <c r="G1962" s="244"/>
      <c r="H1962" s="259" t="str">
        <f t="shared" si="340"/>
        <v/>
      </c>
      <c r="I1962" s="236"/>
      <c r="J1962" s="236"/>
      <c r="K1962" s="236"/>
      <c r="L1962" s="236"/>
      <c r="M1962" s="311">
        <f t="shared" si="344"/>
        <v>0</v>
      </c>
      <c r="N1962" s="236"/>
      <c r="O1962" s="236"/>
      <c r="P1962" s="236"/>
      <c r="Q1962" s="236"/>
      <c r="R1962" s="236"/>
      <c r="S1962" s="236"/>
      <c r="T1962" s="236"/>
      <c r="U1962" s="236"/>
      <c r="V1962" s="236"/>
      <c r="W1962" s="236"/>
      <c r="X1962" s="236"/>
      <c r="Y1962" s="236"/>
      <c r="Z1962" s="236"/>
      <c r="AA1962" s="236"/>
      <c r="AB1962" s="236"/>
      <c r="AC1962" s="236"/>
      <c r="AD1962" s="236"/>
      <c r="AE1962" s="236"/>
      <c r="AF1962" s="236"/>
      <c r="AG1962" s="236"/>
      <c r="AH1962" s="236"/>
      <c r="AI1962" s="236"/>
      <c r="AJ1962" s="236"/>
      <c r="AK1962" s="236"/>
      <c r="AL1962" s="260" t="str">
        <f t="shared" si="341"/>
        <v>нет</v>
      </c>
      <c r="AM1962" s="260" t="str">
        <f t="shared" si="345"/>
        <v>нет</v>
      </c>
      <c r="AN1962" s="260">
        <f t="shared" si="342"/>
        <v>0</v>
      </c>
      <c r="AO1962" s="260" t="e">
        <f t="shared" si="343"/>
        <v>#VALUE!</v>
      </c>
    </row>
    <row r="1963" spans="1:41">
      <c r="A1963" s="264" t="e">
        <f t="shared" si="338"/>
        <v>#VALUE!</v>
      </c>
      <c r="B1963" s="243">
        <v>2051</v>
      </c>
      <c r="C1963" s="244"/>
      <c r="D1963" s="259" t="str">
        <f t="shared" si="339"/>
        <v/>
      </c>
      <c r="E1963" s="236"/>
      <c r="F1963" s="236"/>
      <c r="G1963" s="244"/>
      <c r="H1963" s="259" t="str">
        <f t="shared" si="340"/>
        <v/>
      </c>
      <c r="I1963" s="236"/>
      <c r="J1963" s="236"/>
      <c r="K1963" s="236"/>
      <c r="L1963" s="236"/>
      <c r="M1963" s="311">
        <f t="shared" si="344"/>
        <v>0</v>
      </c>
      <c r="N1963" s="236"/>
      <c r="O1963" s="236"/>
      <c r="P1963" s="236"/>
      <c r="Q1963" s="236"/>
      <c r="R1963" s="236"/>
      <c r="S1963" s="236"/>
      <c r="T1963" s="236"/>
      <c r="U1963" s="236"/>
      <c r="V1963" s="236"/>
      <c r="W1963" s="236"/>
      <c r="X1963" s="236"/>
      <c r="Y1963" s="236"/>
      <c r="Z1963" s="236"/>
      <c r="AA1963" s="236"/>
      <c r="AB1963" s="236"/>
      <c r="AC1963" s="236"/>
      <c r="AD1963" s="236"/>
      <c r="AE1963" s="236"/>
      <c r="AF1963" s="236"/>
      <c r="AG1963" s="236"/>
      <c r="AH1963" s="236"/>
      <c r="AI1963" s="236"/>
      <c r="AJ1963" s="236"/>
      <c r="AK1963" s="236"/>
      <c r="AL1963" s="260" t="str">
        <f t="shared" si="341"/>
        <v>нет</v>
      </c>
      <c r="AM1963" s="260" t="str">
        <f t="shared" si="345"/>
        <v>нет</v>
      </c>
      <c r="AN1963" s="260">
        <f t="shared" si="342"/>
        <v>0</v>
      </c>
      <c r="AO1963" s="260" t="e">
        <f t="shared" si="343"/>
        <v>#VALUE!</v>
      </c>
    </row>
    <row r="1964" spans="1:41">
      <c r="A1964" s="264" t="e">
        <f t="shared" si="338"/>
        <v>#VALUE!</v>
      </c>
      <c r="B1964" s="243">
        <v>2052</v>
      </c>
      <c r="C1964" s="244"/>
      <c r="D1964" s="259" t="str">
        <f t="shared" si="339"/>
        <v/>
      </c>
      <c r="E1964" s="236"/>
      <c r="F1964" s="236"/>
      <c r="G1964" s="244"/>
      <c r="H1964" s="259" t="str">
        <f t="shared" si="340"/>
        <v/>
      </c>
      <c r="I1964" s="236"/>
      <c r="J1964" s="236"/>
      <c r="K1964" s="236"/>
      <c r="L1964" s="236"/>
      <c r="M1964" s="311">
        <f t="shared" si="344"/>
        <v>0</v>
      </c>
      <c r="N1964" s="236"/>
      <c r="O1964" s="236"/>
      <c r="P1964" s="236"/>
      <c r="Q1964" s="236"/>
      <c r="R1964" s="236"/>
      <c r="S1964" s="236"/>
      <c r="T1964" s="236"/>
      <c r="U1964" s="236"/>
      <c r="V1964" s="236"/>
      <c r="W1964" s="236"/>
      <c r="X1964" s="236"/>
      <c r="Y1964" s="236"/>
      <c r="Z1964" s="236"/>
      <c r="AA1964" s="236"/>
      <c r="AB1964" s="236"/>
      <c r="AC1964" s="236"/>
      <c r="AD1964" s="236"/>
      <c r="AE1964" s="236"/>
      <c r="AF1964" s="236"/>
      <c r="AG1964" s="236"/>
      <c r="AH1964" s="236"/>
      <c r="AI1964" s="236"/>
      <c r="AJ1964" s="236"/>
      <c r="AK1964" s="236"/>
      <c r="AL1964" s="260" t="str">
        <f t="shared" si="341"/>
        <v>нет</v>
      </c>
      <c r="AM1964" s="260" t="str">
        <f t="shared" si="345"/>
        <v>нет</v>
      </c>
      <c r="AN1964" s="260">
        <f t="shared" si="342"/>
        <v>0</v>
      </c>
      <c r="AO1964" s="260" t="e">
        <f t="shared" si="343"/>
        <v>#VALUE!</v>
      </c>
    </row>
    <row r="1965" spans="1:41">
      <c r="A1965" s="264" t="e">
        <f t="shared" ref="A1965:A2028" si="346">IF($AO1965=$C1965, "Код_ОО+МСУ_верно", "Требуется проверка кода ОО или МСУ, кроме 101, 102,103")</f>
        <v>#VALUE!</v>
      </c>
      <c r="B1965" s="243">
        <v>2053</v>
      </c>
      <c r="C1965" s="244"/>
      <c r="D1965" s="259" t="str">
        <f t="shared" si="339"/>
        <v/>
      </c>
      <c r="E1965" s="236"/>
      <c r="F1965" s="236"/>
      <c r="G1965" s="244"/>
      <c r="H1965" s="259" t="str">
        <f t="shared" si="340"/>
        <v/>
      </c>
      <c r="I1965" s="236"/>
      <c r="J1965" s="236"/>
      <c r="K1965" s="236"/>
      <c r="L1965" s="236"/>
      <c r="M1965" s="311">
        <f t="shared" si="344"/>
        <v>0</v>
      </c>
      <c r="N1965" s="236"/>
      <c r="O1965" s="236"/>
      <c r="P1965" s="236"/>
      <c r="Q1965" s="236"/>
      <c r="R1965" s="236"/>
      <c r="S1965" s="236"/>
      <c r="T1965" s="236"/>
      <c r="U1965" s="236"/>
      <c r="V1965" s="236"/>
      <c r="W1965" s="236"/>
      <c r="X1965" s="236"/>
      <c r="Y1965" s="236"/>
      <c r="Z1965" s="236"/>
      <c r="AA1965" s="236"/>
      <c r="AB1965" s="236"/>
      <c r="AC1965" s="236"/>
      <c r="AD1965" s="236"/>
      <c r="AE1965" s="236"/>
      <c r="AF1965" s="236"/>
      <c r="AG1965" s="236"/>
      <c r="AH1965" s="236"/>
      <c r="AI1965" s="236"/>
      <c r="AJ1965" s="236"/>
      <c r="AK1965" s="236"/>
      <c r="AL1965" s="260" t="str">
        <f t="shared" si="341"/>
        <v>нет</v>
      </c>
      <c r="AM1965" s="260" t="str">
        <f t="shared" si="345"/>
        <v>нет</v>
      </c>
      <c r="AN1965" s="260">
        <f t="shared" si="342"/>
        <v>0</v>
      </c>
      <c r="AO1965" s="260" t="e">
        <f t="shared" si="343"/>
        <v>#VALUE!</v>
      </c>
    </row>
    <row r="1966" spans="1:41">
      <c r="A1966" s="264" t="e">
        <f t="shared" si="346"/>
        <v>#VALUE!</v>
      </c>
      <c r="B1966" s="243">
        <v>2054</v>
      </c>
      <c r="C1966" s="244"/>
      <c r="D1966" s="259" t="str">
        <f t="shared" si="339"/>
        <v/>
      </c>
      <c r="E1966" s="236"/>
      <c r="F1966" s="236"/>
      <c r="G1966" s="244"/>
      <c r="H1966" s="259" t="str">
        <f t="shared" si="340"/>
        <v/>
      </c>
      <c r="I1966" s="236"/>
      <c r="J1966" s="236"/>
      <c r="K1966" s="236"/>
      <c r="L1966" s="236"/>
      <c r="M1966" s="311">
        <f t="shared" si="344"/>
        <v>0</v>
      </c>
      <c r="N1966" s="236"/>
      <c r="O1966" s="236"/>
      <c r="P1966" s="236"/>
      <c r="Q1966" s="236"/>
      <c r="R1966" s="236"/>
      <c r="S1966" s="236"/>
      <c r="T1966" s="236"/>
      <c r="U1966" s="236"/>
      <c r="V1966" s="236"/>
      <c r="W1966" s="236"/>
      <c r="X1966" s="236"/>
      <c r="Y1966" s="236"/>
      <c r="Z1966" s="236"/>
      <c r="AA1966" s="236"/>
      <c r="AB1966" s="236"/>
      <c r="AC1966" s="236"/>
      <c r="AD1966" s="236"/>
      <c r="AE1966" s="236"/>
      <c r="AF1966" s="236"/>
      <c r="AG1966" s="236"/>
      <c r="AH1966" s="236"/>
      <c r="AI1966" s="236"/>
      <c r="AJ1966" s="236"/>
      <c r="AK1966" s="236"/>
      <c r="AL1966" s="260" t="str">
        <f t="shared" si="341"/>
        <v>нет</v>
      </c>
      <c r="AM1966" s="260" t="str">
        <f t="shared" si="345"/>
        <v>нет</v>
      </c>
      <c r="AN1966" s="260">
        <f t="shared" si="342"/>
        <v>0</v>
      </c>
      <c r="AO1966" s="260" t="e">
        <f t="shared" si="343"/>
        <v>#VALUE!</v>
      </c>
    </row>
    <row r="1967" spans="1:41">
      <c r="A1967" s="264" t="e">
        <f t="shared" si="346"/>
        <v>#VALUE!</v>
      </c>
      <c r="B1967" s="243">
        <v>2055</v>
      </c>
      <c r="C1967" s="244"/>
      <c r="D1967" s="259" t="str">
        <f t="shared" si="339"/>
        <v/>
      </c>
      <c r="E1967" s="236"/>
      <c r="F1967" s="236"/>
      <c r="G1967" s="244"/>
      <c r="H1967" s="259" t="str">
        <f t="shared" si="340"/>
        <v/>
      </c>
      <c r="I1967" s="236"/>
      <c r="J1967" s="236"/>
      <c r="K1967" s="236"/>
      <c r="L1967" s="236"/>
      <c r="M1967" s="311">
        <f t="shared" si="344"/>
        <v>0</v>
      </c>
      <c r="N1967" s="236"/>
      <c r="O1967" s="236"/>
      <c r="P1967" s="236"/>
      <c r="Q1967" s="236"/>
      <c r="R1967" s="236"/>
      <c r="S1967" s="236"/>
      <c r="T1967" s="236"/>
      <c r="U1967" s="236"/>
      <c r="V1967" s="236"/>
      <c r="W1967" s="236"/>
      <c r="X1967" s="236"/>
      <c r="Y1967" s="236"/>
      <c r="Z1967" s="236"/>
      <c r="AA1967" s="236"/>
      <c r="AB1967" s="236"/>
      <c r="AC1967" s="236"/>
      <c r="AD1967" s="236"/>
      <c r="AE1967" s="236"/>
      <c r="AF1967" s="236"/>
      <c r="AG1967" s="236"/>
      <c r="AH1967" s="236"/>
      <c r="AI1967" s="236"/>
      <c r="AJ1967" s="236"/>
      <c r="AK1967" s="236"/>
      <c r="AL1967" s="260" t="str">
        <f t="shared" si="341"/>
        <v>нет</v>
      </c>
      <c r="AM1967" s="260" t="str">
        <f t="shared" si="345"/>
        <v>нет</v>
      </c>
      <c r="AN1967" s="260">
        <f t="shared" si="342"/>
        <v>0</v>
      </c>
      <c r="AO1967" s="260" t="e">
        <f t="shared" si="343"/>
        <v>#VALUE!</v>
      </c>
    </row>
    <row r="1968" spans="1:41">
      <c r="A1968" s="264" t="e">
        <f t="shared" si="346"/>
        <v>#VALUE!</v>
      </c>
      <c r="B1968" s="243">
        <v>2056</v>
      </c>
      <c r="C1968" s="244"/>
      <c r="D1968" s="259" t="str">
        <f t="shared" si="339"/>
        <v/>
      </c>
      <c r="E1968" s="236"/>
      <c r="F1968" s="236"/>
      <c r="G1968" s="244"/>
      <c r="H1968" s="259" t="str">
        <f t="shared" si="340"/>
        <v/>
      </c>
      <c r="I1968" s="236"/>
      <c r="J1968" s="236"/>
      <c r="K1968" s="236"/>
      <c r="L1968" s="236"/>
      <c r="M1968" s="311">
        <f t="shared" si="344"/>
        <v>0</v>
      </c>
      <c r="N1968" s="236"/>
      <c r="O1968" s="236"/>
      <c r="P1968" s="236"/>
      <c r="Q1968" s="236"/>
      <c r="R1968" s="236"/>
      <c r="S1968" s="236"/>
      <c r="T1968" s="236"/>
      <c r="U1968" s="236"/>
      <c r="V1968" s="236"/>
      <c r="W1968" s="236"/>
      <c r="X1968" s="236"/>
      <c r="Y1968" s="236"/>
      <c r="Z1968" s="236"/>
      <c r="AA1968" s="236"/>
      <c r="AB1968" s="236"/>
      <c r="AC1968" s="236"/>
      <c r="AD1968" s="236"/>
      <c r="AE1968" s="236"/>
      <c r="AF1968" s="236"/>
      <c r="AG1968" s="236"/>
      <c r="AH1968" s="236"/>
      <c r="AI1968" s="236"/>
      <c r="AJ1968" s="236"/>
      <c r="AK1968" s="236"/>
      <c r="AL1968" s="260" t="str">
        <f t="shared" si="341"/>
        <v>нет</v>
      </c>
      <c r="AM1968" s="260" t="str">
        <f t="shared" si="345"/>
        <v>нет</v>
      </c>
      <c r="AN1968" s="260">
        <f t="shared" si="342"/>
        <v>0</v>
      </c>
      <c r="AO1968" s="260" t="e">
        <f t="shared" si="343"/>
        <v>#VALUE!</v>
      </c>
    </row>
    <row r="1969" spans="1:41">
      <c r="A1969" s="264" t="e">
        <f t="shared" si="346"/>
        <v>#VALUE!</v>
      </c>
      <c r="B1969" s="243">
        <v>2057</v>
      </c>
      <c r="C1969" s="244"/>
      <c r="D1969" s="259" t="str">
        <f t="shared" si="339"/>
        <v/>
      </c>
      <c r="E1969" s="236"/>
      <c r="F1969" s="236"/>
      <c r="G1969" s="244"/>
      <c r="H1969" s="259" t="str">
        <f t="shared" si="340"/>
        <v/>
      </c>
      <c r="I1969" s="236"/>
      <c r="J1969" s="236"/>
      <c r="K1969" s="236"/>
      <c r="L1969" s="236"/>
      <c r="M1969" s="311">
        <f t="shared" si="344"/>
        <v>0</v>
      </c>
      <c r="N1969" s="236"/>
      <c r="O1969" s="236"/>
      <c r="P1969" s="236"/>
      <c r="Q1969" s="236"/>
      <c r="R1969" s="236"/>
      <c r="S1969" s="236"/>
      <c r="T1969" s="236"/>
      <c r="U1969" s="236"/>
      <c r="V1969" s="236"/>
      <c r="W1969" s="236"/>
      <c r="X1969" s="236"/>
      <c r="Y1969" s="236"/>
      <c r="Z1969" s="236"/>
      <c r="AA1969" s="236"/>
      <c r="AB1969" s="236"/>
      <c r="AC1969" s="236"/>
      <c r="AD1969" s="236"/>
      <c r="AE1969" s="236"/>
      <c r="AF1969" s="236"/>
      <c r="AG1969" s="236"/>
      <c r="AH1969" s="236"/>
      <c r="AI1969" s="236"/>
      <c r="AJ1969" s="236"/>
      <c r="AK1969" s="236"/>
      <c r="AL1969" s="260" t="str">
        <f t="shared" si="341"/>
        <v>нет</v>
      </c>
      <c r="AM1969" s="260" t="str">
        <f t="shared" si="345"/>
        <v>нет</v>
      </c>
      <c r="AN1969" s="260">
        <f t="shared" si="342"/>
        <v>0</v>
      </c>
      <c r="AO1969" s="260" t="e">
        <f t="shared" si="343"/>
        <v>#VALUE!</v>
      </c>
    </row>
    <row r="1970" spans="1:41">
      <c r="A1970" s="264" t="e">
        <f t="shared" si="346"/>
        <v>#VALUE!</v>
      </c>
      <c r="B1970" s="243">
        <v>2058</v>
      </c>
      <c r="C1970" s="244"/>
      <c r="D1970" s="259" t="str">
        <f t="shared" si="339"/>
        <v/>
      </c>
      <c r="E1970" s="236"/>
      <c r="F1970" s="236"/>
      <c r="G1970" s="244"/>
      <c r="H1970" s="259" t="str">
        <f t="shared" si="340"/>
        <v/>
      </c>
      <c r="I1970" s="236"/>
      <c r="J1970" s="236"/>
      <c r="K1970" s="236"/>
      <c r="L1970" s="236"/>
      <c r="M1970" s="311">
        <f t="shared" si="344"/>
        <v>0</v>
      </c>
      <c r="N1970" s="236"/>
      <c r="O1970" s="236"/>
      <c r="P1970" s="236"/>
      <c r="Q1970" s="236"/>
      <c r="R1970" s="236"/>
      <c r="S1970" s="236"/>
      <c r="T1970" s="236"/>
      <c r="U1970" s="236"/>
      <c r="V1970" s="236"/>
      <c r="W1970" s="236"/>
      <c r="X1970" s="236"/>
      <c r="Y1970" s="236"/>
      <c r="Z1970" s="236"/>
      <c r="AA1970" s="236"/>
      <c r="AB1970" s="236"/>
      <c r="AC1970" s="236"/>
      <c r="AD1970" s="236"/>
      <c r="AE1970" s="236"/>
      <c r="AF1970" s="236"/>
      <c r="AG1970" s="236"/>
      <c r="AH1970" s="236"/>
      <c r="AI1970" s="236"/>
      <c r="AJ1970" s="236"/>
      <c r="AK1970" s="236"/>
      <c r="AL1970" s="260" t="str">
        <f t="shared" si="341"/>
        <v>нет</v>
      </c>
      <c r="AM1970" s="260" t="str">
        <f t="shared" si="345"/>
        <v>нет</v>
      </c>
      <c r="AN1970" s="260">
        <f t="shared" si="342"/>
        <v>0</v>
      </c>
      <c r="AO1970" s="260" t="e">
        <f t="shared" si="343"/>
        <v>#VALUE!</v>
      </c>
    </row>
    <row r="1971" spans="1:41">
      <c r="A1971" s="264" t="e">
        <f t="shared" si="346"/>
        <v>#VALUE!</v>
      </c>
      <c r="B1971" s="243">
        <v>2059</v>
      </c>
      <c r="C1971" s="244"/>
      <c r="D1971" s="259" t="str">
        <f t="shared" si="339"/>
        <v/>
      </c>
      <c r="E1971" s="236"/>
      <c r="F1971" s="236"/>
      <c r="G1971" s="244"/>
      <c r="H1971" s="259" t="str">
        <f t="shared" si="340"/>
        <v/>
      </c>
      <c r="I1971" s="236"/>
      <c r="J1971" s="236"/>
      <c r="K1971" s="236"/>
      <c r="L1971" s="236"/>
      <c r="M1971" s="311">
        <f t="shared" si="344"/>
        <v>0</v>
      </c>
      <c r="N1971" s="236"/>
      <c r="O1971" s="236"/>
      <c r="P1971" s="236"/>
      <c r="Q1971" s="236"/>
      <c r="R1971" s="236"/>
      <c r="S1971" s="236"/>
      <c r="T1971" s="236"/>
      <c r="U1971" s="236"/>
      <c r="V1971" s="236"/>
      <c r="W1971" s="236"/>
      <c r="X1971" s="236"/>
      <c r="Y1971" s="236"/>
      <c r="Z1971" s="236"/>
      <c r="AA1971" s="236"/>
      <c r="AB1971" s="236"/>
      <c r="AC1971" s="236"/>
      <c r="AD1971" s="236"/>
      <c r="AE1971" s="236"/>
      <c r="AF1971" s="236"/>
      <c r="AG1971" s="236"/>
      <c r="AH1971" s="236"/>
      <c r="AI1971" s="236"/>
      <c r="AJ1971" s="236"/>
      <c r="AK1971" s="236"/>
      <c r="AL1971" s="260" t="str">
        <f t="shared" si="341"/>
        <v>нет</v>
      </c>
      <c r="AM1971" s="260" t="str">
        <f t="shared" si="345"/>
        <v>нет</v>
      </c>
      <c r="AN1971" s="260">
        <f t="shared" si="342"/>
        <v>0</v>
      </c>
      <c r="AO1971" s="260" t="e">
        <f t="shared" si="343"/>
        <v>#VALUE!</v>
      </c>
    </row>
    <row r="1972" spans="1:41">
      <c r="A1972" s="264" t="e">
        <f t="shared" si="346"/>
        <v>#VALUE!</v>
      </c>
      <c r="B1972" s="243">
        <v>2060</v>
      </c>
      <c r="C1972" s="244"/>
      <c r="D1972" s="259" t="str">
        <f t="shared" si="339"/>
        <v/>
      </c>
      <c r="E1972" s="236"/>
      <c r="F1972" s="236"/>
      <c r="G1972" s="244"/>
      <c r="H1972" s="259" t="str">
        <f t="shared" si="340"/>
        <v/>
      </c>
      <c r="I1972" s="236"/>
      <c r="J1972" s="236"/>
      <c r="K1972" s="236"/>
      <c r="L1972" s="236"/>
      <c r="M1972" s="311">
        <f t="shared" si="344"/>
        <v>0</v>
      </c>
      <c r="N1972" s="236"/>
      <c r="O1972" s="236"/>
      <c r="P1972" s="236"/>
      <c r="Q1972" s="236"/>
      <c r="R1972" s="236"/>
      <c r="S1972" s="236"/>
      <c r="T1972" s="236"/>
      <c r="U1972" s="236"/>
      <c r="V1972" s="236"/>
      <c r="W1972" s="236"/>
      <c r="X1972" s="236"/>
      <c r="Y1972" s="236"/>
      <c r="Z1972" s="236"/>
      <c r="AA1972" s="236"/>
      <c r="AB1972" s="236"/>
      <c r="AC1972" s="236"/>
      <c r="AD1972" s="236"/>
      <c r="AE1972" s="236"/>
      <c r="AF1972" s="236"/>
      <c r="AG1972" s="236"/>
      <c r="AH1972" s="236"/>
      <c r="AI1972" s="236"/>
      <c r="AJ1972" s="236"/>
      <c r="AK1972" s="236"/>
      <c r="AL1972" s="260" t="str">
        <f t="shared" si="341"/>
        <v>нет</v>
      </c>
      <c r="AM1972" s="260" t="str">
        <f t="shared" si="345"/>
        <v>нет</v>
      </c>
      <c r="AN1972" s="260">
        <f t="shared" si="342"/>
        <v>0</v>
      </c>
      <c r="AO1972" s="260" t="e">
        <f t="shared" si="343"/>
        <v>#VALUE!</v>
      </c>
    </row>
    <row r="1973" spans="1:41">
      <c r="A1973" s="264" t="e">
        <f t="shared" si="346"/>
        <v>#VALUE!</v>
      </c>
      <c r="B1973" s="243">
        <v>2061</v>
      </c>
      <c r="C1973" s="244"/>
      <c r="D1973" s="259" t="str">
        <f t="shared" si="339"/>
        <v/>
      </c>
      <c r="E1973" s="236"/>
      <c r="F1973" s="236"/>
      <c r="G1973" s="244"/>
      <c r="H1973" s="259" t="str">
        <f t="shared" si="340"/>
        <v/>
      </c>
      <c r="I1973" s="236"/>
      <c r="J1973" s="236"/>
      <c r="K1973" s="236"/>
      <c r="L1973" s="236"/>
      <c r="M1973" s="311">
        <f t="shared" si="344"/>
        <v>0</v>
      </c>
      <c r="N1973" s="236"/>
      <c r="O1973" s="236"/>
      <c r="P1973" s="236"/>
      <c r="Q1973" s="236"/>
      <c r="R1973" s="236"/>
      <c r="S1973" s="236"/>
      <c r="T1973" s="236"/>
      <c r="U1973" s="236"/>
      <c r="V1973" s="236"/>
      <c r="W1973" s="236"/>
      <c r="X1973" s="236"/>
      <c r="Y1973" s="236"/>
      <c r="Z1973" s="236"/>
      <c r="AA1973" s="236"/>
      <c r="AB1973" s="236"/>
      <c r="AC1973" s="236"/>
      <c r="AD1973" s="236"/>
      <c r="AE1973" s="236"/>
      <c r="AF1973" s="236"/>
      <c r="AG1973" s="236"/>
      <c r="AH1973" s="236"/>
      <c r="AI1973" s="236"/>
      <c r="AJ1973" s="236"/>
      <c r="AK1973" s="236"/>
      <c r="AL1973" s="260" t="str">
        <f t="shared" si="341"/>
        <v>нет</v>
      </c>
      <c r="AM1973" s="260" t="str">
        <f t="shared" si="345"/>
        <v>нет</v>
      </c>
      <c r="AN1973" s="260">
        <f t="shared" si="342"/>
        <v>0</v>
      </c>
      <c r="AO1973" s="260" t="e">
        <f t="shared" si="343"/>
        <v>#VALUE!</v>
      </c>
    </row>
    <row r="1974" spans="1:41">
      <c r="A1974" s="264" t="e">
        <f t="shared" si="346"/>
        <v>#VALUE!</v>
      </c>
      <c r="B1974" s="243">
        <v>2062</v>
      </c>
      <c r="C1974" s="244"/>
      <c r="D1974" s="259" t="str">
        <f t="shared" si="339"/>
        <v/>
      </c>
      <c r="E1974" s="236"/>
      <c r="F1974" s="236"/>
      <c r="G1974" s="244"/>
      <c r="H1974" s="259" t="str">
        <f t="shared" si="340"/>
        <v/>
      </c>
      <c r="I1974" s="236"/>
      <c r="J1974" s="236"/>
      <c r="K1974" s="236"/>
      <c r="L1974" s="236"/>
      <c r="M1974" s="311">
        <f t="shared" si="344"/>
        <v>0</v>
      </c>
      <c r="N1974" s="236"/>
      <c r="O1974" s="236"/>
      <c r="P1974" s="236"/>
      <c r="Q1974" s="236"/>
      <c r="R1974" s="236"/>
      <c r="S1974" s="236"/>
      <c r="T1974" s="236"/>
      <c r="U1974" s="236"/>
      <c r="V1974" s="236"/>
      <c r="W1974" s="236"/>
      <c r="X1974" s="236"/>
      <c r="Y1974" s="236"/>
      <c r="Z1974" s="236"/>
      <c r="AA1974" s="236"/>
      <c r="AB1974" s="236"/>
      <c r="AC1974" s="236"/>
      <c r="AD1974" s="236"/>
      <c r="AE1974" s="236"/>
      <c r="AF1974" s="236"/>
      <c r="AG1974" s="236"/>
      <c r="AH1974" s="236"/>
      <c r="AI1974" s="236"/>
      <c r="AJ1974" s="236"/>
      <c r="AK1974" s="236"/>
      <c r="AL1974" s="260" t="str">
        <f t="shared" si="341"/>
        <v>нет</v>
      </c>
      <c r="AM1974" s="260" t="str">
        <f t="shared" si="345"/>
        <v>нет</v>
      </c>
      <c r="AN1974" s="260">
        <f t="shared" si="342"/>
        <v>0</v>
      </c>
      <c r="AO1974" s="260" t="e">
        <f t="shared" si="343"/>
        <v>#VALUE!</v>
      </c>
    </row>
    <row r="1975" spans="1:41">
      <c r="A1975" s="264" t="e">
        <f t="shared" si="346"/>
        <v>#VALUE!</v>
      </c>
      <c r="B1975" s="243">
        <v>2063</v>
      </c>
      <c r="C1975" s="244"/>
      <c r="D1975" s="259" t="str">
        <f t="shared" si="339"/>
        <v/>
      </c>
      <c r="E1975" s="236"/>
      <c r="F1975" s="236"/>
      <c r="G1975" s="244"/>
      <c r="H1975" s="259" t="str">
        <f t="shared" si="340"/>
        <v/>
      </c>
      <c r="I1975" s="236"/>
      <c r="J1975" s="236"/>
      <c r="K1975" s="236"/>
      <c r="L1975" s="236"/>
      <c r="M1975" s="311">
        <f t="shared" si="344"/>
        <v>0</v>
      </c>
      <c r="N1975" s="236"/>
      <c r="O1975" s="236"/>
      <c r="P1975" s="236"/>
      <c r="Q1975" s="236"/>
      <c r="R1975" s="236"/>
      <c r="S1975" s="236"/>
      <c r="T1975" s="236"/>
      <c r="U1975" s="236"/>
      <c r="V1975" s="236"/>
      <c r="W1975" s="236"/>
      <c r="X1975" s="236"/>
      <c r="Y1975" s="236"/>
      <c r="Z1975" s="236"/>
      <c r="AA1975" s="236"/>
      <c r="AB1975" s="236"/>
      <c r="AC1975" s="236"/>
      <c r="AD1975" s="236"/>
      <c r="AE1975" s="236"/>
      <c r="AF1975" s="236"/>
      <c r="AG1975" s="236"/>
      <c r="AH1975" s="236"/>
      <c r="AI1975" s="236"/>
      <c r="AJ1975" s="236"/>
      <c r="AK1975" s="236"/>
      <c r="AL1975" s="260" t="str">
        <f t="shared" si="341"/>
        <v>нет</v>
      </c>
      <c r="AM1975" s="260" t="str">
        <f t="shared" si="345"/>
        <v>нет</v>
      </c>
      <c r="AN1975" s="260">
        <f t="shared" si="342"/>
        <v>0</v>
      </c>
      <c r="AO1975" s="260" t="e">
        <f t="shared" si="343"/>
        <v>#VALUE!</v>
      </c>
    </row>
    <row r="1976" spans="1:41">
      <c r="A1976" s="264" t="e">
        <f t="shared" si="346"/>
        <v>#VALUE!</v>
      </c>
      <c r="B1976" s="243">
        <v>2064</v>
      </c>
      <c r="C1976" s="244"/>
      <c r="D1976" s="259" t="str">
        <f t="shared" si="339"/>
        <v/>
      </c>
      <c r="E1976" s="236"/>
      <c r="F1976" s="236"/>
      <c r="G1976" s="244"/>
      <c r="H1976" s="259" t="str">
        <f t="shared" si="340"/>
        <v/>
      </c>
      <c r="I1976" s="236"/>
      <c r="J1976" s="236"/>
      <c r="K1976" s="236"/>
      <c r="L1976" s="236"/>
      <c r="M1976" s="311">
        <f t="shared" si="344"/>
        <v>0</v>
      </c>
      <c r="N1976" s="236"/>
      <c r="O1976" s="236"/>
      <c r="P1976" s="236"/>
      <c r="Q1976" s="236"/>
      <c r="R1976" s="236"/>
      <c r="S1976" s="236"/>
      <c r="T1976" s="236"/>
      <c r="U1976" s="236"/>
      <c r="V1976" s="236"/>
      <c r="W1976" s="236"/>
      <c r="X1976" s="236"/>
      <c r="Y1976" s="236"/>
      <c r="Z1976" s="236"/>
      <c r="AA1976" s="236"/>
      <c r="AB1976" s="236"/>
      <c r="AC1976" s="236"/>
      <c r="AD1976" s="236"/>
      <c r="AE1976" s="236"/>
      <c r="AF1976" s="236"/>
      <c r="AG1976" s="236"/>
      <c r="AH1976" s="236"/>
      <c r="AI1976" s="236"/>
      <c r="AJ1976" s="236"/>
      <c r="AK1976" s="236"/>
      <c r="AL1976" s="260" t="str">
        <f t="shared" si="341"/>
        <v>нет</v>
      </c>
      <c r="AM1976" s="260" t="str">
        <f t="shared" si="345"/>
        <v>нет</v>
      </c>
      <c r="AN1976" s="260">
        <f t="shared" si="342"/>
        <v>0</v>
      </c>
      <c r="AO1976" s="260" t="e">
        <f t="shared" si="343"/>
        <v>#VALUE!</v>
      </c>
    </row>
    <row r="1977" spans="1:41">
      <c r="A1977" s="264" t="e">
        <f t="shared" si="346"/>
        <v>#VALUE!</v>
      </c>
      <c r="B1977" s="243">
        <v>2065</v>
      </c>
      <c r="C1977" s="244"/>
      <c r="D1977" s="259" t="str">
        <f t="shared" si="339"/>
        <v/>
      </c>
      <c r="E1977" s="236"/>
      <c r="F1977" s="236"/>
      <c r="G1977" s="244"/>
      <c r="H1977" s="259" t="str">
        <f t="shared" si="340"/>
        <v/>
      </c>
      <c r="I1977" s="236"/>
      <c r="J1977" s="236"/>
      <c r="K1977" s="236"/>
      <c r="L1977" s="236"/>
      <c r="M1977" s="311">
        <f t="shared" si="344"/>
        <v>0</v>
      </c>
      <c r="N1977" s="236"/>
      <c r="O1977" s="236"/>
      <c r="P1977" s="236"/>
      <c r="Q1977" s="236"/>
      <c r="R1977" s="236"/>
      <c r="S1977" s="236"/>
      <c r="T1977" s="236"/>
      <c r="U1977" s="236"/>
      <c r="V1977" s="236"/>
      <c r="W1977" s="236"/>
      <c r="X1977" s="236"/>
      <c r="Y1977" s="236"/>
      <c r="Z1977" s="236"/>
      <c r="AA1977" s="236"/>
      <c r="AB1977" s="236"/>
      <c r="AC1977" s="236"/>
      <c r="AD1977" s="236"/>
      <c r="AE1977" s="236"/>
      <c r="AF1977" s="236"/>
      <c r="AG1977" s="236"/>
      <c r="AH1977" s="236"/>
      <c r="AI1977" s="236"/>
      <c r="AJ1977" s="236"/>
      <c r="AK1977" s="236"/>
      <c r="AL1977" s="260" t="str">
        <f t="shared" si="341"/>
        <v>нет</v>
      </c>
      <c r="AM1977" s="260" t="str">
        <f t="shared" si="345"/>
        <v>нет</v>
      </c>
      <c r="AN1977" s="260">
        <f t="shared" si="342"/>
        <v>0</v>
      </c>
      <c r="AO1977" s="260" t="e">
        <f t="shared" si="343"/>
        <v>#VALUE!</v>
      </c>
    </row>
    <row r="1978" spans="1:41">
      <c r="A1978" s="264" t="e">
        <f t="shared" si="346"/>
        <v>#VALUE!</v>
      </c>
      <c r="B1978" s="243">
        <v>2066</v>
      </c>
      <c r="C1978" s="244"/>
      <c r="D1978" s="259" t="str">
        <f t="shared" si="339"/>
        <v/>
      </c>
      <c r="E1978" s="236"/>
      <c r="F1978" s="236"/>
      <c r="G1978" s="244"/>
      <c r="H1978" s="259" t="str">
        <f t="shared" si="340"/>
        <v/>
      </c>
      <c r="I1978" s="236"/>
      <c r="J1978" s="236"/>
      <c r="K1978" s="236"/>
      <c r="L1978" s="236"/>
      <c r="M1978" s="311">
        <f t="shared" si="344"/>
        <v>0</v>
      </c>
      <c r="N1978" s="236"/>
      <c r="O1978" s="236"/>
      <c r="P1978" s="236"/>
      <c r="Q1978" s="236"/>
      <c r="R1978" s="236"/>
      <c r="S1978" s="236"/>
      <c r="T1978" s="236"/>
      <c r="U1978" s="236"/>
      <c r="V1978" s="236"/>
      <c r="W1978" s="236"/>
      <c r="X1978" s="236"/>
      <c r="Y1978" s="236"/>
      <c r="Z1978" s="236"/>
      <c r="AA1978" s="236"/>
      <c r="AB1978" s="236"/>
      <c r="AC1978" s="236"/>
      <c r="AD1978" s="236"/>
      <c r="AE1978" s="236"/>
      <c r="AF1978" s="236"/>
      <c r="AG1978" s="236"/>
      <c r="AH1978" s="236"/>
      <c r="AI1978" s="236"/>
      <c r="AJ1978" s="236"/>
      <c r="AK1978" s="236"/>
      <c r="AL1978" s="260" t="str">
        <f t="shared" si="341"/>
        <v>нет</v>
      </c>
      <c r="AM1978" s="260" t="str">
        <f t="shared" si="345"/>
        <v>нет</v>
      </c>
      <c r="AN1978" s="260">
        <f t="shared" si="342"/>
        <v>0</v>
      </c>
      <c r="AO1978" s="260" t="e">
        <f t="shared" si="343"/>
        <v>#VALUE!</v>
      </c>
    </row>
    <row r="1979" spans="1:41">
      <c r="A1979" s="264" t="e">
        <f t="shared" si="346"/>
        <v>#VALUE!</v>
      </c>
      <c r="B1979" s="243">
        <v>2067</v>
      </c>
      <c r="C1979" s="244"/>
      <c r="D1979" s="259" t="str">
        <f t="shared" si="339"/>
        <v/>
      </c>
      <c r="E1979" s="236"/>
      <c r="F1979" s="236"/>
      <c r="G1979" s="244"/>
      <c r="H1979" s="259" t="str">
        <f t="shared" si="340"/>
        <v/>
      </c>
      <c r="I1979" s="236"/>
      <c r="J1979" s="236"/>
      <c r="K1979" s="236"/>
      <c r="L1979" s="236"/>
      <c r="M1979" s="311">
        <f t="shared" si="344"/>
        <v>0</v>
      </c>
      <c r="N1979" s="236"/>
      <c r="O1979" s="236"/>
      <c r="P1979" s="236"/>
      <c r="Q1979" s="236"/>
      <c r="R1979" s="236"/>
      <c r="S1979" s="236"/>
      <c r="T1979" s="236"/>
      <c r="U1979" s="236"/>
      <c r="V1979" s="236"/>
      <c r="W1979" s="236"/>
      <c r="X1979" s="236"/>
      <c r="Y1979" s="236"/>
      <c r="Z1979" s="236"/>
      <c r="AA1979" s="236"/>
      <c r="AB1979" s="236"/>
      <c r="AC1979" s="236"/>
      <c r="AD1979" s="236"/>
      <c r="AE1979" s="236"/>
      <c r="AF1979" s="236"/>
      <c r="AG1979" s="236"/>
      <c r="AH1979" s="236"/>
      <c r="AI1979" s="236"/>
      <c r="AJ1979" s="236"/>
      <c r="AK1979" s="236"/>
      <c r="AL1979" s="260" t="str">
        <f t="shared" si="341"/>
        <v>нет</v>
      </c>
      <c r="AM1979" s="260" t="str">
        <f t="shared" si="345"/>
        <v>нет</v>
      </c>
      <c r="AN1979" s="260">
        <f t="shared" si="342"/>
        <v>0</v>
      </c>
      <c r="AO1979" s="260" t="e">
        <f t="shared" si="343"/>
        <v>#VALUE!</v>
      </c>
    </row>
    <row r="1980" spans="1:41">
      <c r="A1980" s="264" t="e">
        <f t="shared" si="346"/>
        <v>#VALUE!</v>
      </c>
      <c r="B1980" s="243">
        <v>2068</v>
      </c>
      <c r="C1980" s="244"/>
      <c r="D1980" s="259" t="str">
        <f t="shared" si="339"/>
        <v/>
      </c>
      <c r="E1980" s="236"/>
      <c r="F1980" s="236"/>
      <c r="G1980" s="244"/>
      <c r="H1980" s="259" t="str">
        <f t="shared" si="340"/>
        <v/>
      </c>
      <c r="I1980" s="236"/>
      <c r="J1980" s="236"/>
      <c r="K1980" s="236"/>
      <c r="L1980" s="236"/>
      <c r="M1980" s="311">
        <f t="shared" si="344"/>
        <v>0</v>
      </c>
      <c r="N1980" s="236"/>
      <c r="O1980" s="236"/>
      <c r="P1980" s="236"/>
      <c r="Q1980" s="236"/>
      <c r="R1980" s="236"/>
      <c r="S1980" s="236"/>
      <c r="T1980" s="236"/>
      <c r="U1980" s="236"/>
      <c r="V1980" s="236"/>
      <c r="W1980" s="236"/>
      <c r="X1980" s="236"/>
      <c r="Y1980" s="236"/>
      <c r="Z1980" s="236"/>
      <c r="AA1980" s="236"/>
      <c r="AB1980" s="236"/>
      <c r="AC1980" s="236"/>
      <c r="AD1980" s="236"/>
      <c r="AE1980" s="236"/>
      <c r="AF1980" s="236"/>
      <c r="AG1980" s="236"/>
      <c r="AH1980" s="236"/>
      <c r="AI1980" s="236"/>
      <c r="AJ1980" s="236"/>
      <c r="AK1980" s="236"/>
      <c r="AL1980" s="260" t="str">
        <f t="shared" si="341"/>
        <v>нет</v>
      </c>
      <c r="AM1980" s="260" t="str">
        <f t="shared" si="345"/>
        <v>нет</v>
      </c>
      <c r="AN1980" s="260">
        <f t="shared" si="342"/>
        <v>0</v>
      </c>
      <c r="AO1980" s="260" t="e">
        <f t="shared" si="343"/>
        <v>#VALUE!</v>
      </c>
    </row>
    <row r="1981" spans="1:41">
      <c r="A1981" s="264" t="e">
        <f t="shared" si="346"/>
        <v>#VALUE!</v>
      </c>
      <c r="B1981" s="243">
        <v>2069</v>
      </c>
      <c r="C1981" s="244"/>
      <c r="D1981" s="259" t="str">
        <f t="shared" si="339"/>
        <v/>
      </c>
      <c r="E1981" s="236"/>
      <c r="F1981" s="236"/>
      <c r="G1981" s="244"/>
      <c r="H1981" s="259" t="str">
        <f t="shared" si="340"/>
        <v/>
      </c>
      <c r="I1981" s="236"/>
      <c r="J1981" s="236"/>
      <c r="K1981" s="236"/>
      <c r="L1981" s="236"/>
      <c r="M1981" s="311">
        <f t="shared" si="344"/>
        <v>0</v>
      </c>
      <c r="N1981" s="236"/>
      <c r="O1981" s="236"/>
      <c r="P1981" s="236"/>
      <c r="Q1981" s="236"/>
      <c r="R1981" s="236"/>
      <c r="S1981" s="236"/>
      <c r="T1981" s="236"/>
      <c r="U1981" s="236"/>
      <c r="V1981" s="236"/>
      <c r="W1981" s="236"/>
      <c r="X1981" s="236"/>
      <c r="Y1981" s="236"/>
      <c r="Z1981" s="236"/>
      <c r="AA1981" s="236"/>
      <c r="AB1981" s="236"/>
      <c r="AC1981" s="236"/>
      <c r="AD1981" s="236"/>
      <c r="AE1981" s="236"/>
      <c r="AF1981" s="236"/>
      <c r="AG1981" s="236"/>
      <c r="AH1981" s="236"/>
      <c r="AI1981" s="236"/>
      <c r="AJ1981" s="236"/>
      <c r="AK1981" s="236"/>
      <c r="AL1981" s="260" t="str">
        <f t="shared" si="341"/>
        <v>нет</v>
      </c>
      <c r="AM1981" s="260" t="str">
        <f t="shared" si="345"/>
        <v>нет</v>
      </c>
      <c r="AN1981" s="260">
        <f t="shared" si="342"/>
        <v>0</v>
      </c>
      <c r="AO1981" s="260" t="e">
        <f t="shared" si="343"/>
        <v>#VALUE!</v>
      </c>
    </row>
    <row r="1982" spans="1:41">
      <c r="A1982" s="264" t="e">
        <f t="shared" si="346"/>
        <v>#VALUE!</v>
      </c>
      <c r="B1982" s="243">
        <v>2070</v>
      </c>
      <c r="C1982" s="244"/>
      <c r="D1982" s="259" t="str">
        <f t="shared" si="339"/>
        <v/>
      </c>
      <c r="E1982" s="236"/>
      <c r="F1982" s="236"/>
      <c r="G1982" s="244"/>
      <c r="H1982" s="259" t="str">
        <f t="shared" si="340"/>
        <v/>
      </c>
      <c r="I1982" s="236"/>
      <c r="J1982" s="236"/>
      <c r="K1982" s="236"/>
      <c r="L1982" s="236"/>
      <c r="M1982" s="311">
        <f t="shared" si="344"/>
        <v>0</v>
      </c>
      <c r="N1982" s="236"/>
      <c r="O1982" s="236"/>
      <c r="P1982" s="236"/>
      <c r="Q1982" s="236"/>
      <c r="R1982" s="236"/>
      <c r="S1982" s="236"/>
      <c r="T1982" s="236"/>
      <c r="U1982" s="236"/>
      <c r="V1982" s="236"/>
      <c r="W1982" s="236"/>
      <c r="X1982" s="236"/>
      <c r="Y1982" s="236"/>
      <c r="Z1982" s="236"/>
      <c r="AA1982" s="236"/>
      <c r="AB1982" s="236"/>
      <c r="AC1982" s="236"/>
      <c r="AD1982" s="236"/>
      <c r="AE1982" s="236"/>
      <c r="AF1982" s="236"/>
      <c r="AG1982" s="236"/>
      <c r="AH1982" s="236"/>
      <c r="AI1982" s="236"/>
      <c r="AJ1982" s="236"/>
      <c r="AK1982" s="236"/>
      <c r="AL1982" s="260" t="str">
        <f t="shared" si="341"/>
        <v>нет</v>
      </c>
      <c r="AM1982" s="260" t="str">
        <f t="shared" si="345"/>
        <v>нет</v>
      </c>
      <c r="AN1982" s="260">
        <f t="shared" si="342"/>
        <v>0</v>
      </c>
      <c r="AO1982" s="260" t="e">
        <f t="shared" si="343"/>
        <v>#VALUE!</v>
      </c>
    </row>
    <row r="1983" spans="1:41">
      <c r="A1983" s="264" t="e">
        <f t="shared" si="346"/>
        <v>#VALUE!</v>
      </c>
      <c r="B1983" s="243">
        <v>2071</v>
      </c>
      <c r="C1983" s="244"/>
      <c r="D1983" s="259" t="str">
        <f t="shared" si="339"/>
        <v/>
      </c>
      <c r="E1983" s="236"/>
      <c r="F1983" s="236"/>
      <c r="G1983" s="244"/>
      <c r="H1983" s="259" t="str">
        <f t="shared" si="340"/>
        <v/>
      </c>
      <c r="I1983" s="236"/>
      <c r="J1983" s="236"/>
      <c r="K1983" s="236"/>
      <c r="L1983" s="236"/>
      <c r="M1983" s="311">
        <f t="shared" si="344"/>
        <v>0</v>
      </c>
      <c r="N1983" s="236"/>
      <c r="O1983" s="236"/>
      <c r="P1983" s="236"/>
      <c r="Q1983" s="236"/>
      <c r="R1983" s="236"/>
      <c r="S1983" s="236"/>
      <c r="T1983" s="236"/>
      <c r="U1983" s="236"/>
      <c r="V1983" s="236"/>
      <c r="W1983" s="236"/>
      <c r="X1983" s="236"/>
      <c r="Y1983" s="236"/>
      <c r="Z1983" s="236"/>
      <c r="AA1983" s="236"/>
      <c r="AB1983" s="236"/>
      <c r="AC1983" s="236"/>
      <c r="AD1983" s="236"/>
      <c r="AE1983" s="236"/>
      <c r="AF1983" s="236"/>
      <c r="AG1983" s="236"/>
      <c r="AH1983" s="236"/>
      <c r="AI1983" s="236"/>
      <c r="AJ1983" s="236"/>
      <c r="AK1983" s="236"/>
      <c r="AL1983" s="260" t="str">
        <f t="shared" si="341"/>
        <v>нет</v>
      </c>
      <c r="AM1983" s="260" t="str">
        <f t="shared" si="345"/>
        <v>нет</v>
      </c>
      <c r="AN1983" s="260">
        <f t="shared" si="342"/>
        <v>0</v>
      </c>
      <c r="AO1983" s="260" t="e">
        <f t="shared" si="343"/>
        <v>#VALUE!</v>
      </c>
    </row>
    <row r="1984" spans="1:41">
      <c r="A1984" s="264" t="e">
        <f t="shared" si="346"/>
        <v>#VALUE!</v>
      </c>
      <c r="B1984" s="243">
        <v>2072</v>
      </c>
      <c r="C1984" s="244"/>
      <c r="D1984" s="259" t="str">
        <f t="shared" si="339"/>
        <v/>
      </c>
      <c r="E1984" s="236"/>
      <c r="F1984" s="236"/>
      <c r="G1984" s="244"/>
      <c r="H1984" s="259" t="str">
        <f t="shared" si="340"/>
        <v/>
      </c>
      <c r="I1984" s="236"/>
      <c r="J1984" s="236"/>
      <c r="K1984" s="236"/>
      <c r="L1984" s="236"/>
      <c r="M1984" s="311">
        <f t="shared" si="344"/>
        <v>0</v>
      </c>
      <c r="N1984" s="236"/>
      <c r="O1984" s="236"/>
      <c r="P1984" s="236"/>
      <c r="Q1984" s="236"/>
      <c r="R1984" s="236"/>
      <c r="S1984" s="236"/>
      <c r="T1984" s="236"/>
      <c r="U1984" s="236"/>
      <c r="V1984" s="236"/>
      <c r="W1984" s="236"/>
      <c r="X1984" s="236"/>
      <c r="Y1984" s="236"/>
      <c r="Z1984" s="236"/>
      <c r="AA1984" s="236"/>
      <c r="AB1984" s="236"/>
      <c r="AC1984" s="236"/>
      <c r="AD1984" s="236"/>
      <c r="AE1984" s="236"/>
      <c r="AF1984" s="236"/>
      <c r="AG1984" s="236"/>
      <c r="AH1984" s="236"/>
      <c r="AI1984" s="236"/>
      <c r="AJ1984" s="236"/>
      <c r="AK1984" s="236"/>
      <c r="AL1984" s="260" t="str">
        <f t="shared" si="341"/>
        <v>нет</v>
      </c>
      <c r="AM1984" s="260" t="str">
        <f t="shared" si="345"/>
        <v>нет</v>
      </c>
      <c r="AN1984" s="260">
        <f t="shared" si="342"/>
        <v>0</v>
      </c>
      <c r="AO1984" s="260" t="e">
        <f t="shared" si="343"/>
        <v>#VALUE!</v>
      </c>
    </row>
    <row r="1985" spans="1:41">
      <c r="A1985" s="264" t="e">
        <f t="shared" si="346"/>
        <v>#VALUE!</v>
      </c>
      <c r="B1985" s="243">
        <v>2073</v>
      </c>
      <c r="C1985" s="244"/>
      <c r="D1985" s="259" t="str">
        <f t="shared" si="339"/>
        <v/>
      </c>
      <c r="E1985" s="236"/>
      <c r="F1985" s="236"/>
      <c r="G1985" s="244"/>
      <c r="H1985" s="259" t="str">
        <f t="shared" si="340"/>
        <v/>
      </c>
      <c r="I1985" s="236"/>
      <c r="J1985" s="236"/>
      <c r="K1985" s="236"/>
      <c r="L1985" s="236"/>
      <c r="M1985" s="311">
        <f t="shared" si="344"/>
        <v>0</v>
      </c>
      <c r="N1985" s="236"/>
      <c r="O1985" s="236"/>
      <c r="P1985" s="236"/>
      <c r="Q1985" s="236"/>
      <c r="R1985" s="236"/>
      <c r="S1985" s="236"/>
      <c r="T1985" s="236"/>
      <c r="U1985" s="236"/>
      <c r="V1985" s="236"/>
      <c r="W1985" s="236"/>
      <c r="X1985" s="236"/>
      <c r="Y1985" s="236"/>
      <c r="Z1985" s="236"/>
      <c r="AA1985" s="236"/>
      <c r="AB1985" s="236"/>
      <c r="AC1985" s="236"/>
      <c r="AD1985" s="236"/>
      <c r="AE1985" s="236"/>
      <c r="AF1985" s="236"/>
      <c r="AG1985" s="236"/>
      <c r="AH1985" s="236"/>
      <c r="AI1985" s="236"/>
      <c r="AJ1985" s="236"/>
      <c r="AK1985" s="236"/>
      <c r="AL1985" s="260" t="str">
        <f t="shared" si="341"/>
        <v>нет</v>
      </c>
      <c r="AM1985" s="260" t="str">
        <f t="shared" si="345"/>
        <v>нет</v>
      </c>
      <c r="AN1985" s="260">
        <f t="shared" si="342"/>
        <v>0</v>
      </c>
      <c r="AO1985" s="260" t="e">
        <f t="shared" si="343"/>
        <v>#VALUE!</v>
      </c>
    </row>
    <row r="1986" spans="1:41">
      <c r="A1986" s="264" t="e">
        <f t="shared" si="346"/>
        <v>#VALUE!</v>
      </c>
      <c r="B1986" s="243">
        <v>2074</v>
      </c>
      <c r="C1986" s="244"/>
      <c r="D1986" s="259" t="str">
        <f t="shared" si="339"/>
        <v/>
      </c>
      <c r="E1986" s="236"/>
      <c r="F1986" s="236"/>
      <c r="G1986" s="244"/>
      <c r="H1986" s="259" t="str">
        <f t="shared" si="340"/>
        <v/>
      </c>
      <c r="I1986" s="236"/>
      <c r="J1986" s="236"/>
      <c r="K1986" s="236"/>
      <c r="L1986" s="236"/>
      <c r="M1986" s="311">
        <f t="shared" si="344"/>
        <v>0</v>
      </c>
      <c r="N1986" s="236"/>
      <c r="O1986" s="236"/>
      <c r="P1986" s="236"/>
      <c r="Q1986" s="236"/>
      <c r="R1986" s="236"/>
      <c r="S1986" s="236"/>
      <c r="T1986" s="236"/>
      <c r="U1986" s="236"/>
      <c r="V1986" s="236"/>
      <c r="W1986" s="236"/>
      <c r="X1986" s="236"/>
      <c r="Y1986" s="236"/>
      <c r="Z1986" s="236"/>
      <c r="AA1986" s="236"/>
      <c r="AB1986" s="236"/>
      <c r="AC1986" s="236"/>
      <c r="AD1986" s="236"/>
      <c r="AE1986" s="236"/>
      <c r="AF1986" s="236"/>
      <c r="AG1986" s="236"/>
      <c r="AH1986" s="236"/>
      <c r="AI1986" s="236"/>
      <c r="AJ1986" s="236"/>
      <c r="AK1986" s="236"/>
      <c r="AL1986" s="260" t="str">
        <f t="shared" si="341"/>
        <v>нет</v>
      </c>
      <c r="AM1986" s="260" t="str">
        <f t="shared" si="345"/>
        <v>нет</v>
      </c>
      <c r="AN1986" s="260">
        <f t="shared" si="342"/>
        <v>0</v>
      </c>
      <c r="AO1986" s="260" t="e">
        <f t="shared" si="343"/>
        <v>#VALUE!</v>
      </c>
    </row>
    <row r="1987" spans="1:41">
      <c r="A1987" s="264" t="e">
        <f t="shared" si="346"/>
        <v>#VALUE!</v>
      </c>
      <c r="B1987" s="243">
        <v>2075</v>
      </c>
      <c r="C1987" s="244"/>
      <c r="D1987" s="259" t="str">
        <f t="shared" si="339"/>
        <v/>
      </c>
      <c r="E1987" s="236"/>
      <c r="F1987" s="236"/>
      <c r="G1987" s="244"/>
      <c r="H1987" s="259" t="str">
        <f t="shared" si="340"/>
        <v/>
      </c>
      <c r="I1987" s="236"/>
      <c r="J1987" s="236"/>
      <c r="K1987" s="236"/>
      <c r="L1987" s="236"/>
      <c r="M1987" s="311">
        <f t="shared" si="344"/>
        <v>0</v>
      </c>
      <c r="N1987" s="236"/>
      <c r="O1987" s="236"/>
      <c r="P1987" s="236"/>
      <c r="Q1987" s="236"/>
      <c r="R1987" s="236"/>
      <c r="S1987" s="236"/>
      <c r="T1987" s="236"/>
      <c r="U1987" s="236"/>
      <c r="V1987" s="236"/>
      <c r="W1987" s="236"/>
      <c r="X1987" s="236"/>
      <c r="Y1987" s="236"/>
      <c r="Z1987" s="236"/>
      <c r="AA1987" s="236"/>
      <c r="AB1987" s="236"/>
      <c r="AC1987" s="236"/>
      <c r="AD1987" s="236"/>
      <c r="AE1987" s="236"/>
      <c r="AF1987" s="236"/>
      <c r="AG1987" s="236"/>
      <c r="AH1987" s="236"/>
      <c r="AI1987" s="236"/>
      <c r="AJ1987" s="236"/>
      <c r="AK1987" s="236"/>
      <c r="AL1987" s="260" t="str">
        <f t="shared" si="341"/>
        <v>нет</v>
      </c>
      <c r="AM1987" s="260" t="str">
        <f t="shared" si="345"/>
        <v>нет</v>
      </c>
      <c r="AN1987" s="260">
        <f t="shared" si="342"/>
        <v>0</v>
      </c>
      <c r="AO1987" s="260" t="e">
        <f t="shared" si="343"/>
        <v>#VALUE!</v>
      </c>
    </row>
    <row r="1988" spans="1:41">
      <c r="A1988" s="264" t="e">
        <f t="shared" si="346"/>
        <v>#VALUE!</v>
      </c>
      <c r="B1988" s="243">
        <v>2076</v>
      </c>
      <c r="C1988" s="244"/>
      <c r="D1988" s="259" t="str">
        <f t="shared" si="339"/>
        <v/>
      </c>
      <c r="E1988" s="236"/>
      <c r="F1988" s="236"/>
      <c r="G1988" s="244"/>
      <c r="H1988" s="259" t="str">
        <f t="shared" si="340"/>
        <v/>
      </c>
      <c r="I1988" s="236"/>
      <c r="J1988" s="236"/>
      <c r="K1988" s="236"/>
      <c r="L1988" s="236"/>
      <c r="M1988" s="311">
        <f t="shared" si="344"/>
        <v>0</v>
      </c>
      <c r="N1988" s="236"/>
      <c r="O1988" s="236"/>
      <c r="P1988" s="236"/>
      <c r="Q1988" s="236"/>
      <c r="R1988" s="236"/>
      <c r="S1988" s="236"/>
      <c r="T1988" s="236"/>
      <c r="U1988" s="236"/>
      <c r="V1988" s="236"/>
      <c r="W1988" s="236"/>
      <c r="X1988" s="236"/>
      <c r="Y1988" s="236"/>
      <c r="Z1988" s="236"/>
      <c r="AA1988" s="236"/>
      <c r="AB1988" s="236"/>
      <c r="AC1988" s="236"/>
      <c r="AD1988" s="236"/>
      <c r="AE1988" s="236"/>
      <c r="AF1988" s="236"/>
      <c r="AG1988" s="236"/>
      <c r="AH1988" s="236"/>
      <c r="AI1988" s="236"/>
      <c r="AJ1988" s="236"/>
      <c r="AK1988" s="236"/>
      <c r="AL1988" s="260" t="str">
        <f t="shared" si="341"/>
        <v>нет</v>
      </c>
      <c r="AM1988" s="260" t="str">
        <f t="shared" si="345"/>
        <v>нет</v>
      </c>
      <c r="AN1988" s="260">
        <f t="shared" si="342"/>
        <v>0</v>
      </c>
      <c r="AO1988" s="260" t="e">
        <f t="shared" si="343"/>
        <v>#VALUE!</v>
      </c>
    </row>
    <row r="1989" spans="1:41">
      <c r="A1989" s="264" t="e">
        <f t="shared" si="346"/>
        <v>#VALUE!</v>
      </c>
      <c r="B1989" s="243">
        <v>2077</v>
      </c>
      <c r="C1989" s="244"/>
      <c r="D1989" s="259" t="str">
        <f t="shared" si="339"/>
        <v/>
      </c>
      <c r="E1989" s="236"/>
      <c r="F1989" s="236"/>
      <c r="G1989" s="244"/>
      <c r="H1989" s="259" t="str">
        <f t="shared" si="340"/>
        <v/>
      </c>
      <c r="I1989" s="236"/>
      <c r="J1989" s="236"/>
      <c r="K1989" s="236"/>
      <c r="L1989" s="236"/>
      <c r="M1989" s="311">
        <f t="shared" si="344"/>
        <v>0</v>
      </c>
      <c r="N1989" s="236"/>
      <c r="O1989" s="236"/>
      <c r="P1989" s="236"/>
      <c r="Q1989" s="236"/>
      <c r="R1989" s="236"/>
      <c r="S1989" s="236"/>
      <c r="T1989" s="236"/>
      <c r="U1989" s="236"/>
      <c r="V1989" s="236"/>
      <c r="W1989" s="236"/>
      <c r="X1989" s="236"/>
      <c r="Y1989" s="236"/>
      <c r="Z1989" s="236"/>
      <c r="AA1989" s="236"/>
      <c r="AB1989" s="236"/>
      <c r="AC1989" s="236"/>
      <c r="AD1989" s="236"/>
      <c r="AE1989" s="236"/>
      <c r="AF1989" s="236"/>
      <c r="AG1989" s="236"/>
      <c r="AH1989" s="236"/>
      <c r="AI1989" s="236"/>
      <c r="AJ1989" s="236"/>
      <c r="AK1989" s="236"/>
      <c r="AL1989" s="260" t="str">
        <f t="shared" si="341"/>
        <v>нет</v>
      </c>
      <c r="AM1989" s="260" t="str">
        <f t="shared" si="345"/>
        <v>нет</v>
      </c>
      <c r="AN1989" s="260">
        <f t="shared" si="342"/>
        <v>0</v>
      </c>
      <c r="AO1989" s="260" t="e">
        <f t="shared" si="343"/>
        <v>#VALUE!</v>
      </c>
    </row>
    <row r="1990" spans="1:41">
      <c r="A1990" s="264" t="e">
        <f t="shared" si="346"/>
        <v>#VALUE!</v>
      </c>
      <c r="B1990" s="243">
        <v>2078</v>
      </c>
      <c r="C1990" s="244"/>
      <c r="D1990" s="259" t="str">
        <f t="shared" si="339"/>
        <v/>
      </c>
      <c r="E1990" s="236"/>
      <c r="F1990" s="236"/>
      <c r="G1990" s="244"/>
      <c r="H1990" s="259" t="str">
        <f t="shared" si="340"/>
        <v/>
      </c>
      <c r="I1990" s="236"/>
      <c r="J1990" s="236"/>
      <c r="K1990" s="236"/>
      <c r="L1990" s="236"/>
      <c r="M1990" s="311">
        <f t="shared" si="344"/>
        <v>0</v>
      </c>
      <c r="N1990" s="236"/>
      <c r="O1990" s="236"/>
      <c r="P1990" s="236"/>
      <c r="Q1990" s="236"/>
      <c r="R1990" s="236"/>
      <c r="S1990" s="236"/>
      <c r="T1990" s="236"/>
      <c r="U1990" s="236"/>
      <c r="V1990" s="236"/>
      <c r="W1990" s="236"/>
      <c r="X1990" s="236"/>
      <c r="Y1990" s="236"/>
      <c r="Z1990" s="236"/>
      <c r="AA1990" s="236"/>
      <c r="AB1990" s="236"/>
      <c r="AC1990" s="236"/>
      <c r="AD1990" s="236"/>
      <c r="AE1990" s="236"/>
      <c r="AF1990" s="236"/>
      <c r="AG1990" s="236"/>
      <c r="AH1990" s="236"/>
      <c r="AI1990" s="236"/>
      <c r="AJ1990" s="236"/>
      <c r="AK1990" s="236"/>
      <c r="AL1990" s="260" t="str">
        <f t="shared" si="341"/>
        <v>нет</v>
      </c>
      <c r="AM1990" s="260" t="str">
        <f t="shared" si="345"/>
        <v>нет</v>
      </c>
      <c r="AN1990" s="260">
        <f t="shared" si="342"/>
        <v>0</v>
      </c>
      <c r="AO1990" s="260" t="e">
        <f t="shared" si="343"/>
        <v>#VALUE!</v>
      </c>
    </row>
    <row r="1991" spans="1:41">
      <c r="A1991" s="264" t="e">
        <f t="shared" si="346"/>
        <v>#VALUE!</v>
      </c>
      <c r="B1991" s="243">
        <v>2079</v>
      </c>
      <c r="C1991" s="244"/>
      <c r="D1991" s="259" t="str">
        <f t="shared" si="339"/>
        <v/>
      </c>
      <c r="E1991" s="236"/>
      <c r="F1991" s="236"/>
      <c r="G1991" s="244"/>
      <c r="H1991" s="259" t="str">
        <f t="shared" si="340"/>
        <v/>
      </c>
      <c r="I1991" s="236"/>
      <c r="J1991" s="236"/>
      <c r="K1991" s="236"/>
      <c r="L1991" s="236"/>
      <c r="M1991" s="311">
        <f t="shared" si="344"/>
        <v>0</v>
      </c>
      <c r="N1991" s="236"/>
      <c r="O1991" s="236"/>
      <c r="P1991" s="236"/>
      <c r="Q1991" s="236"/>
      <c r="R1991" s="236"/>
      <c r="S1991" s="236"/>
      <c r="T1991" s="236"/>
      <c r="U1991" s="236"/>
      <c r="V1991" s="236"/>
      <c r="W1991" s="236"/>
      <c r="X1991" s="236"/>
      <c r="Y1991" s="236"/>
      <c r="Z1991" s="236"/>
      <c r="AA1991" s="236"/>
      <c r="AB1991" s="236"/>
      <c r="AC1991" s="236"/>
      <c r="AD1991" s="236"/>
      <c r="AE1991" s="236"/>
      <c r="AF1991" s="236"/>
      <c r="AG1991" s="236"/>
      <c r="AH1991" s="236"/>
      <c r="AI1991" s="236"/>
      <c r="AJ1991" s="236"/>
      <c r="AK1991" s="236"/>
      <c r="AL1991" s="260" t="str">
        <f t="shared" si="341"/>
        <v>нет</v>
      </c>
      <c r="AM1991" s="260" t="str">
        <f t="shared" si="345"/>
        <v>нет</v>
      </c>
      <c r="AN1991" s="260">
        <f t="shared" si="342"/>
        <v>0</v>
      </c>
      <c r="AO1991" s="260" t="e">
        <f t="shared" si="343"/>
        <v>#VALUE!</v>
      </c>
    </row>
    <row r="1992" spans="1:41">
      <c r="A1992" s="264" t="e">
        <f t="shared" si="346"/>
        <v>#VALUE!</v>
      </c>
      <c r="B1992" s="243">
        <v>2080</v>
      </c>
      <c r="C1992" s="244"/>
      <c r="D1992" s="259" t="str">
        <f t="shared" si="339"/>
        <v/>
      </c>
      <c r="E1992" s="236"/>
      <c r="F1992" s="236"/>
      <c r="G1992" s="244"/>
      <c r="H1992" s="259" t="str">
        <f t="shared" si="340"/>
        <v/>
      </c>
      <c r="I1992" s="236"/>
      <c r="J1992" s="236"/>
      <c r="K1992" s="236"/>
      <c r="L1992" s="236"/>
      <c r="M1992" s="311">
        <f t="shared" si="344"/>
        <v>0</v>
      </c>
      <c r="N1992" s="236"/>
      <c r="O1992" s="236"/>
      <c r="P1992" s="236"/>
      <c r="Q1992" s="236"/>
      <c r="R1992" s="236"/>
      <c r="S1992" s="236"/>
      <c r="T1992" s="236"/>
      <c r="U1992" s="236"/>
      <c r="V1992" s="236"/>
      <c r="W1992" s="236"/>
      <c r="X1992" s="236"/>
      <c r="Y1992" s="236"/>
      <c r="Z1992" s="236"/>
      <c r="AA1992" s="236"/>
      <c r="AB1992" s="236"/>
      <c r="AC1992" s="236"/>
      <c r="AD1992" s="236"/>
      <c r="AE1992" s="236"/>
      <c r="AF1992" s="236"/>
      <c r="AG1992" s="236"/>
      <c r="AH1992" s="236"/>
      <c r="AI1992" s="236"/>
      <c r="AJ1992" s="236"/>
      <c r="AK1992" s="236"/>
      <c r="AL1992" s="260" t="str">
        <f t="shared" si="341"/>
        <v>нет</v>
      </c>
      <c r="AM1992" s="260" t="str">
        <f t="shared" si="345"/>
        <v>нет</v>
      </c>
      <c r="AN1992" s="260">
        <f t="shared" si="342"/>
        <v>0</v>
      </c>
      <c r="AO1992" s="260" t="e">
        <f t="shared" si="343"/>
        <v>#VALUE!</v>
      </c>
    </row>
    <row r="1993" spans="1:41">
      <c r="A1993" s="264" t="e">
        <f t="shared" si="346"/>
        <v>#VALUE!</v>
      </c>
      <c r="B1993" s="243">
        <v>2081</v>
      </c>
      <c r="C1993" s="244"/>
      <c r="D1993" s="259" t="str">
        <f t="shared" si="339"/>
        <v/>
      </c>
      <c r="E1993" s="236"/>
      <c r="F1993" s="236"/>
      <c r="G1993" s="244"/>
      <c r="H1993" s="259" t="str">
        <f t="shared" si="340"/>
        <v/>
      </c>
      <c r="I1993" s="236"/>
      <c r="J1993" s="236"/>
      <c r="K1993" s="236"/>
      <c r="L1993" s="236"/>
      <c r="M1993" s="311">
        <f t="shared" si="344"/>
        <v>0</v>
      </c>
      <c r="N1993" s="236"/>
      <c r="O1993" s="236"/>
      <c r="P1993" s="236"/>
      <c r="Q1993" s="236"/>
      <c r="R1993" s="236"/>
      <c r="S1993" s="236"/>
      <c r="T1993" s="236"/>
      <c r="U1993" s="236"/>
      <c r="V1993" s="236"/>
      <c r="W1993" s="236"/>
      <c r="X1993" s="236"/>
      <c r="Y1993" s="236"/>
      <c r="Z1993" s="236"/>
      <c r="AA1993" s="236"/>
      <c r="AB1993" s="236"/>
      <c r="AC1993" s="236"/>
      <c r="AD1993" s="236"/>
      <c r="AE1993" s="236"/>
      <c r="AF1993" s="236"/>
      <c r="AG1993" s="236"/>
      <c r="AH1993" s="236"/>
      <c r="AI1993" s="236"/>
      <c r="AJ1993" s="236"/>
      <c r="AK1993" s="236"/>
      <c r="AL1993" s="260" t="str">
        <f t="shared" si="341"/>
        <v>нет</v>
      </c>
      <c r="AM1993" s="260" t="str">
        <f t="shared" si="345"/>
        <v>нет</v>
      </c>
      <c r="AN1993" s="260">
        <f t="shared" si="342"/>
        <v>0</v>
      </c>
      <c r="AO1993" s="260" t="e">
        <f t="shared" si="343"/>
        <v>#VALUE!</v>
      </c>
    </row>
    <row r="1994" spans="1:41">
      <c r="A1994" s="264" t="e">
        <f t="shared" si="346"/>
        <v>#VALUE!</v>
      </c>
      <c r="B1994" s="243">
        <v>2082</v>
      </c>
      <c r="C1994" s="244"/>
      <c r="D1994" s="259" t="str">
        <f t="shared" si="339"/>
        <v/>
      </c>
      <c r="E1994" s="236"/>
      <c r="F1994" s="236"/>
      <c r="G1994" s="244"/>
      <c r="H1994" s="259" t="str">
        <f t="shared" si="340"/>
        <v/>
      </c>
      <c r="I1994" s="236"/>
      <c r="J1994" s="236"/>
      <c r="K1994" s="236"/>
      <c r="L1994" s="236"/>
      <c r="M1994" s="311">
        <f t="shared" si="344"/>
        <v>0</v>
      </c>
      <c r="N1994" s="236"/>
      <c r="O1994" s="236"/>
      <c r="P1994" s="236"/>
      <c r="Q1994" s="236"/>
      <c r="R1994" s="236"/>
      <c r="S1994" s="236"/>
      <c r="T1994" s="236"/>
      <c r="U1994" s="236"/>
      <c r="V1994" s="236"/>
      <c r="W1994" s="236"/>
      <c r="X1994" s="236"/>
      <c r="Y1994" s="236"/>
      <c r="Z1994" s="236"/>
      <c r="AA1994" s="236"/>
      <c r="AB1994" s="236"/>
      <c r="AC1994" s="236"/>
      <c r="AD1994" s="236"/>
      <c r="AE1994" s="236"/>
      <c r="AF1994" s="236"/>
      <c r="AG1994" s="236"/>
      <c r="AH1994" s="236"/>
      <c r="AI1994" s="236"/>
      <c r="AJ1994" s="236"/>
      <c r="AK1994" s="236"/>
      <c r="AL1994" s="260" t="str">
        <f t="shared" si="341"/>
        <v>нет</v>
      </c>
      <c r="AM1994" s="260" t="str">
        <f t="shared" si="345"/>
        <v>нет</v>
      </c>
      <c r="AN1994" s="260">
        <f t="shared" si="342"/>
        <v>0</v>
      </c>
      <c r="AO1994" s="260" t="e">
        <f t="shared" si="343"/>
        <v>#VALUE!</v>
      </c>
    </row>
    <row r="1995" spans="1:41">
      <c r="A1995" s="264" t="e">
        <f t="shared" si="346"/>
        <v>#VALUE!</v>
      </c>
      <c r="B1995" s="243">
        <v>2083</v>
      </c>
      <c r="C1995" s="244"/>
      <c r="D1995" s="259" t="str">
        <f t="shared" si="339"/>
        <v/>
      </c>
      <c r="E1995" s="236"/>
      <c r="F1995" s="236"/>
      <c r="G1995" s="244"/>
      <c r="H1995" s="259" t="str">
        <f t="shared" si="340"/>
        <v/>
      </c>
      <c r="I1995" s="236"/>
      <c r="J1995" s="236"/>
      <c r="K1995" s="236"/>
      <c r="L1995" s="236"/>
      <c r="M1995" s="311">
        <f t="shared" si="344"/>
        <v>0</v>
      </c>
      <c r="N1995" s="236"/>
      <c r="O1995" s="236"/>
      <c r="P1995" s="236"/>
      <c r="Q1995" s="236"/>
      <c r="R1995" s="236"/>
      <c r="S1995" s="236"/>
      <c r="T1995" s="236"/>
      <c r="U1995" s="236"/>
      <c r="V1995" s="236"/>
      <c r="W1995" s="236"/>
      <c r="X1995" s="236"/>
      <c r="Y1995" s="236"/>
      <c r="Z1995" s="236"/>
      <c r="AA1995" s="236"/>
      <c r="AB1995" s="236"/>
      <c r="AC1995" s="236"/>
      <c r="AD1995" s="236"/>
      <c r="AE1995" s="236"/>
      <c r="AF1995" s="236"/>
      <c r="AG1995" s="236"/>
      <c r="AH1995" s="236"/>
      <c r="AI1995" s="236"/>
      <c r="AJ1995" s="236"/>
      <c r="AK1995" s="236"/>
      <c r="AL1995" s="260" t="str">
        <f t="shared" si="341"/>
        <v>нет</v>
      </c>
      <c r="AM1995" s="260" t="str">
        <f t="shared" si="345"/>
        <v>нет</v>
      </c>
      <c r="AN1995" s="260">
        <f t="shared" si="342"/>
        <v>0</v>
      </c>
      <c r="AO1995" s="260" t="e">
        <f t="shared" si="343"/>
        <v>#VALUE!</v>
      </c>
    </row>
    <row r="1996" spans="1:41">
      <c r="A1996" s="264" t="e">
        <f t="shared" si="346"/>
        <v>#VALUE!</v>
      </c>
      <c r="B1996" s="243">
        <v>2084</v>
      </c>
      <c r="C1996" s="244"/>
      <c r="D1996" s="259" t="str">
        <f t="shared" si="339"/>
        <v/>
      </c>
      <c r="E1996" s="236"/>
      <c r="F1996" s="236"/>
      <c r="G1996" s="244"/>
      <c r="H1996" s="259" t="str">
        <f t="shared" si="340"/>
        <v/>
      </c>
      <c r="I1996" s="236"/>
      <c r="J1996" s="236"/>
      <c r="K1996" s="236"/>
      <c r="L1996" s="236"/>
      <c r="M1996" s="311">
        <f t="shared" si="344"/>
        <v>0</v>
      </c>
      <c r="N1996" s="236"/>
      <c r="O1996" s="236"/>
      <c r="P1996" s="236"/>
      <c r="Q1996" s="236"/>
      <c r="R1996" s="236"/>
      <c r="S1996" s="236"/>
      <c r="T1996" s="236"/>
      <c r="U1996" s="236"/>
      <c r="V1996" s="236"/>
      <c r="W1996" s="236"/>
      <c r="X1996" s="236"/>
      <c r="Y1996" s="236"/>
      <c r="Z1996" s="236"/>
      <c r="AA1996" s="236"/>
      <c r="AB1996" s="236"/>
      <c r="AC1996" s="236"/>
      <c r="AD1996" s="236"/>
      <c r="AE1996" s="236"/>
      <c r="AF1996" s="236"/>
      <c r="AG1996" s="236"/>
      <c r="AH1996" s="236"/>
      <c r="AI1996" s="236"/>
      <c r="AJ1996" s="236"/>
      <c r="AK1996" s="236"/>
      <c r="AL1996" s="260" t="str">
        <f t="shared" si="341"/>
        <v>нет</v>
      </c>
      <c r="AM1996" s="260" t="str">
        <f t="shared" si="345"/>
        <v>нет</v>
      </c>
      <c r="AN1996" s="260">
        <f t="shared" si="342"/>
        <v>0</v>
      </c>
      <c r="AO1996" s="260" t="e">
        <f t="shared" si="343"/>
        <v>#VALUE!</v>
      </c>
    </row>
    <row r="1997" spans="1:41">
      <c r="A1997" s="264" t="e">
        <f t="shared" si="346"/>
        <v>#VALUE!</v>
      </c>
      <c r="B1997" s="243">
        <v>2085</v>
      </c>
      <c r="C1997" s="244"/>
      <c r="D1997" s="259" t="str">
        <f t="shared" si="339"/>
        <v/>
      </c>
      <c r="E1997" s="236"/>
      <c r="F1997" s="236"/>
      <c r="G1997" s="244"/>
      <c r="H1997" s="259" t="str">
        <f t="shared" si="340"/>
        <v/>
      </c>
      <c r="I1997" s="236"/>
      <c r="J1997" s="236"/>
      <c r="K1997" s="236"/>
      <c r="L1997" s="236"/>
      <c r="M1997" s="311">
        <f t="shared" si="344"/>
        <v>0</v>
      </c>
      <c r="N1997" s="236"/>
      <c r="O1997" s="236"/>
      <c r="P1997" s="236"/>
      <c r="Q1997" s="236"/>
      <c r="R1997" s="236"/>
      <c r="S1997" s="236"/>
      <c r="T1997" s="236"/>
      <c r="U1997" s="236"/>
      <c r="V1997" s="236"/>
      <c r="W1997" s="236"/>
      <c r="X1997" s="236"/>
      <c r="Y1997" s="236"/>
      <c r="Z1997" s="236"/>
      <c r="AA1997" s="236"/>
      <c r="AB1997" s="236"/>
      <c r="AC1997" s="236"/>
      <c r="AD1997" s="236"/>
      <c r="AE1997" s="236"/>
      <c r="AF1997" s="236"/>
      <c r="AG1997" s="236"/>
      <c r="AH1997" s="236"/>
      <c r="AI1997" s="236"/>
      <c r="AJ1997" s="236"/>
      <c r="AK1997" s="236"/>
      <c r="AL1997" s="260" t="str">
        <f t="shared" si="341"/>
        <v>нет</v>
      </c>
      <c r="AM1997" s="260" t="str">
        <f t="shared" si="345"/>
        <v>нет</v>
      </c>
      <c r="AN1997" s="260">
        <f t="shared" si="342"/>
        <v>0</v>
      </c>
      <c r="AO1997" s="260" t="e">
        <f t="shared" si="343"/>
        <v>#VALUE!</v>
      </c>
    </row>
    <row r="1998" spans="1:41">
      <c r="A1998" s="264" t="e">
        <f t="shared" si="346"/>
        <v>#VALUE!</v>
      </c>
      <c r="B1998" s="243">
        <v>2086</v>
      </c>
      <c r="C1998" s="244"/>
      <c r="D1998" s="259" t="str">
        <f t="shared" si="339"/>
        <v/>
      </c>
      <c r="E1998" s="236"/>
      <c r="F1998" s="236"/>
      <c r="G1998" s="244"/>
      <c r="H1998" s="259" t="str">
        <f t="shared" si="340"/>
        <v/>
      </c>
      <c r="I1998" s="236"/>
      <c r="J1998" s="236"/>
      <c r="K1998" s="236"/>
      <c r="L1998" s="236"/>
      <c r="M1998" s="311">
        <f t="shared" si="344"/>
        <v>0</v>
      </c>
      <c r="N1998" s="236"/>
      <c r="O1998" s="236"/>
      <c r="P1998" s="236"/>
      <c r="Q1998" s="236"/>
      <c r="R1998" s="236"/>
      <c r="S1998" s="236"/>
      <c r="T1998" s="236"/>
      <c r="U1998" s="236"/>
      <c r="V1998" s="236"/>
      <c r="W1998" s="236"/>
      <c r="X1998" s="236"/>
      <c r="Y1998" s="236"/>
      <c r="Z1998" s="236"/>
      <c r="AA1998" s="236"/>
      <c r="AB1998" s="236"/>
      <c r="AC1998" s="236"/>
      <c r="AD1998" s="236"/>
      <c r="AE1998" s="236"/>
      <c r="AF1998" s="236"/>
      <c r="AG1998" s="236"/>
      <c r="AH1998" s="236"/>
      <c r="AI1998" s="236"/>
      <c r="AJ1998" s="236"/>
      <c r="AK1998" s="236"/>
      <c r="AL1998" s="260" t="str">
        <f t="shared" si="341"/>
        <v>нет</v>
      </c>
      <c r="AM1998" s="260" t="str">
        <f t="shared" si="345"/>
        <v>нет</v>
      </c>
      <c r="AN1998" s="260">
        <f t="shared" si="342"/>
        <v>0</v>
      </c>
      <c r="AO1998" s="260" t="e">
        <f t="shared" si="343"/>
        <v>#VALUE!</v>
      </c>
    </row>
    <row r="1999" spans="1:41">
      <c r="A1999" s="264" t="e">
        <f t="shared" si="346"/>
        <v>#VALUE!</v>
      </c>
      <c r="B1999" s="243">
        <v>2087</v>
      </c>
      <c r="C1999" s="244"/>
      <c r="D1999" s="259" t="str">
        <f t="shared" si="339"/>
        <v/>
      </c>
      <c r="E1999" s="236"/>
      <c r="F1999" s="236"/>
      <c r="G1999" s="244"/>
      <c r="H1999" s="259" t="str">
        <f t="shared" si="340"/>
        <v/>
      </c>
      <c r="I1999" s="236"/>
      <c r="J1999" s="236"/>
      <c r="K1999" s="236"/>
      <c r="L1999" s="236"/>
      <c r="M1999" s="311">
        <f t="shared" si="344"/>
        <v>0</v>
      </c>
      <c r="N1999" s="236"/>
      <c r="O1999" s="236"/>
      <c r="P1999" s="236"/>
      <c r="Q1999" s="236"/>
      <c r="R1999" s="236"/>
      <c r="S1999" s="236"/>
      <c r="T1999" s="236"/>
      <c r="U1999" s="236"/>
      <c r="V1999" s="236"/>
      <c r="W1999" s="236"/>
      <c r="X1999" s="236"/>
      <c r="Y1999" s="236"/>
      <c r="Z1999" s="236"/>
      <c r="AA1999" s="236"/>
      <c r="AB1999" s="236"/>
      <c r="AC1999" s="236"/>
      <c r="AD1999" s="236"/>
      <c r="AE1999" s="236"/>
      <c r="AF1999" s="236"/>
      <c r="AG1999" s="236"/>
      <c r="AH1999" s="236"/>
      <c r="AI1999" s="236"/>
      <c r="AJ1999" s="236"/>
      <c r="AK1999" s="236"/>
      <c r="AL1999" s="260" t="str">
        <f t="shared" si="341"/>
        <v>нет</v>
      </c>
      <c r="AM1999" s="260" t="str">
        <f t="shared" si="345"/>
        <v>нет</v>
      </c>
      <c r="AN1999" s="260">
        <f t="shared" si="342"/>
        <v>0</v>
      </c>
      <c r="AO1999" s="260" t="e">
        <f t="shared" si="343"/>
        <v>#VALUE!</v>
      </c>
    </row>
    <row r="2000" spans="1:41">
      <c r="A2000" s="264" t="e">
        <f t="shared" si="346"/>
        <v>#VALUE!</v>
      </c>
      <c r="B2000" s="243">
        <v>2088</v>
      </c>
      <c r="C2000" s="244"/>
      <c r="D2000" s="259" t="str">
        <f t="shared" si="339"/>
        <v/>
      </c>
      <c r="E2000" s="236"/>
      <c r="F2000" s="236"/>
      <c r="G2000" s="244"/>
      <c r="H2000" s="259" t="str">
        <f t="shared" si="340"/>
        <v/>
      </c>
      <c r="I2000" s="236"/>
      <c r="J2000" s="236"/>
      <c r="K2000" s="236"/>
      <c r="L2000" s="236"/>
      <c r="M2000" s="311">
        <f t="shared" si="344"/>
        <v>0</v>
      </c>
      <c r="N2000" s="236"/>
      <c r="O2000" s="236"/>
      <c r="P2000" s="236"/>
      <c r="Q2000" s="236"/>
      <c r="R2000" s="236"/>
      <c r="S2000" s="236"/>
      <c r="T2000" s="236"/>
      <c r="U2000" s="236"/>
      <c r="V2000" s="236"/>
      <c r="W2000" s="236"/>
      <c r="X2000" s="236"/>
      <c r="Y2000" s="236"/>
      <c r="Z2000" s="236"/>
      <c r="AA2000" s="236"/>
      <c r="AB2000" s="236"/>
      <c r="AC2000" s="236"/>
      <c r="AD2000" s="236"/>
      <c r="AE2000" s="236"/>
      <c r="AF2000" s="236"/>
      <c r="AG2000" s="236"/>
      <c r="AH2000" s="236"/>
      <c r="AI2000" s="236"/>
      <c r="AJ2000" s="236"/>
      <c r="AK2000" s="236"/>
      <c r="AL2000" s="260" t="str">
        <f t="shared" si="341"/>
        <v>нет</v>
      </c>
      <c r="AM2000" s="260" t="str">
        <f t="shared" si="345"/>
        <v>нет</v>
      </c>
      <c r="AN2000" s="260">
        <f t="shared" si="342"/>
        <v>0</v>
      </c>
      <c r="AO2000" s="260" t="e">
        <f t="shared" si="343"/>
        <v>#VALUE!</v>
      </c>
    </row>
    <row r="2001" spans="1:41">
      <c r="A2001" s="264" t="e">
        <f t="shared" si="346"/>
        <v>#VALUE!</v>
      </c>
      <c r="B2001" s="243">
        <v>2089</v>
      </c>
      <c r="C2001" s="244"/>
      <c r="D2001" s="259" t="str">
        <f t="shared" si="339"/>
        <v/>
      </c>
      <c r="E2001" s="236"/>
      <c r="F2001" s="236"/>
      <c r="G2001" s="244"/>
      <c r="H2001" s="259" t="str">
        <f t="shared" si="340"/>
        <v/>
      </c>
      <c r="I2001" s="236"/>
      <c r="J2001" s="236"/>
      <c r="K2001" s="236"/>
      <c r="L2001" s="236"/>
      <c r="M2001" s="311">
        <f t="shared" si="344"/>
        <v>0</v>
      </c>
      <c r="N2001" s="236"/>
      <c r="O2001" s="236"/>
      <c r="P2001" s="236"/>
      <c r="Q2001" s="236"/>
      <c r="R2001" s="236"/>
      <c r="S2001" s="236"/>
      <c r="T2001" s="236"/>
      <c r="U2001" s="236"/>
      <c r="V2001" s="236"/>
      <c r="W2001" s="236"/>
      <c r="X2001" s="236"/>
      <c r="Y2001" s="236"/>
      <c r="Z2001" s="236"/>
      <c r="AA2001" s="236"/>
      <c r="AB2001" s="236"/>
      <c r="AC2001" s="236"/>
      <c r="AD2001" s="236"/>
      <c r="AE2001" s="236"/>
      <c r="AF2001" s="236"/>
      <c r="AG2001" s="236"/>
      <c r="AH2001" s="236"/>
      <c r="AI2001" s="236"/>
      <c r="AJ2001" s="236"/>
      <c r="AK2001" s="236"/>
      <c r="AL2001" s="260" t="str">
        <f t="shared" si="341"/>
        <v>нет</v>
      </c>
      <c r="AM2001" s="260" t="str">
        <f t="shared" si="345"/>
        <v>нет</v>
      </c>
      <c r="AN2001" s="260">
        <f t="shared" si="342"/>
        <v>0</v>
      </c>
      <c r="AO2001" s="260" t="e">
        <f t="shared" si="343"/>
        <v>#VALUE!</v>
      </c>
    </row>
    <row r="2002" spans="1:41">
      <c r="A2002" s="264" t="e">
        <f t="shared" si="346"/>
        <v>#VALUE!</v>
      </c>
      <c r="B2002" s="243">
        <v>2090</v>
      </c>
      <c r="C2002" s="244"/>
      <c r="D2002" s="259" t="str">
        <f t="shared" si="339"/>
        <v/>
      </c>
      <c r="E2002" s="236"/>
      <c r="F2002" s="236"/>
      <c r="G2002" s="244"/>
      <c r="H2002" s="259" t="str">
        <f t="shared" si="340"/>
        <v/>
      </c>
      <c r="I2002" s="236"/>
      <c r="J2002" s="236"/>
      <c r="K2002" s="236"/>
      <c r="L2002" s="236"/>
      <c r="M2002" s="311">
        <f t="shared" si="344"/>
        <v>0</v>
      </c>
      <c r="N2002" s="236"/>
      <c r="O2002" s="236"/>
      <c r="P2002" s="236"/>
      <c r="Q2002" s="236"/>
      <c r="R2002" s="236"/>
      <c r="S2002" s="236"/>
      <c r="T2002" s="236"/>
      <c r="U2002" s="236"/>
      <c r="V2002" s="236"/>
      <c r="W2002" s="236"/>
      <c r="X2002" s="236"/>
      <c r="Y2002" s="236"/>
      <c r="Z2002" s="236"/>
      <c r="AA2002" s="236"/>
      <c r="AB2002" s="236"/>
      <c r="AC2002" s="236"/>
      <c r="AD2002" s="236"/>
      <c r="AE2002" s="236"/>
      <c r="AF2002" s="236"/>
      <c r="AG2002" s="236"/>
      <c r="AH2002" s="236"/>
      <c r="AI2002" s="236"/>
      <c r="AJ2002" s="236"/>
      <c r="AK2002" s="236"/>
      <c r="AL2002" s="260" t="str">
        <f t="shared" si="341"/>
        <v>нет</v>
      </c>
      <c r="AM2002" s="260" t="str">
        <f t="shared" si="345"/>
        <v>нет</v>
      </c>
      <c r="AN2002" s="260">
        <f t="shared" si="342"/>
        <v>0</v>
      </c>
      <c r="AO2002" s="260" t="e">
        <f t="shared" si="343"/>
        <v>#VALUE!</v>
      </c>
    </row>
    <row r="2003" spans="1:41">
      <c r="A2003" s="264" t="e">
        <f t="shared" si="346"/>
        <v>#VALUE!</v>
      </c>
      <c r="B2003" s="243">
        <v>2091</v>
      </c>
      <c r="C2003" s="244"/>
      <c r="D2003" s="259" t="str">
        <f t="shared" si="339"/>
        <v/>
      </c>
      <c r="E2003" s="236"/>
      <c r="F2003" s="236"/>
      <c r="G2003" s="244"/>
      <c r="H2003" s="259" t="str">
        <f t="shared" si="340"/>
        <v/>
      </c>
      <c r="I2003" s="236"/>
      <c r="J2003" s="236"/>
      <c r="K2003" s="236"/>
      <c r="L2003" s="236"/>
      <c r="M2003" s="311">
        <f t="shared" si="344"/>
        <v>0</v>
      </c>
      <c r="N2003" s="236"/>
      <c r="O2003" s="236"/>
      <c r="P2003" s="236"/>
      <c r="Q2003" s="236"/>
      <c r="R2003" s="236"/>
      <c r="S2003" s="236"/>
      <c r="T2003" s="236"/>
      <c r="U2003" s="236"/>
      <c r="V2003" s="236"/>
      <c r="W2003" s="236"/>
      <c r="X2003" s="236"/>
      <c r="Y2003" s="236"/>
      <c r="Z2003" s="236"/>
      <c r="AA2003" s="236"/>
      <c r="AB2003" s="236"/>
      <c r="AC2003" s="236"/>
      <c r="AD2003" s="236"/>
      <c r="AE2003" s="236"/>
      <c r="AF2003" s="236"/>
      <c r="AG2003" s="236"/>
      <c r="AH2003" s="236"/>
      <c r="AI2003" s="236"/>
      <c r="AJ2003" s="236"/>
      <c r="AK2003" s="236"/>
      <c r="AL2003" s="260" t="str">
        <f t="shared" si="341"/>
        <v>нет</v>
      </c>
      <c r="AM2003" s="260" t="str">
        <f t="shared" si="345"/>
        <v>нет</v>
      </c>
      <c r="AN2003" s="260">
        <f t="shared" si="342"/>
        <v>0</v>
      </c>
      <c r="AO2003" s="260" t="e">
        <f t="shared" si="343"/>
        <v>#VALUE!</v>
      </c>
    </row>
    <row r="2004" spans="1:41">
      <c r="A2004" s="264" t="e">
        <f t="shared" si="346"/>
        <v>#VALUE!</v>
      </c>
      <c r="B2004" s="243">
        <v>2092</v>
      </c>
      <c r="C2004" s="244"/>
      <c r="D2004" s="259" t="str">
        <f t="shared" si="339"/>
        <v/>
      </c>
      <c r="E2004" s="236"/>
      <c r="F2004" s="236"/>
      <c r="G2004" s="244"/>
      <c r="H2004" s="259" t="str">
        <f t="shared" si="340"/>
        <v/>
      </c>
      <c r="I2004" s="236"/>
      <c r="J2004" s="236"/>
      <c r="K2004" s="236"/>
      <c r="L2004" s="236"/>
      <c r="M2004" s="311">
        <f t="shared" si="344"/>
        <v>0</v>
      </c>
      <c r="N2004" s="236"/>
      <c r="O2004" s="236"/>
      <c r="P2004" s="236"/>
      <c r="Q2004" s="236"/>
      <c r="R2004" s="236"/>
      <c r="S2004" s="236"/>
      <c r="T2004" s="236"/>
      <c r="U2004" s="236"/>
      <c r="V2004" s="236"/>
      <c r="W2004" s="236"/>
      <c r="X2004" s="236"/>
      <c r="Y2004" s="236"/>
      <c r="Z2004" s="236"/>
      <c r="AA2004" s="236"/>
      <c r="AB2004" s="236"/>
      <c r="AC2004" s="236"/>
      <c r="AD2004" s="236"/>
      <c r="AE2004" s="236"/>
      <c r="AF2004" s="236"/>
      <c r="AG2004" s="236"/>
      <c r="AH2004" s="236"/>
      <c r="AI2004" s="236"/>
      <c r="AJ2004" s="236"/>
      <c r="AK2004" s="236"/>
      <c r="AL2004" s="260" t="str">
        <f t="shared" si="341"/>
        <v>нет</v>
      </c>
      <c r="AM2004" s="260" t="str">
        <f t="shared" si="345"/>
        <v>нет</v>
      </c>
      <c r="AN2004" s="260">
        <f t="shared" si="342"/>
        <v>0</v>
      </c>
      <c r="AO2004" s="260" t="e">
        <f t="shared" si="343"/>
        <v>#VALUE!</v>
      </c>
    </row>
    <row r="2005" spans="1:41">
      <c r="A2005" s="264" t="e">
        <f t="shared" si="346"/>
        <v>#VALUE!</v>
      </c>
      <c r="B2005" s="243">
        <v>2093</v>
      </c>
      <c r="C2005" s="244"/>
      <c r="D2005" s="259" t="str">
        <f t="shared" si="339"/>
        <v/>
      </c>
      <c r="E2005" s="236"/>
      <c r="F2005" s="236"/>
      <c r="G2005" s="244"/>
      <c r="H2005" s="259" t="str">
        <f t="shared" si="340"/>
        <v/>
      </c>
      <c r="I2005" s="236"/>
      <c r="J2005" s="236"/>
      <c r="K2005" s="236"/>
      <c r="L2005" s="236"/>
      <c r="M2005" s="311">
        <f t="shared" si="344"/>
        <v>0</v>
      </c>
      <c r="N2005" s="236"/>
      <c r="O2005" s="236"/>
      <c r="P2005" s="236"/>
      <c r="Q2005" s="236"/>
      <c r="R2005" s="236"/>
      <c r="S2005" s="236"/>
      <c r="T2005" s="236"/>
      <c r="U2005" s="236"/>
      <c r="V2005" s="236"/>
      <c r="W2005" s="236"/>
      <c r="X2005" s="236"/>
      <c r="Y2005" s="236"/>
      <c r="Z2005" s="236"/>
      <c r="AA2005" s="236"/>
      <c r="AB2005" s="236"/>
      <c r="AC2005" s="236"/>
      <c r="AD2005" s="236"/>
      <c r="AE2005" s="236"/>
      <c r="AF2005" s="236"/>
      <c r="AG2005" s="236"/>
      <c r="AH2005" s="236"/>
      <c r="AI2005" s="236"/>
      <c r="AJ2005" s="236"/>
      <c r="AK2005" s="236"/>
      <c r="AL2005" s="260" t="str">
        <f t="shared" si="341"/>
        <v>нет</v>
      </c>
      <c r="AM2005" s="260" t="str">
        <f t="shared" si="345"/>
        <v>нет</v>
      </c>
      <c r="AN2005" s="260">
        <f t="shared" si="342"/>
        <v>0</v>
      </c>
      <c r="AO2005" s="260" t="e">
        <f t="shared" si="343"/>
        <v>#VALUE!</v>
      </c>
    </row>
    <row r="2006" spans="1:41">
      <c r="A2006" s="264" t="e">
        <f t="shared" si="346"/>
        <v>#VALUE!</v>
      </c>
      <c r="B2006" s="243">
        <v>2094</v>
      </c>
      <c r="C2006" s="244"/>
      <c r="D2006" s="259" t="str">
        <f t="shared" si="339"/>
        <v/>
      </c>
      <c r="E2006" s="236"/>
      <c r="F2006" s="236"/>
      <c r="G2006" s="244"/>
      <c r="H2006" s="259" t="str">
        <f t="shared" si="340"/>
        <v/>
      </c>
      <c r="I2006" s="236"/>
      <c r="J2006" s="236"/>
      <c r="K2006" s="236"/>
      <c r="L2006" s="236"/>
      <c r="M2006" s="311">
        <f t="shared" si="344"/>
        <v>0</v>
      </c>
      <c r="N2006" s="236"/>
      <c r="O2006" s="236"/>
      <c r="P2006" s="236"/>
      <c r="Q2006" s="236"/>
      <c r="R2006" s="236"/>
      <c r="S2006" s="236"/>
      <c r="T2006" s="236"/>
      <c r="U2006" s="236"/>
      <c r="V2006" s="236"/>
      <c r="W2006" s="236"/>
      <c r="X2006" s="236"/>
      <c r="Y2006" s="236"/>
      <c r="Z2006" s="236"/>
      <c r="AA2006" s="236"/>
      <c r="AB2006" s="236"/>
      <c r="AC2006" s="236"/>
      <c r="AD2006" s="236"/>
      <c r="AE2006" s="236"/>
      <c r="AF2006" s="236"/>
      <c r="AG2006" s="236"/>
      <c r="AH2006" s="236"/>
      <c r="AI2006" s="236"/>
      <c r="AJ2006" s="236"/>
      <c r="AK2006" s="236"/>
      <c r="AL2006" s="260" t="str">
        <f t="shared" si="341"/>
        <v>нет</v>
      </c>
      <c r="AM2006" s="260" t="str">
        <f t="shared" si="345"/>
        <v>нет</v>
      </c>
      <c r="AN2006" s="260">
        <f t="shared" si="342"/>
        <v>0</v>
      </c>
      <c r="AO2006" s="260" t="e">
        <f t="shared" si="343"/>
        <v>#VALUE!</v>
      </c>
    </row>
    <row r="2007" spans="1:41">
      <c r="A2007" s="264" t="e">
        <f t="shared" si="346"/>
        <v>#VALUE!</v>
      </c>
      <c r="B2007" s="243">
        <v>2095</v>
      </c>
      <c r="C2007" s="244"/>
      <c r="D2007" s="259" t="str">
        <f t="shared" si="339"/>
        <v/>
      </c>
      <c r="E2007" s="236"/>
      <c r="F2007" s="236"/>
      <c r="G2007" s="244"/>
      <c r="H2007" s="259" t="str">
        <f t="shared" si="340"/>
        <v/>
      </c>
      <c r="I2007" s="236"/>
      <c r="J2007" s="236"/>
      <c r="K2007" s="236"/>
      <c r="L2007" s="236"/>
      <c r="M2007" s="311">
        <f t="shared" si="344"/>
        <v>0</v>
      </c>
      <c r="N2007" s="236"/>
      <c r="O2007" s="236"/>
      <c r="P2007" s="236"/>
      <c r="Q2007" s="236"/>
      <c r="R2007" s="236"/>
      <c r="S2007" s="236"/>
      <c r="T2007" s="236"/>
      <c r="U2007" s="236"/>
      <c r="V2007" s="236"/>
      <c r="W2007" s="236"/>
      <c r="X2007" s="236"/>
      <c r="Y2007" s="236"/>
      <c r="Z2007" s="236"/>
      <c r="AA2007" s="236"/>
      <c r="AB2007" s="236"/>
      <c r="AC2007" s="236"/>
      <c r="AD2007" s="236"/>
      <c r="AE2007" s="236"/>
      <c r="AF2007" s="236"/>
      <c r="AG2007" s="236"/>
      <c r="AH2007" s="236"/>
      <c r="AI2007" s="236"/>
      <c r="AJ2007" s="236"/>
      <c r="AK2007" s="236"/>
      <c r="AL2007" s="260" t="str">
        <f t="shared" si="341"/>
        <v>нет</v>
      </c>
      <c r="AM2007" s="260" t="str">
        <f t="shared" si="345"/>
        <v>нет</v>
      </c>
      <c r="AN2007" s="260">
        <f t="shared" si="342"/>
        <v>0</v>
      </c>
      <c r="AO2007" s="260" t="e">
        <f t="shared" si="343"/>
        <v>#VALUE!</v>
      </c>
    </row>
    <row r="2008" spans="1:41">
      <c r="A2008" s="264" t="e">
        <f t="shared" si="346"/>
        <v>#VALUE!</v>
      </c>
      <c r="B2008" s="243">
        <v>2096</v>
      </c>
      <c r="C2008" s="244"/>
      <c r="D2008" s="259" t="str">
        <f t="shared" si="339"/>
        <v/>
      </c>
      <c r="E2008" s="236"/>
      <c r="F2008" s="236"/>
      <c r="G2008" s="244"/>
      <c r="H2008" s="259" t="str">
        <f t="shared" si="340"/>
        <v/>
      </c>
      <c r="I2008" s="236"/>
      <c r="J2008" s="236"/>
      <c r="K2008" s="236"/>
      <c r="L2008" s="236"/>
      <c r="M2008" s="311">
        <f t="shared" si="344"/>
        <v>0</v>
      </c>
      <c r="N2008" s="236"/>
      <c r="O2008" s="236"/>
      <c r="P2008" s="236"/>
      <c r="Q2008" s="236"/>
      <c r="R2008" s="236"/>
      <c r="S2008" s="236"/>
      <c r="T2008" s="236"/>
      <c r="U2008" s="236"/>
      <c r="V2008" s="236"/>
      <c r="W2008" s="236"/>
      <c r="X2008" s="236"/>
      <c r="Y2008" s="236"/>
      <c r="Z2008" s="236"/>
      <c r="AA2008" s="236"/>
      <c r="AB2008" s="236"/>
      <c r="AC2008" s="236"/>
      <c r="AD2008" s="236"/>
      <c r="AE2008" s="236"/>
      <c r="AF2008" s="236"/>
      <c r="AG2008" s="236"/>
      <c r="AH2008" s="236"/>
      <c r="AI2008" s="236"/>
      <c r="AJ2008" s="236"/>
      <c r="AK2008" s="236"/>
      <c r="AL2008" s="260" t="str">
        <f t="shared" si="341"/>
        <v>нет</v>
      </c>
      <c r="AM2008" s="260" t="str">
        <f t="shared" si="345"/>
        <v>нет</v>
      </c>
      <c r="AN2008" s="260">
        <f t="shared" si="342"/>
        <v>0</v>
      </c>
      <c r="AO2008" s="260" t="e">
        <f t="shared" si="343"/>
        <v>#VALUE!</v>
      </c>
    </row>
    <row r="2009" spans="1:41">
      <c r="A2009" s="264" t="e">
        <f t="shared" si="346"/>
        <v>#VALUE!</v>
      </c>
      <c r="B2009" s="243">
        <v>2097</v>
      </c>
      <c r="C2009" s="244"/>
      <c r="D2009" s="259" t="str">
        <f t="shared" si="339"/>
        <v/>
      </c>
      <c r="E2009" s="236"/>
      <c r="F2009" s="236"/>
      <c r="G2009" s="244"/>
      <c r="H2009" s="259" t="str">
        <f t="shared" si="340"/>
        <v/>
      </c>
      <c r="I2009" s="236"/>
      <c r="J2009" s="236"/>
      <c r="K2009" s="236"/>
      <c r="L2009" s="236"/>
      <c r="M2009" s="311">
        <f t="shared" si="344"/>
        <v>0</v>
      </c>
      <c r="N2009" s="236"/>
      <c r="O2009" s="236"/>
      <c r="P2009" s="236"/>
      <c r="Q2009" s="236"/>
      <c r="R2009" s="236"/>
      <c r="S2009" s="236"/>
      <c r="T2009" s="236"/>
      <c r="U2009" s="236"/>
      <c r="V2009" s="236"/>
      <c r="W2009" s="236"/>
      <c r="X2009" s="236"/>
      <c r="Y2009" s="236"/>
      <c r="Z2009" s="236"/>
      <c r="AA2009" s="236"/>
      <c r="AB2009" s="236"/>
      <c r="AC2009" s="236"/>
      <c r="AD2009" s="236"/>
      <c r="AE2009" s="236"/>
      <c r="AF2009" s="236"/>
      <c r="AG2009" s="236"/>
      <c r="AH2009" s="236"/>
      <c r="AI2009" s="236"/>
      <c r="AJ2009" s="236"/>
      <c r="AK2009" s="236"/>
      <c r="AL2009" s="260" t="str">
        <f t="shared" si="341"/>
        <v>нет</v>
      </c>
      <c r="AM2009" s="260" t="str">
        <f t="shared" si="345"/>
        <v>нет</v>
      </c>
      <c r="AN2009" s="260">
        <f t="shared" si="342"/>
        <v>0</v>
      </c>
      <c r="AO2009" s="260" t="e">
        <f t="shared" si="343"/>
        <v>#VALUE!</v>
      </c>
    </row>
    <row r="2010" spans="1:41">
      <c r="A2010" s="264" t="e">
        <f t="shared" si="346"/>
        <v>#VALUE!</v>
      </c>
      <c r="B2010" s="243">
        <v>2098</v>
      </c>
      <c r="C2010" s="244"/>
      <c r="D2010" s="259" t="str">
        <f t="shared" si="339"/>
        <v/>
      </c>
      <c r="E2010" s="236"/>
      <c r="F2010" s="236"/>
      <c r="G2010" s="244"/>
      <c r="H2010" s="259" t="str">
        <f t="shared" si="340"/>
        <v/>
      </c>
      <c r="I2010" s="236"/>
      <c r="J2010" s="236"/>
      <c r="K2010" s="236"/>
      <c r="L2010" s="236"/>
      <c r="M2010" s="311">
        <f t="shared" si="344"/>
        <v>0</v>
      </c>
      <c r="N2010" s="236"/>
      <c r="O2010" s="236"/>
      <c r="P2010" s="236"/>
      <c r="Q2010" s="236"/>
      <c r="R2010" s="236"/>
      <c r="S2010" s="236"/>
      <c r="T2010" s="236"/>
      <c r="U2010" s="236"/>
      <c r="V2010" s="236"/>
      <c r="W2010" s="236"/>
      <c r="X2010" s="236"/>
      <c r="Y2010" s="236"/>
      <c r="Z2010" s="236"/>
      <c r="AA2010" s="236"/>
      <c r="AB2010" s="236"/>
      <c r="AC2010" s="236"/>
      <c r="AD2010" s="236"/>
      <c r="AE2010" s="236"/>
      <c r="AF2010" s="236"/>
      <c r="AG2010" s="236"/>
      <c r="AH2010" s="236"/>
      <c r="AI2010" s="236"/>
      <c r="AJ2010" s="236"/>
      <c r="AK2010" s="236"/>
      <c r="AL2010" s="260" t="str">
        <f t="shared" si="341"/>
        <v>нет</v>
      </c>
      <c r="AM2010" s="260" t="str">
        <f t="shared" si="345"/>
        <v>нет</v>
      </c>
      <c r="AN2010" s="260">
        <f t="shared" si="342"/>
        <v>0</v>
      </c>
      <c r="AO2010" s="260" t="e">
        <f t="shared" si="343"/>
        <v>#VALUE!</v>
      </c>
    </row>
    <row r="2011" spans="1:41">
      <c r="A2011" s="264" t="e">
        <f t="shared" si="346"/>
        <v>#VALUE!</v>
      </c>
      <c r="B2011" s="243">
        <v>2099</v>
      </c>
      <c r="C2011" s="244"/>
      <c r="D2011" s="259" t="str">
        <f t="shared" si="339"/>
        <v/>
      </c>
      <c r="E2011" s="236"/>
      <c r="F2011" s="236"/>
      <c r="G2011" s="244"/>
      <c r="H2011" s="259" t="str">
        <f t="shared" si="340"/>
        <v/>
      </c>
      <c r="I2011" s="236"/>
      <c r="J2011" s="236"/>
      <c r="K2011" s="236"/>
      <c r="L2011" s="236"/>
      <c r="M2011" s="311">
        <f t="shared" si="344"/>
        <v>0</v>
      </c>
      <c r="N2011" s="236"/>
      <c r="O2011" s="236"/>
      <c r="P2011" s="236"/>
      <c r="Q2011" s="236"/>
      <c r="R2011" s="236"/>
      <c r="S2011" s="236"/>
      <c r="T2011" s="236"/>
      <c r="U2011" s="236"/>
      <c r="V2011" s="236"/>
      <c r="W2011" s="236"/>
      <c r="X2011" s="236"/>
      <c r="Y2011" s="236"/>
      <c r="Z2011" s="236"/>
      <c r="AA2011" s="236"/>
      <c r="AB2011" s="236"/>
      <c r="AC2011" s="236"/>
      <c r="AD2011" s="236"/>
      <c r="AE2011" s="236"/>
      <c r="AF2011" s="236"/>
      <c r="AG2011" s="236"/>
      <c r="AH2011" s="236"/>
      <c r="AI2011" s="236"/>
      <c r="AJ2011" s="236"/>
      <c r="AK2011" s="236"/>
      <c r="AL2011" s="260" t="str">
        <f t="shared" si="341"/>
        <v>нет</v>
      </c>
      <c r="AM2011" s="260" t="str">
        <f t="shared" si="345"/>
        <v>нет</v>
      </c>
      <c r="AN2011" s="260">
        <f t="shared" si="342"/>
        <v>0</v>
      </c>
      <c r="AO2011" s="260" t="e">
        <f t="shared" si="343"/>
        <v>#VALUE!</v>
      </c>
    </row>
    <row r="2012" spans="1:41">
      <c r="A2012" s="264" t="e">
        <f t="shared" si="346"/>
        <v>#VALUE!</v>
      </c>
      <c r="B2012" s="243">
        <v>2100</v>
      </c>
      <c r="C2012" s="244"/>
      <c r="D2012" s="259" t="str">
        <f t="shared" ref="D2012:D2075" si="347">IFERROR(VLOOKUP(C2012,msu,2,0),"")</f>
        <v/>
      </c>
      <c r="E2012" s="236"/>
      <c r="F2012" s="236"/>
      <c r="G2012" s="244"/>
      <c r="H2012" s="259" t="str">
        <f t="shared" ref="H2012:H2075" si="348">IFERROR(VLOOKUP(G2012,oo,2,0),"")</f>
        <v/>
      </c>
      <c r="I2012" s="236"/>
      <c r="J2012" s="236"/>
      <c r="K2012" s="236"/>
      <c r="L2012" s="236"/>
      <c r="M2012" s="311">
        <f t="shared" si="344"/>
        <v>0</v>
      </c>
      <c r="N2012" s="236"/>
      <c r="O2012" s="236"/>
      <c r="P2012" s="236"/>
      <c r="Q2012" s="236"/>
      <c r="R2012" s="236"/>
      <c r="S2012" s="236"/>
      <c r="T2012" s="236"/>
      <c r="U2012" s="236"/>
      <c r="V2012" s="236"/>
      <c r="W2012" s="236"/>
      <c r="X2012" s="236"/>
      <c r="Y2012" s="236"/>
      <c r="Z2012" s="236"/>
      <c r="AA2012" s="236"/>
      <c r="AB2012" s="236"/>
      <c r="AC2012" s="236"/>
      <c r="AD2012" s="236"/>
      <c r="AE2012" s="236"/>
      <c r="AF2012" s="236"/>
      <c r="AG2012" s="236"/>
      <c r="AH2012" s="236"/>
      <c r="AI2012" s="236"/>
      <c r="AJ2012" s="236"/>
      <c r="AK2012" s="236"/>
      <c r="AL2012" s="260" t="str">
        <f t="shared" si="341"/>
        <v>нет</v>
      </c>
      <c r="AM2012" s="260" t="str">
        <f t="shared" si="345"/>
        <v>нет</v>
      </c>
      <c r="AN2012" s="260">
        <f t="shared" si="342"/>
        <v>0</v>
      </c>
      <c r="AO2012" s="260" t="e">
        <f t="shared" si="343"/>
        <v>#VALUE!</v>
      </c>
    </row>
    <row r="2013" spans="1:41">
      <c r="A2013" s="264" t="e">
        <f t="shared" si="346"/>
        <v>#VALUE!</v>
      </c>
      <c r="B2013" s="243">
        <v>2101</v>
      </c>
      <c r="C2013" s="244"/>
      <c r="D2013" s="259" t="str">
        <f t="shared" si="347"/>
        <v/>
      </c>
      <c r="E2013" s="236"/>
      <c r="F2013" s="236"/>
      <c r="G2013" s="244"/>
      <c r="H2013" s="259" t="str">
        <f t="shared" si="348"/>
        <v/>
      </c>
      <c r="I2013" s="236"/>
      <c r="J2013" s="236"/>
      <c r="K2013" s="236"/>
      <c r="L2013" s="236"/>
      <c r="M2013" s="311">
        <f t="shared" si="344"/>
        <v>0</v>
      </c>
      <c r="N2013" s="236"/>
      <c r="O2013" s="236"/>
      <c r="P2013" s="236"/>
      <c r="Q2013" s="236"/>
      <c r="R2013" s="236"/>
      <c r="S2013" s="236"/>
      <c r="T2013" s="236"/>
      <c r="U2013" s="236"/>
      <c r="V2013" s="236"/>
      <c r="W2013" s="236"/>
      <c r="X2013" s="236"/>
      <c r="Y2013" s="236"/>
      <c r="Z2013" s="236"/>
      <c r="AA2013" s="236"/>
      <c r="AB2013" s="236"/>
      <c r="AC2013" s="236"/>
      <c r="AD2013" s="236"/>
      <c r="AE2013" s="236"/>
      <c r="AF2013" s="236"/>
      <c r="AG2013" s="236"/>
      <c r="AH2013" s="236"/>
      <c r="AI2013" s="236"/>
      <c r="AJ2013" s="236"/>
      <c r="AK2013" s="236"/>
      <c r="AL2013" s="260" t="str">
        <f t="shared" si="341"/>
        <v>нет</v>
      </c>
      <c r="AM2013" s="260" t="str">
        <f t="shared" si="345"/>
        <v>нет</v>
      </c>
      <c r="AN2013" s="260">
        <f t="shared" si="342"/>
        <v>0</v>
      </c>
      <c r="AO2013" s="260" t="e">
        <f t="shared" si="343"/>
        <v>#VALUE!</v>
      </c>
    </row>
    <row r="2014" spans="1:41">
      <c r="A2014" s="264" t="e">
        <f t="shared" si="346"/>
        <v>#VALUE!</v>
      </c>
      <c r="B2014" s="243">
        <v>2102</v>
      </c>
      <c r="C2014" s="244"/>
      <c r="D2014" s="259" t="str">
        <f t="shared" si="347"/>
        <v/>
      </c>
      <c r="E2014" s="236"/>
      <c r="F2014" s="236"/>
      <c r="G2014" s="244"/>
      <c r="H2014" s="259" t="str">
        <f t="shared" si="348"/>
        <v/>
      </c>
      <c r="I2014" s="236"/>
      <c r="J2014" s="236"/>
      <c r="K2014" s="236"/>
      <c r="L2014" s="236"/>
      <c r="M2014" s="311">
        <f t="shared" si="344"/>
        <v>0</v>
      </c>
      <c r="N2014" s="236"/>
      <c r="O2014" s="236"/>
      <c r="P2014" s="236"/>
      <c r="Q2014" s="236"/>
      <c r="R2014" s="236"/>
      <c r="S2014" s="236"/>
      <c r="T2014" s="236"/>
      <c r="U2014" s="236"/>
      <c r="V2014" s="236"/>
      <c r="W2014" s="236"/>
      <c r="X2014" s="236"/>
      <c r="Y2014" s="236"/>
      <c r="Z2014" s="236"/>
      <c r="AA2014" s="236"/>
      <c r="AB2014" s="236"/>
      <c r="AC2014" s="236"/>
      <c r="AD2014" s="236"/>
      <c r="AE2014" s="236"/>
      <c r="AF2014" s="236"/>
      <c r="AG2014" s="236"/>
      <c r="AH2014" s="236"/>
      <c r="AI2014" s="236"/>
      <c r="AJ2014" s="236"/>
      <c r="AK2014" s="236"/>
      <c r="AL2014" s="260" t="str">
        <f t="shared" si="341"/>
        <v>нет</v>
      </c>
      <c r="AM2014" s="260" t="str">
        <f t="shared" si="345"/>
        <v>нет</v>
      </c>
      <c r="AN2014" s="260">
        <f t="shared" si="342"/>
        <v>0</v>
      </c>
      <c r="AO2014" s="260" t="e">
        <f t="shared" si="343"/>
        <v>#VALUE!</v>
      </c>
    </row>
    <row r="2015" spans="1:41">
      <c r="A2015" s="264" t="e">
        <f t="shared" si="346"/>
        <v>#VALUE!</v>
      </c>
      <c r="B2015" s="243">
        <v>2103</v>
      </c>
      <c r="C2015" s="244"/>
      <c r="D2015" s="259" t="str">
        <f t="shared" si="347"/>
        <v/>
      </c>
      <c r="E2015" s="236"/>
      <c r="F2015" s="236"/>
      <c r="G2015" s="244"/>
      <c r="H2015" s="259" t="str">
        <f t="shared" si="348"/>
        <v/>
      </c>
      <c r="I2015" s="236"/>
      <c r="J2015" s="236"/>
      <c r="K2015" s="236"/>
      <c r="L2015" s="236"/>
      <c r="M2015" s="311">
        <f t="shared" si="344"/>
        <v>0</v>
      </c>
      <c r="N2015" s="236"/>
      <c r="O2015" s="236"/>
      <c r="P2015" s="236"/>
      <c r="Q2015" s="236"/>
      <c r="R2015" s="236"/>
      <c r="S2015" s="236"/>
      <c r="T2015" s="236"/>
      <c r="U2015" s="236"/>
      <c r="V2015" s="236"/>
      <c r="W2015" s="236"/>
      <c r="X2015" s="236"/>
      <c r="Y2015" s="236"/>
      <c r="Z2015" s="236"/>
      <c r="AA2015" s="236"/>
      <c r="AB2015" s="236"/>
      <c r="AC2015" s="236"/>
      <c r="AD2015" s="236"/>
      <c r="AE2015" s="236"/>
      <c r="AF2015" s="236"/>
      <c r="AG2015" s="236"/>
      <c r="AH2015" s="236"/>
      <c r="AI2015" s="236"/>
      <c r="AJ2015" s="236"/>
      <c r="AK2015" s="236"/>
      <c r="AL2015" s="260" t="str">
        <f t="shared" si="341"/>
        <v>нет</v>
      </c>
      <c r="AM2015" s="260" t="str">
        <f t="shared" si="345"/>
        <v>нет</v>
      </c>
      <c r="AN2015" s="260">
        <f t="shared" si="342"/>
        <v>0</v>
      </c>
      <c r="AO2015" s="260" t="e">
        <f t="shared" si="343"/>
        <v>#VALUE!</v>
      </c>
    </row>
    <row r="2016" spans="1:41">
      <c r="A2016" s="264" t="e">
        <f t="shared" si="346"/>
        <v>#VALUE!</v>
      </c>
      <c r="B2016" s="243">
        <v>2104</v>
      </c>
      <c r="C2016" s="244"/>
      <c r="D2016" s="259" t="str">
        <f t="shared" si="347"/>
        <v/>
      </c>
      <c r="E2016" s="236"/>
      <c r="F2016" s="236"/>
      <c r="G2016" s="244"/>
      <c r="H2016" s="259" t="str">
        <f t="shared" si="348"/>
        <v/>
      </c>
      <c r="I2016" s="236"/>
      <c r="J2016" s="236"/>
      <c r="K2016" s="236"/>
      <c r="L2016" s="236"/>
      <c r="M2016" s="311">
        <f t="shared" si="344"/>
        <v>0</v>
      </c>
      <c r="N2016" s="236"/>
      <c r="O2016" s="236"/>
      <c r="P2016" s="236"/>
      <c r="Q2016" s="236"/>
      <c r="R2016" s="236"/>
      <c r="S2016" s="236"/>
      <c r="T2016" s="236"/>
      <c r="U2016" s="236"/>
      <c r="V2016" s="236"/>
      <c r="W2016" s="236"/>
      <c r="X2016" s="236"/>
      <c r="Y2016" s="236"/>
      <c r="Z2016" s="236"/>
      <c r="AA2016" s="236"/>
      <c r="AB2016" s="236"/>
      <c r="AC2016" s="236"/>
      <c r="AD2016" s="236"/>
      <c r="AE2016" s="236"/>
      <c r="AF2016" s="236"/>
      <c r="AG2016" s="236"/>
      <c r="AH2016" s="236"/>
      <c r="AI2016" s="236"/>
      <c r="AJ2016" s="236"/>
      <c r="AK2016" s="236"/>
      <c r="AL2016" s="260" t="str">
        <f t="shared" si="341"/>
        <v>нет</v>
      </c>
      <c r="AM2016" s="260" t="str">
        <f t="shared" si="345"/>
        <v>нет</v>
      </c>
      <c r="AN2016" s="260">
        <f t="shared" si="342"/>
        <v>0</v>
      </c>
      <c r="AO2016" s="260" t="e">
        <f t="shared" si="343"/>
        <v>#VALUE!</v>
      </c>
    </row>
    <row r="2017" spans="1:41">
      <c r="A2017" s="264" t="e">
        <f t="shared" si="346"/>
        <v>#VALUE!</v>
      </c>
      <c r="B2017" s="243">
        <v>2105</v>
      </c>
      <c r="C2017" s="244"/>
      <c r="D2017" s="259" t="str">
        <f t="shared" si="347"/>
        <v/>
      </c>
      <c r="E2017" s="236"/>
      <c r="F2017" s="236"/>
      <c r="G2017" s="244"/>
      <c r="H2017" s="259" t="str">
        <f t="shared" si="348"/>
        <v/>
      </c>
      <c r="I2017" s="236"/>
      <c r="J2017" s="236"/>
      <c r="K2017" s="236"/>
      <c r="L2017" s="236"/>
      <c r="M2017" s="311">
        <f t="shared" si="344"/>
        <v>0</v>
      </c>
      <c r="N2017" s="236"/>
      <c r="O2017" s="236"/>
      <c r="P2017" s="236"/>
      <c r="Q2017" s="236"/>
      <c r="R2017" s="236"/>
      <c r="S2017" s="236"/>
      <c r="T2017" s="236"/>
      <c r="U2017" s="236"/>
      <c r="V2017" s="236"/>
      <c r="W2017" s="236"/>
      <c r="X2017" s="236"/>
      <c r="Y2017" s="236"/>
      <c r="Z2017" s="236"/>
      <c r="AA2017" s="236"/>
      <c r="AB2017" s="236"/>
      <c r="AC2017" s="236"/>
      <c r="AD2017" s="236"/>
      <c r="AE2017" s="236"/>
      <c r="AF2017" s="236"/>
      <c r="AG2017" s="236"/>
      <c r="AH2017" s="236"/>
      <c r="AI2017" s="236"/>
      <c r="AJ2017" s="236"/>
      <c r="AK2017" s="236"/>
      <c r="AL2017" s="260" t="str">
        <f t="shared" si="341"/>
        <v>нет</v>
      </c>
      <c r="AM2017" s="260" t="str">
        <f t="shared" si="345"/>
        <v>нет</v>
      </c>
      <c r="AN2017" s="260">
        <f t="shared" si="342"/>
        <v>0</v>
      </c>
      <c r="AO2017" s="260" t="e">
        <f t="shared" si="343"/>
        <v>#VALUE!</v>
      </c>
    </row>
    <row r="2018" spans="1:41">
      <c r="A2018" s="264" t="e">
        <f t="shared" si="346"/>
        <v>#VALUE!</v>
      </c>
      <c r="B2018" s="243">
        <v>2106</v>
      </c>
      <c r="C2018" s="244"/>
      <c r="D2018" s="259" t="str">
        <f t="shared" si="347"/>
        <v/>
      </c>
      <c r="E2018" s="236"/>
      <c r="F2018" s="236"/>
      <c r="G2018" s="244"/>
      <c r="H2018" s="259" t="str">
        <f t="shared" si="348"/>
        <v/>
      </c>
      <c r="I2018" s="236"/>
      <c r="J2018" s="236"/>
      <c r="K2018" s="236"/>
      <c r="L2018" s="236"/>
      <c r="M2018" s="311">
        <f t="shared" si="344"/>
        <v>0</v>
      </c>
      <c r="N2018" s="236"/>
      <c r="O2018" s="236"/>
      <c r="P2018" s="236"/>
      <c r="Q2018" s="236"/>
      <c r="R2018" s="236"/>
      <c r="S2018" s="236"/>
      <c r="T2018" s="236"/>
      <c r="U2018" s="236"/>
      <c r="V2018" s="236"/>
      <c r="W2018" s="236"/>
      <c r="X2018" s="236"/>
      <c r="Y2018" s="236"/>
      <c r="Z2018" s="236"/>
      <c r="AA2018" s="236"/>
      <c r="AB2018" s="236"/>
      <c r="AC2018" s="236"/>
      <c r="AD2018" s="236"/>
      <c r="AE2018" s="236"/>
      <c r="AF2018" s="236"/>
      <c r="AG2018" s="236"/>
      <c r="AH2018" s="236"/>
      <c r="AI2018" s="236"/>
      <c r="AJ2018" s="236"/>
      <c r="AK2018" s="236"/>
      <c r="AL2018" s="260" t="str">
        <f t="shared" ref="AL2018:AL2081" si="349">IF($I2018&lt;5,"нет",IF($I2018&gt;9,"нет","да"))</f>
        <v>нет</v>
      </c>
      <c r="AM2018" s="260" t="str">
        <f t="shared" si="345"/>
        <v>нет</v>
      </c>
      <c r="AN2018" s="260">
        <f t="shared" ref="AN2018:AN2081" si="350">COUNTIF(N2018:AK2018,"призер")+COUNTIF(N2018:AK2018,"победитель")</f>
        <v>0</v>
      </c>
      <c r="AO2018" s="260" t="e">
        <f t="shared" ref="AO2018:AO2081" si="351">IF(LEN(G2018)=5,LEFT(G2018,1)+100,LEFT(G2018,2)+100)</f>
        <v>#VALUE!</v>
      </c>
    </row>
    <row r="2019" spans="1:41">
      <c r="A2019" s="264" t="e">
        <f t="shared" si="346"/>
        <v>#VALUE!</v>
      </c>
      <c r="B2019" s="243">
        <v>2107</v>
      </c>
      <c r="C2019" s="244"/>
      <c r="D2019" s="259" t="str">
        <f t="shared" si="347"/>
        <v/>
      </c>
      <c r="E2019" s="236"/>
      <c r="F2019" s="236"/>
      <c r="G2019" s="244"/>
      <c r="H2019" s="259" t="str">
        <f t="shared" si="348"/>
        <v/>
      </c>
      <c r="I2019" s="236"/>
      <c r="J2019" s="236"/>
      <c r="K2019" s="236"/>
      <c r="L2019" s="236"/>
      <c r="M2019" s="311">
        <f t="shared" ref="M2019:M2082" si="352">COUNTA(N2019:AK2019)</f>
        <v>0</v>
      </c>
      <c r="N2019" s="236"/>
      <c r="O2019" s="236"/>
      <c r="P2019" s="236"/>
      <c r="Q2019" s="236"/>
      <c r="R2019" s="236"/>
      <c r="S2019" s="236"/>
      <c r="T2019" s="236"/>
      <c r="U2019" s="236"/>
      <c r="V2019" s="236"/>
      <c r="W2019" s="236"/>
      <c r="X2019" s="236"/>
      <c r="Y2019" s="236"/>
      <c r="Z2019" s="236"/>
      <c r="AA2019" s="236"/>
      <c r="AB2019" s="236"/>
      <c r="AC2019" s="236"/>
      <c r="AD2019" s="236"/>
      <c r="AE2019" s="236"/>
      <c r="AF2019" s="236"/>
      <c r="AG2019" s="236"/>
      <c r="AH2019" s="236"/>
      <c r="AI2019" s="236"/>
      <c r="AJ2019" s="236"/>
      <c r="AK2019" s="236"/>
      <c r="AL2019" s="260" t="str">
        <f t="shared" si="349"/>
        <v>нет</v>
      </c>
      <c r="AM2019" s="260" t="str">
        <f t="shared" ref="AM2019:AM2082" si="353">IF($I2019&lt;=9,"нет","да")</f>
        <v>нет</v>
      </c>
      <c r="AN2019" s="260">
        <f t="shared" si="350"/>
        <v>0</v>
      </c>
      <c r="AO2019" s="260" t="e">
        <f t="shared" si="351"/>
        <v>#VALUE!</v>
      </c>
    </row>
    <row r="2020" spans="1:41">
      <c r="A2020" s="264" t="e">
        <f t="shared" si="346"/>
        <v>#VALUE!</v>
      </c>
      <c r="B2020" s="243">
        <v>2108</v>
      </c>
      <c r="C2020" s="244"/>
      <c r="D2020" s="259" t="str">
        <f t="shared" si="347"/>
        <v/>
      </c>
      <c r="E2020" s="236"/>
      <c r="F2020" s="236"/>
      <c r="G2020" s="244"/>
      <c r="H2020" s="259" t="str">
        <f t="shared" si="348"/>
        <v/>
      </c>
      <c r="I2020" s="236"/>
      <c r="J2020" s="236"/>
      <c r="K2020" s="236"/>
      <c r="L2020" s="236"/>
      <c r="M2020" s="311">
        <f t="shared" si="352"/>
        <v>0</v>
      </c>
      <c r="N2020" s="236"/>
      <c r="O2020" s="236"/>
      <c r="P2020" s="236"/>
      <c r="Q2020" s="236"/>
      <c r="R2020" s="236"/>
      <c r="S2020" s="236"/>
      <c r="T2020" s="236"/>
      <c r="U2020" s="236"/>
      <c r="V2020" s="236"/>
      <c r="W2020" s="236"/>
      <c r="X2020" s="236"/>
      <c r="Y2020" s="236"/>
      <c r="Z2020" s="236"/>
      <c r="AA2020" s="236"/>
      <c r="AB2020" s="236"/>
      <c r="AC2020" s="236"/>
      <c r="AD2020" s="236"/>
      <c r="AE2020" s="236"/>
      <c r="AF2020" s="236"/>
      <c r="AG2020" s="236"/>
      <c r="AH2020" s="236"/>
      <c r="AI2020" s="236"/>
      <c r="AJ2020" s="236"/>
      <c r="AK2020" s="236"/>
      <c r="AL2020" s="260" t="str">
        <f t="shared" si="349"/>
        <v>нет</v>
      </c>
      <c r="AM2020" s="260" t="str">
        <f t="shared" si="353"/>
        <v>нет</v>
      </c>
      <c r="AN2020" s="260">
        <f t="shared" si="350"/>
        <v>0</v>
      </c>
      <c r="AO2020" s="260" t="e">
        <f t="shared" si="351"/>
        <v>#VALUE!</v>
      </c>
    </row>
    <row r="2021" spans="1:41">
      <c r="A2021" s="264" t="e">
        <f t="shared" si="346"/>
        <v>#VALUE!</v>
      </c>
      <c r="B2021" s="243">
        <v>2109</v>
      </c>
      <c r="C2021" s="244"/>
      <c r="D2021" s="259" t="str">
        <f t="shared" si="347"/>
        <v/>
      </c>
      <c r="E2021" s="236"/>
      <c r="F2021" s="236"/>
      <c r="G2021" s="244"/>
      <c r="H2021" s="259" t="str">
        <f t="shared" si="348"/>
        <v/>
      </c>
      <c r="I2021" s="236"/>
      <c r="J2021" s="236"/>
      <c r="K2021" s="236"/>
      <c r="L2021" s="236"/>
      <c r="M2021" s="311">
        <f t="shared" si="352"/>
        <v>0</v>
      </c>
      <c r="N2021" s="236"/>
      <c r="O2021" s="236"/>
      <c r="P2021" s="236"/>
      <c r="Q2021" s="236"/>
      <c r="R2021" s="236"/>
      <c r="S2021" s="236"/>
      <c r="T2021" s="236"/>
      <c r="U2021" s="236"/>
      <c r="V2021" s="236"/>
      <c r="W2021" s="236"/>
      <c r="X2021" s="236"/>
      <c r="Y2021" s="236"/>
      <c r="Z2021" s="236"/>
      <c r="AA2021" s="236"/>
      <c r="AB2021" s="236"/>
      <c r="AC2021" s="236"/>
      <c r="AD2021" s="236"/>
      <c r="AE2021" s="236"/>
      <c r="AF2021" s="236"/>
      <c r="AG2021" s="236"/>
      <c r="AH2021" s="236"/>
      <c r="AI2021" s="236"/>
      <c r="AJ2021" s="236"/>
      <c r="AK2021" s="236"/>
      <c r="AL2021" s="260" t="str">
        <f t="shared" si="349"/>
        <v>нет</v>
      </c>
      <c r="AM2021" s="260" t="str">
        <f t="shared" si="353"/>
        <v>нет</v>
      </c>
      <c r="AN2021" s="260">
        <f t="shared" si="350"/>
        <v>0</v>
      </c>
      <c r="AO2021" s="260" t="e">
        <f t="shared" si="351"/>
        <v>#VALUE!</v>
      </c>
    </row>
    <row r="2022" spans="1:41">
      <c r="A2022" s="264" t="e">
        <f t="shared" si="346"/>
        <v>#VALUE!</v>
      </c>
      <c r="B2022" s="243">
        <v>2110</v>
      </c>
      <c r="C2022" s="244"/>
      <c r="D2022" s="259" t="str">
        <f t="shared" si="347"/>
        <v/>
      </c>
      <c r="E2022" s="236"/>
      <c r="F2022" s="236"/>
      <c r="G2022" s="244"/>
      <c r="H2022" s="259" t="str">
        <f t="shared" si="348"/>
        <v/>
      </c>
      <c r="I2022" s="236"/>
      <c r="J2022" s="236"/>
      <c r="K2022" s="236"/>
      <c r="L2022" s="236"/>
      <c r="M2022" s="311">
        <f t="shared" si="352"/>
        <v>0</v>
      </c>
      <c r="N2022" s="236"/>
      <c r="O2022" s="236"/>
      <c r="P2022" s="236"/>
      <c r="Q2022" s="236"/>
      <c r="R2022" s="236"/>
      <c r="S2022" s="236"/>
      <c r="T2022" s="236"/>
      <c r="U2022" s="236"/>
      <c r="V2022" s="236"/>
      <c r="W2022" s="236"/>
      <c r="X2022" s="236"/>
      <c r="Y2022" s="236"/>
      <c r="Z2022" s="236"/>
      <c r="AA2022" s="236"/>
      <c r="AB2022" s="236"/>
      <c r="AC2022" s="236"/>
      <c r="AD2022" s="236"/>
      <c r="AE2022" s="236"/>
      <c r="AF2022" s="236"/>
      <c r="AG2022" s="236"/>
      <c r="AH2022" s="236"/>
      <c r="AI2022" s="236"/>
      <c r="AJ2022" s="236"/>
      <c r="AK2022" s="236"/>
      <c r="AL2022" s="260" t="str">
        <f t="shared" si="349"/>
        <v>нет</v>
      </c>
      <c r="AM2022" s="260" t="str">
        <f t="shared" si="353"/>
        <v>нет</v>
      </c>
      <c r="AN2022" s="260">
        <f t="shared" si="350"/>
        <v>0</v>
      </c>
      <c r="AO2022" s="260" t="e">
        <f t="shared" si="351"/>
        <v>#VALUE!</v>
      </c>
    </row>
    <row r="2023" spans="1:41">
      <c r="A2023" s="264" t="e">
        <f t="shared" si="346"/>
        <v>#VALUE!</v>
      </c>
      <c r="B2023" s="243">
        <v>2111</v>
      </c>
      <c r="C2023" s="244"/>
      <c r="D2023" s="259" t="str">
        <f t="shared" si="347"/>
        <v/>
      </c>
      <c r="E2023" s="236"/>
      <c r="F2023" s="236"/>
      <c r="G2023" s="244"/>
      <c r="H2023" s="259" t="str">
        <f t="shared" si="348"/>
        <v/>
      </c>
      <c r="I2023" s="236"/>
      <c r="J2023" s="236"/>
      <c r="K2023" s="236"/>
      <c r="L2023" s="236"/>
      <c r="M2023" s="311">
        <f t="shared" si="352"/>
        <v>0</v>
      </c>
      <c r="N2023" s="236"/>
      <c r="O2023" s="236"/>
      <c r="P2023" s="236"/>
      <c r="Q2023" s="236"/>
      <c r="R2023" s="236"/>
      <c r="S2023" s="236"/>
      <c r="T2023" s="236"/>
      <c r="U2023" s="236"/>
      <c r="V2023" s="236"/>
      <c r="W2023" s="236"/>
      <c r="X2023" s="236"/>
      <c r="Y2023" s="236"/>
      <c r="Z2023" s="236"/>
      <c r="AA2023" s="236"/>
      <c r="AB2023" s="236"/>
      <c r="AC2023" s="236"/>
      <c r="AD2023" s="236"/>
      <c r="AE2023" s="236"/>
      <c r="AF2023" s="236"/>
      <c r="AG2023" s="236"/>
      <c r="AH2023" s="236"/>
      <c r="AI2023" s="236"/>
      <c r="AJ2023" s="236"/>
      <c r="AK2023" s="236"/>
      <c r="AL2023" s="260" t="str">
        <f t="shared" si="349"/>
        <v>нет</v>
      </c>
      <c r="AM2023" s="260" t="str">
        <f t="shared" si="353"/>
        <v>нет</v>
      </c>
      <c r="AN2023" s="260">
        <f t="shared" si="350"/>
        <v>0</v>
      </c>
      <c r="AO2023" s="260" t="e">
        <f t="shared" si="351"/>
        <v>#VALUE!</v>
      </c>
    </row>
    <row r="2024" spans="1:41">
      <c r="A2024" s="264" t="e">
        <f t="shared" si="346"/>
        <v>#VALUE!</v>
      </c>
      <c r="B2024" s="243">
        <v>2112</v>
      </c>
      <c r="C2024" s="244"/>
      <c r="D2024" s="259" t="str">
        <f t="shared" si="347"/>
        <v/>
      </c>
      <c r="E2024" s="236"/>
      <c r="F2024" s="236"/>
      <c r="G2024" s="244"/>
      <c r="H2024" s="259" t="str">
        <f t="shared" si="348"/>
        <v/>
      </c>
      <c r="I2024" s="236"/>
      <c r="J2024" s="236"/>
      <c r="K2024" s="236"/>
      <c r="L2024" s="236"/>
      <c r="M2024" s="311">
        <f t="shared" si="352"/>
        <v>0</v>
      </c>
      <c r="N2024" s="236"/>
      <c r="O2024" s="236"/>
      <c r="P2024" s="236"/>
      <c r="Q2024" s="236"/>
      <c r="R2024" s="236"/>
      <c r="S2024" s="236"/>
      <c r="T2024" s="236"/>
      <c r="U2024" s="236"/>
      <c r="V2024" s="236"/>
      <c r="W2024" s="236"/>
      <c r="X2024" s="236"/>
      <c r="Y2024" s="236"/>
      <c r="Z2024" s="236"/>
      <c r="AA2024" s="236"/>
      <c r="AB2024" s="236"/>
      <c r="AC2024" s="236"/>
      <c r="AD2024" s="236"/>
      <c r="AE2024" s="236"/>
      <c r="AF2024" s="236"/>
      <c r="AG2024" s="236"/>
      <c r="AH2024" s="236"/>
      <c r="AI2024" s="236"/>
      <c r="AJ2024" s="236"/>
      <c r="AK2024" s="236"/>
      <c r="AL2024" s="260" t="str">
        <f t="shared" si="349"/>
        <v>нет</v>
      </c>
      <c r="AM2024" s="260" t="str">
        <f t="shared" si="353"/>
        <v>нет</v>
      </c>
      <c r="AN2024" s="260">
        <f t="shared" si="350"/>
        <v>0</v>
      </c>
      <c r="AO2024" s="260" t="e">
        <f t="shared" si="351"/>
        <v>#VALUE!</v>
      </c>
    </row>
    <row r="2025" spans="1:41">
      <c r="A2025" s="264" t="e">
        <f t="shared" si="346"/>
        <v>#VALUE!</v>
      </c>
      <c r="B2025" s="243">
        <v>2113</v>
      </c>
      <c r="C2025" s="244"/>
      <c r="D2025" s="259" t="str">
        <f t="shared" si="347"/>
        <v/>
      </c>
      <c r="E2025" s="236"/>
      <c r="F2025" s="236"/>
      <c r="G2025" s="244"/>
      <c r="H2025" s="259" t="str">
        <f t="shared" si="348"/>
        <v/>
      </c>
      <c r="I2025" s="236"/>
      <c r="J2025" s="236"/>
      <c r="K2025" s="236"/>
      <c r="L2025" s="236"/>
      <c r="M2025" s="311">
        <f t="shared" si="352"/>
        <v>0</v>
      </c>
      <c r="N2025" s="236"/>
      <c r="O2025" s="236"/>
      <c r="P2025" s="236"/>
      <c r="Q2025" s="236"/>
      <c r="R2025" s="236"/>
      <c r="S2025" s="236"/>
      <c r="T2025" s="236"/>
      <c r="U2025" s="236"/>
      <c r="V2025" s="236"/>
      <c r="W2025" s="236"/>
      <c r="X2025" s="236"/>
      <c r="Y2025" s="236"/>
      <c r="Z2025" s="236"/>
      <c r="AA2025" s="236"/>
      <c r="AB2025" s="236"/>
      <c r="AC2025" s="236"/>
      <c r="AD2025" s="236"/>
      <c r="AE2025" s="236"/>
      <c r="AF2025" s="236"/>
      <c r="AG2025" s="236"/>
      <c r="AH2025" s="236"/>
      <c r="AI2025" s="236"/>
      <c r="AJ2025" s="236"/>
      <c r="AK2025" s="236"/>
      <c r="AL2025" s="260" t="str">
        <f t="shared" si="349"/>
        <v>нет</v>
      </c>
      <c r="AM2025" s="260" t="str">
        <f t="shared" si="353"/>
        <v>нет</v>
      </c>
      <c r="AN2025" s="260">
        <f t="shared" si="350"/>
        <v>0</v>
      </c>
      <c r="AO2025" s="260" t="e">
        <f t="shared" si="351"/>
        <v>#VALUE!</v>
      </c>
    </row>
    <row r="2026" spans="1:41">
      <c r="A2026" s="264" t="e">
        <f t="shared" si="346"/>
        <v>#VALUE!</v>
      </c>
      <c r="B2026" s="243">
        <v>2114</v>
      </c>
      <c r="C2026" s="244"/>
      <c r="D2026" s="259" t="str">
        <f t="shared" si="347"/>
        <v/>
      </c>
      <c r="E2026" s="236"/>
      <c r="F2026" s="236"/>
      <c r="G2026" s="244"/>
      <c r="H2026" s="259" t="str">
        <f t="shared" si="348"/>
        <v/>
      </c>
      <c r="I2026" s="236"/>
      <c r="J2026" s="236"/>
      <c r="K2026" s="236"/>
      <c r="L2026" s="236"/>
      <c r="M2026" s="311">
        <f t="shared" si="352"/>
        <v>0</v>
      </c>
      <c r="N2026" s="236"/>
      <c r="O2026" s="236"/>
      <c r="P2026" s="236"/>
      <c r="Q2026" s="236"/>
      <c r="R2026" s="236"/>
      <c r="S2026" s="236"/>
      <c r="T2026" s="236"/>
      <c r="U2026" s="236"/>
      <c r="V2026" s="236"/>
      <c r="W2026" s="236"/>
      <c r="X2026" s="236"/>
      <c r="Y2026" s="236"/>
      <c r="Z2026" s="236"/>
      <c r="AA2026" s="236"/>
      <c r="AB2026" s="236"/>
      <c r="AC2026" s="236"/>
      <c r="AD2026" s="236"/>
      <c r="AE2026" s="236"/>
      <c r="AF2026" s="236"/>
      <c r="AG2026" s="236"/>
      <c r="AH2026" s="236"/>
      <c r="AI2026" s="236"/>
      <c r="AJ2026" s="236"/>
      <c r="AK2026" s="236"/>
      <c r="AL2026" s="260" t="str">
        <f t="shared" si="349"/>
        <v>нет</v>
      </c>
      <c r="AM2026" s="260" t="str">
        <f t="shared" si="353"/>
        <v>нет</v>
      </c>
      <c r="AN2026" s="260">
        <f t="shared" si="350"/>
        <v>0</v>
      </c>
      <c r="AO2026" s="260" t="e">
        <f t="shared" si="351"/>
        <v>#VALUE!</v>
      </c>
    </row>
    <row r="2027" spans="1:41">
      <c r="A2027" s="264" t="e">
        <f t="shared" si="346"/>
        <v>#VALUE!</v>
      </c>
      <c r="B2027" s="243">
        <v>2115</v>
      </c>
      <c r="C2027" s="244"/>
      <c r="D2027" s="259" t="str">
        <f t="shared" si="347"/>
        <v/>
      </c>
      <c r="E2027" s="236"/>
      <c r="F2027" s="236"/>
      <c r="G2027" s="244"/>
      <c r="H2027" s="259" t="str">
        <f t="shared" si="348"/>
        <v/>
      </c>
      <c r="I2027" s="236"/>
      <c r="J2027" s="236"/>
      <c r="K2027" s="236"/>
      <c r="L2027" s="236"/>
      <c r="M2027" s="311">
        <f t="shared" si="352"/>
        <v>0</v>
      </c>
      <c r="N2027" s="236"/>
      <c r="O2027" s="236"/>
      <c r="P2027" s="236"/>
      <c r="Q2027" s="236"/>
      <c r="R2027" s="236"/>
      <c r="S2027" s="236"/>
      <c r="T2027" s="236"/>
      <c r="U2027" s="236"/>
      <c r="V2027" s="236"/>
      <c r="W2027" s="236"/>
      <c r="X2027" s="236"/>
      <c r="Y2027" s="236"/>
      <c r="Z2027" s="236"/>
      <c r="AA2027" s="236"/>
      <c r="AB2027" s="236"/>
      <c r="AC2027" s="236"/>
      <c r="AD2027" s="236"/>
      <c r="AE2027" s="236"/>
      <c r="AF2027" s="236"/>
      <c r="AG2027" s="236"/>
      <c r="AH2027" s="236"/>
      <c r="AI2027" s="236"/>
      <c r="AJ2027" s="236"/>
      <c r="AK2027" s="236"/>
      <c r="AL2027" s="260" t="str">
        <f t="shared" si="349"/>
        <v>нет</v>
      </c>
      <c r="AM2027" s="260" t="str">
        <f t="shared" si="353"/>
        <v>нет</v>
      </c>
      <c r="AN2027" s="260">
        <f t="shared" si="350"/>
        <v>0</v>
      </c>
      <c r="AO2027" s="260" t="e">
        <f t="shared" si="351"/>
        <v>#VALUE!</v>
      </c>
    </row>
    <row r="2028" spans="1:41">
      <c r="A2028" s="264" t="e">
        <f t="shared" si="346"/>
        <v>#VALUE!</v>
      </c>
      <c r="B2028" s="243">
        <v>2116</v>
      </c>
      <c r="C2028" s="244"/>
      <c r="D2028" s="259" t="str">
        <f t="shared" si="347"/>
        <v/>
      </c>
      <c r="E2028" s="236"/>
      <c r="F2028" s="236"/>
      <c r="G2028" s="244"/>
      <c r="H2028" s="259" t="str">
        <f t="shared" si="348"/>
        <v/>
      </c>
      <c r="I2028" s="236"/>
      <c r="J2028" s="236"/>
      <c r="K2028" s="236"/>
      <c r="L2028" s="236"/>
      <c r="M2028" s="311">
        <f t="shared" si="352"/>
        <v>0</v>
      </c>
      <c r="N2028" s="236"/>
      <c r="O2028" s="236"/>
      <c r="P2028" s="236"/>
      <c r="Q2028" s="236"/>
      <c r="R2028" s="236"/>
      <c r="S2028" s="236"/>
      <c r="T2028" s="236"/>
      <c r="U2028" s="236"/>
      <c r="V2028" s="236"/>
      <c r="W2028" s="236"/>
      <c r="X2028" s="236"/>
      <c r="Y2028" s="236"/>
      <c r="Z2028" s="236"/>
      <c r="AA2028" s="236"/>
      <c r="AB2028" s="236"/>
      <c r="AC2028" s="236"/>
      <c r="AD2028" s="236"/>
      <c r="AE2028" s="236"/>
      <c r="AF2028" s="236"/>
      <c r="AG2028" s="236"/>
      <c r="AH2028" s="236"/>
      <c r="AI2028" s="236"/>
      <c r="AJ2028" s="236"/>
      <c r="AK2028" s="236"/>
      <c r="AL2028" s="260" t="str">
        <f t="shared" si="349"/>
        <v>нет</v>
      </c>
      <c r="AM2028" s="260" t="str">
        <f t="shared" si="353"/>
        <v>нет</v>
      </c>
      <c r="AN2028" s="260">
        <f t="shared" si="350"/>
        <v>0</v>
      </c>
      <c r="AO2028" s="260" t="e">
        <f t="shared" si="351"/>
        <v>#VALUE!</v>
      </c>
    </row>
    <row r="2029" spans="1:41">
      <c r="A2029" s="264" t="e">
        <f t="shared" ref="A2029:A2092" si="354">IF($AO2029=$C2029, "Код_ОО+МСУ_верно", "Требуется проверка кода ОО или МСУ, кроме 101, 102,103")</f>
        <v>#VALUE!</v>
      </c>
      <c r="B2029" s="243">
        <v>2117</v>
      </c>
      <c r="C2029" s="244"/>
      <c r="D2029" s="259" t="str">
        <f t="shared" si="347"/>
        <v/>
      </c>
      <c r="E2029" s="236"/>
      <c r="F2029" s="236"/>
      <c r="G2029" s="244"/>
      <c r="H2029" s="259" t="str">
        <f t="shared" si="348"/>
        <v/>
      </c>
      <c r="I2029" s="236"/>
      <c r="J2029" s="236"/>
      <c r="K2029" s="236"/>
      <c r="L2029" s="236"/>
      <c r="M2029" s="311">
        <f t="shared" si="352"/>
        <v>0</v>
      </c>
      <c r="N2029" s="236"/>
      <c r="O2029" s="236"/>
      <c r="P2029" s="236"/>
      <c r="Q2029" s="236"/>
      <c r="R2029" s="236"/>
      <c r="S2029" s="236"/>
      <c r="T2029" s="236"/>
      <c r="U2029" s="236"/>
      <c r="V2029" s="236"/>
      <c r="W2029" s="236"/>
      <c r="X2029" s="236"/>
      <c r="Y2029" s="236"/>
      <c r="Z2029" s="236"/>
      <c r="AA2029" s="236"/>
      <c r="AB2029" s="236"/>
      <c r="AC2029" s="236"/>
      <c r="AD2029" s="236"/>
      <c r="AE2029" s="236"/>
      <c r="AF2029" s="236"/>
      <c r="AG2029" s="236"/>
      <c r="AH2029" s="236"/>
      <c r="AI2029" s="236"/>
      <c r="AJ2029" s="236"/>
      <c r="AK2029" s="236"/>
      <c r="AL2029" s="260" t="str">
        <f t="shared" si="349"/>
        <v>нет</v>
      </c>
      <c r="AM2029" s="260" t="str">
        <f t="shared" si="353"/>
        <v>нет</v>
      </c>
      <c r="AN2029" s="260">
        <f t="shared" si="350"/>
        <v>0</v>
      </c>
      <c r="AO2029" s="260" t="e">
        <f t="shared" si="351"/>
        <v>#VALUE!</v>
      </c>
    </row>
    <row r="2030" spans="1:41">
      <c r="A2030" s="264" t="e">
        <f t="shared" si="354"/>
        <v>#VALUE!</v>
      </c>
      <c r="B2030" s="243">
        <v>2118</v>
      </c>
      <c r="C2030" s="244"/>
      <c r="D2030" s="259" t="str">
        <f t="shared" si="347"/>
        <v/>
      </c>
      <c r="E2030" s="236"/>
      <c r="F2030" s="236"/>
      <c r="G2030" s="244"/>
      <c r="H2030" s="259" t="str">
        <f t="shared" si="348"/>
        <v/>
      </c>
      <c r="I2030" s="236"/>
      <c r="J2030" s="236"/>
      <c r="K2030" s="236"/>
      <c r="L2030" s="236"/>
      <c r="M2030" s="311">
        <f t="shared" si="352"/>
        <v>0</v>
      </c>
      <c r="N2030" s="236"/>
      <c r="O2030" s="236"/>
      <c r="P2030" s="236"/>
      <c r="Q2030" s="236"/>
      <c r="R2030" s="236"/>
      <c r="S2030" s="236"/>
      <c r="T2030" s="236"/>
      <c r="U2030" s="236"/>
      <c r="V2030" s="236"/>
      <c r="W2030" s="236"/>
      <c r="X2030" s="236"/>
      <c r="Y2030" s="236"/>
      <c r="Z2030" s="236"/>
      <c r="AA2030" s="236"/>
      <c r="AB2030" s="236"/>
      <c r="AC2030" s="236"/>
      <c r="AD2030" s="236"/>
      <c r="AE2030" s="236"/>
      <c r="AF2030" s="236"/>
      <c r="AG2030" s="236"/>
      <c r="AH2030" s="236"/>
      <c r="AI2030" s="236"/>
      <c r="AJ2030" s="236"/>
      <c r="AK2030" s="236"/>
      <c r="AL2030" s="260" t="str">
        <f t="shared" si="349"/>
        <v>нет</v>
      </c>
      <c r="AM2030" s="260" t="str">
        <f t="shared" si="353"/>
        <v>нет</v>
      </c>
      <c r="AN2030" s="260">
        <f t="shared" si="350"/>
        <v>0</v>
      </c>
      <c r="AO2030" s="260" t="e">
        <f t="shared" si="351"/>
        <v>#VALUE!</v>
      </c>
    </row>
    <row r="2031" spans="1:41">
      <c r="A2031" s="264" t="e">
        <f t="shared" si="354"/>
        <v>#VALUE!</v>
      </c>
      <c r="B2031" s="243">
        <v>2119</v>
      </c>
      <c r="C2031" s="244"/>
      <c r="D2031" s="259" t="str">
        <f t="shared" si="347"/>
        <v/>
      </c>
      <c r="E2031" s="236"/>
      <c r="F2031" s="236"/>
      <c r="G2031" s="244"/>
      <c r="H2031" s="259" t="str">
        <f t="shared" si="348"/>
        <v/>
      </c>
      <c r="I2031" s="236"/>
      <c r="J2031" s="236"/>
      <c r="K2031" s="236"/>
      <c r="L2031" s="236"/>
      <c r="M2031" s="311">
        <f t="shared" si="352"/>
        <v>0</v>
      </c>
      <c r="N2031" s="236"/>
      <c r="O2031" s="236"/>
      <c r="P2031" s="236"/>
      <c r="Q2031" s="236"/>
      <c r="R2031" s="236"/>
      <c r="S2031" s="236"/>
      <c r="T2031" s="236"/>
      <c r="U2031" s="236"/>
      <c r="V2031" s="236"/>
      <c r="W2031" s="236"/>
      <c r="X2031" s="236"/>
      <c r="Y2031" s="236"/>
      <c r="Z2031" s="236"/>
      <c r="AA2031" s="236"/>
      <c r="AB2031" s="236"/>
      <c r="AC2031" s="236"/>
      <c r="AD2031" s="236"/>
      <c r="AE2031" s="236"/>
      <c r="AF2031" s="236"/>
      <c r="AG2031" s="236"/>
      <c r="AH2031" s="236"/>
      <c r="AI2031" s="236"/>
      <c r="AJ2031" s="236"/>
      <c r="AK2031" s="236"/>
      <c r="AL2031" s="260" t="str">
        <f t="shared" si="349"/>
        <v>нет</v>
      </c>
      <c r="AM2031" s="260" t="str">
        <f t="shared" si="353"/>
        <v>нет</v>
      </c>
      <c r="AN2031" s="260">
        <f t="shared" si="350"/>
        <v>0</v>
      </c>
      <c r="AO2031" s="260" t="e">
        <f t="shared" si="351"/>
        <v>#VALUE!</v>
      </c>
    </row>
    <row r="2032" spans="1:41">
      <c r="A2032" s="264" t="e">
        <f t="shared" si="354"/>
        <v>#VALUE!</v>
      </c>
      <c r="B2032" s="243">
        <v>2120</v>
      </c>
      <c r="C2032" s="244"/>
      <c r="D2032" s="259" t="str">
        <f t="shared" si="347"/>
        <v/>
      </c>
      <c r="E2032" s="236"/>
      <c r="F2032" s="236"/>
      <c r="G2032" s="244"/>
      <c r="H2032" s="259" t="str">
        <f t="shared" si="348"/>
        <v/>
      </c>
      <c r="I2032" s="236"/>
      <c r="J2032" s="236"/>
      <c r="K2032" s="236"/>
      <c r="L2032" s="236"/>
      <c r="M2032" s="311">
        <f t="shared" si="352"/>
        <v>0</v>
      </c>
      <c r="N2032" s="236"/>
      <c r="O2032" s="236"/>
      <c r="P2032" s="236"/>
      <c r="Q2032" s="236"/>
      <c r="R2032" s="236"/>
      <c r="S2032" s="236"/>
      <c r="T2032" s="236"/>
      <c r="U2032" s="236"/>
      <c r="V2032" s="236"/>
      <c r="W2032" s="236"/>
      <c r="X2032" s="236"/>
      <c r="Y2032" s="236"/>
      <c r="Z2032" s="236"/>
      <c r="AA2032" s="236"/>
      <c r="AB2032" s="236"/>
      <c r="AC2032" s="236"/>
      <c r="AD2032" s="236"/>
      <c r="AE2032" s="236"/>
      <c r="AF2032" s="236"/>
      <c r="AG2032" s="236"/>
      <c r="AH2032" s="236"/>
      <c r="AI2032" s="236"/>
      <c r="AJ2032" s="236"/>
      <c r="AK2032" s="236"/>
      <c r="AL2032" s="260" t="str">
        <f t="shared" si="349"/>
        <v>нет</v>
      </c>
      <c r="AM2032" s="260" t="str">
        <f t="shared" si="353"/>
        <v>нет</v>
      </c>
      <c r="AN2032" s="260">
        <f t="shared" si="350"/>
        <v>0</v>
      </c>
      <c r="AO2032" s="260" t="e">
        <f t="shared" si="351"/>
        <v>#VALUE!</v>
      </c>
    </row>
    <row r="2033" spans="1:41">
      <c r="A2033" s="264" t="e">
        <f t="shared" si="354"/>
        <v>#VALUE!</v>
      </c>
      <c r="B2033" s="243">
        <v>2121</v>
      </c>
      <c r="C2033" s="244"/>
      <c r="D2033" s="259" t="str">
        <f t="shared" si="347"/>
        <v/>
      </c>
      <c r="E2033" s="236"/>
      <c r="F2033" s="236"/>
      <c r="G2033" s="244"/>
      <c r="H2033" s="259" t="str">
        <f t="shared" si="348"/>
        <v/>
      </c>
      <c r="I2033" s="236"/>
      <c r="J2033" s="236"/>
      <c r="K2033" s="236"/>
      <c r="L2033" s="236"/>
      <c r="M2033" s="311">
        <f t="shared" si="352"/>
        <v>0</v>
      </c>
      <c r="N2033" s="236"/>
      <c r="O2033" s="236"/>
      <c r="P2033" s="236"/>
      <c r="Q2033" s="236"/>
      <c r="R2033" s="236"/>
      <c r="S2033" s="236"/>
      <c r="T2033" s="236"/>
      <c r="U2033" s="236"/>
      <c r="V2033" s="236"/>
      <c r="W2033" s="236"/>
      <c r="X2033" s="236"/>
      <c r="Y2033" s="236"/>
      <c r="Z2033" s="236"/>
      <c r="AA2033" s="236"/>
      <c r="AB2033" s="236"/>
      <c r="AC2033" s="236"/>
      <c r="AD2033" s="236"/>
      <c r="AE2033" s="236"/>
      <c r="AF2033" s="236"/>
      <c r="AG2033" s="236"/>
      <c r="AH2033" s="236"/>
      <c r="AI2033" s="236"/>
      <c r="AJ2033" s="236"/>
      <c r="AK2033" s="236"/>
      <c r="AL2033" s="260" t="str">
        <f t="shared" si="349"/>
        <v>нет</v>
      </c>
      <c r="AM2033" s="260" t="str">
        <f t="shared" si="353"/>
        <v>нет</v>
      </c>
      <c r="AN2033" s="260">
        <f t="shared" si="350"/>
        <v>0</v>
      </c>
      <c r="AO2033" s="260" t="e">
        <f t="shared" si="351"/>
        <v>#VALUE!</v>
      </c>
    </row>
    <row r="2034" spans="1:41">
      <c r="A2034" s="264" t="e">
        <f t="shared" si="354"/>
        <v>#VALUE!</v>
      </c>
      <c r="B2034" s="243">
        <v>2122</v>
      </c>
      <c r="C2034" s="244"/>
      <c r="D2034" s="259" t="str">
        <f t="shared" si="347"/>
        <v/>
      </c>
      <c r="E2034" s="236"/>
      <c r="F2034" s="236"/>
      <c r="G2034" s="244"/>
      <c r="H2034" s="259" t="str">
        <f t="shared" si="348"/>
        <v/>
      </c>
      <c r="I2034" s="236"/>
      <c r="J2034" s="236"/>
      <c r="K2034" s="236"/>
      <c r="L2034" s="236"/>
      <c r="M2034" s="311">
        <f t="shared" si="352"/>
        <v>0</v>
      </c>
      <c r="N2034" s="236"/>
      <c r="O2034" s="236"/>
      <c r="P2034" s="236"/>
      <c r="Q2034" s="236"/>
      <c r="R2034" s="236"/>
      <c r="S2034" s="236"/>
      <c r="T2034" s="236"/>
      <c r="U2034" s="236"/>
      <c r="V2034" s="236"/>
      <c r="W2034" s="236"/>
      <c r="X2034" s="236"/>
      <c r="Y2034" s="236"/>
      <c r="Z2034" s="236"/>
      <c r="AA2034" s="236"/>
      <c r="AB2034" s="236"/>
      <c r="AC2034" s="236"/>
      <c r="AD2034" s="236"/>
      <c r="AE2034" s="236"/>
      <c r="AF2034" s="236"/>
      <c r="AG2034" s="236"/>
      <c r="AH2034" s="236"/>
      <c r="AI2034" s="236"/>
      <c r="AJ2034" s="236"/>
      <c r="AK2034" s="236"/>
      <c r="AL2034" s="260" t="str">
        <f t="shared" si="349"/>
        <v>нет</v>
      </c>
      <c r="AM2034" s="260" t="str">
        <f t="shared" si="353"/>
        <v>нет</v>
      </c>
      <c r="AN2034" s="260">
        <f t="shared" si="350"/>
        <v>0</v>
      </c>
      <c r="AO2034" s="260" t="e">
        <f t="shared" si="351"/>
        <v>#VALUE!</v>
      </c>
    </row>
    <row r="2035" spans="1:41">
      <c r="A2035" s="264" t="e">
        <f t="shared" si="354"/>
        <v>#VALUE!</v>
      </c>
      <c r="B2035" s="243">
        <v>2123</v>
      </c>
      <c r="C2035" s="244"/>
      <c r="D2035" s="259" t="str">
        <f t="shared" si="347"/>
        <v/>
      </c>
      <c r="E2035" s="236"/>
      <c r="F2035" s="236"/>
      <c r="G2035" s="244"/>
      <c r="H2035" s="259" t="str">
        <f t="shared" si="348"/>
        <v/>
      </c>
      <c r="I2035" s="236"/>
      <c r="J2035" s="236"/>
      <c r="K2035" s="236"/>
      <c r="L2035" s="236"/>
      <c r="M2035" s="311">
        <f t="shared" si="352"/>
        <v>0</v>
      </c>
      <c r="N2035" s="236"/>
      <c r="O2035" s="236"/>
      <c r="P2035" s="236"/>
      <c r="Q2035" s="236"/>
      <c r="R2035" s="236"/>
      <c r="S2035" s="236"/>
      <c r="T2035" s="236"/>
      <c r="U2035" s="236"/>
      <c r="V2035" s="236"/>
      <c r="W2035" s="236"/>
      <c r="X2035" s="236"/>
      <c r="Y2035" s="236"/>
      <c r="Z2035" s="236"/>
      <c r="AA2035" s="236"/>
      <c r="AB2035" s="236"/>
      <c r="AC2035" s="236"/>
      <c r="AD2035" s="236"/>
      <c r="AE2035" s="236"/>
      <c r="AF2035" s="236"/>
      <c r="AG2035" s="236"/>
      <c r="AH2035" s="236"/>
      <c r="AI2035" s="236"/>
      <c r="AJ2035" s="236"/>
      <c r="AK2035" s="236"/>
      <c r="AL2035" s="260" t="str">
        <f t="shared" si="349"/>
        <v>нет</v>
      </c>
      <c r="AM2035" s="260" t="str">
        <f t="shared" si="353"/>
        <v>нет</v>
      </c>
      <c r="AN2035" s="260">
        <f t="shared" si="350"/>
        <v>0</v>
      </c>
      <c r="AO2035" s="260" t="e">
        <f t="shared" si="351"/>
        <v>#VALUE!</v>
      </c>
    </row>
    <row r="2036" spans="1:41">
      <c r="A2036" s="264" t="e">
        <f t="shared" si="354"/>
        <v>#VALUE!</v>
      </c>
      <c r="B2036" s="243">
        <v>2124</v>
      </c>
      <c r="C2036" s="244"/>
      <c r="D2036" s="259" t="str">
        <f t="shared" si="347"/>
        <v/>
      </c>
      <c r="E2036" s="236"/>
      <c r="F2036" s="236"/>
      <c r="G2036" s="244"/>
      <c r="H2036" s="259" t="str">
        <f t="shared" si="348"/>
        <v/>
      </c>
      <c r="I2036" s="236"/>
      <c r="J2036" s="236"/>
      <c r="K2036" s="236"/>
      <c r="L2036" s="236"/>
      <c r="M2036" s="311">
        <f t="shared" si="352"/>
        <v>0</v>
      </c>
      <c r="N2036" s="236"/>
      <c r="O2036" s="236"/>
      <c r="P2036" s="236"/>
      <c r="Q2036" s="236"/>
      <c r="R2036" s="236"/>
      <c r="S2036" s="236"/>
      <c r="T2036" s="236"/>
      <c r="U2036" s="236"/>
      <c r="V2036" s="236"/>
      <c r="W2036" s="236"/>
      <c r="X2036" s="236"/>
      <c r="Y2036" s="236"/>
      <c r="Z2036" s="236"/>
      <c r="AA2036" s="236"/>
      <c r="AB2036" s="236"/>
      <c r="AC2036" s="236"/>
      <c r="AD2036" s="236"/>
      <c r="AE2036" s="236"/>
      <c r="AF2036" s="236"/>
      <c r="AG2036" s="236"/>
      <c r="AH2036" s="236"/>
      <c r="AI2036" s="236"/>
      <c r="AJ2036" s="236"/>
      <c r="AK2036" s="236"/>
      <c r="AL2036" s="260" t="str">
        <f t="shared" si="349"/>
        <v>нет</v>
      </c>
      <c r="AM2036" s="260" t="str">
        <f t="shared" si="353"/>
        <v>нет</v>
      </c>
      <c r="AN2036" s="260">
        <f t="shared" si="350"/>
        <v>0</v>
      </c>
      <c r="AO2036" s="260" t="e">
        <f t="shared" si="351"/>
        <v>#VALUE!</v>
      </c>
    </row>
    <row r="2037" spans="1:41">
      <c r="A2037" s="264" t="e">
        <f t="shared" si="354"/>
        <v>#VALUE!</v>
      </c>
      <c r="B2037" s="243">
        <v>2125</v>
      </c>
      <c r="C2037" s="244"/>
      <c r="D2037" s="259" t="str">
        <f t="shared" si="347"/>
        <v/>
      </c>
      <c r="E2037" s="236"/>
      <c r="F2037" s="236"/>
      <c r="G2037" s="244"/>
      <c r="H2037" s="259" t="str">
        <f t="shared" si="348"/>
        <v/>
      </c>
      <c r="I2037" s="236"/>
      <c r="J2037" s="236"/>
      <c r="K2037" s="236"/>
      <c r="L2037" s="236"/>
      <c r="M2037" s="311">
        <f t="shared" si="352"/>
        <v>0</v>
      </c>
      <c r="N2037" s="236"/>
      <c r="O2037" s="236"/>
      <c r="P2037" s="236"/>
      <c r="Q2037" s="236"/>
      <c r="R2037" s="236"/>
      <c r="S2037" s="236"/>
      <c r="T2037" s="236"/>
      <c r="U2037" s="236"/>
      <c r="V2037" s="236"/>
      <c r="W2037" s="236"/>
      <c r="X2037" s="236"/>
      <c r="Y2037" s="236"/>
      <c r="Z2037" s="236"/>
      <c r="AA2037" s="236"/>
      <c r="AB2037" s="236"/>
      <c r="AC2037" s="236"/>
      <c r="AD2037" s="236"/>
      <c r="AE2037" s="236"/>
      <c r="AF2037" s="236"/>
      <c r="AG2037" s="236"/>
      <c r="AH2037" s="236"/>
      <c r="AI2037" s="236"/>
      <c r="AJ2037" s="236"/>
      <c r="AK2037" s="236"/>
      <c r="AL2037" s="260" t="str">
        <f t="shared" si="349"/>
        <v>нет</v>
      </c>
      <c r="AM2037" s="260" t="str">
        <f t="shared" si="353"/>
        <v>нет</v>
      </c>
      <c r="AN2037" s="260">
        <f t="shared" si="350"/>
        <v>0</v>
      </c>
      <c r="AO2037" s="260" t="e">
        <f t="shared" si="351"/>
        <v>#VALUE!</v>
      </c>
    </row>
    <row r="2038" spans="1:41">
      <c r="A2038" s="264" t="e">
        <f t="shared" si="354"/>
        <v>#VALUE!</v>
      </c>
      <c r="B2038" s="243">
        <v>2126</v>
      </c>
      <c r="C2038" s="244"/>
      <c r="D2038" s="259" t="str">
        <f t="shared" si="347"/>
        <v/>
      </c>
      <c r="E2038" s="236"/>
      <c r="F2038" s="236"/>
      <c r="G2038" s="244"/>
      <c r="H2038" s="259" t="str">
        <f t="shared" si="348"/>
        <v/>
      </c>
      <c r="I2038" s="236"/>
      <c r="J2038" s="236"/>
      <c r="K2038" s="236"/>
      <c r="L2038" s="236"/>
      <c r="M2038" s="311">
        <f t="shared" si="352"/>
        <v>0</v>
      </c>
      <c r="N2038" s="236"/>
      <c r="O2038" s="236"/>
      <c r="P2038" s="236"/>
      <c r="Q2038" s="236"/>
      <c r="R2038" s="236"/>
      <c r="S2038" s="236"/>
      <c r="T2038" s="236"/>
      <c r="U2038" s="236"/>
      <c r="V2038" s="236"/>
      <c r="W2038" s="236"/>
      <c r="X2038" s="236"/>
      <c r="Y2038" s="236"/>
      <c r="Z2038" s="236"/>
      <c r="AA2038" s="236"/>
      <c r="AB2038" s="236"/>
      <c r="AC2038" s="236"/>
      <c r="AD2038" s="236"/>
      <c r="AE2038" s="236"/>
      <c r="AF2038" s="236"/>
      <c r="AG2038" s="236"/>
      <c r="AH2038" s="236"/>
      <c r="AI2038" s="236"/>
      <c r="AJ2038" s="236"/>
      <c r="AK2038" s="236"/>
      <c r="AL2038" s="260" t="str">
        <f t="shared" si="349"/>
        <v>нет</v>
      </c>
      <c r="AM2038" s="260" t="str">
        <f t="shared" si="353"/>
        <v>нет</v>
      </c>
      <c r="AN2038" s="260">
        <f t="shared" si="350"/>
        <v>0</v>
      </c>
      <c r="AO2038" s="260" t="e">
        <f t="shared" si="351"/>
        <v>#VALUE!</v>
      </c>
    </row>
    <row r="2039" spans="1:41">
      <c r="A2039" s="264" t="e">
        <f t="shared" si="354"/>
        <v>#VALUE!</v>
      </c>
      <c r="B2039" s="243">
        <v>2127</v>
      </c>
      <c r="C2039" s="244"/>
      <c r="D2039" s="259" t="str">
        <f t="shared" si="347"/>
        <v/>
      </c>
      <c r="E2039" s="236"/>
      <c r="F2039" s="236"/>
      <c r="G2039" s="244"/>
      <c r="H2039" s="259" t="str">
        <f t="shared" si="348"/>
        <v/>
      </c>
      <c r="I2039" s="236"/>
      <c r="J2039" s="236"/>
      <c r="K2039" s="236"/>
      <c r="L2039" s="236"/>
      <c r="M2039" s="311">
        <f t="shared" si="352"/>
        <v>0</v>
      </c>
      <c r="N2039" s="236"/>
      <c r="O2039" s="236"/>
      <c r="P2039" s="236"/>
      <c r="Q2039" s="236"/>
      <c r="R2039" s="236"/>
      <c r="S2039" s="236"/>
      <c r="T2039" s="236"/>
      <c r="U2039" s="236"/>
      <c r="V2039" s="236"/>
      <c r="W2039" s="236"/>
      <c r="X2039" s="236"/>
      <c r="Y2039" s="236"/>
      <c r="Z2039" s="236"/>
      <c r="AA2039" s="236"/>
      <c r="AB2039" s="236"/>
      <c r="AC2039" s="236"/>
      <c r="AD2039" s="236"/>
      <c r="AE2039" s="236"/>
      <c r="AF2039" s="236"/>
      <c r="AG2039" s="236"/>
      <c r="AH2039" s="236"/>
      <c r="AI2039" s="236"/>
      <c r="AJ2039" s="236"/>
      <c r="AK2039" s="236"/>
      <c r="AL2039" s="260" t="str">
        <f t="shared" si="349"/>
        <v>нет</v>
      </c>
      <c r="AM2039" s="260" t="str">
        <f t="shared" si="353"/>
        <v>нет</v>
      </c>
      <c r="AN2039" s="260">
        <f t="shared" si="350"/>
        <v>0</v>
      </c>
      <c r="AO2039" s="260" t="e">
        <f t="shared" si="351"/>
        <v>#VALUE!</v>
      </c>
    </row>
    <row r="2040" spans="1:41">
      <c r="A2040" s="264" t="e">
        <f t="shared" si="354"/>
        <v>#VALUE!</v>
      </c>
      <c r="B2040" s="243">
        <v>2128</v>
      </c>
      <c r="C2040" s="244"/>
      <c r="D2040" s="259" t="str">
        <f t="shared" si="347"/>
        <v/>
      </c>
      <c r="E2040" s="236"/>
      <c r="F2040" s="236"/>
      <c r="G2040" s="244"/>
      <c r="H2040" s="259" t="str">
        <f t="shared" si="348"/>
        <v/>
      </c>
      <c r="I2040" s="236"/>
      <c r="J2040" s="236"/>
      <c r="K2040" s="236"/>
      <c r="L2040" s="236"/>
      <c r="M2040" s="311">
        <f t="shared" si="352"/>
        <v>0</v>
      </c>
      <c r="N2040" s="236"/>
      <c r="O2040" s="236"/>
      <c r="P2040" s="236"/>
      <c r="Q2040" s="236"/>
      <c r="R2040" s="236"/>
      <c r="S2040" s="236"/>
      <c r="T2040" s="236"/>
      <c r="U2040" s="236"/>
      <c r="V2040" s="236"/>
      <c r="W2040" s="236"/>
      <c r="X2040" s="236"/>
      <c r="Y2040" s="236"/>
      <c r="Z2040" s="236"/>
      <c r="AA2040" s="236"/>
      <c r="AB2040" s="236"/>
      <c r="AC2040" s="236"/>
      <c r="AD2040" s="236"/>
      <c r="AE2040" s="236"/>
      <c r="AF2040" s="236"/>
      <c r="AG2040" s="236"/>
      <c r="AH2040" s="236"/>
      <c r="AI2040" s="236"/>
      <c r="AJ2040" s="236"/>
      <c r="AK2040" s="236"/>
      <c r="AL2040" s="260" t="str">
        <f t="shared" si="349"/>
        <v>нет</v>
      </c>
      <c r="AM2040" s="260" t="str">
        <f t="shared" si="353"/>
        <v>нет</v>
      </c>
      <c r="AN2040" s="260">
        <f t="shared" si="350"/>
        <v>0</v>
      </c>
      <c r="AO2040" s="260" t="e">
        <f t="shared" si="351"/>
        <v>#VALUE!</v>
      </c>
    </row>
    <row r="2041" spans="1:41">
      <c r="A2041" s="264" t="e">
        <f t="shared" si="354"/>
        <v>#VALUE!</v>
      </c>
      <c r="B2041" s="243">
        <v>2129</v>
      </c>
      <c r="C2041" s="244"/>
      <c r="D2041" s="259" t="str">
        <f t="shared" si="347"/>
        <v/>
      </c>
      <c r="E2041" s="236"/>
      <c r="F2041" s="236"/>
      <c r="G2041" s="244"/>
      <c r="H2041" s="259" t="str">
        <f t="shared" si="348"/>
        <v/>
      </c>
      <c r="I2041" s="236"/>
      <c r="J2041" s="236"/>
      <c r="K2041" s="236"/>
      <c r="L2041" s="236"/>
      <c r="M2041" s="311">
        <f t="shared" si="352"/>
        <v>0</v>
      </c>
      <c r="N2041" s="236"/>
      <c r="O2041" s="236"/>
      <c r="P2041" s="236"/>
      <c r="Q2041" s="236"/>
      <c r="R2041" s="236"/>
      <c r="S2041" s="236"/>
      <c r="T2041" s="236"/>
      <c r="U2041" s="236"/>
      <c r="V2041" s="236"/>
      <c r="W2041" s="236"/>
      <c r="X2041" s="236"/>
      <c r="Y2041" s="236"/>
      <c r="Z2041" s="236"/>
      <c r="AA2041" s="236"/>
      <c r="AB2041" s="236"/>
      <c r="AC2041" s="236"/>
      <c r="AD2041" s="236"/>
      <c r="AE2041" s="236"/>
      <c r="AF2041" s="236"/>
      <c r="AG2041" s="236"/>
      <c r="AH2041" s="236"/>
      <c r="AI2041" s="236"/>
      <c r="AJ2041" s="236"/>
      <c r="AK2041" s="236"/>
      <c r="AL2041" s="260" t="str">
        <f t="shared" si="349"/>
        <v>нет</v>
      </c>
      <c r="AM2041" s="260" t="str">
        <f t="shared" si="353"/>
        <v>нет</v>
      </c>
      <c r="AN2041" s="260">
        <f t="shared" si="350"/>
        <v>0</v>
      </c>
      <c r="AO2041" s="260" t="e">
        <f t="shared" si="351"/>
        <v>#VALUE!</v>
      </c>
    </row>
    <row r="2042" spans="1:41">
      <c r="A2042" s="264" t="e">
        <f t="shared" si="354"/>
        <v>#VALUE!</v>
      </c>
      <c r="B2042" s="243">
        <v>2130</v>
      </c>
      <c r="C2042" s="244"/>
      <c r="D2042" s="259" t="str">
        <f t="shared" si="347"/>
        <v/>
      </c>
      <c r="E2042" s="236"/>
      <c r="F2042" s="236"/>
      <c r="G2042" s="244"/>
      <c r="H2042" s="259" t="str">
        <f t="shared" si="348"/>
        <v/>
      </c>
      <c r="I2042" s="236"/>
      <c r="J2042" s="236"/>
      <c r="K2042" s="236"/>
      <c r="L2042" s="236"/>
      <c r="M2042" s="311">
        <f t="shared" si="352"/>
        <v>0</v>
      </c>
      <c r="N2042" s="236"/>
      <c r="O2042" s="236"/>
      <c r="P2042" s="236"/>
      <c r="Q2042" s="236"/>
      <c r="R2042" s="236"/>
      <c r="S2042" s="236"/>
      <c r="T2042" s="236"/>
      <c r="U2042" s="236"/>
      <c r="V2042" s="236"/>
      <c r="W2042" s="236"/>
      <c r="X2042" s="236"/>
      <c r="Y2042" s="236"/>
      <c r="Z2042" s="236"/>
      <c r="AA2042" s="236"/>
      <c r="AB2042" s="236"/>
      <c r="AC2042" s="236"/>
      <c r="AD2042" s="236"/>
      <c r="AE2042" s="236"/>
      <c r="AF2042" s="236"/>
      <c r="AG2042" s="236"/>
      <c r="AH2042" s="236"/>
      <c r="AI2042" s="236"/>
      <c r="AJ2042" s="236"/>
      <c r="AK2042" s="236"/>
      <c r="AL2042" s="260" t="str">
        <f t="shared" si="349"/>
        <v>нет</v>
      </c>
      <c r="AM2042" s="260" t="str">
        <f t="shared" si="353"/>
        <v>нет</v>
      </c>
      <c r="AN2042" s="260">
        <f t="shared" si="350"/>
        <v>0</v>
      </c>
      <c r="AO2042" s="260" t="e">
        <f t="shared" si="351"/>
        <v>#VALUE!</v>
      </c>
    </row>
    <row r="2043" spans="1:41">
      <c r="A2043" s="264" t="e">
        <f t="shared" si="354"/>
        <v>#VALUE!</v>
      </c>
      <c r="B2043" s="243">
        <v>2131</v>
      </c>
      <c r="C2043" s="244"/>
      <c r="D2043" s="259" t="str">
        <f t="shared" si="347"/>
        <v/>
      </c>
      <c r="E2043" s="236"/>
      <c r="F2043" s="236"/>
      <c r="G2043" s="244"/>
      <c r="H2043" s="259" t="str">
        <f t="shared" si="348"/>
        <v/>
      </c>
      <c r="I2043" s="236"/>
      <c r="J2043" s="236"/>
      <c r="K2043" s="236"/>
      <c r="L2043" s="236"/>
      <c r="M2043" s="311">
        <f t="shared" si="352"/>
        <v>0</v>
      </c>
      <c r="N2043" s="236"/>
      <c r="O2043" s="236"/>
      <c r="P2043" s="236"/>
      <c r="Q2043" s="236"/>
      <c r="R2043" s="236"/>
      <c r="S2043" s="236"/>
      <c r="T2043" s="236"/>
      <c r="U2043" s="236"/>
      <c r="V2043" s="236"/>
      <c r="W2043" s="236"/>
      <c r="X2043" s="236"/>
      <c r="Y2043" s="236"/>
      <c r="Z2043" s="236"/>
      <c r="AA2043" s="236"/>
      <c r="AB2043" s="236"/>
      <c r="AC2043" s="236"/>
      <c r="AD2043" s="236"/>
      <c r="AE2043" s="236"/>
      <c r="AF2043" s="236"/>
      <c r="AG2043" s="236"/>
      <c r="AH2043" s="236"/>
      <c r="AI2043" s="236"/>
      <c r="AJ2043" s="236"/>
      <c r="AK2043" s="236"/>
      <c r="AL2043" s="260" t="str">
        <f t="shared" si="349"/>
        <v>нет</v>
      </c>
      <c r="AM2043" s="260" t="str">
        <f t="shared" si="353"/>
        <v>нет</v>
      </c>
      <c r="AN2043" s="260">
        <f t="shared" si="350"/>
        <v>0</v>
      </c>
      <c r="AO2043" s="260" t="e">
        <f t="shared" si="351"/>
        <v>#VALUE!</v>
      </c>
    </row>
    <row r="2044" spans="1:41">
      <c r="A2044" s="264" t="e">
        <f t="shared" si="354"/>
        <v>#VALUE!</v>
      </c>
      <c r="B2044" s="243">
        <v>2132</v>
      </c>
      <c r="C2044" s="244"/>
      <c r="D2044" s="259" t="str">
        <f t="shared" si="347"/>
        <v/>
      </c>
      <c r="E2044" s="236"/>
      <c r="F2044" s="236"/>
      <c r="G2044" s="244"/>
      <c r="H2044" s="259" t="str">
        <f t="shared" si="348"/>
        <v/>
      </c>
      <c r="I2044" s="236"/>
      <c r="J2044" s="236"/>
      <c r="K2044" s="236"/>
      <c r="L2044" s="236"/>
      <c r="M2044" s="311">
        <f t="shared" si="352"/>
        <v>0</v>
      </c>
      <c r="N2044" s="236"/>
      <c r="O2044" s="236"/>
      <c r="P2044" s="236"/>
      <c r="Q2044" s="236"/>
      <c r="R2044" s="236"/>
      <c r="S2044" s="236"/>
      <c r="T2044" s="236"/>
      <c r="U2044" s="236"/>
      <c r="V2044" s="236"/>
      <c r="W2044" s="236"/>
      <c r="X2044" s="236"/>
      <c r="Y2044" s="236"/>
      <c r="Z2044" s="236"/>
      <c r="AA2044" s="236"/>
      <c r="AB2044" s="236"/>
      <c r="AC2044" s="236"/>
      <c r="AD2044" s="236"/>
      <c r="AE2044" s="236"/>
      <c r="AF2044" s="236"/>
      <c r="AG2044" s="236"/>
      <c r="AH2044" s="236"/>
      <c r="AI2044" s="236"/>
      <c r="AJ2044" s="236"/>
      <c r="AK2044" s="236"/>
      <c r="AL2044" s="260" t="str">
        <f t="shared" si="349"/>
        <v>нет</v>
      </c>
      <c r="AM2044" s="260" t="str">
        <f t="shared" si="353"/>
        <v>нет</v>
      </c>
      <c r="AN2044" s="260">
        <f t="shared" si="350"/>
        <v>0</v>
      </c>
      <c r="AO2044" s="260" t="e">
        <f t="shared" si="351"/>
        <v>#VALUE!</v>
      </c>
    </row>
    <row r="2045" spans="1:41">
      <c r="A2045" s="264" t="e">
        <f t="shared" si="354"/>
        <v>#VALUE!</v>
      </c>
      <c r="B2045" s="243">
        <v>2133</v>
      </c>
      <c r="C2045" s="244"/>
      <c r="D2045" s="259" t="str">
        <f t="shared" si="347"/>
        <v/>
      </c>
      <c r="E2045" s="236"/>
      <c r="F2045" s="236"/>
      <c r="G2045" s="244"/>
      <c r="H2045" s="259" t="str">
        <f t="shared" si="348"/>
        <v/>
      </c>
      <c r="I2045" s="236"/>
      <c r="J2045" s="236"/>
      <c r="K2045" s="236"/>
      <c r="L2045" s="236"/>
      <c r="M2045" s="311">
        <f t="shared" si="352"/>
        <v>0</v>
      </c>
      <c r="N2045" s="236"/>
      <c r="O2045" s="236"/>
      <c r="P2045" s="236"/>
      <c r="Q2045" s="236"/>
      <c r="R2045" s="236"/>
      <c r="S2045" s="236"/>
      <c r="T2045" s="236"/>
      <c r="U2045" s="236"/>
      <c r="V2045" s="236"/>
      <c r="W2045" s="236"/>
      <c r="X2045" s="236"/>
      <c r="Y2045" s="236"/>
      <c r="Z2045" s="236"/>
      <c r="AA2045" s="236"/>
      <c r="AB2045" s="236"/>
      <c r="AC2045" s="236"/>
      <c r="AD2045" s="236"/>
      <c r="AE2045" s="236"/>
      <c r="AF2045" s="236"/>
      <c r="AG2045" s="236"/>
      <c r="AH2045" s="236"/>
      <c r="AI2045" s="236"/>
      <c r="AJ2045" s="236"/>
      <c r="AK2045" s="236"/>
      <c r="AL2045" s="260" t="str">
        <f t="shared" si="349"/>
        <v>нет</v>
      </c>
      <c r="AM2045" s="260" t="str">
        <f t="shared" si="353"/>
        <v>нет</v>
      </c>
      <c r="AN2045" s="260">
        <f t="shared" si="350"/>
        <v>0</v>
      </c>
      <c r="AO2045" s="260" t="e">
        <f t="shared" si="351"/>
        <v>#VALUE!</v>
      </c>
    </row>
    <row r="2046" spans="1:41">
      <c r="A2046" s="264" t="e">
        <f t="shared" si="354"/>
        <v>#VALUE!</v>
      </c>
      <c r="B2046" s="243">
        <v>2134</v>
      </c>
      <c r="C2046" s="244"/>
      <c r="D2046" s="259" t="str">
        <f t="shared" si="347"/>
        <v/>
      </c>
      <c r="E2046" s="236"/>
      <c r="F2046" s="236"/>
      <c r="G2046" s="244"/>
      <c r="H2046" s="259" t="str">
        <f t="shared" si="348"/>
        <v/>
      </c>
      <c r="I2046" s="236"/>
      <c r="J2046" s="236"/>
      <c r="K2046" s="236"/>
      <c r="L2046" s="236"/>
      <c r="M2046" s="311">
        <f t="shared" si="352"/>
        <v>0</v>
      </c>
      <c r="N2046" s="236"/>
      <c r="O2046" s="236"/>
      <c r="P2046" s="236"/>
      <c r="Q2046" s="236"/>
      <c r="R2046" s="236"/>
      <c r="S2046" s="236"/>
      <c r="T2046" s="236"/>
      <c r="U2046" s="236"/>
      <c r="V2046" s="236"/>
      <c r="W2046" s="236"/>
      <c r="X2046" s="236"/>
      <c r="Y2046" s="236"/>
      <c r="Z2046" s="236"/>
      <c r="AA2046" s="236"/>
      <c r="AB2046" s="236"/>
      <c r="AC2046" s="236"/>
      <c r="AD2046" s="236"/>
      <c r="AE2046" s="236"/>
      <c r="AF2046" s="236"/>
      <c r="AG2046" s="236"/>
      <c r="AH2046" s="236"/>
      <c r="AI2046" s="236"/>
      <c r="AJ2046" s="236"/>
      <c r="AK2046" s="236"/>
      <c r="AL2046" s="260" t="str">
        <f t="shared" si="349"/>
        <v>нет</v>
      </c>
      <c r="AM2046" s="260" t="str">
        <f t="shared" si="353"/>
        <v>нет</v>
      </c>
      <c r="AN2046" s="260">
        <f t="shared" si="350"/>
        <v>0</v>
      </c>
      <c r="AO2046" s="260" t="e">
        <f t="shared" si="351"/>
        <v>#VALUE!</v>
      </c>
    </row>
    <row r="2047" spans="1:41">
      <c r="A2047" s="264" t="e">
        <f t="shared" si="354"/>
        <v>#VALUE!</v>
      </c>
      <c r="B2047" s="243">
        <v>2135</v>
      </c>
      <c r="C2047" s="244"/>
      <c r="D2047" s="259" t="str">
        <f t="shared" si="347"/>
        <v/>
      </c>
      <c r="E2047" s="236"/>
      <c r="F2047" s="236"/>
      <c r="G2047" s="244"/>
      <c r="H2047" s="259" t="str">
        <f t="shared" si="348"/>
        <v/>
      </c>
      <c r="I2047" s="236"/>
      <c r="J2047" s="236"/>
      <c r="K2047" s="236"/>
      <c r="L2047" s="236"/>
      <c r="M2047" s="311">
        <f t="shared" si="352"/>
        <v>0</v>
      </c>
      <c r="N2047" s="236"/>
      <c r="O2047" s="236"/>
      <c r="P2047" s="236"/>
      <c r="Q2047" s="236"/>
      <c r="R2047" s="236"/>
      <c r="S2047" s="236"/>
      <c r="T2047" s="236"/>
      <c r="U2047" s="236"/>
      <c r="V2047" s="236"/>
      <c r="W2047" s="236"/>
      <c r="X2047" s="236"/>
      <c r="Y2047" s="236"/>
      <c r="Z2047" s="236"/>
      <c r="AA2047" s="236"/>
      <c r="AB2047" s="236"/>
      <c r="AC2047" s="236"/>
      <c r="AD2047" s="236"/>
      <c r="AE2047" s="236"/>
      <c r="AF2047" s="236"/>
      <c r="AG2047" s="236"/>
      <c r="AH2047" s="236"/>
      <c r="AI2047" s="236"/>
      <c r="AJ2047" s="236"/>
      <c r="AK2047" s="236"/>
      <c r="AL2047" s="260" t="str">
        <f t="shared" si="349"/>
        <v>нет</v>
      </c>
      <c r="AM2047" s="260" t="str">
        <f t="shared" si="353"/>
        <v>нет</v>
      </c>
      <c r="AN2047" s="260">
        <f t="shared" si="350"/>
        <v>0</v>
      </c>
      <c r="AO2047" s="260" t="e">
        <f t="shared" si="351"/>
        <v>#VALUE!</v>
      </c>
    </row>
    <row r="2048" spans="1:41">
      <c r="A2048" s="264" t="e">
        <f t="shared" si="354"/>
        <v>#VALUE!</v>
      </c>
      <c r="B2048" s="243">
        <v>2136</v>
      </c>
      <c r="C2048" s="244"/>
      <c r="D2048" s="259" t="str">
        <f t="shared" si="347"/>
        <v/>
      </c>
      <c r="E2048" s="236"/>
      <c r="F2048" s="236"/>
      <c r="G2048" s="244"/>
      <c r="H2048" s="259" t="str">
        <f t="shared" si="348"/>
        <v/>
      </c>
      <c r="I2048" s="236"/>
      <c r="J2048" s="236"/>
      <c r="K2048" s="236"/>
      <c r="L2048" s="236"/>
      <c r="M2048" s="311">
        <f t="shared" si="352"/>
        <v>0</v>
      </c>
      <c r="N2048" s="236"/>
      <c r="O2048" s="236"/>
      <c r="P2048" s="236"/>
      <c r="Q2048" s="236"/>
      <c r="R2048" s="236"/>
      <c r="S2048" s="236"/>
      <c r="T2048" s="236"/>
      <c r="U2048" s="236"/>
      <c r="V2048" s="236"/>
      <c r="W2048" s="236"/>
      <c r="X2048" s="236"/>
      <c r="Y2048" s="236"/>
      <c r="Z2048" s="236"/>
      <c r="AA2048" s="236"/>
      <c r="AB2048" s="236"/>
      <c r="AC2048" s="236"/>
      <c r="AD2048" s="236"/>
      <c r="AE2048" s="236"/>
      <c r="AF2048" s="236"/>
      <c r="AG2048" s="236"/>
      <c r="AH2048" s="236"/>
      <c r="AI2048" s="236"/>
      <c r="AJ2048" s="236"/>
      <c r="AK2048" s="236"/>
      <c r="AL2048" s="260" t="str">
        <f t="shared" si="349"/>
        <v>нет</v>
      </c>
      <c r="AM2048" s="260" t="str">
        <f t="shared" si="353"/>
        <v>нет</v>
      </c>
      <c r="AN2048" s="260">
        <f t="shared" si="350"/>
        <v>0</v>
      </c>
      <c r="AO2048" s="260" t="e">
        <f t="shared" si="351"/>
        <v>#VALUE!</v>
      </c>
    </row>
    <row r="2049" spans="1:41">
      <c r="A2049" s="264" t="e">
        <f t="shared" si="354"/>
        <v>#VALUE!</v>
      </c>
      <c r="B2049" s="243">
        <v>2137</v>
      </c>
      <c r="C2049" s="244"/>
      <c r="D2049" s="259" t="str">
        <f t="shared" si="347"/>
        <v/>
      </c>
      <c r="E2049" s="236"/>
      <c r="F2049" s="236"/>
      <c r="G2049" s="244"/>
      <c r="H2049" s="259" t="str">
        <f t="shared" si="348"/>
        <v/>
      </c>
      <c r="I2049" s="236"/>
      <c r="J2049" s="236"/>
      <c r="K2049" s="236"/>
      <c r="L2049" s="236"/>
      <c r="M2049" s="311">
        <f t="shared" si="352"/>
        <v>0</v>
      </c>
      <c r="N2049" s="236"/>
      <c r="O2049" s="236"/>
      <c r="P2049" s="236"/>
      <c r="Q2049" s="236"/>
      <c r="R2049" s="236"/>
      <c r="S2049" s="236"/>
      <c r="T2049" s="236"/>
      <c r="U2049" s="236"/>
      <c r="V2049" s="236"/>
      <c r="W2049" s="236"/>
      <c r="X2049" s="236"/>
      <c r="Y2049" s="236"/>
      <c r="Z2049" s="236"/>
      <c r="AA2049" s="236"/>
      <c r="AB2049" s="236"/>
      <c r="AC2049" s="236"/>
      <c r="AD2049" s="236"/>
      <c r="AE2049" s="236"/>
      <c r="AF2049" s="236"/>
      <c r="AG2049" s="236"/>
      <c r="AH2049" s="236"/>
      <c r="AI2049" s="236"/>
      <c r="AJ2049" s="236"/>
      <c r="AK2049" s="236"/>
      <c r="AL2049" s="260" t="str">
        <f t="shared" si="349"/>
        <v>нет</v>
      </c>
      <c r="AM2049" s="260" t="str">
        <f t="shared" si="353"/>
        <v>нет</v>
      </c>
      <c r="AN2049" s="260">
        <f t="shared" si="350"/>
        <v>0</v>
      </c>
      <c r="AO2049" s="260" t="e">
        <f t="shared" si="351"/>
        <v>#VALUE!</v>
      </c>
    </row>
    <row r="2050" spans="1:41">
      <c r="A2050" s="264" t="e">
        <f t="shared" si="354"/>
        <v>#VALUE!</v>
      </c>
      <c r="B2050" s="243">
        <v>2138</v>
      </c>
      <c r="C2050" s="244"/>
      <c r="D2050" s="259" t="str">
        <f t="shared" si="347"/>
        <v/>
      </c>
      <c r="E2050" s="236"/>
      <c r="F2050" s="236"/>
      <c r="G2050" s="244"/>
      <c r="H2050" s="259" t="str">
        <f t="shared" si="348"/>
        <v/>
      </c>
      <c r="I2050" s="236"/>
      <c r="J2050" s="236"/>
      <c r="K2050" s="236"/>
      <c r="L2050" s="236"/>
      <c r="M2050" s="311">
        <f t="shared" si="352"/>
        <v>0</v>
      </c>
      <c r="N2050" s="236"/>
      <c r="O2050" s="236"/>
      <c r="P2050" s="236"/>
      <c r="Q2050" s="236"/>
      <c r="R2050" s="236"/>
      <c r="S2050" s="236"/>
      <c r="T2050" s="236"/>
      <c r="U2050" s="236"/>
      <c r="V2050" s="236"/>
      <c r="W2050" s="236"/>
      <c r="X2050" s="236"/>
      <c r="Y2050" s="236"/>
      <c r="Z2050" s="236"/>
      <c r="AA2050" s="236"/>
      <c r="AB2050" s="236"/>
      <c r="AC2050" s="236"/>
      <c r="AD2050" s="236"/>
      <c r="AE2050" s="236"/>
      <c r="AF2050" s="236"/>
      <c r="AG2050" s="236"/>
      <c r="AH2050" s="236"/>
      <c r="AI2050" s="236"/>
      <c r="AJ2050" s="236"/>
      <c r="AK2050" s="236"/>
      <c r="AL2050" s="260" t="str">
        <f t="shared" si="349"/>
        <v>нет</v>
      </c>
      <c r="AM2050" s="260" t="str">
        <f t="shared" si="353"/>
        <v>нет</v>
      </c>
      <c r="AN2050" s="260">
        <f t="shared" si="350"/>
        <v>0</v>
      </c>
      <c r="AO2050" s="260" t="e">
        <f t="shared" si="351"/>
        <v>#VALUE!</v>
      </c>
    </row>
    <row r="2051" spans="1:41">
      <c r="A2051" s="264" t="e">
        <f t="shared" si="354"/>
        <v>#VALUE!</v>
      </c>
      <c r="B2051" s="243">
        <v>2139</v>
      </c>
      <c r="C2051" s="244"/>
      <c r="D2051" s="259" t="str">
        <f t="shared" si="347"/>
        <v/>
      </c>
      <c r="E2051" s="236"/>
      <c r="F2051" s="236"/>
      <c r="G2051" s="244"/>
      <c r="H2051" s="259" t="str">
        <f t="shared" si="348"/>
        <v/>
      </c>
      <c r="I2051" s="236"/>
      <c r="J2051" s="236"/>
      <c r="K2051" s="236"/>
      <c r="L2051" s="236"/>
      <c r="M2051" s="311">
        <f t="shared" si="352"/>
        <v>0</v>
      </c>
      <c r="N2051" s="236"/>
      <c r="O2051" s="236"/>
      <c r="P2051" s="236"/>
      <c r="Q2051" s="236"/>
      <c r="R2051" s="236"/>
      <c r="S2051" s="236"/>
      <c r="T2051" s="236"/>
      <c r="U2051" s="236"/>
      <c r="V2051" s="236"/>
      <c r="W2051" s="236"/>
      <c r="X2051" s="236"/>
      <c r="Y2051" s="236"/>
      <c r="Z2051" s="236"/>
      <c r="AA2051" s="236"/>
      <c r="AB2051" s="236"/>
      <c r="AC2051" s="236"/>
      <c r="AD2051" s="236"/>
      <c r="AE2051" s="236"/>
      <c r="AF2051" s="236"/>
      <c r="AG2051" s="236"/>
      <c r="AH2051" s="236"/>
      <c r="AI2051" s="236"/>
      <c r="AJ2051" s="236"/>
      <c r="AK2051" s="236"/>
      <c r="AL2051" s="260" t="str">
        <f t="shared" si="349"/>
        <v>нет</v>
      </c>
      <c r="AM2051" s="260" t="str">
        <f t="shared" si="353"/>
        <v>нет</v>
      </c>
      <c r="AN2051" s="260">
        <f t="shared" si="350"/>
        <v>0</v>
      </c>
      <c r="AO2051" s="260" t="e">
        <f t="shared" si="351"/>
        <v>#VALUE!</v>
      </c>
    </row>
    <row r="2052" spans="1:41">
      <c r="A2052" s="264" t="e">
        <f t="shared" si="354"/>
        <v>#VALUE!</v>
      </c>
      <c r="B2052" s="243">
        <v>2140</v>
      </c>
      <c r="C2052" s="244"/>
      <c r="D2052" s="259" t="str">
        <f t="shared" si="347"/>
        <v/>
      </c>
      <c r="E2052" s="236"/>
      <c r="F2052" s="236"/>
      <c r="G2052" s="244"/>
      <c r="H2052" s="259" t="str">
        <f t="shared" si="348"/>
        <v/>
      </c>
      <c r="I2052" s="236"/>
      <c r="J2052" s="236"/>
      <c r="K2052" s="236"/>
      <c r="L2052" s="236"/>
      <c r="M2052" s="311">
        <f t="shared" si="352"/>
        <v>0</v>
      </c>
      <c r="N2052" s="236"/>
      <c r="O2052" s="236"/>
      <c r="P2052" s="236"/>
      <c r="Q2052" s="236"/>
      <c r="R2052" s="236"/>
      <c r="S2052" s="236"/>
      <c r="T2052" s="236"/>
      <c r="U2052" s="236"/>
      <c r="V2052" s="236"/>
      <c r="W2052" s="236"/>
      <c r="X2052" s="236"/>
      <c r="Y2052" s="236"/>
      <c r="Z2052" s="236"/>
      <c r="AA2052" s="236"/>
      <c r="AB2052" s="236"/>
      <c r="AC2052" s="236"/>
      <c r="AD2052" s="236"/>
      <c r="AE2052" s="236"/>
      <c r="AF2052" s="236"/>
      <c r="AG2052" s="236"/>
      <c r="AH2052" s="236"/>
      <c r="AI2052" s="236"/>
      <c r="AJ2052" s="236"/>
      <c r="AK2052" s="236"/>
      <c r="AL2052" s="260" t="str">
        <f t="shared" si="349"/>
        <v>нет</v>
      </c>
      <c r="AM2052" s="260" t="str">
        <f t="shared" si="353"/>
        <v>нет</v>
      </c>
      <c r="AN2052" s="260">
        <f t="shared" si="350"/>
        <v>0</v>
      </c>
      <c r="AO2052" s="260" t="e">
        <f t="shared" si="351"/>
        <v>#VALUE!</v>
      </c>
    </row>
    <row r="2053" spans="1:41">
      <c r="A2053" s="264" t="e">
        <f t="shared" si="354"/>
        <v>#VALUE!</v>
      </c>
      <c r="B2053" s="243">
        <v>2141</v>
      </c>
      <c r="C2053" s="244"/>
      <c r="D2053" s="259" t="str">
        <f t="shared" si="347"/>
        <v/>
      </c>
      <c r="E2053" s="236"/>
      <c r="F2053" s="236"/>
      <c r="G2053" s="244"/>
      <c r="H2053" s="259" t="str">
        <f t="shared" si="348"/>
        <v/>
      </c>
      <c r="I2053" s="236"/>
      <c r="J2053" s="236"/>
      <c r="K2053" s="236"/>
      <c r="L2053" s="236"/>
      <c r="M2053" s="311">
        <f t="shared" si="352"/>
        <v>0</v>
      </c>
      <c r="N2053" s="236"/>
      <c r="O2053" s="236"/>
      <c r="P2053" s="236"/>
      <c r="Q2053" s="236"/>
      <c r="R2053" s="236"/>
      <c r="S2053" s="236"/>
      <c r="T2053" s="236"/>
      <c r="U2053" s="236"/>
      <c r="V2053" s="236"/>
      <c r="W2053" s="236"/>
      <c r="X2053" s="236"/>
      <c r="Y2053" s="236"/>
      <c r="Z2053" s="236"/>
      <c r="AA2053" s="236"/>
      <c r="AB2053" s="236"/>
      <c r="AC2053" s="236"/>
      <c r="AD2053" s="236"/>
      <c r="AE2053" s="236"/>
      <c r="AF2053" s="236"/>
      <c r="AG2053" s="236"/>
      <c r="AH2053" s="236"/>
      <c r="AI2053" s="236"/>
      <c r="AJ2053" s="236"/>
      <c r="AK2053" s="236"/>
      <c r="AL2053" s="260" t="str">
        <f t="shared" si="349"/>
        <v>нет</v>
      </c>
      <c r="AM2053" s="260" t="str">
        <f t="shared" si="353"/>
        <v>нет</v>
      </c>
      <c r="AN2053" s="260">
        <f t="shared" si="350"/>
        <v>0</v>
      </c>
      <c r="AO2053" s="260" t="e">
        <f t="shared" si="351"/>
        <v>#VALUE!</v>
      </c>
    </row>
    <row r="2054" spans="1:41">
      <c r="A2054" s="264" t="e">
        <f t="shared" si="354"/>
        <v>#VALUE!</v>
      </c>
      <c r="B2054" s="243">
        <v>2142</v>
      </c>
      <c r="C2054" s="244"/>
      <c r="D2054" s="259" t="str">
        <f t="shared" si="347"/>
        <v/>
      </c>
      <c r="E2054" s="236"/>
      <c r="F2054" s="236"/>
      <c r="G2054" s="244"/>
      <c r="H2054" s="259" t="str">
        <f t="shared" si="348"/>
        <v/>
      </c>
      <c r="I2054" s="236"/>
      <c r="J2054" s="236"/>
      <c r="K2054" s="236"/>
      <c r="L2054" s="236"/>
      <c r="M2054" s="311">
        <f t="shared" si="352"/>
        <v>0</v>
      </c>
      <c r="N2054" s="236"/>
      <c r="O2054" s="236"/>
      <c r="P2054" s="236"/>
      <c r="Q2054" s="236"/>
      <c r="R2054" s="236"/>
      <c r="S2054" s="236"/>
      <c r="T2054" s="236"/>
      <c r="U2054" s="236"/>
      <c r="V2054" s="236"/>
      <c r="W2054" s="236"/>
      <c r="X2054" s="236"/>
      <c r="Y2054" s="236"/>
      <c r="Z2054" s="236"/>
      <c r="AA2054" s="236"/>
      <c r="AB2054" s="236"/>
      <c r="AC2054" s="236"/>
      <c r="AD2054" s="236"/>
      <c r="AE2054" s="236"/>
      <c r="AF2054" s="236"/>
      <c r="AG2054" s="236"/>
      <c r="AH2054" s="236"/>
      <c r="AI2054" s="236"/>
      <c r="AJ2054" s="236"/>
      <c r="AK2054" s="236"/>
      <c r="AL2054" s="260" t="str">
        <f t="shared" si="349"/>
        <v>нет</v>
      </c>
      <c r="AM2054" s="260" t="str">
        <f t="shared" si="353"/>
        <v>нет</v>
      </c>
      <c r="AN2054" s="260">
        <f t="shared" si="350"/>
        <v>0</v>
      </c>
      <c r="AO2054" s="260" t="e">
        <f t="shared" si="351"/>
        <v>#VALUE!</v>
      </c>
    </row>
    <row r="2055" spans="1:41">
      <c r="A2055" s="264" t="e">
        <f t="shared" si="354"/>
        <v>#VALUE!</v>
      </c>
      <c r="B2055" s="243">
        <v>2143</v>
      </c>
      <c r="C2055" s="244"/>
      <c r="D2055" s="259" t="str">
        <f t="shared" si="347"/>
        <v/>
      </c>
      <c r="E2055" s="236"/>
      <c r="F2055" s="236"/>
      <c r="G2055" s="244"/>
      <c r="H2055" s="259" t="str">
        <f t="shared" si="348"/>
        <v/>
      </c>
      <c r="I2055" s="236"/>
      <c r="J2055" s="236"/>
      <c r="K2055" s="236"/>
      <c r="L2055" s="236"/>
      <c r="M2055" s="311">
        <f t="shared" si="352"/>
        <v>0</v>
      </c>
      <c r="N2055" s="236"/>
      <c r="O2055" s="236"/>
      <c r="P2055" s="236"/>
      <c r="Q2055" s="236"/>
      <c r="R2055" s="236"/>
      <c r="S2055" s="236"/>
      <c r="T2055" s="236"/>
      <c r="U2055" s="236"/>
      <c r="V2055" s="236"/>
      <c r="W2055" s="236"/>
      <c r="X2055" s="236"/>
      <c r="Y2055" s="236"/>
      <c r="Z2055" s="236"/>
      <c r="AA2055" s="236"/>
      <c r="AB2055" s="236"/>
      <c r="AC2055" s="236"/>
      <c r="AD2055" s="236"/>
      <c r="AE2055" s="236"/>
      <c r="AF2055" s="236"/>
      <c r="AG2055" s="236"/>
      <c r="AH2055" s="236"/>
      <c r="AI2055" s="236"/>
      <c r="AJ2055" s="236"/>
      <c r="AK2055" s="236"/>
      <c r="AL2055" s="260" t="str">
        <f t="shared" si="349"/>
        <v>нет</v>
      </c>
      <c r="AM2055" s="260" t="str">
        <f t="shared" si="353"/>
        <v>нет</v>
      </c>
      <c r="AN2055" s="260">
        <f t="shared" si="350"/>
        <v>0</v>
      </c>
      <c r="AO2055" s="260" t="e">
        <f t="shared" si="351"/>
        <v>#VALUE!</v>
      </c>
    </row>
    <row r="2056" spans="1:41">
      <c r="A2056" s="264" t="e">
        <f t="shared" si="354"/>
        <v>#VALUE!</v>
      </c>
      <c r="B2056" s="243">
        <v>2144</v>
      </c>
      <c r="C2056" s="244"/>
      <c r="D2056" s="259" t="str">
        <f t="shared" si="347"/>
        <v/>
      </c>
      <c r="E2056" s="236"/>
      <c r="F2056" s="236"/>
      <c r="G2056" s="244"/>
      <c r="H2056" s="259" t="str">
        <f t="shared" si="348"/>
        <v/>
      </c>
      <c r="I2056" s="236"/>
      <c r="J2056" s="236"/>
      <c r="K2056" s="236"/>
      <c r="L2056" s="236"/>
      <c r="M2056" s="311">
        <f t="shared" si="352"/>
        <v>0</v>
      </c>
      <c r="N2056" s="236"/>
      <c r="O2056" s="236"/>
      <c r="P2056" s="236"/>
      <c r="Q2056" s="236"/>
      <c r="R2056" s="236"/>
      <c r="S2056" s="236"/>
      <c r="T2056" s="236"/>
      <c r="U2056" s="236"/>
      <c r="V2056" s="236"/>
      <c r="W2056" s="236"/>
      <c r="X2056" s="236"/>
      <c r="Y2056" s="236"/>
      <c r="Z2056" s="236"/>
      <c r="AA2056" s="236"/>
      <c r="AB2056" s="236"/>
      <c r="AC2056" s="236"/>
      <c r="AD2056" s="236"/>
      <c r="AE2056" s="236"/>
      <c r="AF2056" s="236"/>
      <c r="AG2056" s="236"/>
      <c r="AH2056" s="236"/>
      <c r="AI2056" s="236"/>
      <c r="AJ2056" s="236"/>
      <c r="AK2056" s="236"/>
      <c r="AL2056" s="260" t="str">
        <f t="shared" si="349"/>
        <v>нет</v>
      </c>
      <c r="AM2056" s="260" t="str">
        <f t="shared" si="353"/>
        <v>нет</v>
      </c>
      <c r="AN2056" s="260">
        <f t="shared" si="350"/>
        <v>0</v>
      </c>
      <c r="AO2056" s="260" t="e">
        <f t="shared" si="351"/>
        <v>#VALUE!</v>
      </c>
    </row>
    <row r="2057" spans="1:41">
      <c r="A2057" s="264" t="e">
        <f t="shared" si="354"/>
        <v>#VALUE!</v>
      </c>
      <c r="B2057" s="243">
        <v>2145</v>
      </c>
      <c r="C2057" s="244"/>
      <c r="D2057" s="259" t="str">
        <f t="shared" si="347"/>
        <v/>
      </c>
      <c r="E2057" s="236"/>
      <c r="F2057" s="236"/>
      <c r="G2057" s="244"/>
      <c r="H2057" s="259" t="str">
        <f t="shared" si="348"/>
        <v/>
      </c>
      <c r="I2057" s="236"/>
      <c r="J2057" s="236"/>
      <c r="K2057" s="236"/>
      <c r="L2057" s="236"/>
      <c r="M2057" s="311">
        <f t="shared" si="352"/>
        <v>0</v>
      </c>
      <c r="N2057" s="236"/>
      <c r="O2057" s="236"/>
      <c r="P2057" s="236"/>
      <c r="Q2057" s="236"/>
      <c r="R2057" s="236"/>
      <c r="S2057" s="236"/>
      <c r="T2057" s="236"/>
      <c r="U2057" s="236"/>
      <c r="V2057" s="236"/>
      <c r="W2057" s="236"/>
      <c r="X2057" s="236"/>
      <c r="Y2057" s="236"/>
      <c r="Z2057" s="236"/>
      <c r="AA2057" s="236"/>
      <c r="AB2057" s="236"/>
      <c r="AC2057" s="236"/>
      <c r="AD2057" s="236"/>
      <c r="AE2057" s="236"/>
      <c r="AF2057" s="236"/>
      <c r="AG2057" s="236"/>
      <c r="AH2057" s="236"/>
      <c r="AI2057" s="236"/>
      <c r="AJ2057" s="236"/>
      <c r="AK2057" s="236"/>
      <c r="AL2057" s="260" t="str">
        <f t="shared" si="349"/>
        <v>нет</v>
      </c>
      <c r="AM2057" s="260" t="str">
        <f t="shared" si="353"/>
        <v>нет</v>
      </c>
      <c r="AN2057" s="260">
        <f t="shared" si="350"/>
        <v>0</v>
      </c>
      <c r="AO2057" s="260" t="e">
        <f t="shared" si="351"/>
        <v>#VALUE!</v>
      </c>
    </row>
    <row r="2058" spans="1:41">
      <c r="A2058" s="264" t="e">
        <f t="shared" si="354"/>
        <v>#VALUE!</v>
      </c>
      <c r="B2058" s="243">
        <v>2146</v>
      </c>
      <c r="C2058" s="244"/>
      <c r="D2058" s="259" t="str">
        <f t="shared" si="347"/>
        <v/>
      </c>
      <c r="E2058" s="236"/>
      <c r="F2058" s="236"/>
      <c r="G2058" s="244"/>
      <c r="H2058" s="259" t="str">
        <f t="shared" si="348"/>
        <v/>
      </c>
      <c r="I2058" s="236"/>
      <c r="J2058" s="236"/>
      <c r="K2058" s="236"/>
      <c r="L2058" s="236"/>
      <c r="M2058" s="311">
        <f t="shared" si="352"/>
        <v>0</v>
      </c>
      <c r="N2058" s="236"/>
      <c r="O2058" s="236"/>
      <c r="P2058" s="236"/>
      <c r="Q2058" s="236"/>
      <c r="R2058" s="236"/>
      <c r="S2058" s="236"/>
      <c r="T2058" s="236"/>
      <c r="U2058" s="236"/>
      <c r="V2058" s="236"/>
      <c r="W2058" s="236"/>
      <c r="X2058" s="236"/>
      <c r="Y2058" s="236"/>
      <c r="Z2058" s="236"/>
      <c r="AA2058" s="236"/>
      <c r="AB2058" s="236"/>
      <c r="AC2058" s="236"/>
      <c r="AD2058" s="236"/>
      <c r="AE2058" s="236"/>
      <c r="AF2058" s="236"/>
      <c r="AG2058" s="236"/>
      <c r="AH2058" s="236"/>
      <c r="AI2058" s="236"/>
      <c r="AJ2058" s="236"/>
      <c r="AK2058" s="236"/>
      <c r="AL2058" s="260" t="str">
        <f t="shared" si="349"/>
        <v>нет</v>
      </c>
      <c r="AM2058" s="260" t="str">
        <f t="shared" si="353"/>
        <v>нет</v>
      </c>
      <c r="AN2058" s="260">
        <f t="shared" si="350"/>
        <v>0</v>
      </c>
      <c r="AO2058" s="260" t="e">
        <f t="shared" si="351"/>
        <v>#VALUE!</v>
      </c>
    </row>
    <row r="2059" spans="1:41">
      <c r="A2059" s="264" t="e">
        <f t="shared" si="354"/>
        <v>#VALUE!</v>
      </c>
      <c r="B2059" s="243">
        <v>2147</v>
      </c>
      <c r="C2059" s="244"/>
      <c r="D2059" s="259" t="str">
        <f t="shared" si="347"/>
        <v/>
      </c>
      <c r="E2059" s="236"/>
      <c r="F2059" s="236"/>
      <c r="G2059" s="244"/>
      <c r="H2059" s="259" t="str">
        <f t="shared" si="348"/>
        <v/>
      </c>
      <c r="I2059" s="236"/>
      <c r="J2059" s="236"/>
      <c r="K2059" s="236"/>
      <c r="L2059" s="236"/>
      <c r="M2059" s="311">
        <f t="shared" si="352"/>
        <v>0</v>
      </c>
      <c r="N2059" s="236"/>
      <c r="O2059" s="236"/>
      <c r="P2059" s="236"/>
      <c r="Q2059" s="236"/>
      <c r="R2059" s="236"/>
      <c r="S2059" s="236"/>
      <c r="T2059" s="236"/>
      <c r="U2059" s="236"/>
      <c r="V2059" s="236"/>
      <c r="W2059" s="236"/>
      <c r="X2059" s="236"/>
      <c r="Y2059" s="236"/>
      <c r="Z2059" s="236"/>
      <c r="AA2059" s="236"/>
      <c r="AB2059" s="236"/>
      <c r="AC2059" s="236"/>
      <c r="AD2059" s="236"/>
      <c r="AE2059" s="236"/>
      <c r="AF2059" s="236"/>
      <c r="AG2059" s="236"/>
      <c r="AH2059" s="236"/>
      <c r="AI2059" s="236"/>
      <c r="AJ2059" s="236"/>
      <c r="AK2059" s="236"/>
      <c r="AL2059" s="260" t="str">
        <f t="shared" si="349"/>
        <v>нет</v>
      </c>
      <c r="AM2059" s="260" t="str">
        <f t="shared" si="353"/>
        <v>нет</v>
      </c>
      <c r="AN2059" s="260">
        <f t="shared" si="350"/>
        <v>0</v>
      </c>
      <c r="AO2059" s="260" t="e">
        <f t="shared" si="351"/>
        <v>#VALUE!</v>
      </c>
    </row>
    <row r="2060" spans="1:41">
      <c r="A2060" s="264" t="e">
        <f t="shared" si="354"/>
        <v>#VALUE!</v>
      </c>
      <c r="B2060" s="243">
        <v>2148</v>
      </c>
      <c r="C2060" s="244"/>
      <c r="D2060" s="259" t="str">
        <f t="shared" si="347"/>
        <v/>
      </c>
      <c r="E2060" s="236"/>
      <c r="F2060" s="236"/>
      <c r="G2060" s="244"/>
      <c r="H2060" s="259" t="str">
        <f t="shared" si="348"/>
        <v/>
      </c>
      <c r="I2060" s="236"/>
      <c r="J2060" s="236"/>
      <c r="K2060" s="236"/>
      <c r="L2060" s="236"/>
      <c r="M2060" s="311">
        <f t="shared" si="352"/>
        <v>0</v>
      </c>
      <c r="N2060" s="236"/>
      <c r="O2060" s="236"/>
      <c r="P2060" s="236"/>
      <c r="Q2060" s="236"/>
      <c r="R2060" s="236"/>
      <c r="S2060" s="236"/>
      <c r="T2060" s="236"/>
      <c r="U2060" s="236"/>
      <c r="V2060" s="236"/>
      <c r="W2060" s="236"/>
      <c r="X2060" s="236"/>
      <c r="Y2060" s="236"/>
      <c r="Z2060" s="236"/>
      <c r="AA2060" s="236"/>
      <c r="AB2060" s="236"/>
      <c r="AC2060" s="236"/>
      <c r="AD2060" s="236"/>
      <c r="AE2060" s="236"/>
      <c r="AF2060" s="236"/>
      <c r="AG2060" s="236"/>
      <c r="AH2060" s="236"/>
      <c r="AI2060" s="236"/>
      <c r="AJ2060" s="236"/>
      <c r="AK2060" s="236"/>
      <c r="AL2060" s="260" t="str">
        <f t="shared" si="349"/>
        <v>нет</v>
      </c>
      <c r="AM2060" s="260" t="str">
        <f t="shared" si="353"/>
        <v>нет</v>
      </c>
      <c r="AN2060" s="260">
        <f t="shared" si="350"/>
        <v>0</v>
      </c>
      <c r="AO2060" s="260" t="e">
        <f t="shared" si="351"/>
        <v>#VALUE!</v>
      </c>
    </row>
    <row r="2061" spans="1:41">
      <c r="A2061" s="264" t="e">
        <f t="shared" si="354"/>
        <v>#VALUE!</v>
      </c>
      <c r="B2061" s="243">
        <v>2149</v>
      </c>
      <c r="C2061" s="244"/>
      <c r="D2061" s="259" t="str">
        <f t="shared" si="347"/>
        <v/>
      </c>
      <c r="E2061" s="236"/>
      <c r="F2061" s="236"/>
      <c r="G2061" s="244"/>
      <c r="H2061" s="259" t="str">
        <f t="shared" si="348"/>
        <v/>
      </c>
      <c r="I2061" s="236"/>
      <c r="J2061" s="236"/>
      <c r="K2061" s="236"/>
      <c r="L2061" s="236"/>
      <c r="M2061" s="311">
        <f t="shared" si="352"/>
        <v>0</v>
      </c>
      <c r="N2061" s="236"/>
      <c r="O2061" s="236"/>
      <c r="P2061" s="236"/>
      <c r="Q2061" s="236"/>
      <c r="R2061" s="236"/>
      <c r="S2061" s="236"/>
      <c r="T2061" s="236"/>
      <c r="U2061" s="236"/>
      <c r="V2061" s="236"/>
      <c r="W2061" s="236"/>
      <c r="X2061" s="236"/>
      <c r="Y2061" s="236"/>
      <c r="Z2061" s="236"/>
      <c r="AA2061" s="236"/>
      <c r="AB2061" s="236"/>
      <c r="AC2061" s="236"/>
      <c r="AD2061" s="236"/>
      <c r="AE2061" s="236"/>
      <c r="AF2061" s="236"/>
      <c r="AG2061" s="236"/>
      <c r="AH2061" s="236"/>
      <c r="AI2061" s="236"/>
      <c r="AJ2061" s="236"/>
      <c r="AK2061" s="236"/>
      <c r="AL2061" s="260" t="str">
        <f t="shared" si="349"/>
        <v>нет</v>
      </c>
      <c r="AM2061" s="260" t="str">
        <f t="shared" si="353"/>
        <v>нет</v>
      </c>
      <c r="AN2061" s="260">
        <f t="shared" si="350"/>
        <v>0</v>
      </c>
      <c r="AO2061" s="260" t="e">
        <f t="shared" si="351"/>
        <v>#VALUE!</v>
      </c>
    </row>
    <row r="2062" spans="1:41">
      <c r="A2062" s="264" t="e">
        <f t="shared" si="354"/>
        <v>#VALUE!</v>
      </c>
      <c r="B2062" s="243">
        <v>2150</v>
      </c>
      <c r="C2062" s="244"/>
      <c r="D2062" s="259" t="str">
        <f t="shared" si="347"/>
        <v/>
      </c>
      <c r="E2062" s="236"/>
      <c r="F2062" s="236"/>
      <c r="G2062" s="244"/>
      <c r="H2062" s="259" t="str">
        <f t="shared" si="348"/>
        <v/>
      </c>
      <c r="I2062" s="236"/>
      <c r="J2062" s="236"/>
      <c r="K2062" s="236"/>
      <c r="L2062" s="236"/>
      <c r="M2062" s="311">
        <f t="shared" si="352"/>
        <v>0</v>
      </c>
      <c r="N2062" s="236"/>
      <c r="O2062" s="236"/>
      <c r="P2062" s="236"/>
      <c r="Q2062" s="236"/>
      <c r="R2062" s="236"/>
      <c r="S2062" s="236"/>
      <c r="T2062" s="236"/>
      <c r="U2062" s="236"/>
      <c r="V2062" s="236"/>
      <c r="W2062" s="236"/>
      <c r="X2062" s="236"/>
      <c r="Y2062" s="236"/>
      <c r="Z2062" s="236"/>
      <c r="AA2062" s="236"/>
      <c r="AB2062" s="236"/>
      <c r="AC2062" s="236"/>
      <c r="AD2062" s="236"/>
      <c r="AE2062" s="236"/>
      <c r="AF2062" s="236"/>
      <c r="AG2062" s="236"/>
      <c r="AH2062" s="236"/>
      <c r="AI2062" s="236"/>
      <c r="AJ2062" s="236"/>
      <c r="AK2062" s="236"/>
      <c r="AL2062" s="260" t="str">
        <f t="shared" si="349"/>
        <v>нет</v>
      </c>
      <c r="AM2062" s="260" t="str">
        <f t="shared" si="353"/>
        <v>нет</v>
      </c>
      <c r="AN2062" s="260">
        <f t="shared" si="350"/>
        <v>0</v>
      </c>
      <c r="AO2062" s="260" t="e">
        <f t="shared" si="351"/>
        <v>#VALUE!</v>
      </c>
    </row>
    <row r="2063" spans="1:41">
      <c r="A2063" s="264" t="e">
        <f t="shared" si="354"/>
        <v>#VALUE!</v>
      </c>
      <c r="B2063" s="243">
        <v>2151</v>
      </c>
      <c r="C2063" s="244"/>
      <c r="D2063" s="259" t="str">
        <f t="shared" si="347"/>
        <v/>
      </c>
      <c r="E2063" s="236"/>
      <c r="F2063" s="236"/>
      <c r="G2063" s="244"/>
      <c r="H2063" s="259" t="str">
        <f t="shared" si="348"/>
        <v/>
      </c>
      <c r="I2063" s="236"/>
      <c r="J2063" s="236"/>
      <c r="K2063" s="236"/>
      <c r="L2063" s="236"/>
      <c r="M2063" s="311">
        <f t="shared" si="352"/>
        <v>0</v>
      </c>
      <c r="N2063" s="236"/>
      <c r="O2063" s="236"/>
      <c r="P2063" s="236"/>
      <c r="Q2063" s="236"/>
      <c r="R2063" s="236"/>
      <c r="S2063" s="236"/>
      <c r="T2063" s="236"/>
      <c r="U2063" s="236"/>
      <c r="V2063" s="236"/>
      <c r="W2063" s="236"/>
      <c r="X2063" s="236"/>
      <c r="Y2063" s="236"/>
      <c r="Z2063" s="236"/>
      <c r="AA2063" s="236"/>
      <c r="AB2063" s="236"/>
      <c r="AC2063" s="236"/>
      <c r="AD2063" s="236"/>
      <c r="AE2063" s="236"/>
      <c r="AF2063" s="236"/>
      <c r="AG2063" s="236"/>
      <c r="AH2063" s="236"/>
      <c r="AI2063" s="236"/>
      <c r="AJ2063" s="236"/>
      <c r="AK2063" s="236"/>
      <c r="AL2063" s="260" t="str">
        <f t="shared" si="349"/>
        <v>нет</v>
      </c>
      <c r="AM2063" s="260" t="str">
        <f t="shared" si="353"/>
        <v>нет</v>
      </c>
      <c r="AN2063" s="260">
        <f t="shared" si="350"/>
        <v>0</v>
      </c>
      <c r="AO2063" s="260" t="e">
        <f t="shared" si="351"/>
        <v>#VALUE!</v>
      </c>
    </row>
    <row r="2064" spans="1:41">
      <c r="A2064" s="264" t="e">
        <f t="shared" si="354"/>
        <v>#VALUE!</v>
      </c>
      <c r="B2064" s="243">
        <v>2152</v>
      </c>
      <c r="C2064" s="244"/>
      <c r="D2064" s="259" t="str">
        <f t="shared" si="347"/>
        <v/>
      </c>
      <c r="E2064" s="236"/>
      <c r="F2064" s="236"/>
      <c r="G2064" s="244"/>
      <c r="H2064" s="259" t="str">
        <f t="shared" si="348"/>
        <v/>
      </c>
      <c r="I2064" s="236"/>
      <c r="J2064" s="236"/>
      <c r="K2064" s="236"/>
      <c r="L2064" s="236"/>
      <c r="M2064" s="311">
        <f t="shared" si="352"/>
        <v>0</v>
      </c>
      <c r="N2064" s="236"/>
      <c r="O2064" s="236"/>
      <c r="P2064" s="236"/>
      <c r="Q2064" s="236"/>
      <c r="R2064" s="236"/>
      <c r="S2064" s="236"/>
      <c r="T2064" s="236"/>
      <c r="U2064" s="236"/>
      <c r="V2064" s="236"/>
      <c r="W2064" s="236"/>
      <c r="X2064" s="236"/>
      <c r="Y2064" s="236"/>
      <c r="Z2064" s="236"/>
      <c r="AA2064" s="236"/>
      <c r="AB2064" s="236"/>
      <c r="AC2064" s="236"/>
      <c r="AD2064" s="236"/>
      <c r="AE2064" s="236"/>
      <c r="AF2064" s="236"/>
      <c r="AG2064" s="236"/>
      <c r="AH2064" s="236"/>
      <c r="AI2064" s="236"/>
      <c r="AJ2064" s="236"/>
      <c r="AK2064" s="236"/>
      <c r="AL2064" s="260" t="str">
        <f t="shared" si="349"/>
        <v>нет</v>
      </c>
      <c r="AM2064" s="260" t="str">
        <f t="shared" si="353"/>
        <v>нет</v>
      </c>
      <c r="AN2064" s="260">
        <f t="shared" si="350"/>
        <v>0</v>
      </c>
      <c r="AO2064" s="260" t="e">
        <f t="shared" si="351"/>
        <v>#VALUE!</v>
      </c>
    </row>
    <row r="2065" spans="1:41">
      <c r="A2065" s="264" t="e">
        <f t="shared" si="354"/>
        <v>#VALUE!</v>
      </c>
      <c r="B2065" s="243">
        <v>2153</v>
      </c>
      <c r="C2065" s="244"/>
      <c r="D2065" s="259" t="str">
        <f t="shared" si="347"/>
        <v/>
      </c>
      <c r="E2065" s="236"/>
      <c r="F2065" s="236"/>
      <c r="G2065" s="244"/>
      <c r="H2065" s="259" t="str">
        <f t="shared" si="348"/>
        <v/>
      </c>
      <c r="I2065" s="236"/>
      <c r="J2065" s="236"/>
      <c r="K2065" s="236"/>
      <c r="L2065" s="236"/>
      <c r="M2065" s="311">
        <f t="shared" si="352"/>
        <v>0</v>
      </c>
      <c r="N2065" s="236"/>
      <c r="O2065" s="236"/>
      <c r="P2065" s="236"/>
      <c r="Q2065" s="236"/>
      <c r="R2065" s="236"/>
      <c r="S2065" s="236"/>
      <c r="T2065" s="236"/>
      <c r="U2065" s="236"/>
      <c r="V2065" s="236"/>
      <c r="W2065" s="236"/>
      <c r="X2065" s="236"/>
      <c r="Y2065" s="236"/>
      <c r="Z2065" s="236"/>
      <c r="AA2065" s="236"/>
      <c r="AB2065" s="236"/>
      <c r="AC2065" s="236"/>
      <c r="AD2065" s="236"/>
      <c r="AE2065" s="236"/>
      <c r="AF2065" s="236"/>
      <c r="AG2065" s="236"/>
      <c r="AH2065" s="236"/>
      <c r="AI2065" s="236"/>
      <c r="AJ2065" s="236"/>
      <c r="AK2065" s="236"/>
      <c r="AL2065" s="260" t="str">
        <f t="shared" si="349"/>
        <v>нет</v>
      </c>
      <c r="AM2065" s="260" t="str">
        <f t="shared" si="353"/>
        <v>нет</v>
      </c>
      <c r="AN2065" s="260">
        <f t="shared" si="350"/>
        <v>0</v>
      </c>
      <c r="AO2065" s="260" t="e">
        <f t="shared" si="351"/>
        <v>#VALUE!</v>
      </c>
    </row>
    <row r="2066" spans="1:41">
      <c r="A2066" s="264" t="e">
        <f t="shared" si="354"/>
        <v>#VALUE!</v>
      </c>
      <c r="B2066" s="243">
        <v>2154</v>
      </c>
      <c r="C2066" s="244"/>
      <c r="D2066" s="259" t="str">
        <f t="shared" si="347"/>
        <v/>
      </c>
      <c r="E2066" s="236"/>
      <c r="F2066" s="236"/>
      <c r="G2066" s="244"/>
      <c r="H2066" s="259" t="str">
        <f t="shared" si="348"/>
        <v/>
      </c>
      <c r="I2066" s="236"/>
      <c r="J2066" s="236"/>
      <c r="K2066" s="236"/>
      <c r="L2066" s="236"/>
      <c r="M2066" s="311">
        <f t="shared" si="352"/>
        <v>0</v>
      </c>
      <c r="N2066" s="236"/>
      <c r="O2066" s="236"/>
      <c r="P2066" s="236"/>
      <c r="Q2066" s="236"/>
      <c r="R2066" s="236"/>
      <c r="S2066" s="236"/>
      <c r="T2066" s="236"/>
      <c r="U2066" s="236"/>
      <c r="V2066" s="236"/>
      <c r="W2066" s="236"/>
      <c r="X2066" s="236"/>
      <c r="Y2066" s="236"/>
      <c r="Z2066" s="236"/>
      <c r="AA2066" s="236"/>
      <c r="AB2066" s="236"/>
      <c r="AC2066" s="236"/>
      <c r="AD2066" s="236"/>
      <c r="AE2066" s="236"/>
      <c r="AF2066" s="236"/>
      <c r="AG2066" s="236"/>
      <c r="AH2066" s="236"/>
      <c r="AI2066" s="236"/>
      <c r="AJ2066" s="236"/>
      <c r="AK2066" s="236"/>
      <c r="AL2066" s="260" t="str">
        <f t="shared" si="349"/>
        <v>нет</v>
      </c>
      <c r="AM2066" s="260" t="str">
        <f t="shared" si="353"/>
        <v>нет</v>
      </c>
      <c r="AN2066" s="260">
        <f t="shared" si="350"/>
        <v>0</v>
      </c>
      <c r="AO2066" s="260" t="e">
        <f t="shared" si="351"/>
        <v>#VALUE!</v>
      </c>
    </row>
    <row r="2067" spans="1:41">
      <c r="A2067" s="264" t="e">
        <f t="shared" si="354"/>
        <v>#VALUE!</v>
      </c>
      <c r="B2067" s="243">
        <v>2155</v>
      </c>
      <c r="C2067" s="244"/>
      <c r="D2067" s="259" t="str">
        <f t="shared" si="347"/>
        <v/>
      </c>
      <c r="E2067" s="236"/>
      <c r="F2067" s="236"/>
      <c r="G2067" s="244"/>
      <c r="H2067" s="259" t="str">
        <f t="shared" si="348"/>
        <v/>
      </c>
      <c r="I2067" s="236"/>
      <c r="J2067" s="236"/>
      <c r="K2067" s="236"/>
      <c r="L2067" s="236"/>
      <c r="M2067" s="311">
        <f t="shared" si="352"/>
        <v>0</v>
      </c>
      <c r="N2067" s="236"/>
      <c r="O2067" s="236"/>
      <c r="P2067" s="236"/>
      <c r="Q2067" s="236"/>
      <c r="R2067" s="236"/>
      <c r="S2067" s="236"/>
      <c r="T2067" s="236"/>
      <c r="U2067" s="236"/>
      <c r="V2067" s="236"/>
      <c r="W2067" s="236"/>
      <c r="X2067" s="236"/>
      <c r="Y2067" s="236"/>
      <c r="Z2067" s="236"/>
      <c r="AA2067" s="236"/>
      <c r="AB2067" s="236"/>
      <c r="AC2067" s="236"/>
      <c r="AD2067" s="236"/>
      <c r="AE2067" s="236"/>
      <c r="AF2067" s="236"/>
      <c r="AG2067" s="236"/>
      <c r="AH2067" s="236"/>
      <c r="AI2067" s="236"/>
      <c r="AJ2067" s="236"/>
      <c r="AK2067" s="236"/>
      <c r="AL2067" s="260" t="str">
        <f t="shared" si="349"/>
        <v>нет</v>
      </c>
      <c r="AM2067" s="260" t="str">
        <f t="shared" si="353"/>
        <v>нет</v>
      </c>
      <c r="AN2067" s="260">
        <f t="shared" si="350"/>
        <v>0</v>
      </c>
      <c r="AO2067" s="260" t="e">
        <f t="shared" si="351"/>
        <v>#VALUE!</v>
      </c>
    </row>
    <row r="2068" spans="1:41">
      <c r="A2068" s="264" t="e">
        <f t="shared" si="354"/>
        <v>#VALUE!</v>
      </c>
      <c r="B2068" s="243">
        <v>2156</v>
      </c>
      <c r="C2068" s="244"/>
      <c r="D2068" s="259" t="str">
        <f t="shared" si="347"/>
        <v/>
      </c>
      <c r="E2068" s="236"/>
      <c r="F2068" s="236"/>
      <c r="G2068" s="244"/>
      <c r="H2068" s="259" t="str">
        <f t="shared" si="348"/>
        <v/>
      </c>
      <c r="I2068" s="236"/>
      <c r="J2068" s="236"/>
      <c r="K2068" s="236"/>
      <c r="L2068" s="236"/>
      <c r="M2068" s="311">
        <f t="shared" si="352"/>
        <v>0</v>
      </c>
      <c r="N2068" s="236"/>
      <c r="O2068" s="236"/>
      <c r="P2068" s="236"/>
      <c r="Q2068" s="236"/>
      <c r="R2068" s="236"/>
      <c r="S2068" s="236"/>
      <c r="T2068" s="236"/>
      <c r="U2068" s="236"/>
      <c r="V2068" s="236"/>
      <c r="W2068" s="236"/>
      <c r="X2068" s="236"/>
      <c r="Y2068" s="236"/>
      <c r="Z2068" s="236"/>
      <c r="AA2068" s="236"/>
      <c r="AB2068" s="236"/>
      <c r="AC2068" s="236"/>
      <c r="AD2068" s="236"/>
      <c r="AE2068" s="236"/>
      <c r="AF2068" s="236"/>
      <c r="AG2068" s="236"/>
      <c r="AH2068" s="236"/>
      <c r="AI2068" s="236"/>
      <c r="AJ2068" s="236"/>
      <c r="AK2068" s="236"/>
      <c r="AL2068" s="260" t="str">
        <f t="shared" si="349"/>
        <v>нет</v>
      </c>
      <c r="AM2068" s="260" t="str">
        <f t="shared" si="353"/>
        <v>нет</v>
      </c>
      <c r="AN2068" s="260">
        <f t="shared" si="350"/>
        <v>0</v>
      </c>
      <c r="AO2068" s="260" t="e">
        <f t="shared" si="351"/>
        <v>#VALUE!</v>
      </c>
    </row>
    <row r="2069" spans="1:41">
      <c r="A2069" s="264" t="e">
        <f t="shared" si="354"/>
        <v>#VALUE!</v>
      </c>
      <c r="B2069" s="243">
        <v>2157</v>
      </c>
      <c r="C2069" s="244"/>
      <c r="D2069" s="259" t="str">
        <f t="shared" si="347"/>
        <v/>
      </c>
      <c r="E2069" s="236"/>
      <c r="F2069" s="236"/>
      <c r="G2069" s="244"/>
      <c r="H2069" s="259" t="str">
        <f t="shared" si="348"/>
        <v/>
      </c>
      <c r="I2069" s="236"/>
      <c r="J2069" s="236"/>
      <c r="K2069" s="236"/>
      <c r="L2069" s="236"/>
      <c r="M2069" s="311">
        <f t="shared" si="352"/>
        <v>0</v>
      </c>
      <c r="N2069" s="236"/>
      <c r="O2069" s="236"/>
      <c r="P2069" s="236"/>
      <c r="Q2069" s="236"/>
      <c r="R2069" s="236"/>
      <c r="S2069" s="236"/>
      <c r="T2069" s="236"/>
      <c r="U2069" s="236"/>
      <c r="V2069" s="236"/>
      <c r="W2069" s="236"/>
      <c r="X2069" s="236"/>
      <c r="Y2069" s="236"/>
      <c r="Z2069" s="236"/>
      <c r="AA2069" s="236"/>
      <c r="AB2069" s="236"/>
      <c r="AC2069" s="236"/>
      <c r="AD2069" s="236"/>
      <c r="AE2069" s="236"/>
      <c r="AF2069" s="236"/>
      <c r="AG2069" s="236"/>
      <c r="AH2069" s="236"/>
      <c r="AI2069" s="236"/>
      <c r="AJ2069" s="236"/>
      <c r="AK2069" s="236"/>
      <c r="AL2069" s="260" t="str">
        <f t="shared" si="349"/>
        <v>нет</v>
      </c>
      <c r="AM2069" s="260" t="str">
        <f t="shared" si="353"/>
        <v>нет</v>
      </c>
      <c r="AN2069" s="260">
        <f t="shared" si="350"/>
        <v>0</v>
      </c>
      <c r="AO2069" s="260" t="e">
        <f t="shared" si="351"/>
        <v>#VALUE!</v>
      </c>
    </row>
    <row r="2070" spans="1:41">
      <c r="A2070" s="264" t="e">
        <f t="shared" si="354"/>
        <v>#VALUE!</v>
      </c>
      <c r="B2070" s="243">
        <v>2158</v>
      </c>
      <c r="C2070" s="244"/>
      <c r="D2070" s="259" t="str">
        <f t="shared" si="347"/>
        <v/>
      </c>
      <c r="E2070" s="236"/>
      <c r="F2070" s="236"/>
      <c r="G2070" s="244"/>
      <c r="H2070" s="259" t="str">
        <f t="shared" si="348"/>
        <v/>
      </c>
      <c r="I2070" s="236"/>
      <c r="J2070" s="236"/>
      <c r="K2070" s="236"/>
      <c r="L2070" s="236"/>
      <c r="M2070" s="311">
        <f t="shared" si="352"/>
        <v>0</v>
      </c>
      <c r="N2070" s="236"/>
      <c r="O2070" s="236"/>
      <c r="P2070" s="236"/>
      <c r="Q2070" s="236"/>
      <c r="R2070" s="236"/>
      <c r="S2070" s="236"/>
      <c r="T2070" s="236"/>
      <c r="U2070" s="236"/>
      <c r="V2070" s="236"/>
      <c r="W2070" s="236"/>
      <c r="X2070" s="236"/>
      <c r="Y2070" s="236"/>
      <c r="Z2070" s="236"/>
      <c r="AA2070" s="236"/>
      <c r="AB2070" s="236"/>
      <c r="AC2070" s="236"/>
      <c r="AD2070" s="236"/>
      <c r="AE2070" s="236"/>
      <c r="AF2070" s="236"/>
      <c r="AG2070" s="236"/>
      <c r="AH2070" s="236"/>
      <c r="AI2070" s="236"/>
      <c r="AJ2070" s="236"/>
      <c r="AK2070" s="236"/>
      <c r="AL2070" s="260" t="str">
        <f t="shared" si="349"/>
        <v>нет</v>
      </c>
      <c r="AM2070" s="260" t="str">
        <f t="shared" si="353"/>
        <v>нет</v>
      </c>
      <c r="AN2070" s="260">
        <f t="shared" si="350"/>
        <v>0</v>
      </c>
      <c r="AO2070" s="260" t="e">
        <f t="shared" si="351"/>
        <v>#VALUE!</v>
      </c>
    </row>
    <row r="2071" spans="1:41">
      <c r="A2071" s="264" t="e">
        <f t="shared" si="354"/>
        <v>#VALUE!</v>
      </c>
      <c r="B2071" s="243">
        <v>2159</v>
      </c>
      <c r="C2071" s="244"/>
      <c r="D2071" s="259" t="str">
        <f t="shared" si="347"/>
        <v/>
      </c>
      <c r="E2071" s="236"/>
      <c r="F2071" s="236"/>
      <c r="G2071" s="244"/>
      <c r="H2071" s="259" t="str">
        <f t="shared" si="348"/>
        <v/>
      </c>
      <c r="I2071" s="236"/>
      <c r="J2071" s="236"/>
      <c r="K2071" s="236"/>
      <c r="L2071" s="236"/>
      <c r="M2071" s="311">
        <f t="shared" si="352"/>
        <v>0</v>
      </c>
      <c r="N2071" s="236"/>
      <c r="O2071" s="236"/>
      <c r="P2071" s="236"/>
      <c r="Q2071" s="236"/>
      <c r="R2071" s="236"/>
      <c r="S2071" s="236"/>
      <c r="T2071" s="236"/>
      <c r="U2071" s="236"/>
      <c r="V2071" s="236"/>
      <c r="W2071" s="236"/>
      <c r="X2071" s="236"/>
      <c r="Y2071" s="236"/>
      <c r="Z2071" s="236"/>
      <c r="AA2071" s="236"/>
      <c r="AB2071" s="236"/>
      <c r="AC2071" s="236"/>
      <c r="AD2071" s="236"/>
      <c r="AE2071" s="236"/>
      <c r="AF2071" s="236"/>
      <c r="AG2071" s="236"/>
      <c r="AH2071" s="236"/>
      <c r="AI2071" s="236"/>
      <c r="AJ2071" s="236"/>
      <c r="AK2071" s="236"/>
      <c r="AL2071" s="260" t="str">
        <f t="shared" si="349"/>
        <v>нет</v>
      </c>
      <c r="AM2071" s="260" t="str">
        <f t="shared" si="353"/>
        <v>нет</v>
      </c>
      <c r="AN2071" s="260">
        <f t="shared" si="350"/>
        <v>0</v>
      </c>
      <c r="AO2071" s="260" t="e">
        <f t="shared" si="351"/>
        <v>#VALUE!</v>
      </c>
    </row>
    <row r="2072" spans="1:41">
      <c r="A2072" s="264" t="e">
        <f t="shared" si="354"/>
        <v>#VALUE!</v>
      </c>
      <c r="B2072" s="243">
        <v>2160</v>
      </c>
      <c r="C2072" s="244"/>
      <c r="D2072" s="259" t="str">
        <f t="shared" si="347"/>
        <v/>
      </c>
      <c r="E2072" s="236"/>
      <c r="F2072" s="236"/>
      <c r="G2072" s="244"/>
      <c r="H2072" s="259" t="str">
        <f t="shared" si="348"/>
        <v/>
      </c>
      <c r="I2072" s="236"/>
      <c r="J2072" s="236"/>
      <c r="K2072" s="236"/>
      <c r="L2072" s="236"/>
      <c r="M2072" s="311">
        <f t="shared" si="352"/>
        <v>0</v>
      </c>
      <c r="N2072" s="236"/>
      <c r="O2072" s="236"/>
      <c r="P2072" s="236"/>
      <c r="Q2072" s="236"/>
      <c r="R2072" s="236"/>
      <c r="S2072" s="236"/>
      <c r="T2072" s="236"/>
      <c r="U2072" s="236"/>
      <c r="V2072" s="236"/>
      <c r="W2072" s="236"/>
      <c r="X2072" s="236"/>
      <c r="Y2072" s="236"/>
      <c r="Z2072" s="236"/>
      <c r="AA2072" s="236"/>
      <c r="AB2072" s="236"/>
      <c r="AC2072" s="236"/>
      <c r="AD2072" s="236"/>
      <c r="AE2072" s="236"/>
      <c r="AF2072" s="236"/>
      <c r="AG2072" s="236"/>
      <c r="AH2072" s="236"/>
      <c r="AI2072" s="236"/>
      <c r="AJ2072" s="236"/>
      <c r="AK2072" s="236"/>
      <c r="AL2072" s="260" t="str">
        <f t="shared" si="349"/>
        <v>нет</v>
      </c>
      <c r="AM2072" s="260" t="str">
        <f t="shared" si="353"/>
        <v>нет</v>
      </c>
      <c r="AN2072" s="260">
        <f t="shared" si="350"/>
        <v>0</v>
      </c>
      <c r="AO2072" s="260" t="e">
        <f t="shared" si="351"/>
        <v>#VALUE!</v>
      </c>
    </row>
    <row r="2073" spans="1:41">
      <c r="A2073" s="264" t="e">
        <f t="shared" si="354"/>
        <v>#VALUE!</v>
      </c>
      <c r="B2073" s="243">
        <v>2161</v>
      </c>
      <c r="C2073" s="244"/>
      <c r="D2073" s="259" t="str">
        <f t="shared" si="347"/>
        <v/>
      </c>
      <c r="E2073" s="236"/>
      <c r="F2073" s="236"/>
      <c r="G2073" s="244"/>
      <c r="H2073" s="259" t="str">
        <f t="shared" si="348"/>
        <v/>
      </c>
      <c r="I2073" s="236"/>
      <c r="J2073" s="236"/>
      <c r="K2073" s="236"/>
      <c r="L2073" s="236"/>
      <c r="M2073" s="311">
        <f t="shared" si="352"/>
        <v>0</v>
      </c>
      <c r="N2073" s="236"/>
      <c r="O2073" s="236"/>
      <c r="P2073" s="236"/>
      <c r="Q2073" s="236"/>
      <c r="R2073" s="236"/>
      <c r="S2073" s="236"/>
      <c r="T2073" s="236"/>
      <c r="U2073" s="236"/>
      <c r="V2073" s="236"/>
      <c r="W2073" s="236"/>
      <c r="X2073" s="236"/>
      <c r="Y2073" s="236"/>
      <c r="Z2073" s="236"/>
      <c r="AA2073" s="236"/>
      <c r="AB2073" s="236"/>
      <c r="AC2073" s="236"/>
      <c r="AD2073" s="236"/>
      <c r="AE2073" s="236"/>
      <c r="AF2073" s="236"/>
      <c r="AG2073" s="236"/>
      <c r="AH2073" s="236"/>
      <c r="AI2073" s="236"/>
      <c r="AJ2073" s="236"/>
      <c r="AK2073" s="236"/>
      <c r="AL2073" s="260" t="str">
        <f t="shared" si="349"/>
        <v>нет</v>
      </c>
      <c r="AM2073" s="260" t="str">
        <f t="shared" si="353"/>
        <v>нет</v>
      </c>
      <c r="AN2073" s="260">
        <f t="shared" si="350"/>
        <v>0</v>
      </c>
      <c r="AO2073" s="260" t="e">
        <f t="shared" si="351"/>
        <v>#VALUE!</v>
      </c>
    </row>
    <row r="2074" spans="1:41">
      <c r="A2074" s="264" t="e">
        <f t="shared" si="354"/>
        <v>#VALUE!</v>
      </c>
      <c r="B2074" s="243">
        <v>2162</v>
      </c>
      <c r="C2074" s="244"/>
      <c r="D2074" s="259" t="str">
        <f t="shared" si="347"/>
        <v/>
      </c>
      <c r="E2074" s="236"/>
      <c r="F2074" s="236"/>
      <c r="G2074" s="244"/>
      <c r="H2074" s="259" t="str">
        <f t="shared" si="348"/>
        <v/>
      </c>
      <c r="I2074" s="236"/>
      <c r="J2074" s="236"/>
      <c r="K2074" s="236"/>
      <c r="L2074" s="236"/>
      <c r="M2074" s="311">
        <f t="shared" si="352"/>
        <v>0</v>
      </c>
      <c r="N2074" s="236"/>
      <c r="O2074" s="236"/>
      <c r="P2074" s="236"/>
      <c r="Q2074" s="236"/>
      <c r="R2074" s="236"/>
      <c r="S2074" s="236"/>
      <c r="T2074" s="236"/>
      <c r="U2074" s="236"/>
      <c r="V2074" s="236"/>
      <c r="W2074" s="236"/>
      <c r="X2074" s="236"/>
      <c r="Y2074" s="236"/>
      <c r="Z2074" s="236"/>
      <c r="AA2074" s="236"/>
      <c r="AB2074" s="236"/>
      <c r="AC2074" s="236"/>
      <c r="AD2074" s="236"/>
      <c r="AE2074" s="236"/>
      <c r="AF2074" s="236"/>
      <c r="AG2074" s="236"/>
      <c r="AH2074" s="236"/>
      <c r="AI2074" s="236"/>
      <c r="AJ2074" s="236"/>
      <c r="AK2074" s="236"/>
      <c r="AL2074" s="260" t="str">
        <f t="shared" si="349"/>
        <v>нет</v>
      </c>
      <c r="AM2074" s="260" t="str">
        <f t="shared" si="353"/>
        <v>нет</v>
      </c>
      <c r="AN2074" s="260">
        <f t="shared" si="350"/>
        <v>0</v>
      </c>
      <c r="AO2074" s="260" t="e">
        <f t="shared" si="351"/>
        <v>#VALUE!</v>
      </c>
    </row>
    <row r="2075" spans="1:41">
      <c r="A2075" s="264" t="e">
        <f t="shared" si="354"/>
        <v>#VALUE!</v>
      </c>
      <c r="B2075" s="243">
        <v>2163</v>
      </c>
      <c r="C2075" s="244"/>
      <c r="D2075" s="259" t="str">
        <f t="shared" si="347"/>
        <v/>
      </c>
      <c r="E2075" s="236"/>
      <c r="F2075" s="236"/>
      <c r="G2075" s="244"/>
      <c r="H2075" s="259" t="str">
        <f t="shared" si="348"/>
        <v/>
      </c>
      <c r="I2075" s="236"/>
      <c r="J2075" s="236"/>
      <c r="K2075" s="236"/>
      <c r="L2075" s="236"/>
      <c r="M2075" s="311">
        <f t="shared" si="352"/>
        <v>0</v>
      </c>
      <c r="N2075" s="236"/>
      <c r="O2075" s="236"/>
      <c r="P2075" s="236"/>
      <c r="Q2075" s="236"/>
      <c r="R2075" s="236"/>
      <c r="S2075" s="236"/>
      <c r="T2075" s="236"/>
      <c r="U2075" s="236"/>
      <c r="V2075" s="236"/>
      <c r="W2075" s="236"/>
      <c r="X2075" s="236"/>
      <c r="Y2075" s="236"/>
      <c r="Z2075" s="236"/>
      <c r="AA2075" s="236"/>
      <c r="AB2075" s="236"/>
      <c r="AC2075" s="236"/>
      <c r="AD2075" s="236"/>
      <c r="AE2075" s="236"/>
      <c r="AF2075" s="236"/>
      <c r="AG2075" s="236"/>
      <c r="AH2075" s="236"/>
      <c r="AI2075" s="236"/>
      <c r="AJ2075" s="236"/>
      <c r="AK2075" s="236"/>
      <c r="AL2075" s="260" t="str">
        <f t="shared" si="349"/>
        <v>нет</v>
      </c>
      <c r="AM2075" s="260" t="str">
        <f t="shared" si="353"/>
        <v>нет</v>
      </c>
      <c r="AN2075" s="260">
        <f t="shared" si="350"/>
        <v>0</v>
      </c>
      <c r="AO2075" s="260" t="e">
        <f t="shared" si="351"/>
        <v>#VALUE!</v>
      </c>
    </row>
    <row r="2076" spans="1:41">
      <c r="A2076" s="264" t="e">
        <f t="shared" si="354"/>
        <v>#VALUE!</v>
      </c>
      <c r="B2076" s="243">
        <v>2164</v>
      </c>
      <c r="C2076" s="244"/>
      <c r="D2076" s="259" t="str">
        <f t="shared" ref="D2076:D2139" si="355">IFERROR(VLOOKUP(C2076,msu,2,0),"")</f>
        <v/>
      </c>
      <c r="E2076" s="236"/>
      <c r="F2076" s="236"/>
      <c r="G2076" s="244"/>
      <c r="H2076" s="259" t="str">
        <f t="shared" ref="H2076:H2139" si="356">IFERROR(VLOOKUP(G2076,oo,2,0),"")</f>
        <v/>
      </c>
      <c r="I2076" s="236"/>
      <c r="J2076" s="236"/>
      <c r="K2076" s="236"/>
      <c r="L2076" s="236"/>
      <c r="M2076" s="311">
        <f t="shared" si="352"/>
        <v>0</v>
      </c>
      <c r="N2076" s="236"/>
      <c r="O2076" s="236"/>
      <c r="P2076" s="236"/>
      <c r="Q2076" s="236"/>
      <c r="R2076" s="236"/>
      <c r="S2076" s="236"/>
      <c r="T2076" s="236"/>
      <c r="U2076" s="236"/>
      <c r="V2076" s="236"/>
      <c r="W2076" s="236"/>
      <c r="X2076" s="236"/>
      <c r="Y2076" s="236"/>
      <c r="Z2076" s="236"/>
      <c r="AA2076" s="236"/>
      <c r="AB2076" s="236"/>
      <c r="AC2076" s="236"/>
      <c r="AD2076" s="236"/>
      <c r="AE2076" s="236"/>
      <c r="AF2076" s="236"/>
      <c r="AG2076" s="236"/>
      <c r="AH2076" s="236"/>
      <c r="AI2076" s="236"/>
      <c r="AJ2076" s="236"/>
      <c r="AK2076" s="236"/>
      <c r="AL2076" s="260" t="str">
        <f t="shared" si="349"/>
        <v>нет</v>
      </c>
      <c r="AM2076" s="260" t="str">
        <f t="shared" si="353"/>
        <v>нет</v>
      </c>
      <c r="AN2076" s="260">
        <f t="shared" si="350"/>
        <v>0</v>
      </c>
      <c r="AO2076" s="260" t="e">
        <f t="shared" si="351"/>
        <v>#VALUE!</v>
      </c>
    </row>
    <row r="2077" spans="1:41">
      <c r="A2077" s="264" t="e">
        <f t="shared" si="354"/>
        <v>#VALUE!</v>
      </c>
      <c r="B2077" s="243">
        <v>2165</v>
      </c>
      <c r="C2077" s="244"/>
      <c r="D2077" s="259" t="str">
        <f t="shared" si="355"/>
        <v/>
      </c>
      <c r="E2077" s="236"/>
      <c r="F2077" s="236"/>
      <c r="G2077" s="244"/>
      <c r="H2077" s="259" t="str">
        <f t="shared" si="356"/>
        <v/>
      </c>
      <c r="I2077" s="236"/>
      <c r="J2077" s="236"/>
      <c r="K2077" s="236"/>
      <c r="L2077" s="236"/>
      <c r="M2077" s="311">
        <f t="shared" si="352"/>
        <v>0</v>
      </c>
      <c r="N2077" s="236"/>
      <c r="O2077" s="236"/>
      <c r="P2077" s="236"/>
      <c r="Q2077" s="236"/>
      <c r="R2077" s="236"/>
      <c r="S2077" s="236"/>
      <c r="T2077" s="236"/>
      <c r="U2077" s="236"/>
      <c r="V2077" s="236"/>
      <c r="W2077" s="236"/>
      <c r="X2077" s="236"/>
      <c r="Y2077" s="236"/>
      <c r="Z2077" s="236"/>
      <c r="AA2077" s="236"/>
      <c r="AB2077" s="236"/>
      <c r="AC2077" s="236"/>
      <c r="AD2077" s="236"/>
      <c r="AE2077" s="236"/>
      <c r="AF2077" s="236"/>
      <c r="AG2077" s="236"/>
      <c r="AH2077" s="236"/>
      <c r="AI2077" s="236"/>
      <c r="AJ2077" s="236"/>
      <c r="AK2077" s="236"/>
      <c r="AL2077" s="260" t="str">
        <f t="shared" si="349"/>
        <v>нет</v>
      </c>
      <c r="AM2077" s="260" t="str">
        <f t="shared" si="353"/>
        <v>нет</v>
      </c>
      <c r="AN2077" s="260">
        <f t="shared" si="350"/>
        <v>0</v>
      </c>
      <c r="AO2077" s="260" t="e">
        <f t="shared" si="351"/>
        <v>#VALUE!</v>
      </c>
    </row>
    <row r="2078" spans="1:41">
      <c r="A2078" s="264" t="e">
        <f t="shared" si="354"/>
        <v>#VALUE!</v>
      </c>
      <c r="B2078" s="243">
        <v>2166</v>
      </c>
      <c r="C2078" s="244"/>
      <c r="D2078" s="259" t="str">
        <f t="shared" si="355"/>
        <v/>
      </c>
      <c r="E2078" s="236"/>
      <c r="F2078" s="236"/>
      <c r="G2078" s="244"/>
      <c r="H2078" s="259" t="str">
        <f t="shared" si="356"/>
        <v/>
      </c>
      <c r="I2078" s="236"/>
      <c r="J2078" s="236"/>
      <c r="K2078" s="236"/>
      <c r="L2078" s="236"/>
      <c r="M2078" s="311">
        <f t="shared" si="352"/>
        <v>0</v>
      </c>
      <c r="N2078" s="236"/>
      <c r="O2078" s="236"/>
      <c r="P2078" s="236"/>
      <c r="Q2078" s="236"/>
      <c r="R2078" s="236"/>
      <c r="S2078" s="236"/>
      <c r="T2078" s="236"/>
      <c r="U2078" s="236"/>
      <c r="V2078" s="236"/>
      <c r="W2078" s="236"/>
      <c r="X2078" s="236"/>
      <c r="Y2078" s="236"/>
      <c r="Z2078" s="236"/>
      <c r="AA2078" s="236"/>
      <c r="AB2078" s="236"/>
      <c r="AC2078" s="236"/>
      <c r="AD2078" s="236"/>
      <c r="AE2078" s="236"/>
      <c r="AF2078" s="236"/>
      <c r="AG2078" s="236"/>
      <c r="AH2078" s="236"/>
      <c r="AI2078" s="236"/>
      <c r="AJ2078" s="236"/>
      <c r="AK2078" s="236"/>
      <c r="AL2078" s="260" t="str">
        <f t="shared" si="349"/>
        <v>нет</v>
      </c>
      <c r="AM2078" s="260" t="str">
        <f t="shared" si="353"/>
        <v>нет</v>
      </c>
      <c r="AN2078" s="260">
        <f t="shared" si="350"/>
        <v>0</v>
      </c>
      <c r="AO2078" s="260" t="e">
        <f t="shared" si="351"/>
        <v>#VALUE!</v>
      </c>
    </row>
    <row r="2079" spans="1:41">
      <c r="A2079" s="264" t="e">
        <f t="shared" si="354"/>
        <v>#VALUE!</v>
      </c>
      <c r="B2079" s="243">
        <v>2167</v>
      </c>
      <c r="C2079" s="244"/>
      <c r="D2079" s="259" t="str">
        <f t="shared" si="355"/>
        <v/>
      </c>
      <c r="E2079" s="236"/>
      <c r="F2079" s="236"/>
      <c r="G2079" s="244"/>
      <c r="H2079" s="259" t="str">
        <f t="shared" si="356"/>
        <v/>
      </c>
      <c r="I2079" s="236"/>
      <c r="J2079" s="236"/>
      <c r="K2079" s="236"/>
      <c r="L2079" s="236"/>
      <c r="M2079" s="311">
        <f t="shared" si="352"/>
        <v>0</v>
      </c>
      <c r="N2079" s="236"/>
      <c r="O2079" s="236"/>
      <c r="P2079" s="236"/>
      <c r="Q2079" s="236"/>
      <c r="R2079" s="236"/>
      <c r="S2079" s="236"/>
      <c r="T2079" s="236"/>
      <c r="U2079" s="236"/>
      <c r="V2079" s="236"/>
      <c r="W2079" s="236"/>
      <c r="X2079" s="236"/>
      <c r="Y2079" s="236"/>
      <c r="Z2079" s="236"/>
      <c r="AA2079" s="236"/>
      <c r="AB2079" s="236"/>
      <c r="AC2079" s="236"/>
      <c r="AD2079" s="236"/>
      <c r="AE2079" s="236"/>
      <c r="AF2079" s="236"/>
      <c r="AG2079" s="236"/>
      <c r="AH2079" s="236"/>
      <c r="AI2079" s="236"/>
      <c r="AJ2079" s="236"/>
      <c r="AK2079" s="236"/>
      <c r="AL2079" s="260" t="str">
        <f t="shared" si="349"/>
        <v>нет</v>
      </c>
      <c r="AM2079" s="260" t="str">
        <f t="shared" si="353"/>
        <v>нет</v>
      </c>
      <c r="AN2079" s="260">
        <f t="shared" si="350"/>
        <v>0</v>
      </c>
      <c r="AO2079" s="260" t="e">
        <f t="shared" si="351"/>
        <v>#VALUE!</v>
      </c>
    </row>
    <row r="2080" spans="1:41">
      <c r="A2080" s="264" t="e">
        <f t="shared" si="354"/>
        <v>#VALUE!</v>
      </c>
      <c r="B2080" s="243">
        <v>2168</v>
      </c>
      <c r="C2080" s="244"/>
      <c r="D2080" s="259" t="str">
        <f t="shared" si="355"/>
        <v/>
      </c>
      <c r="E2080" s="236"/>
      <c r="F2080" s="236"/>
      <c r="G2080" s="244"/>
      <c r="H2080" s="259" t="str">
        <f t="shared" si="356"/>
        <v/>
      </c>
      <c r="I2080" s="236"/>
      <c r="J2080" s="236"/>
      <c r="K2080" s="236"/>
      <c r="L2080" s="236"/>
      <c r="M2080" s="311">
        <f t="shared" si="352"/>
        <v>0</v>
      </c>
      <c r="N2080" s="236"/>
      <c r="O2080" s="236"/>
      <c r="P2080" s="236"/>
      <c r="Q2080" s="236"/>
      <c r="R2080" s="236"/>
      <c r="S2080" s="236"/>
      <c r="T2080" s="236"/>
      <c r="U2080" s="236"/>
      <c r="V2080" s="236"/>
      <c r="W2080" s="236"/>
      <c r="X2080" s="236"/>
      <c r="Y2080" s="236"/>
      <c r="Z2080" s="236"/>
      <c r="AA2080" s="236"/>
      <c r="AB2080" s="236"/>
      <c r="AC2080" s="236"/>
      <c r="AD2080" s="236"/>
      <c r="AE2080" s="236"/>
      <c r="AF2080" s="236"/>
      <c r="AG2080" s="236"/>
      <c r="AH2080" s="236"/>
      <c r="AI2080" s="236"/>
      <c r="AJ2080" s="236"/>
      <c r="AK2080" s="236"/>
      <c r="AL2080" s="260" t="str">
        <f t="shared" si="349"/>
        <v>нет</v>
      </c>
      <c r="AM2080" s="260" t="str">
        <f t="shared" si="353"/>
        <v>нет</v>
      </c>
      <c r="AN2080" s="260">
        <f t="shared" si="350"/>
        <v>0</v>
      </c>
      <c r="AO2080" s="260" t="e">
        <f t="shared" si="351"/>
        <v>#VALUE!</v>
      </c>
    </row>
    <row r="2081" spans="1:41">
      <c r="A2081" s="264" t="e">
        <f t="shared" si="354"/>
        <v>#VALUE!</v>
      </c>
      <c r="B2081" s="243">
        <v>2169</v>
      </c>
      <c r="C2081" s="244"/>
      <c r="D2081" s="259" t="str">
        <f t="shared" si="355"/>
        <v/>
      </c>
      <c r="E2081" s="236"/>
      <c r="F2081" s="236"/>
      <c r="G2081" s="244"/>
      <c r="H2081" s="259" t="str">
        <f t="shared" si="356"/>
        <v/>
      </c>
      <c r="I2081" s="236"/>
      <c r="J2081" s="236"/>
      <c r="K2081" s="236"/>
      <c r="L2081" s="236"/>
      <c r="M2081" s="311">
        <f t="shared" si="352"/>
        <v>0</v>
      </c>
      <c r="N2081" s="236"/>
      <c r="O2081" s="236"/>
      <c r="P2081" s="236"/>
      <c r="Q2081" s="236"/>
      <c r="R2081" s="236"/>
      <c r="S2081" s="236"/>
      <c r="T2081" s="236"/>
      <c r="U2081" s="236"/>
      <c r="V2081" s="236"/>
      <c r="W2081" s="236"/>
      <c r="X2081" s="236"/>
      <c r="Y2081" s="236"/>
      <c r="Z2081" s="236"/>
      <c r="AA2081" s="236"/>
      <c r="AB2081" s="236"/>
      <c r="AC2081" s="236"/>
      <c r="AD2081" s="236"/>
      <c r="AE2081" s="236"/>
      <c r="AF2081" s="236"/>
      <c r="AG2081" s="236"/>
      <c r="AH2081" s="236"/>
      <c r="AI2081" s="236"/>
      <c r="AJ2081" s="236"/>
      <c r="AK2081" s="236"/>
      <c r="AL2081" s="260" t="str">
        <f t="shared" si="349"/>
        <v>нет</v>
      </c>
      <c r="AM2081" s="260" t="str">
        <f t="shared" si="353"/>
        <v>нет</v>
      </c>
      <c r="AN2081" s="260">
        <f t="shared" si="350"/>
        <v>0</v>
      </c>
      <c r="AO2081" s="260" t="e">
        <f t="shared" si="351"/>
        <v>#VALUE!</v>
      </c>
    </row>
    <row r="2082" spans="1:41">
      <c r="A2082" s="264" t="e">
        <f t="shared" si="354"/>
        <v>#VALUE!</v>
      </c>
      <c r="B2082" s="243">
        <v>2170</v>
      </c>
      <c r="C2082" s="244"/>
      <c r="D2082" s="259" t="str">
        <f t="shared" si="355"/>
        <v/>
      </c>
      <c r="E2082" s="236"/>
      <c r="F2082" s="236"/>
      <c r="G2082" s="244"/>
      <c r="H2082" s="259" t="str">
        <f t="shared" si="356"/>
        <v/>
      </c>
      <c r="I2082" s="236"/>
      <c r="J2082" s="236"/>
      <c r="K2082" s="236"/>
      <c r="L2082" s="236"/>
      <c r="M2082" s="311">
        <f t="shared" si="352"/>
        <v>0</v>
      </c>
      <c r="N2082" s="236"/>
      <c r="O2082" s="236"/>
      <c r="P2082" s="236"/>
      <c r="Q2082" s="236"/>
      <c r="R2082" s="236"/>
      <c r="S2082" s="236"/>
      <c r="T2082" s="236"/>
      <c r="U2082" s="236"/>
      <c r="V2082" s="236"/>
      <c r="W2082" s="236"/>
      <c r="X2082" s="236"/>
      <c r="Y2082" s="236"/>
      <c r="Z2082" s="236"/>
      <c r="AA2082" s="236"/>
      <c r="AB2082" s="236"/>
      <c r="AC2082" s="236"/>
      <c r="AD2082" s="236"/>
      <c r="AE2082" s="236"/>
      <c r="AF2082" s="236"/>
      <c r="AG2082" s="236"/>
      <c r="AH2082" s="236"/>
      <c r="AI2082" s="236"/>
      <c r="AJ2082" s="236"/>
      <c r="AK2082" s="236"/>
      <c r="AL2082" s="260" t="str">
        <f t="shared" ref="AL2082:AL2145" si="357">IF($I2082&lt;5,"нет",IF($I2082&gt;9,"нет","да"))</f>
        <v>нет</v>
      </c>
      <c r="AM2082" s="260" t="str">
        <f t="shared" si="353"/>
        <v>нет</v>
      </c>
      <c r="AN2082" s="260">
        <f t="shared" ref="AN2082:AN2145" si="358">COUNTIF(N2082:AK2082,"призер")+COUNTIF(N2082:AK2082,"победитель")</f>
        <v>0</v>
      </c>
      <c r="AO2082" s="260" t="e">
        <f t="shared" ref="AO2082:AO2145" si="359">IF(LEN(G2082)=5,LEFT(G2082,1)+100,LEFT(G2082,2)+100)</f>
        <v>#VALUE!</v>
      </c>
    </row>
    <row r="2083" spans="1:41">
      <c r="A2083" s="264" t="e">
        <f t="shared" si="354"/>
        <v>#VALUE!</v>
      </c>
      <c r="B2083" s="243">
        <v>2171</v>
      </c>
      <c r="C2083" s="244"/>
      <c r="D2083" s="259" t="str">
        <f t="shared" si="355"/>
        <v/>
      </c>
      <c r="E2083" s="236"/>
      <c r="F2083" s="236"/>
      <c r="G2083" s="244"/>
      <c r="H2083" s="259" t="str">
        <f t="shared" si="356"/>
        <v/>
      </c>
      <c r="I2083" s="236"/>
      <c r="J2083" s="236"/>
      <c r="K2083" s="236"/>
      <c r="L2083" s="236"/>
      <c r="M2083" s="311">
        <f t="shared" ref="M2083:M2146" si="360">COUNTA(N2083:AK2083)</f>
        <v>0</v>
      </c>
      <c r="N2083" s="236"/>
      <c r="O2083" s="236"/>
      <c r="P2083" s="236"/>
      <c r="Q2083" s="236"/>
      <c r="R2083" s="236"/>
      <c r="S2083" s="236"/>
      <c r="T2083" s="236"/>
      <c r="U2083" s="236"/>
      <c r="V2083" s="236"/>
      <c r="W2083" s="236"/>
      <c r="X2083" s="236"/>
      <c r="Y2083" s="236"/>
      <c r="Z2083" s="236"/>
      <c r="AA2083" s="236"/>
      <c r="AB2083" s="236"/>
      <c r="AC2083" s="236"/>
      <c r="AD2083" s="236"/>
      <c r="AE2083" s="236"/>
      <c r="AF2083" s="236"/>
      <c r="AG2083" s="236"/>
      <c r="AH2083" s="236"/>
      <c r="AI2083" s="236"/>
      <c r="AJ2083" s="236"/>
      <c r="AK2083" s="236"/>
      <c r="AL2083" s="260" t="str">
        <f t="shared" si="357"/>
        <v>нет</v>
      </c>
      <c r="AM2083" s="260" t="str">
        <f t="shared" ref="AM2083:AM2146" si="361">IF($I2083&lt;=9,"нет","да")</f>
        <v>нет</v>
      </c>
      <c r="AN2083" s="260">
        <f t="shared" si="358"/>
        <v>0</v>
      </c>
      <c r="AO2083" s="260" t="e">
        <f t="shared" si="359"/>
        <v>#VALUE!</v>
      </c>
    </row>
    <row r="2084" spans="1:41">
      <c r="A2084" s="264" t="e">
        <f t="shared" si="354"/>
        <v>#VALUE!</v>
      </c>
      <c r="B2084" s="243">
        <v>2172</v>
      </c>
      <c r="C2084" s="244"/>
      <c r="D2084" s="259" t="str">
        <f t="shared" si="355"/>
        <v/>
      </c>
      <c r="E2084" s="236"/>
      <c r="F2084" s="236"/>
      <c r="G2084" s="244"/>
      <c r="H2084" s="259" t="str">
        <f t="shared" si="356"/>
        <v/>
      </c>
      <c r="I2084" s="236"/>
      <c r="J2084" s="236"/>
      <c r="K2084" s="236"/>
      <c r="L2084" s="236"/>
      <c r="M2084" s="311">
        <f t="shared" si="360"/>
        <v>0</v>
      </c>
      <c r="N2084" s="236"/>
      <c r="O2084" s="236"/>
      <c r="P2084" s="236"/>
      <c r="Q2084" s="236"/>
      <c r="R2084" s="236"/>
      <c r="S2084" s="236"/>
      <c r="T2084" s="236"/>
      <c r="U2084" s="236"/>
      <c r="V2084" s="236"/>
      <c r="W2084" s="236"/>
      <c r="X2084" s="236"/>
      <c r="Y2084" s="236"/>
      <c r="Z2084" s="236"/>
      <c r="AA2084" s="236"/>
      <c r="AB2084" s="236"/>
      <c r="AC2084" s="236"/>
      <c r="AD2084" s="236"/>
      <c r="AE2084" s="236"/>
      <c r="AF2084" s="236"/>
      <c r="AG2084" s="236"/>
      <c r="AH2084" s="236"/>
      <c r="AI2084" s="236"/>
      <c r="AJ2084" s="236"/>
      <c r="AK2084" s="236"/>
      <c r="AL2084" s="260" t="str">
        <f t="shared" si="357"/>
        <v>нет</v>
      </c>
      <c r="AM2084" s="260" t="str">
        <f t="shared" si="361"/>
        <v>нет</v>
      </c>
      <c r="AN2084" s="260">
        <f t="shared" si="358"/>
        <v>0</v>
      </c>
      <c r="AO2084" s="260" t="e">
        <f t="shared" si="359"/>
        <v>#VALUE!</v>
      </c>
    </row>
    <row r="2085" spans="1:41">
      <c r="A2085" s="264" t="e">
        <f t="shared" si="354"/>
        <v>#VALUE!</v>
      </c>
      <c r="B2085" s="243">
        <v>2173</v>
      </c>
      <c r="C2085" s="244"/>
      <c r="D2085" s="259" t="str">
        <f t="shared" si="355"/>
        <v/>
      </c>
      <c r="E2085" s="236"/>
      <c r="F2085" s="236"/>
      <c r="G2085" s="244"/>
      <c r="H2085" s="259" t="str">
        <f t="shared" si="356"/>
        <v/>
      </c>
      <c r="I2085" s="236"/>
      <c r="J2085" s="236"/>
      <c r="K2085" s="236"/>
      <c r="L2085" s="236"/>
      <c r="M2085" s="311">
        <f t="shared" si="360"/>
        <v>0</v>
      </c>
      <c r="N2085" s="236"/>
      <c r="O2085" s="236"/>
      <c r="P2085" s="236"/>
      <c r="Q2085" s="236"/>
      <c r="R2085" s="236"/>
      <c r="S2085" s="236"/>
      <c r="T2085" s="236"/>
      <c r="U2085" s="236"/>
      <c r="V2085" s="236"/>
      <c r="W2085" s="236"/>
      <c r="X2085" s="236"/>
      <c r="Y2085" s="236"/>
      <c r="Z2085" s="236"/>
      <c r="AA2085" s="236"/>
      <c r="AB2085" s="236"/>
      <c r="AC2085" s="236"/>
      <c r="AD2085" s="236"/>
      <c r="AE2085" s="236"/>
      <c r="AF2085" s="236"/>
      <c r="AG2085" s="236"/>
      <c r="AH2085" s="236"/>
      <c r="AI2085" s="236"/>
      <c r="AJ2085" s="236"/>
      <c r="AK2085" s="236"/>
      <c r="AL2085" s="260" t="str">
        <f t="shared" si="357"/>
        <v>нет</v>
      </c>
      <c r="AM2085" s="260" t="str">
        <f t="shared" si="361"/>
        <v>нет</v>
      </c>
      <c r="AN2085" s="260">
        <f t="shared" si="358"/>
        <v>0</v>
      </c>
      <c r="AO2085" s="260" t="e">
        <f t="shared" si="359"/>
        <v>#VALUE!</v>
      </c>
    </row>
    <row r="2086" spans="1:41">
      <c r="A2086" s="264" t="e">
        <f t="shared" si="354"/>
        <v>#VALUE!</v>
      </c>
      <c r="B2086" s="243">
        <v>2174</v>
      </c>
      <c r="C2086" s="244"/>
      <c r="D2086" s="259" t="str">
        <f t="shared" si="355"/>
        <v/>
      </c>
      <c r="E2086" s="236"/>
      <c r="F2086" s="236"/>
      <c r="G2086" s="244"/>
      <c r="H2086" s="259" t="str">
        <f t="shared" si="356"/>
        <v/>
      </c>
      <c r="I2086" s="236"/>
      <c r="J2086" s="236"/>
      <c r="K2086" s="236"/>
      <c r="L2086" s="236"/>
      <c r="M2086" s="311">
        <f t="shared" si="360"/>
        <v>0</v>
      </c>
      <c r="N2086" s="236"/>
      <c r="O2086" s="236"/>
      <c r="P2086" s="236"/>
      <c r="Q2086" s="236"/>
      <c r="R2086" s="236"/>
      <c r="S2086" s="236"/>
      <c r="T2086" s="236"/>
      <c r="U2086" s="236"/>
      <c r="V2086" s="236"/>
      <c r="W2086" s="236"/>
      <c r="X2086" s="236"/>
      <c r="Y2086" s="236"/>
      <c r="Z2086" s="236"/>
      <c r="AA2086" s="236"/>
      <c r="AB2086" s="236"/>
      <c r="AC2086" s="236"/>
      <c r="AD2086" s="236"/>
      <c r="AE2086" s="236"/>
      <c r="AF2086" s="236"/>
      <c r="AG2086" s="236"/>
      <c r="AH2086" s="236"/>
      <c r="AI2086" s="236"/>
      <c r="AJ2086" s="236"/>
      <c r="AK2086" s="236"/>
      <c r="AL2086" s="260" t="str">
        <f t="shared" si="357"/>
        <v>нет</v>
      </c>
      <c r="AM2086" s="260" t="str">
        <f t="shared" si="361"/>
        <v>нет</v>
      </c>
      <c r="AN2086" s="260">
        <f t="shared" si="358"/>
        <v>0</v>
      </c>
      <c r="AO2086" s="260" t="e">
        <f t="shared" si="359"/>
        <v>#VALUE!</v>
      </c>
    </row>
    <row r="2087" spans="1:41">
      <c r="A2087" s="264" t="e">
        <f t="shared" si="354"/>
        <v>#VALUE!</v>
      </c>
      <c r="B2087" s="243">
        <v>2175</v>
      </c>
      <c r="C2087" s="244"/>
      <c r="D2087" s="259" t="str">
        <f t="shared" si="355"/>
        <v/>
      </c>
      <c r="E2087" s="236"/>
      <c r="F2087" s="236"/>
      <c r="G2087" s="244"/>
      <c r="H2087" s="259" t="str">
        <f t="shared" si="356"/>
        <v/>
      </c>
      <c r="I2087" s="236"/>
      <c r="J2087" s="236"/>
      <c r="K2087" s="236"/>
      <c r="L2087" s="236"/>
      <c r="M2087" s="311">
        <f t="shared" si="360"/>
        <v>0</v>
      </c>
      <c r="N2087" s="236"/>
      <c r="O2087" s="236"/>
      <c r="P2087" s="236"/>
      <c r="Q2087" s="236"/>
      <c r="R2087" s="236"/>
      <c r="S2087" s="236"/>
      <c r="T2087" s="236"/>
      <c r="U2087" s="236"/>
      <c r="V2087" s="236"/>
      <c r="W2087" s="236"/>
      <c r="X2087" s="236"/>
      <c r="Y2087" s="236"/>
      <c r="Z2087" s="236"/>
      <c r="AA2087" s="236"/>
      <c r="AB2087" s="236"/>
      <c r="AC2087" s="236"/>
      <c r="AD2087" s="236"/>
      <c r="AE2087" s="236"/>
      <c r="AF2087" s="236"/>
      <c r="AG2087" s="236"/>
      <c r="AH2087" s="236"/>
      <c r="AI2087" s="236"/>
      <c r="AJ2087" s="236"/>
      <c r="AK2087" s="236"/>
      <c r="AL2087" s="260" t="str">
        <f t="shared" si="357"/>
        <v>нет</v>
      </c>
      <c r="AM2087" s="260" t="str">
        <f t="shared" si="361"/>
        <v>нет</v>
      </c>
      <c r="AN2087" s="260">
        <f t="shared" si="358"/>
        <v>0</v>
      </c>
      <c r="AO2087" s="260" t="e">
        <f t="shared" si="359"/>
        <v>#VALUE!</v>
      </c>
    </row>
    <row r="2088" spans="1:41">
      <c r="A2088" s="264" t="e">
        <f t="shared" si="354"/>
        <v>#VALUE!</v>
      </c>
      <c r="B2088" s="243">
        <v>2176</v>
      </c>
      <c r="C2088" s="244"/>
      <c r="D2088" s="259" t="str">
        <f t="shared" si="355"/>
        <v/>
      </c>
      <c r="E2088" s="236"/>
      <c r="F2088" s="236"/>
      <c r="G2088" s="244"/>
      <c r="H2088" s="259" t="str">
        <f t="shared" si="356"/>
        <v/>
      </c>
      <c r="I2088" s="236"/>
      <c r="J2088" s="236"/>
      <c r="K2088" s="236"/>
      <c r="L2088" s="236"/>
      <c r="M2088" s="311">
        <f t="shared" si="360"/>
        <v>0</v>
      </c>
      <c r="N2088" s="236"/>
      <c r="O2088" s="236"/>
      <c r="P2088" s="236"/>
      <c r="Q2088" s="236"/>
      <c r="R2088" s="236"/>
      <c r="S2088" s="236"/>
      <c r="T2088" s="236"/>
      <c r="U2088" s="236"/>
      <c r="V2088" s="236"/>
      <c r="W2088" s="236"/>
      <c r="X2088" s="236"/>
      <c r="Y2088" s="236"/>
      <c r="Z2088" s="236"/>
      <c r="AA2088" s="236"/>
      <c r="AB2088" s="236"/>
      <c r="AC2088" s="236"/>
      <c r="AD2088" s="236"/>
      <c r="AE2088" s="236"/>
      <c r="AF2088" s="236"/>
      <c r="AG2088" s="236"/>
      <c r="AH2088" s="236"/>
      <c r="AI2088" s="236"/>
      <c r="AJ2088" s="236"/>
      <c r="AK2088" s="236"/>
      <c r="AL2088" s="260" t="str">
        <f t="shared" si="357"/>
        <v>нет</v>
      </c>
      <c r="AM2088" s="260" t="str">
        <f t="shared" si="361"/>
        <v>нет</v>
      </c>
      <c r="AN2088" s="260">
        <f t="shared" si="358"/>
        <v>0</v>
      </c>
      <c r="AO2088" s="260" t="e">
        <f t="shared" si="359"/>
        <v>#VALUE!</v>
      </c>
    </row>
    <row r="2089" spans="1:41">
      <c r="A2089" s="264" t="e">
        <f t="shared" si="354"/>
        <v>#VALUE!</v>
      </c>
      <c r="B2089" s="243">
        <v>2177</v>
      </c>
      <c r="C2089" s="244"/>
      <c r="D2089" s="259" t="str">
        <f t="shared" si="355"/>
        <v/>
      </c>
      <c r="E2089" s="236"/>
      <c r="F2089" s="236"/>
      <c r="G2089" s="244"/>
      <c r="H2089" s="259" t="str">
        <f t="shared" si="356"/>
        <v/>
      </c>
      <c r="I2089" s="236"/>
      <c r="J2089" s="236"/>
      <c r="K2089" s="236"/>
      <c r="L2089" s="236"/>
      <c r="M2089" s="311">
        <f t="shared" si="360"/>
        <v>0</v>
      </c>
      <c r="N2089" s="236"/>
      <c r="O2089" s="236"/>
      <c r="P2089" s="236"/>
      <c r="Q2089" s="236"/>
      <c r="R2089" s="236"/>
      <c r="S2089" s="236"/>
      <c r="T2089" s="236"/>
      <c r="U2089" s="236"/>
      <c r="V2089" s="236"/>
      <c r="W2089" s="236"/>
      <c r="X2089" s="236"/>
      <c r="Y2089" s="236"/>
      <c r="Z2089" s="236"/>
      <c r="AA2089" s="236"/>
      <c r="AB2089" s="236"/>
      <c r="AC2089" s="236"/>
      <c r="AD2089" s="236"/>
      <c r="AE2089" s="236"/>
      <c r="AF2089" s="236"/>
      <c r="AG2089" s="236"/>
      <c r="AH2089" s="236"/>
      <c r="AI2089" s="236"/>
      <c r="AJ2089" s="236"/>
      <c r="AK2089" s="236"/>
      <c r="AL2089" s="260" t="str">
        <f t="shared" si="357"/>
        <v>нет</v>
      </c>
      <c r="AM2089" s="260" t="str">
        <f t="shared" si="361"/>
        <v>нет</v>
      </c>
      <c r="AN2089" s="260">
        <f t="shared" si="358"/>
        <v>0</v>
      </c>
      <c r="AO2089" s="260" t="e">
        <f t="shared" si="359"/>
        <v>#VALUE!</v>
      </c>
    </row>
    <row r="2090" spans="1:41">
      <c r="A2090" s="264" t="e">
        <f t="shared" si="354"/>
        <v>#VALUE!</v>
      </c>
      <c r="B2090" s="243">
        <v>2178</v>
      </c>
      <c r="C2090" s="244"/>
      <c r="D2090" s="259" t="str">
        <f t="shared" si="355"/>
        <v/>
      </c>
      <c r="E2090" s="236"/>
      <c r="F2090" s="236"/>
      <c r="G2090" s="244"/>
      <c r="H2090" s="259" t="str">
        <f t="shared" si="356"/>
        <v/>
      </c>
      <c r="I2090" s="236"/>
      <c r="J2090" s="236"/>
      <c r="K2090" s="236"/>
      <c r="L2090" s="236"/>
      <c r="M2090" s="311">
        <f t="shared" si="360"/>
        <v>0</v>
      </c>
      <c r="N2090" s="236"/>
      <c r="O2090" s="236"/>
      <c r="P2090" s="236"/>
      <c r="Q2090" s="236"/>
      <c r="R2090" s="236"/>
      <c r="S2090" s="236"/>
      <c r="T2090" s="236"/>
      <c r="U2090" s="236"/>
      <c r="V2090" s="236"/>
      <c r="W2090" s="236"/>
      <c r="X2090" s="236"/>
      <c r="Y2090" s="236"/>
      <c r="Z2090" s="236"/>
      <c r="AA2090" s="236"/>
      <c r="AB2090" s="236"/>
      <c r="AC2090" s="236"/>
      <c r="AD2090" s="236"/>
      <c r="AE2090" s="236"/>
      <c r="AF2090" s="236"/>
      <c r="AG2090" s="236"/>
      <c r="AH2090" s="236"/>
      <c r="AI2090" s="236"/>
      <c r="AJ2090" s="236"/>
      <c r="AK2090" s="236"/>
      <c r="AL2090" s="260" t="str">
        <f t="shared" si="357"/>
        <v>нет</v>
      </c>
      <c r="AM2090" s="260" t="str">
        <f t="shared" si="361"/>
        <v>нет</v>
      </c>
      <c r="AN2090" s="260">
        <f t="shared" si="358"/>
        <v>0</v>
      </c>
      <c r="AO2090" s="260" t="e">
        <f t="shared" si="359"/>
        <v>#VALUE!</v>
      </c>
    </row>
    <row r="2091" spans="1:41">
      <c r="A2091" s="264" t="e">
        <f t="shared" si="354"/>
        <v>#VALUE!</v>
      </c>
      <c r="B2091" s="243">
        <v>2179</v>
      </c>
      <c r="C2091" s="244"/>
      <c r="D2091" s="259" t="str">
        <f t="shared" si="355"/>
        <v/>
      </c>
      <c r="E2091" s="236"/>
      <c r="F2091" s="236"/>
      <c r="G2091" s="244"/>
      <c r="H2091" s="259" t="str">
        <f t="shared" si="356"/>
        <v/>
      </c>
      <c r="I2091" s="236"/>
      <c r="J2091" s="236"/>
      <c r="K2091" s="236"/>
      <c r="L2091" s="236"/>
      <c r="M2091" s="311">
        <f t="shared" si="360"/>
        <v>0</v>
      </c>
      <c r="N2091" s="236"/>
      <c r="O2091" s="236"/>
      <c r="P2091" s="236"/>
      <c r="Q2091" s="236"/>
      <c r="R2091" s="236"/>
      <c r="S2091" s="236"/>
      <c r="T2091" s="236"/>
      <c r="U2091" s="236"/>
      <c r="V2091" s="236"/>
      <c r="W2091" s="236"/>
      <c r="X2091" s="236"/>
      <c r="Y2091" s="236"/>
      <c r="Z2091" s="236"/>
      <c r="AA2091" s="236"/>
      <c r="AB2091" s="236"/>
      <c r="AC2091" s="236"/>
      <c r="AD2091" s="236"/>
      <c r="AE2091" s="236"/>
      <c r="AF2091" s="236"/>
      <c r="AG2091" s="236"/>
      <c r="AH2091" s="236"/>
      <c r="AI2091" s="236"/>
      <c r="AJ2091" s="236"/>
      <c r="AK2091" s="236"/>
      <c r="AL2091" s="260" t="str">
        <f t="shared" si="357"/>
        <v>нет</v>
      </c>
      <c r="AM2091" s="260" t="str">
        <f t="shared" si="361"/>
        <v>нет</v>
      </c>
      <c r="AN2091" s="260">
        <f t="shared" si="358"/>
        <v>0</v>
      </c>
      <c r="AO2091" s="260" t="e">
        <f t="shared" si="359"/>
        <v>#VALUE!</v>
      </c>
    </row>
    <row r="2092" spans="1:41">
      <c r="A2092" s="264" t="e">
        <f t="shared" si="354"/>
        <v>#VALUE!</v>
      </c>
      <c r="B2092" s="243">
        <v>2180</v>
      </c>
      <c r="C2092" s="244"/>
      <c r="D2092" s="259" t="str">
        <f t="shared" si="355"/>
        <v/>
      </c>
      <c r="E2092" s="236"/>
      <c r="F2092" s="236"/>
      <c r="G2092" s="244"/>
      <c r="H2092" s="259" t="str">
        <f t="shared" si="356"/>
        <v/>
      </c>
      <c r="I2092" s="236"/>
      <c r="J2092" s="236"/>
      <c r="K2092" s="236"/>
      <c r="L2092" s="236"/>
      <c r="M2092" s="311">
        <f t="shared" si="360"/>
        <v>0</v>
      </c>
      <c r="N2092" s="236"/>
      <c r="O2092" s="236"/>
      <c r="P2092" s="236"/>
      <c r="Q2092" s="236"/>
      <c r="R2092" s="236"/>
      <c r="S2092" s="236"/>
      <c r="T2092" s="236"/>
      <c r="U2092" s="236"/>
      <c r="V2092" s="236"/>
      <c r="W2092" s="236"/>
      <c r="X2092" s="236"/>
      <c r="Y2092" s="236"/>
      <c r="Z2092" s="236"/>
      <c r="AA2092" s="236"/>
      <c r="AB2092" s="236"/>
      <c r="AC2092" s="236"/>
      <c r="AD2092" s="236"/>
      <c r="AE2092" s="236"/>
      <c r="AF2092" s="236"/>
      <c r="AG2092" s="236"/>
      <c r="AH2092" s="236"/>
      <c r="AI2092" s="236"/>
      <c r="AJ2092" s="236"/>
      <c r="AK2092" s="236"/>
      <c r="AL2092" s="260" t="str">
        <f t="shared" si="357"/>
        <v>нет</v>
      </c>
      <c r="AM2092" s="260" t="str">
        <f t="shared" si="361"/>
        <v>нет</v>
      </c>
      <c r="AN2092" s="260">
        <f t="shared" si="358"/>
        <v>0</v>
      </c>
      <c r="AO2092" s="260" t="e">
        <f t="shared" si="359"/>
        <v>#VALUE!</v>
      </c>
    </row>
    <row r="2093" spans="1:41">
      <c r="A2093" s="264" t="e">
        <f t="shared" ref="A2093:A2156" si="362">IF($AO2093=$C2093, "Код_ОО+МСУ_верно", "Требуется проверка кода ОО или МСУ, кроме 101, 102,103")</f>
        <v>#VALUE!</v>
      </c>
      <c r="B2093" s="243">
        <v>2181</v>
      </c>
      <c r="C2093" s="244"/>
      <c r="D2093" s="259" t="str">
        <f t="shared" si="355"/>
        <v/>
      </c>
      <c r="E2093" s="236"/>
      <c r="F2093" s="236"/>
      <c r="G2093" s="244"/>
      <c r="H2093" s="259" t="str">
        <f t="shared" si="356"/>
        <v/>
      </c>
      <c r="I2093" s="236"/>
      <c r="J2093" s="236"/>
      <c r="K2093" s="236"/>
      <c r="L2093" s="236"/>
      <c r="M2093" s="311">
        <f t="shared" si="360"/>
        <v>0</v>
      </c>
      <c r="N2093" s="236"/>
      <c r="O2093" s="236"/>
      <c r="P2093" s="236"/>
      <c r="Q2093" s="236"/>
      <c r="R2093" s="236"/>
      <c r="S2093" s="236"/>
      <c r="T2093" s="236"/>
      <c r="U2093" s="236"/>
      <c r="V2093" s="236"/>
      <c r="W2093" s="236"/>
      <c r="X2093" s="236"/>
      <c r="Y2093" s="236"/>
      <c r="Z2093" s="236"/>
      <c r="AA2093" s="236"/>
      <c r="AB2093" s="236"/>
      <c r="AC2093" s="236"/>
      <c r="AD2093" s="236"/>
      <c r="AE2093" s="236"/>
      <c r="AF2093" s="236"/>
      <c r="AG2093" s="236"/>
      <c r="AH2093" s="236"/>
      <c r="AI2093" s="236"/>
      <c r="AJ2093" s="236"/>
      <c r="AK2093" s="236"/>
      <c r="AL2093" s="260" t="str">
        <f t="shared" si="357"/>
        <v>нет</v>
      </c>
      <c r="AM2093" s="260" t="str">
        <f t="shared" si="361"/>
        <v>нет</v>
      </c>
      <c r="AN2093" s="260">
        <f t="shared" si="358"/>
        <v>0</v>
      </c>
      <c r="AO2093" s="260" t="e">
        <f t="shared" si="359"/>
        <v>#VALUE!</v>
      </c>
    </row>
    <row r="2094" spans="1:41">
      <c r="A2094" s="264" t="e">
        <f t="shared" si="362"/>
        <v>#VALUE!</v>
      </c>
      <c r="B2094" s="243">
        <v>2182</v>
      </c>
      <c r="C2094" s="244"/>
      <c r="D2094" s="259" t="str">
        <f t="shared" si="355"/>
        <v/>
      </c>
      <c r="E2094" s="236"/>
      <c r="F2094" s="236"/>
      <c r="G2094" s="244"/>
      <c r="H2094" s="259" t="str">
        <f t="shared" si="356"/>
        <v/>
      </c>
      <c r="I2094" s="236"/>
      <c r="J2094" s="236"/>
      <c r="K2094" s="236"/>
      <c r="L2094" s="236"/>
      <c r="M2094" s="311">
        <f t="shared" si="360"/>
        <v>0</v>
      </c>
      <c r="N2094" s="236"/>
      <c r="O2094" s="236"/>
      <c r="P2094" s="236"/>
      <c r="Q2094" s="236"/>
      <c r="R2094" s="236"/>
      <c r="S2094" s="236"/>
      <c r="T2094" s="236"/>
      <c r="U2094" s="236"/>
      <c r="V2094" s="236"/>
      <c r="W2094" s="236"/>
      <c r="X2094" s="236"/>
      <c r="Y2094" s="236"/>
      <c r="Z2094" s="236"/>
      <c r="AA2094" s="236"/>
      <c r="AB2094" s="236"/>
      <c r="AC2094" s="236"/>
      <c r="AD2094" s="236"/>
      <c r="AE2094" s="236"/>
      <c r="AF2094" s="236"/>
      <c r="AG2094" s="236"/>
      <c r="AH2094" s="236"/>
      <c r="AI2094" s="236"/>
      <c r="AJ2094" s="236"/>
      <c r="AK2094" s="236"/>
      <c r="AL2094" s="260" t="str">
        <f t="shared" si="357"/>
        <v>нет</v>
      </c>
      <c r="AM2094" s="260" t="str">
        <f t="shared" si="361"/>
        <v>нет</v>
      </c>
      <c r="AN2094" s="260">
        <f t="shared" si="358"/>
        <v>0</v>
      </c>
      <c r="AO2094" s="260" t="e">
        <f t="shared" si="359"/>
        <v>#VALUE!</v>
      </c>
    </row>
    <row r="2095" spans="1:41">
      <c r="A2095" s="264" t="e">
        <f t="shared" si="362"/>
        <v>#VALUE!</v>
      </c>
      <c r="B2095" s="243">
        <v>2183</v>
      </c>
      <c r="C2095" s="244"/>
      <c r="D2095" s="259" t="str">
        <f t="shared" si="355"/>
        <v/>
      </c>
      <c r="E2095" s="236"/>
      <c r="F2095" s="236"/>
      <c r="G2095" s="244"/>
      <c r="H2095" s="259" t="str">
        <f t="shared" si="356"/>
        <v/>
      </c>
      <c r="I2095" s="236"/>
      <c r="J2095" s="236"/>
      <c r="K2095" s="236"/>
      <c r="L2095" s="236"/>
      <c r="M2095" s="311">
        <f t="shared" si="360"/>
        <v>0</v>
      </c>
      <c r="N2095" s="236"/>
      <c r="O2095" s="236"/>
      <c r="P2095" s="236"/>
      <c r="Q2095" s="236"/>
      <c r="R2095" s="236"/>
      <c r="S2095" s="236"/>
      <c r="T2095" s="236"/>
      <c r="U2095" s="236"/>
      <c r="V2095" s="236"/>
      <c r="W2095" s="236"/>
      <c r="X2095" s="236"/>
      <c r="Y2095" s="236"/>
      <c r="Z2095" s="236"/>
      <c r="AA2095" s="236"/>
      <c r="AB2095" s="236"/>
      <c r="AC2095" s="236"/>
      <c r="AD2095" s="236"/>
      <c r="AE2095" s="236"/>
      <c r="AF2095" s="236"/>
      <c r="AG2095" s="236"/>
      <c r="AH2095" s="236"/>
      <c r="AI2095" s="236"/>
      <c r="AJ2095" s="236"/>
      <c r="AK2095" s="236"/>
      <c r="AL2095" s="260" t="str">
        <f t="shared" si="357"/>
        <v>нет</v>
      </c>
      <c r="AM2095" s="260" t="str">
        <f t="shared" si="361"/>
        <v>нет</v>
      </c>
      <c r="AN2095" s="260">
        <f t="shared" si="358"/>
        <v>0</v>
      </c>
      <c r="AO2095" s="260" t="e">
        <f t="shared" si="359"/>
        <v>#VALUE!</v>
      </c>
    </row>
    <row r="2096" spans="1:41">
      <c r="A2096" s="264" t="e">
        <f t="shared" si="362"/>
        <v>#VALUE!</v>
      </c>
      <c r="B2096" s="243">
        <v>2184</v>
      </c>
      <c r="C2096" s="244"/>
      <c r="D2096" s="259" t="str">
        <f t="shared" si="355"/>
        <v/>
      </c>
      <c r="E2096" s="236"/>
      <c r="F2096" s="236"/>
      <c r="G2096" s="244"/>
      <c r="H2096" s="259" t="str">
        <f t="shared" si="356"/>
        <v/>
      </c>
      <c r="I2096" s="236"/>
      <c r="J2096" s="236"/>
      <c r="K2096" s="236"/>
      <c r="L2096" s="236"/>
      <c r="M2096" s="311">
        <f t="shared" si="360"/>
        <v>0</v>
      </c>
      <c r="N2096" s="236"/>
      <c r="O2096" s="236"/>
      <c r="P2096" s="236"/>
      <c r="Q2096" s="236"/>
      <c r="R2096" s="236"/>
      <c r="S2096" s="236"/>
      <c r="T2096" s="236"/>
      <c r="U2096" s="236"/>
      <c r="V2096" s="236"/>
      <c r="W2096" s="236"/>
      <c r="X2096" s="236"/>
      <c r="Y2096" s="236"/>
      <c r="Z2096" s="236"/>
      <c r="AA2096" s="236"/>
      <c r="AB2096" s="236"/>
      <c r="AC2096" s="236"/>
      <c r="AD2096" s="236"/>
      <c r="AE2096" s="236"/>
      <c r="AF2096" s="236"/>
      <c r="AG2096" s="236"/>
      <c r="AH2096" s="236"/>
      <c r="AI2096" s="236"/>
      <c r="AJ2096" s="236"/>
      <c r="AK2096" s="236"/>
      <c r="AL2096" s="260" t="str">
        <f t="shared" si="357"/>
        <v>нет</v>
      </c>
      <c r="AM2096" s="260" t="str">
        <f t="shared" si="361"/>
        <v>нет</v>
      </c>
      <c r="AN2096" s="260">
        <f t="shared" si="358"/>
        <v>0</v>
      </c>
      <c r="AO2096" s="260" t="e">
        <f t="shared" si="359"/>
        <v>#VALUE!</v>
      </c>
    </row>
    <row r="2097" spans="1:41">
      <c r="A2097" s="264" t="e">
        <f t="shared" si="362"/>
        <v>#VALUE!</v>
      </c>
      <c r="B2097" s="243">
        <v>2185</v>
      </c>
      <c r="C2097" s="244"/>
      <c r="D2097" s="259" t="str">
        <f t="shared" si="355"/>
        <v/>
      </c>
      <c r="E2097" s="236"/>
      <c r="F2097" s="236"/>
      <c r="G2097" s="244"/>
      <c r="H2097" s="259" t="str">
        <f t="shared" si="356"/>
        <v/>
      </c>
      <c r="I2097" s="236"/>
      <c r="J2097" s="236"/>
      <c r="K2097" s="236"/>
      <c r="L2097" s="236"/>
      <c r="M2097" s="311">
        <f t="shared" si="360"/>
        <v>0</v>
      </c>
      <c r="N2097" s="236"/>
      <c r="O2097" s="236"/>
      <c r="P2097" s="236"/>
      <c r="Q2097" s="236"/>
      <c r="R2097" s="236"/>
      <c r="S2097" s="236"/>
      <c r="T2097" s="236"/>
      <c r="U2097" s="236"/>
      <c r="V2097" s="236"/>
      <c r="W2097" s="236"/>
      <c r="X2097" s="236"/>
      <c r="Y2097" s="236"/>
      <c r="Z2097" s="236"/>
      <c r="AA2097" s="236"/>
      <c r="AB2097" s="236"/>
      <c r="AC2097" s="236"/>
      <c r="AD2097" s="236"/>
      <c r="AE2097" s="236"/>
      <c r="AF2097" s="236"/>
      <c r="AG2097" s="236"/>
      <c r="AH2097" s="236"/>
      <c r="AI2097" s="236"/>
      <c r="AJ2097" s="236"/>
      <c r="AK2097" s="236"/>
      <c r="AL2097" s="260" t="str">
        <f t="shared" si="357"/>
        <v>нет</v>
      </c>
      <c r="AM2097" s="260" t="str">
        <f t="shared" si="361"/>
        <v>нет</v>
      </c>
      <c r="AN2097" s="260">
        <f t="shared" si="358"/>
        <v>0</v>
      </c>
      <c r="AO2097" s="260" t="e">
        <f t="shared" si="359"/>
        <v>#VALUE!</v>
      </c>
    </row>
    <row r="2098" spans="1:41">
      <c r="A2098" s="264" t="e">
        <f t="shared" si="362"/>
        <v>#VALUE!</v>
      </c>
      <c r="B2098" s="243">
        <v>2186</v>
      </c>
      <c r="C2098" s="244"/>
      <c r="D2098" s="259" t="str">
        <f t="shared" si="355"/>
        <v/>
      </c>
      <c r="E2098" s="236"/>
      <c r="F2098" s="236"/>
      <c r="G2098" s="244"/>
      <c r="H2098" s="259" t="str">
        <f t="shared" si="356"/>
        <v/>
      </c>
      <c r="I2098" s="236"/>
      <c r="J2098" s="236"/>
      <c r="K2098" s="236"/>
      <c r="L2098" s="236"/>
      <c r="M2098" s="311">
        <f t="shared" si="360"/>
        <v>0</v>
      </c>
      <c r="N2098" s="236"/>
      <c r="O2098" s="236"/>
      <c r="P2098" s="236"/>
      <c r="Q2098" s="236"/>
      <c r="R2098" s="236"/>
      <c r="S2098" s="236"/>
      <c r="T2098" s="236"/>
      <c r="U2098" s="236"/>
      <c r="V2098" s="236"/>
      <c r="W2098" s="236"/>
      <c r="X2098" s="236"/>
      <c r="Y2098" s="236"/>
      <c r="Z2098" s="236"/>
      <c r="AA2098" s="236"/>
      <c r="AB2098" s="236"/>
      <c r="AC2098" s="236"/>
      <c r="AD2098" s="236"/>
      <c r="AE2098" s="236"/>
      <c r="AF2098" s="236"/>
      <c r="AG2098" s="236"/>
      <c r="AH2098" s="236"/>
      <c r="AI2098" s="236"/>
      <c r="AJ2098" s="236"/>
      <c r="AK2098" s="236"/>
      <c r="AL2098" s="260" t="str">
        <f t="shared" si="357"/>
        <v>нет</v>
      </c>
      <c r="AM2098" s="260" t="str">
        <f t="shared" si="361"/>
        <v>нет</v>
      </c>
      <c r="AN2098" s="260">
        <f t="shared" si="358"/>
        <v>0</v>
      </c>
      <c r="AO2098" s="260" t="e">
        <f t="shared" si="359"/>
        <v>#VALUE!</v>
      </c>
    </row>
    <row r="2099" spans="1:41">
      <c r="A2099" s="264" t="e">
        <f t="shared" si="362"/>
        <v>#VALUE!</v>
      </c>
      <c r="B2099" s="243">
        <v>2187</v>
      </c>
      <c r="C2099" s="244"/>
      <c r="D2099" s="259" t="str">
        <f t="shared" si="355"/>
        <v/>
      </c>
      <c r="E2099" s="236"/>
      <c r="F2099" s="236"/>
      <c r="G2099" s="244"/>
      <c r="H2099" s="259" t="str">
        <f t="shared" si="356"/>
        <v/>
      </c>
      <c r="I2099" s="236"/>
      <c r="J2099" s="236"/>
      <c r="K2099" s="236"/>
      <c r="L2099" s="236"/>
      <c r="M2099" s="311">
        <f t="shared" si="360"/>
        <v>0</v>
      </c>
      <c r="N2099" s="236"/>
      <c r="O2099" s="236"/>
      <c r="P2099" s="236"/>
      <c r="Q2099" s="236"/>
      <c r="R2099" s="236"/>
      <c r="S2099" s="236"/>
      <c r="T2099" s="236"/>
      <c r="U2099" s="236"/>
      <c r="V2099" s="236"/>
      <c r="W2099" s="236"/>
      <c r="X2099" s="236"/>
      <c r="Y2099" s="236"/>
      <c r="Z2099" s="236"/>
      <c r="AA2099" s="236"/>
      <c r="AB2099" s="236"/>
      <c r="AC2099" s="236"/>
      <c r="AD2099" s="236"/>
      <c r="AE2099" s="236"/>
      <c r="AF2099" s="236"/>
      <c r="AG2099" s="236"/>
      <c r="AH2099" s="236"/>
      <c r="AI2099" s="236"/>
      <c r="AJ2099" s="236"/>
      <c r="AK2099" s="236"/>
      <c r="AL2099" s="260" t="str">
        <f t="shared" si="357"/>
        <v>нет</v>
      </c>
      <c r="AM2099" s="260" t="str">
        <f t="shared" si="361"/>
        <v>нет</v>
      </c>
      <c r="AN2099" s="260">
        <f t="shared" si="358"/>
        <v>0</v>
      </c>
      <c r="AO2099" s="260" t="e">
        <f t="shared" si="359"/>
        <v>#VALUE!</v>
      </c>
    </row>
    <row r="2100" spans="1:41">
      <c r="A2100" s="264" t="e">
        <f t="shared" si="362"/>
        <v>#VALUE!</v>
      </c>
      <c r="B2100" s="243">
        <v>2188</v>
      </c>
      <c r="C2100" s="244"/>
      <c r="D2100" s="259" t="str">
        <f t="shared" si="355"/>
        <v/>
      </c>
      <c r="E2100" s="236"/>
      <c r="F2100" s="236"/>
      <c r="G2100" s="244"/>
      <c r="H2100" s="259" t="str">
        <f t="shared" si="356"/>
        <v/>
      </c>
      <c r="I2100" s="236"/>
      <c r="J2100" s="236"/>
      <c r="K2100" s="236"/>
      <c r="L2100" s="236"/>
      <c r="M2100" s="311">
        <f t="shared" si="360"/>
        <v>0</v>
      </c>
      <c r="N2100" s="236"/>
      <c r="O2100" s="236"/>
      <c r="P2100" s="236"/>
      <c r="Q2100" s="236"/>
      <c r="R2100" s="236"/>
      <c r="S2100" s="236"/>
      <c r="T2100" s="236"/>
      <c r="U2100" s="236"/>
      <c r="V2100" s="236"/>
      <c r="W2100" s="236"/>
      <c r="X2100" s="236"/>
      <c r="Y2100" s="236"/>
      <c r="Z2100" s="236"/>
      <c r="AA2100" s="236"/>
      <c r="AB2100" s="236"/>
      <c r="AC2100" s="236"/>
      <c r="AD2100" s="236"/>
      <c r="AE2100" s="236"/>
      <c r="AF2100" s="236"/>
      <c r="AG2100" s="236"/>
      <c r="AH2100" s="236"/>
      <c r="AI2100" s="236"/>
      <c r="AJ2100" s="236"/>
      <c r="AK2100" s="236"/>
      <c r="AL2100" s="260" t="str">
        <f t="shared" si="357"/>
        <v>нет</v>
      </c>
      <c r="AM2100" s="260" t="str">
        <f t="shared" si="361"/>
        <v>нет</v>
      </c>
      <c r="AN2100" s="260">
        <f t="shared" si="358"/>
        <v>0</v>
      </c>
      <c r="AO2100" s="260" t="e">
        <f t="shared" si="359"/>
        <v>#VALUE!</v>
      </c>
    </row>
    <row r="2101" spans="1:41">
      <c r="A2101" s="264" t="e">
        <f t="shared" si="362"/>
        <v>#VALUE!</v>
      </c>
      <c r="B2101" s="243">
        <v>2189</v>
      </c>
      <c r="C2101" s="244"/>
      <c r="D2101" s="259" t="str">
        <f t="shared" si="355"/>
        <v/>
      </c>
      <c r="E2101" s="236"/>
      <c r="F2101" s="236"/>
      <c r="G2101" s="244"/>
      <c r="H2101" s="259" t="str">
        <f t="shared" si="356"/>
        <v/>
      </c>
      <c r="I2101" s="236"/>
      <c r="J2101" s="236"/>
      <c r="K2101" s="236"/>
      <c r="L2101" s="236"/>
      <c r="M2101" s="311">
        <f t="shared" si="360"/>
        <v>0</v>
      </c>
      <c r="N2101" s="236"/>
      <c r="O2101" s="236"/>
      <c r="P2101" s="236"/>
      <c r="Q2101" s="236"/>
      <c r="R2101" s="236"/>
      <c r="S2101" s="236"/>
      <c r="T2101" s="236"/>
      <c r="U2101" s="236"/>
      <c r="V2101" s="236"/>
      <c r="W2101" s="236"/>
      <c r="X2101" s="236"/>
      <c r="Y2101" s="236"/>
      <c r="Z2101" s="236"/>
      <c r="AA2101" s="236"/>
      <c r="AB2101" s="236"/>
      <c r="AC2101" s="236"/>
      <c r="AD2101" s="236"/>
      <c r="AE2101" s="236"/>
      <c r="AF2101" s="236"/>
      <c r="AG2101" s="236"/>
      <c r="AH2101" s="236"/>
      <c r="AI2101" s="236"/>
      <c r="AJ2101" s="236"/>
      <c r="AK2101" s="236"/>
      <c r="AL2101" s="260" t="str">
        <f t="shared" si="357"/>
        <v>нет</v>
      </c>
      <c r="AM2101" s="260" t="str">
        <f t="shared" si="361"/>
        <v>нет</v>
      </c>
      <c r="AN2101" s="260">
        <f t="shared" si="358"/>
        <v>0</v>
      </c>
      <c r="AO2101" s="260" t="e">
        <f t="shared" si="359"/>
        <v>#VALUE!</v>
      </c>
    </row>
    <row r="2102" spans="1:41">
      <c r="A2102" s="264" t="e">
        <f t="shared" si="362"/>
        <v>#VALUE!</v>
      </c>
      <c r="B2102" s="243">
        <v>2190</v>
      </c>
      <c r="C2102" s="244"/>
      <c r="D2102" s="259" t="str">
        <f t="shared" si="355"/>
        <v/>
      </c>
      <c r="E2102" s="236"/>
      <c r="F2102" s="236"/>
      <c r="G2102" s="244"/>
      <c r="H2102" s="259" t="str">
        <f t="shared" si="356"/>
        <v/>
      </c>
      <c r="I2102" s="236"/>
      <c r="J2102" s="236"/>
      <c r="K2102" s="236"/>
      <c r="L2102" s="236"/>
      <c r="M2102" s="311">
        <f t="shared" si="360"/>
        <v>0</v>
      </c>
      <c r="N2102" s="236"/>
      <c r="O2102" s="236"/>
      <c r="P2102" s="236"/>
      <c r="Q2102" s="236"/>
      <c r="R2102" s="236"/>
      <c r="S2102" s="236"/>
      <c r="T2102" s="236"/>
      <c r="U2102" s="236"/>
      <c r="V2102" s="236"/>
      <c r="W2102" s="236"/>
      <c r="X2102" s="236"/>
      <c r="Y2102" s="236"/>
      <c r="Z2102" s="236"/>
      <c r="AA2102" s="236"/>
      <c r="AB2102" s="236"/>
      <c r="AC2102" s="236"/>
      <c r="AD2102" s="236"/>
      <c r="AE2102" s="236"/>
      <c r="AF2102" s="236"/>
      <c r="AG2102" s="236"/>
      <c r="AH2102" s="236"/>
      <c r="AI2102" s="236"/>
      <c r="AJ2102" s="236"/>
      <c r="AK2102" s="236"/>
      <c r="AL2102" s="260" t="str">
        <f t="shared" si="357"/>
        <v>нет</v>
      </c>
      <c r="AM2102" s="260" t="str">
        <f t="shared" si="361"/>
        <v>нет</v>
      </c>
      <c r="AN2102" s="260">
        <f t="shared" si="358"/>
        <v>0</v>
      </c>
      <c r="AO2102" s="260" t="e">
        <f t="shared" si="359"/>
        <v>#VALUE!</v>
      </c>
    </row>
    <row r="2103" spans="1:41">
      <c r="A2103" s="264" t="e">
        <f t="shared" si="362"/>
        <v>#VALUE!</v>
      </c>
      <c r="B2103" s="243">
        <v>2191</v>
      </c>
      <c r="C2103" s="244"/>
      <c r="D2103" s="259" t="str">
        <f t="shared" si="355"/>
        <v/>
      </c>
      <c r="E2103" s="236"/>
      <c r="F2103" s="236"/>
      <c r="G2103" s="244"/>
      <c r="H2103" s="259" t="str">
        <f t="shared" si="356"/>
        <v/>
      </c>
      <c r="I2103" s="236"/>
      <c r="J2103" s="236"/>
      <c r="K2103" s="236"/>
      <c r="L2103" s="236"/>
      <c r="M2103" s="311">
        <f t="shared" si="360"/>
        <v>0</v>
      </c>
      <c r="N2103" s="236"/>
      <c r="O2103" s="236"/>
      <c r="P2103" s="236"/>
      <c r="Q2103" s="236"/>
      <c r="R2103" s="236"/>
      <c r="S2103" s="236"/>
      <c r="T2103" s="236"/>
      <c r="U2103" s="236"/>
      <c r="V2103" s="236"/>
      <c r="W2103" s="236"/>
      <c r="X2103" s="236"/>
      <c r="Y2103" s="236"/>
      <c r="Z2103" s="236"/>
      <c r="AA2103" s="236"/>
      <c r="AB2103" s="236"/>
      <c r="AC2103" s="236"/>
      <c r="AD2103" s="236"/>
      <c r="AE2103" s="236"/>
      <c r="AF2103" s="236"/>
      <c r="AG2103" s="236"/>
      <c r="AH2103" s="236"/>
      <c r="AI2103" s="236"/>
      <c r="AJ2103" s="236"/>
      <c r="AK2103" s="236"/>
      <c r="AL2103" s="260" t="str">
        <f t="shared" si="357"/>
        <v>нет</v>
      </c>
      <c r="AM2103" s="260" t="str">
        <f t="shared" si="361"/>
        <v>нет</v>
      </c>
      <c r="AN2103" s="260">
        <f t="shared" si="358"/>
        <v>0</v>
      </c>
      <c r="AO2103" s="260" t="e">
        <f t="shared" si="359"/>
        <v>#VALUE!</v>
      </c>
    </row>
    <row r="2104" spans="1:41">
      <c r="A2104" s="264" t="e">
        <f t="shared" si="362"/>
        <v>#VALUE!</v>
      </c>
      <c r="B2104" s="243">
        <v>2192</v>
      </c>
      <c r="C2104" s="244"/>
      <c r="D2104" s="259" t="str">
        <f t="shared" si="355"/>
        <v/>
      </c>
      <c r="E2104" s="236"/>
      <c r="F2104" s="236"/>
      <c r="G2104" s="244"/>
      <c r="H2104" s="259" t="str">
        <f t="shared" si="356"/>
        <v/>
      </c>
      <c r="I2104" s="236"/>
      <c r="J2104" s="236"/>
      <c r="K2104" s="236"/>
      <c r="L2104" s="236"/>
      <c r="M2104" s="311">
        <f t="shared" si="360"/>
        <v>0</v>
      </c>
      <c r="N2104" s="236"/>
      <c r="O2104" s="236"/>
      <c r="P2104" s="236"/>
      <c r="Q2104" s="236"/>
      <c r="R2104" s="236"/>
      <c r="S2104" s="236"/>
      <c r="T2104" s="236"/>
      <c r="U2104" s="236"/>
      <c r="V2104" s="236"/>
      <c r="W2104" s="236"/>
      <c r="X2104" s="236"/>
      <c r="Y2104" s="236"/>
      <c r="Z2104" s="236"/>
      <c r="AA2104" s="236"/>
      <c r="AB2104" s="236"/>
      <c r="AC2104" s="236"/>
      <c r="AD2104" s="236"/>
      <c r="AE2104" s="236"/>
      <c r="AF2104" s="236"/>
      <c r="AG2104" s="236"/>
      <c r="AH2104" s="236"/>
      <c r="AI2104" s="236"/>
      <c r="AJ2104" s="236"/>
      <c r="AK2104" s="236"/>
      <c r="AL2104" s="260" t="str">
        <f t="shared" si="357"/>
        <v>нет</v>
      </c>
      <c r="AM2104" s="260" t="str">
        <f t="shared" si="361"/>
        <v>нет</v>
      </c>
      <c r="AN2104" s="260">
        <f t="shared" si="358"/>
        <v>0</v>
      </c>
      <c r="AO2104" s="260" t="e">
        <f t="shared" si="359"/>
        <v>#VALUE!</v>
      </c>
    </row>
    <row r="2105" spans="1:41">
      <c r="A2105" s="264" t="e">
        <f t="shared" si="362"/>
        <v>#VALUE!</v>
      </c>
      <c r="B2105" s="243">
        <v>2193</v>
      </c>
      <c r="C2105" s="244"/>
      <c r="D2105" s="259" t="str">
        <f t="shared" si="355"/>
        <v/>
      </c>
      <c r="E2105" s="236"/>
      <c r="F2105" s="236"/>
      <c r="G2105" s="244"/>
      <c r="H2105" s="259" t="str">
        <f t="shared" si="356"/>
        <v/>
      </c>
      <c r="I2105" s="236"/>
      <c r="J2105" s="236"/>
      <c r="K2105" s="236"/>
      <c r="L2105" s="236"/>
      <c r="M2105" s="311">
        <f t="shared" si="360"/>
        <v>0</v>
      </c>
      <c r="N2105" s="236"/>
      <c r="O2105" s="236"/>
      <c r="P2105" s="236"/>
      <c r="Q2105" s="236"/>
      <c r="R2105" s="236"/>
      <c r="S2105" s="236"/>
      <c r="T2105" s="236"/>
      <c r="U2105" s="236"/>
      <c r="V2105" s="236"/>
      <c r="W2105" s="236"/>
      <c r="X2105" s="236"/>
      <c r="Y2105" s="236"/>
      <c r="Z2105" s="236"/>
      <c r="AA2105" s="236"/>
      <c r="AB2105" s="236"/>
      <c r="AC2105" s="236"/>
      <c r="AD2105" s="236"/>
      <c r="AE2105" s="236"/>
      <c r="AF2105" s="236"/>
      <c r="AG2105" s="236"/>
      <c r="AH2105" s="236"/>
      <c r="AI2105" s="236"/>
      <c r="AJ2105" s="236"/>
      <c r="AK2105" s="236"/>
      <c r="AL2105" s="260" t="str">
        <f t="shared" si="357"/>
        <v>нет</v>
      </c>
      <c r="AM2105" s="260" t="str">
        <f t="shared" si="361"/>
        <v>нет</v>
      </c>
      <c r="AN2105" s="260">
        <f t="shared" si="358"/>
        <v>0</v>
      </c>
      <c r="AO2105" s="260" t="e">
        <f t="shared" si="359"/>
        <v>#VALUE!</v>
      </c>
    </row>
    <row r="2106" spans="1:41">
      <c r="A2106" s="264" t="e">
        <f t="shared" si="362"/>
        <v>#VALUE!</v>
      </c>
      <c r="B2106" s="243">
        <v>2194</v>
      </c>
      <c r="C2106" s="244"/>
      <c r="D2106" s="259" t="str">
        <f t="shared" si="355"/>
        <v/>
      </c>
      <c r="E2106" s="236"/>
      <c r="F2106" s="236"/>
      <c r="G2106" s="244"/>
      <c r="H2106" s="259" t="str">
        <f t="shared" si="356"/>
        <v/>
      </c>
      <c r="I2106" s="236"/>
      <c r="J2106" s="236"/>
      <c r="K2106" s="236"/>
      <c r="L2106" s="236"/>
      <c r="M2106" s="311">
        <f t="shared" si="360"/>
        <v>0</v>
      </c>
      <c r="N2106" s="236"/>
      <c r="O2106" s="236"/>
      <c r="P2106" s="236"/>
      <c r="Q2106" s="236"/>
      <c r="R2106" s="236"/>
      <c r="S2106" s="236"/>
      <c r="T2106" s="236"/>
      <c r="U2106" s="236"/>
      <c r="V2106" s="236"/>
      <c r="W2106" s="236"/>
      <c r="X2106" s="236"/>
      <c r="Y2106" s="236"/>
      <c r="Z2106" s="236"/>
      <c r="AA2106" s="236"/>
      <c r="AB2106" s="236"/>
      <c r="AC2106" s="236"/>
      <c r="AD2106" s="236"/>
      <c r="AE2106" s="236"/>
      <c r="AF2106" s="236"/>
      <c r="AG2106" s="236"/>
      <c r="AH2106" s="236"/>
      <c r="AI2106" s="236"/>
      <c r="AJ2106" s="236"/>
      <c r="AK2106" s="236"/>
      <c r="AL2106" s="260" t="str">
        <f t="shared" si="357"/>
        <v>нет</v>
      </c>
      <c r="AM2106" s="260" t="str">
        <f t="shared" si="361"/>
        <v>нет</v>
      </c>
      <c r="AN2106" s="260">
        <f t="shared" si="358"/>
        <v>0</v>
      </c>
      <c r="AO2106" s="260" t="e">
        <f t="shared" si="359"/>
        <v>#VALUE!</v>
      </c>
    </row>
    <row r="2107" spans="1:41">
      <c r="A2107" s="264" t="e">
        <f t="shared" si="362"/>
        <v>#VALUE!</v>
      </c>
      <c r="B2107" s="243">
        <v>2195</v>
      </c>
      <c r="C2107" s="244"/>
      <c r="D2107" s="259" t="str">
        <f t="shared" si="355"/>
        <v/>
      </c>
      <c r="E2107" s="236"/>
      <c r="F2107" s="236"/>
      <c r="G2107" s="244"/>
      <c r="H2107" s="259" t="str">
        <f t="shared" si="356"/>
        <v/>
      </c>
      <c r="I2107" s="236"/>
      <c r="J2107" s="236"/>
      <c r="K2107" s="236"/>
      <c r="L2107" s="236"/>
      <c r="M2107" s="311">
        <f t="shared" si="360"/>
        <v>0</v>
      </c>
      <c r="N2107" s="236"/>
      <c r="O2107" s="236"/>
      <c r="P2107" s="236"/>
      <c r="Q2107" s="236"/>
      <c r="R2107" s="236"/>
      <c r="S2107" s="236"/>
      <c r="T2107" s="236"/>
      <c r="U2107" s="236"/>
      <c r="V2107" s="236"/>
      <c r="W2107" s="236"/>
      <c r="X2107" s="236"/>
      <c r="Y2107" s="236"/>
      <c r="Z2107" s="236"/>
      <c r="AA2107" s="236"/>
      <c r="AB2107" s="236"/>
      <c r="AC2107" s="236"/>
      <c r="AD2107" s="236"/>
      <c r="AE2107" s="236"/>
      <c r="AF2107" s="236"/>
      <c r="AG2107" s="236"/>
      <c r="AH2107" s="236"/>
      <c r="AI2107" s="236"/>
      <c r="AJ2107" s="236"/>
      <c r="AK2107" s="236"/>
      <c r="AL2107" s="260" t="str">
        <f t="shared" si="357"/>
        <v>нет</v>
      </c>
      <c r="AM2107" s="260" t="str">
        <f t="shared" si="361"/>
        <v>нет</v>
      </c>
      <c r="AN2107" s="260">
        <f t="shared" si="358"/>
        <v>0</v>
      </c>
      <c r="AO2107" s="260" t="e">
        <f t="shared" si="359"/>
        <v>#VALUE!</v>
      </c>
    </row>
    <row r="2108" spans="1:41">
      <c r="A2108" s="264" t="e">
        <f t="shared" si="362"/>
        <v>#VALUE!</v>
      </c>
      <c r="B2108" s="243">
        <v>2196</v>
      </c>
      <c r="C2108" s="244"/>
      <c r="D2108" s="259" t="str">
        <f t="shared" si="355"/>
        <v/>
      </c>
      <c r="E2108" s="236"/>
      <c r="F2108" s="236"/>
      <c r="G2108" s="244"/>
      <c r="H2108" s="259" t="str">
        <f t="shared" si="356"/>
        <v/>
      </c>
      <c r="I2108" s="236"/>
      <c r="J2108" s="236"/>
      <c r="K2108" s="236"/>
      <c r="L2108" s="236"/>
      <c r="M2108" s="311">
        <f t="shared" si="360"/>
        <v>0</v>
      </c>
      <c r="N2108" s="236"/>
      <c r="O2108" s="236"/>
      <c r="P2108" s="236"/>
      <c r="Q2108" s="236"/>
      <c r="R2108" s="236"/>
      <c r="S2108" s="236"/>
      <c r="T2108" s="236"/>
      <c r="U2108" s="236"/>
      <c r="V2108" s="236"/>
      <c r="W2108" s="236"/>
      <c r="X2108" s="236"/>
      <c r="Y2108" s="236"/>
      <c r="Z2108" s="236"/>
      <c r="AA2108" s="236"/>
      <c r="AB2108" s="236"/>
      <c r="AC2108" s="236"/>
      <c r="AD2108" s="236"/>
      <c r="AE2108" s="236"/>
      <c r="AF2108" s="236"/>
      <c r="AG2108" s="236"/>
      <c r="AH2108" s="236"/>
      <c r="AI2108" s="236"/>
      <c r="AJ2108" s="236"/>
      <c r="AK2108" s="236"/>
      <c r="AL2108" s="260" t="str">
        <f t="shared" si="357"/>
        <v>нет</v>
      </c>
      <c r="AM2108" s="260" t="str">
        <f t="shared" si="361"/>
        <v>нет</v>
      </c>
      <c r="AN2108" s="260">
        <f t="shared" si="358"/>
        <v>0</v>
      </c>
      <c r="AO2108" s="260" t="e">
        <f t="shared" si="359"/>
        <v>#VALUE!</v>
      </c>
    </row>
    <row r="2109" spans="1:41">
      <c r="A2109" s="264" t="e">
        <f t="shared" si="362"/>
        <v>#VALUE!</v>
      </c>
      <c r="B2109" s="243">
        <v>2197</v>
      </c>
      <c r="C2109" s="244"/>
      <c r="D2109" s="259" t="str">
        <f t="shared" si="355"/>
        <v/>
      </c>
      <c r="E2109" s="236"/>
      <c r="F2109" s="236"/>
      <c r="G2109" s="244"/>
      <c r="H2109" s="259" t="str">
        <f t="shared" si="356"/>
        <v/>
      </c>
      <c r="I2109" s="236"/>
      <c r="J2109" s="236"/>
      <c r="K2109" s="236"/>
      <c r="L2109" s="236"/>
      <c r="M2109" s="311">
        <f t="shared" si="360"/>
        <v>0</v>
      </c>
      <c r="N2109" s="236"/>
      <c r="O2109" s="236"/>
      <c r="P2109" s="236"/>
      <c r="Q2109" s="236"/>
      <c r="R2109" s="236"/>
      <c r="S2109" s="236"/>
      <c r="T2109" s="236"/>
      <c r="U2109" s="236"/>
      <c r="V2109" s="236"/>
      <c r="W2109" s="236"/>
      <c r="X2109" s="236"/>
      <c r="Y2109" s="236"/>
      <c r="Z2109" s="236"/>
      <c r="AA2109" s="236"/>
      <c r="AB2109" s="236"/>
      <c r="AC2109" s="236"/>
      <c r="AD2109" s="236"/>
      <c r="AE2109" s="236"/>
      <c r="AF2109" s="236"/>
      <c r="AG2109" s="236"/>
      <c r="AH2109" s="236"/>
      <c r="AI2109" s="236"/>
      <c r="AJ2109" s="236"/>
      <c r="AK2109" s="236"/>
      <c r="AL2109" s="260" t="str">
        <f t="shared" si="357"/>
        <v>нет</v>
      </c>
      <c r="AM2109" s="260" t="str">
        <f t="shared" si="361"/>
        <v>нет</v>
      </c>
      <c r="AN2109" s="260">
        <f t="shared" si="358"/>
        <v>0</v>
      </c>
      <c r="AO2109" s="260" t="e">
        <f t="shared" si="359"/>
        <v>#VALUE!</v>
      </c>
    </row>
    <row r="2110" spans="1:41">
      <c r="A2110" s="264" t="e">
        <f t="shared" si="362"/>
        <v>#VALUE!</v>
      </c>
      <c r="B2110" s="243">
        <v>2198</v>
      </c>
      <c r="C2110" s="244"/>
      <c r="D2110" s="259" t="str">
        <f t="shared" si="355"/>
        <v/>
      </c>
      <c r="E2110" s="236"/>
      <c r="F2110" s="236"/>
      <c r="G2110" s="244"/>
      <c r="H2110" s="259" t="str">
        <f t="shared" si="356"/>
        <v/>
      </c>
      <c r="I2110" s="236"/>
      <c r="J2110" s="236"/>
      <c r="K2110" s="236"/>
      <c r="L2110" s="236"/>
      <c r="M2110" s="311">
        <f t="shared" si="360"/>
        <v>0</v>
      </c>
      <c r="N2110" s="236"/>
      <c r="O2110" s="236"/>
      <c r="P2110" s="236"/>
      <c r="Q2110" s="236"/>
      <c r="R2110" s="236"/>
      <c r="S2110" s="236"/>
      <c r="T2110" s="236"/>
      <c r="U2110" s="236"/>
      <c r="V2110" s="236"/>
      <c r="W2110" s="236"/>
      <c r="X2110" s="236"/>
      <c r="Y2110" s="236"/>
      <c r="Z2110" s="236"/>
      <c r="AA2110" s="236"/>
      <c r="AB2110" s="236"/>
      <c r="AC2110" s="236"/>
      <c r="AD2110" s="236"/>
      <c r="AE2110" s="236"/>
      <c r="AF2110" s="236"/>
      <c r="AG2110" s="236"/>
      <c r="AH2110" s="236"/>
      <c r="AI2110" s="236"/>
      <c r="AJ2110" s="236"/>
      <c r="AK2110" s="236"/>
      <c r="AL2110" s="260" t="str">
        <f t="shared" si="357"/>
        <v>нет</v>
      </c>
      <c r="AM2110" s="260" t="str">
        <f t="shared" si="361"/>
        <v>нет</v>
      </c>
      <c r="AN2110" s="260">
        <f t="shared" si="358"/>
        <v>0</v>
      </c>
      <c r="AO2110" s="260" t="e">
        <f t="shared" si="359"/>
        <v>#VALUE!</v>
      </c>
    </row>
    <row r="2111" spans="1:41">
      <c r="A2111" s="264" t="e">
        <f t="shared" si="362"/>
        <v>#VALUE!</v>
      </c>
      <c r="B2111" s="243">
        <v>2199</v>
      </c>
      <c r="C2111" s="244"/>
      <c r="D2111" s="259" t="str">
        <f t="shared" si="355"/>
        <v/>
      </c>
      <c r="E2111" s="236"/>
      <c r="F2111" s="236"/>
      <c r="G2111" s="244"/>
      <c r="H2111" s="259" t="str">
        <f t="shared" si="356"/>
        <v/>
      </c>
      <c r="I2111" s="236"/>
      <c r="J2111" s="236"/>
      <c r="K2111" s="236"/>
      <c r="L2111" s="236"/>
      <c r="M2111" s="311">
        <f t="shared" si="360"/>
        <v>0</v>
      </c>
      <c r="N2111" s="236"/>
      <c r="O2111" s="236"/>
      <c r="P2111" s="236"/>
      <c r="Q2111" s="236"/>
      <c r="R2111" s="236"/>
      <c r="S2111" s="236"/>
      <c r="T2111" s="236"/>
      <c r="U2111" s="236"/>
      <c r="V2111" s="236"/>
      <c r="W2111" s="236"/>
      <c r="X2111" s="236"/>
      <c r="Y2111" s="236"/>
      <c r="Z2111" s="236"/>
      <c r="AA2111" s="236"/>
      <c r="AB2111" s="236"/>
      <c r="AC2111" s="236"/>
      <c r="AD2111" s="236"/>
      <c r="AE2111" s="236"/>
      <c r="AF2111" s="236"/>
      <c r="AG2111" s="236"/>
      <c r="AH2111" s="236"/>
      <c r="AI2111" s="236"/>
      <c r="AJ2111" s="236"/>
      <c r="AK2111" s="236"/>
      <c r="AL2111" s="260" t="str">
        <f t="shared" si="357"/>
        <v>нет</v>
      </c>
      <c r="AM2111" s="260" t="str">
        <f t="shared" si="361"/>
        <v>нет</v>
      </c>
      <c r="AN2111" s="260">
        <f t="shared" si="358"/>
        <v>0</v>
      </c>
      <c r="AO2111" s="260" t="e">
        <f t="shared" si="359"/>
        <v>#VALUE!</v>
      </c>
    </row>
    <row r="2112" spans="1:41">
      <c r="A2112" s="264" t="e">
        <f t="shared" si="362"/>
        <v>#VALUE!</v>
      </c>
      <c r="B2112" s="243">
        <v>2200</v>
      </c>
      <c r="C2112" s="244"/>
      <c r="D2112" s="259" t="str">
        <f t="shared" si="355"/>
        <v/>
      </c>
      <c r="E2112" s="236"/>
      <c r="F2112" s="236"/>
      <c r="G2112" s="244"/>
      <c r="H2112" s="259" t="str">
        <f t="shared" si="356"/>
        <v/>
      </c>
      <c r="I2112" s="236"/>
      <c r="J2112" s="236"/>
      <c r="K2112" s="236"/>
      <c r="L2112" s="236"/>
      <c r="M2112" s="311">
        <f t="shared" si="360"/>
        <v>0</v>
      </c>
      <c r="N2112" s="236"/>
      <c r="O2112" s="236"/>
      <c r="P2112" s="236"/>
      <c r="Q2112" s="236"/>
      <c r="R2112" s="236"/>
      <c r="S2112" s="236"/>
      <c r="T2112" s="236"/>
      <c r="U2112" s="236"/>
      <c r="V2112" s="236"/>
      <c r="W2112" s="236"/>
      <c r="X2112" s="236"/>
      <c r="Y2112" s="236"/>
      <c r="Z2112" s="236"/>
      <c r="AA2112" s="236"/>
      <c r="AB2112" s="236"/>
      <c r="AC2112" s="236"/>
      <c r="AD2112" s="236"/>
      <c r="AE2112" s="236"/>
      <c r="AF2112" s="236"/>
      <c r="AG2112" s="236"/>
      <c r="AH2112" s="236"/>
      <c r="AI2112" s="236"/>
      <c r="AJ2112" s="236"/>
      <c r="AK2112" s="236"/>
      <c r="AL2112" s="260" t="str">
        <f t="shared" si="357"/>
        <v>нет</v>
      </c>
      <c r="AM2112" s="260" t="str">
        <f t="shared" si="361"/>
        <v>нет</v>
      </c>
      <c r="AN2112" s="260">
        <f t="shared" si="358"/>
        <v>0</v>
      </c>
      <c r="AO2112" s="260" t="e">
        <f t="shared" si="359"/>
        <v>#VALUE!</v>
      </c>
    </row>
    <row r="2113" spans="1:41">
      <c r="A2113" s="264" t="e">
        <f t="shared" si="362"/>
        <v>#VALUE!</v>
      </c>
      <c r="B2113" s="243">
        <v>2201</v>
      </c>
      <c r="C2113" s="244"/>
      <c r="D2113" s="259" t="str">
        <f t="shared" si="355"/>
        <v/>
      </c>
      <c r="E2113" s="236"/>
      <c r="F2113" s="236"/>
      <c r="G2113" s="244"/>
      <c r="H2113" s="259" t="str">
        <f t="shared" si="356"/>
        <v/>
      </c>
      <c r="I2113" s="236"/>
      <c r="J2113" s="236"/>
      <c r="K2113" s="236"/>
      <c r="L2113" s="236"/>
      <c r="M2113" s="311">
        <f t="shared" si="360"/>
        <v>0</v>
      </c>
      <c r="N2113" s="236"/>
      <c r="O2113" s="236"/>
      <c r="P2113" s="236"/>
      <c r="Q2113" s="236"/>
      <c r="R2113" s="236"/>
      <c r="S2113" s="236"/>
      <c r="T2113" s="236"/>
      <c r="U2113" s="236"/>
      <c r="V2113" s="236"/>
      <c r="W2113" s="236"/>
      <c r="X2113" s="236"/>
      <c r="Y2113" s="236"/>
      <c r="Z2113" s="236"/>
      <c r="AA2113" s="236"/>
      <c r="AB2113" s="236"/>
      <c r="AC2113" s="236"/>
      <c r="AD2113" s="236"/>
      <c r="AE2113" s="236"/>
      <c r="AF2113" s="236"/>
      <c r="AG2113" s="236"/>
      <c r="AH2113" s="236"/>
      <c r="AI2113" s="236"/>
      <c r="AJ2113" s="236"/>
      <c r="AK2113" s="236"/>
      <c r="AL2113" s="260" t="str">
        <f t="shared" si="357"/>
        <v>нет</v>
      </c>
      <c r="AM2113" s="260" t="str">
        <f t="shared" si="361"/>
        <v>нет</v>
      </c>
      <c r="AN2113" s="260">
        <f t="shared" si="358"/>
        <v>0</v>
      </c>
      <c r="AO2113" s="260" t="e">
        <f t="shared" si="359"/>
        <v>#VALUE!</v>
      </c>
    </row>
    <row r="2114" spans="1:41">
      <c r="A2114" s="264" t="e">
        <f t="shared" si="362"/>
        <v>#VALUE!</v>
      </c>
      <c r="B2114" s="243">
        <v>2202</v>
      </c>
      <c r="C2114" s="244"/>
      <c r="D2114" s="259" t="str">
        <f t="shared" si="355"/>
        <v/>
      </c>
      <c r="E2114" s="236"/>
      <c r="F2114" s="236"/>
      <c r="G2114" s="244"/>
      <c r="H2114" s="259" t="str">
        <f t="shared" si="356"/>
        <v/>
      </c>
      <c r="I2114" s="236"/>
      <c r="J2114" s="236"/>
      <c r="K2114" s="236"/>
      <c r="L2114" s="236"/>
      <c r="M2114" s="311">
        <f t="shared" si="360"/>
        <v>0</v>
      </c>
      <c r="N2114" s="236"/>
      <c r="O2114" s="236"/>
      <c r="P2114" s="236"/>
      <c r="Q2114" s="236"/>
      <c r="R2114" s="236"/>
      <c r="S2114" s="236"/>
      <c r="T2114" s="236"/>
      <c r="U2114" s="236"/>
      <c r="V2114" s="236"/>
      <c r="W2114" s="236"/>
      <c r="X2114" s="236"/>
      <c r="Y2114" s="236"/>
      <c r="Z2114" s="236"/>
      <c r="AA2114" s="236"/>
      <c r="AB2114" s="236"/>
      <c r="AC2114" s="236"/>
      <c r="AD2114" s="236"/>
      <c r="AE2114" s="236"/>
      <c r="AF2114" s="236"/>
      <c r="AG2114" s="236"/>
      <c r="AH2114" s="236"/>
      <c r="AI2114" s="236"/>
      <c r="AJ2114" s="236"/>
      <c r="AK2114" s="236"/>
      <c r="AL2114" s="260" t="str">
        <f t="shared" si="357"/>
        <v>нет</v>
      </c>
      <c r="AM2114" s="260" t="str">
        <f t="shared" si="361"/>
        <v>нет</v>
      </c>
      <c r="AN2114" s="260">
        <f t="shared" si="358"/>
        <v>0</v>
      </c>
      <c r="AO2114" s="260" t="e">
        <f t="shared" si="359"/>
        <v>#VALUE!</v>
      </c>
    </row>
    <row r="2115" spans="1:41">
      <c r="A2115" s="264" t="e">
        <f t="shared" si="362"/>
        <v>#VALUE!</v>
      </c>
      <c r="B2115" s="243">
        <v>2203</v>
      </c>
      <c r="C2115" s="244"/>
      <c r="D2115" s="259" t="str">
        <f t="shared" si="355"/>
        <v/>
      </c>
      <c r="E2115" s="236"/>
      <c r="F2115" s="236"/>
      <c r="G2115" s="244"/>
      <c r="H2115" s="259" t="str">
        <f t="shared" si="356"/>
        <v/>
      </c>
      <c r="I2115" s="236"/>
      <c r="J2115" s="236"/>
      <c r="K2115" s="236"/>
      <c r="L2115" s="236"/>
      <c r="M2115" s="311">
        <f t="shared" si="360"/>
        <v>0</v>
      </c>
      <c r="N2115" s="236"/>
      <c r="O2115" s="236"/>
      <c r="P2115" s="236"/>
      <c r="Q2115" s="236"/>
      <c r="R2115" s="236"/>
      <c r="S2115" s="236"/>
      <c r="T2115" s="236"/>
      <c r="U2115" s="236"/>
      <c r="V2115" s="236"/>
      <c r="W2115" s="236"/>
      <c r="X2115" s="236"/>
      <c r="Y2115" s="236"/>
      <c r="Z2115" s="236"/>
      <c r="AA2115" s="236"/>
      <c r="AB2115" s="236"/>
      <c r="AC2115" s="236"/>
      <c r="AD2115" s="236"/>
      <c r="AE2115" s="236"/>
      <c r="AF2115" s="236"/>
      <c r="AG2115" s="236"/>
      <c r="AH2115" s="236"/>
      <c r="AI2115" s="236"/>
      <c r="AJ2115" s="236"/>
      <c r="AK2115" s="236"/>
      <c r="AL2115" s="260" t="str">
        <f t="shared" si="357"/>
        <v>нет</v>
      </c>
      <c r="AM2115" s="260" t="str">
        <f t="shared" si="361"/>
        <v>нет</v>
      </c>
      <c r="AN2115" s="260">
        <f t="shared" si="358"/>
        <v>0</v>
      </c>
      <c r="AO2115" s="260" t="e">
        <f t="shared" si="359"/>
        <v>#VALUE!</v>
      </c>
    </row>
    <row r="2116" spans="1:41">
      <c r="A2116" s="264" t="e">
        <f t="shared" si="362"/>
        <v>#VALUE!</v>
      </c>
      <c r="B2116" s="243">
        <v>2204</v>
      </c>
      <c r="C2116" s="244"/>
      <c r="D2116" s="259" t="str">
        <f t="shared" si="355"/>
        <v/>
      </c>
      <c r="E2116" s="236"/>
      <c r="F2116" s="236"/>
      <c r="G2116" s="244"/>
      <c r="H2116" s="259" t="str">
        <f t="shared" si="356"/>
        <v/>
      </c>
      <c r="I2116" s="236"/>
      <c r="J2116" s="236"/>
      <c r="K2116" s="236"/>
      <c r="L2116" s="236"/>
      <c r="M2116" s="311">
        <f t="shared" si="360"/>
        <v>0</v>
      </c>
      <c r="N2116" s="236"/>
      <c r="O2116" s="236"/>
      <c r="P2116" s="236"/>
      <c r="Q2116" s="236"/>
      <c r="R2116" s="236"/>
      <c r="S2116" s="236"/>
      <c r="T2116" s="236"/>
      <c r="U2116" s="236"/>
      <c r="V2116" s="236"/>
      <c r="W2116" s="236"/>
      <c r="X2116" s="236"/>
      <c r="Y2116" s="236"/>
      <c r="Z2116" s="236"/>
      <c r="AA2116" s="236"/>
      <c r="AB2116" s="236"/>
      <c r="AC2116" s="236"/>
      <c r="AD2116" s="236"/>
      <c r="AE2116" s="236"/>
      <c r="AF2116" s="236"/>
      <c r="AG2116" s="236"/>
      <c r="AH2116" s="236"/>
      <c r="AI2116" s="236"/>
      <c r="AJ2116" s="236"/>
      <c r="AK2116" s="236"/>
      <c r="AL2116" s="260" t="str">
        <f t="shared" si="357"/>
        <v>нет</v>
      </c>
      <c r="AM2116" s="260" t="str">
        <f t="shared" si="361"/>
        <v>нет</v>
      </c>
      <c r="AN2116" s="260">
        <f t="shared" si="358"/>
        <v>0</v>
      </c>
      <c r="AO2116" s="260" t="e">
        <f t="shared" si="359"/>
        <v>#VALUE!</v>
      </c>
    </row>
    <row r="2117" spans="1:41">
      <c r="A2117" s="264" t="e">
        <f t="shared" si="362"/>
        <v>#VALUE!</v>
      </c>
      <c r="B2117" s="243">
        <v>2205</v>
      </c>
      <c r="C2117" s="244"/>
      <c r="D2117" s="259" t="str">
        <f t="shared" si="355"/>
        <v/>
      </c>
      <c r="E2117" s="236"/>
      <c r="F2117" s="236"/>
      <c r="G2117" s="244"/>
      <c r="H2117" s="259" t="str">
        <f t="shared" si="356"/>
        <v/>
      </c>
      <c r="I2117" s="236"/>
      <c r="J2117" s="236"/>
      <c r="K2117" s="236"/>
      <c r="L2117" s="236"/>
      <c r="M2117" s="311">
        <f t="shared" si="360"/>
        <v>0</v>
      </c>
      <c r="N2117" s="236"/>
      <c r="O2117" s="236"/>
      <c r="P2117" s="236"/>
      <c r="Q2117" s="236"/>
      <c r="R2117" s="236"/>
      <c r="S2117" s="236"/>
      <c r="T2117" s="236"/>
      <c r="U2117" s="236"/>
      <c r="V2117" s="236"/>
      <c r="W2117" s="236"/>
      <c r="X2117" s="236"/>
      <c r="Y2117" s="236"/>
      <c r="Z2117" s="236"/>
      <c r="AA2117" s="236"/>
      <c r="AB2117" s="236"/>
      <c r="AC2117" s="236"/>
      <c r="AD2117" s="236"/>
      <c r="AE2117" s="236"/>
      <c r="AF2117" s="236"/>
      <c r="AG2117" s="236"/>
      <c r="AH2117" s="236"/>
      <c r="AI2117" s="236"/>
      <c r="AJ2117" s="236"/>
      <c r="AK2117" s="236"/>
      <c r="AL2117" s="260" t="str">
        <f t="shared" si="357"/>
        <v>нет</v>
      </c>
      <c r="AM2117" s="260" t="str">
        <f t="shared" si="361"/>
        <v>нет</v>
      </c>
      <c r="AN2117" s="260">
        <f t="shared" si="358"/>
        <v>0</v>
      </c>
      <c r="AO2117" s="260" t="e">
        <f t="shared" si="359"/>
        <v>#VALUE!</v>
      </c>
    </row>
    <row r="2118" spans="1:41">
      <c r="A2118" s="264" t="e">
        <f t="shared" si="362"/>
        <v>#VALUE!</v>
      </c>
      <c r="B2118" s="243">
        <v>2206</v>
      </c>
      <c r="C2118" s="244"/>
      <c r="D2118" s="259" t="str">
        <f t="shared" si="355"/>
        <v/>
      </c>
      <c r="E2118" s="236"/>
      <c r="F2118" s="236"/>
      <c r="G2118" s="244"/>
      <c r="H2118" s="259" t="str">
        <f t="shared" si="356"/>
        <v/>
      </c>
      <c r="I2118" s="236"/>
      <c r="J2118" s="236"/>
      <c r="K2118" s="236"/>
      <c r="L2118" s="236"/>
      <c r="M2118" s="311">
        <f t="shared" si="360"/>
        <v>0</v>
      </c>
      <c r="N2118" s="236"/>
      <c r="O2118" s="236"/>
      <c r="P2118" s="236"/>
      <c r="Q2118" s="236"/>
      <c r="R2118" s="236"/>
      <c r="S2118" s="236"/>
      <c r="T2118" s="236"/>
      <c r="U2118" s="236"/>
      <c r="V2118" s="236"/>
      <c r="W2118" s="236"/>
      <c r="X2118" s="236"/>
      <c r="Y2118" s="236"/>
      <c r="Z2118" s="236"/>
      <c r="AA2118" s="236"/>
      <c r="AB2118" s="236"/>
      <c r="AC2118" s="236"/>
      <c r="AD2118" s="236"/>
      <c r="AE2118" s="236"/>
      <c r="AF2118" s="236"/>
      <c r="AG2118" s="236"/>
      <c r="AH2118" s="236"/>
      <c r="AI2118" s="236"/>
      <c r="AJ2118" s="236"/>
      <c r="AK2118" s="236"/>
      <c r="AL2118" s="260" t="str">
        <f t="shared" si="357"/>
        <v>нет</v>
      </c>
      <c r="AM2118" s="260" t="str">
        <f t="shared" si="361"/>
        <v>нет</v>
      </c>
      <c r="AN2118" s="260">
        <f t="shared" si="358"/>
        <v>0</v>
      </c>
      <c r="AO2118" s="260" t="e">
        <f t="shared" si="359"/>
        <v>#VALUE!</v>
      </c>
    </row>
    <row r="2119" spans="1:41">
      <c r="A2119" s="264" t="e">
        <f t="shared" si="362"/>
        <v>#VALUE!</v>
      </c>
      <c r="B2119" s="243">
        <v>2207</v>
      </c>
      <c r="C2119" s="244"/>
      <c r="D2119" s="259" t="str">
        <f t="shared" si="355"/>
        <v/>
      </c>
      <c r="E2119" s="236"/>
      <c r="F2119" s="236"/>
      <c r="G2119" s="244"/>
      <c r="H2119" s="259" t="str">
        <f t="shared" si="356"/>
        <v/>
      </c>
      <c r="I2119" s="236"/>
      <c r="J2119" s="236"/>
      <c r="K2119" s="236"/>
      <c r="L2119" s="236"/>
      <c r="M2119" s="311">
        <f t="shared" si="360"/>
        <v>0</v>
      </c>
      <c r="N2119" s="236"/>
      <c r="O2119" s="236"/>
      <c r="P2119" s="236"/>
      <c r="Q2119" s="236"/>
      <c r="R2119" s="236"/>
      <c r="S2119" s="236"/>
      <c r="T2119" s="236"/>
      <c r="U2119" s="236"/>
      <c r="V2119" s="236"/>
      <c r="W2119" s="236"/>
      <c r="X2119" s="236"/>
      <c r="Y2119" s="236"/>
      <c r="Z2119" s="236"/>
      <c r="AA2119" s="236"/>
      <c r="AB2119" s="236"/>
      <c r="AC2119" s="236"/>
      <c r="AD2119" s="236"/>
      <c r="AE2119" s="236"/>
      <c r="AF2119" s="236"/>
      <c r="AG2119" s="236"/>
      <c r="AH2119" s="236"/>
      <c r="AI2119" s="236"/>
      <c r="AJ2119" s="236"/>
      <c r="AK2119" s="236"/>
      <c r="AL2119" s="260" t="str">
        <f t="shared" si="357"/>
        <v>нет</v>
      </c>
      <c r="AM2119" s="260" t="str">
        <f t="shared" si="361"/>
        <v>нет</v>
      </c>
      <c r="AN2119" s="260">
        <f t="shared" si="358"/>
        <v>0</v>
      </c>
      <c r="AO2119" s="260" t="e">
        <f t="shared" si="359"/>
        <v>#VALUE!</v>
      </c>
    </row>
    <row r="2120" spans="1:41">
      <c r="A2120" s="264" t="e">
        <f t="shared" si="362"/>
        <v>#VALUE!</v>
      </c>
      <c r="B2120" s="243">
        <v>2208</v>
      </c>
      <c r="C2120" s="244"/>
      <c r="D2120" s="259" t="str">
        <f t="shared" si="355"/>
        <v/>
      </c>
      <c r="E2120" s="236"/>
      <c r="F2120" s="236"/>
      <c r="G2120" s="244"/>
      <c r="H2120" s="259" t="str">
        <f t="shared" si="356"/>
        <v/>
      </c>
      <c r="I2120" s="236"/>
      <c r="J2120" s="236"/>
      <c r="K2120" s="236"/>
      <c r="L2120" s="236"/>
      <c r="M2120" s="311">
        <f t="shared" si="360"/>
        <v>0</v>
      </c>
      <c r="N2120" s="236"/>
      <c r="O2120" s="236"/>
      <c r="P2120" s="236"/>
      <c r="Q2120" s="236"/>
      <c r="R2120" s="236"/>
      <c r="S2120" s="236"/>
      <c r="T2120" s="236"/>
      <c r="U2120" s="236"/>
      <c r="V2120" s="236"/>
      <c r="W2120" s="236"/>
      <c r="X2120" s="236"/>
      <c r="Y2120" s="236"/>
      <c r="Z2120" s="236"/>
      <c r="AA2120" s="236"/>
      <c r="AB2120" s="236"/>
      <c r="AC2120" s="236"/>
      <c r="AD2120" s="236"/>
      <c r="AE2120" s="236"/>
      <c r="AF2120" s="236"/>
      <c r="AG2120" s="236"/>
      <c r="AH2120" s="236"/>
      <c r="AI2120" s="236"/>
      <c r="AJ2120" s="236"/>
      <c r="AK2120" s="236"/>
      <c r="AL2120" s="260" t="str">
        <f t="shared" si="357"/>
        <v>нет</v>
      </c>
      <c r="AM2120" s="260" t="str">
        <f t="shared" si="361"/>
        <v>нет</v>
      </c>
      <c r="AN2120" s="260">
        <f t="shared" si="358"/>
        <v>0</v>
      </c>
      <c r="AO2120" s="260" t="e">
        <f t="shared" si="359"/>
        <v>#VALUE!</v>
      </c>
    </row>
    <row r="2121" spans="1:41">
      <c r="A2121" s="264" t="e">
        <f t="shared" si="362"/>
        <v>#VALUE!</v>
      </c>
      <c r="B2121" s="243">
        <v>2209</v>
      </c>
      <c r="C2121" s="244"/>
      <c r="D2121" s="259" t="str">
        <f t="shared" si="355"/>
        <v/>
      </c>
      <c r="E2121" s="236"/>
      <c r="F2121" s="236"/>
      <c r="G2121" s="244"/>
      <c r="H2121" s="259" t="str">
        <f t="shared" si="356"/>
        <v/>
      </c>
      <c r="I2121" s="236"/>
      <c r="J2121" s="236"/>
      <c r="K2121" s="236"/>
      <c r="L2121" s="236"/>
      <c r="M2121" s="311">
        <f t="shared" si="360"/>
        <v>0</v>
      </c>
      <c r="N2121" s="236"/>
      <c r="O2121" s="236"/>
      <c r="P2121" s="236"/>
      <c r="Q2121" s="236"/>
      <c r="R2121" s="236"/>
      <c r="S2121" s="236"/>
      <c r="T2121" s="236"/>
      <c r="U2121" s="236"/>
      <c r="V2121" s="236"/>
      <c r="W2121" s="236"/>
      <c r="X2121" s="236"/>
      <c r="Y2121" s="236"/>
      <c r="Z2121" s="236"/>
      <c r="AA2121" s="236"/>
      <c r="AB2121" s="236"/>
      <c r="AC2121" s="236"/>
      <c r="AD2121" s="236"/>
      <c r="AE2121" s="236"/>
      <c r="AF2121" s="236"/>
      <c r="AG2121" s="236"/>
      <c r="AH2121" s="236"/>
      <c r="AI2121" s="236"/>
      <c r="AJ2121" s="236"/>
      <c r="AK2121" s="236"/>
      <c r="AL2121" s="260" t="str">
        <f t="shared" si="357"/>
        <v>нет</v>
      </c>
      <c r="AM2121" s="260" t="str">
        <f t="shared" si="361"/>
        <v>нет</v>
      </c>
      <c r="AN2121" s="260">
        <f t="shared" si="358"/>
        <v>0</v>
      </c>
      <c r="AO2121" s="260" t="e">
        <f t="shared" si="359"/>
        <v>#VALUE!</v>
      </c>
    </row>
    <row r="2122" spans="1:41">
      <c r="A2122" s="264" t="e">
        <f t="shared" si="362"/>
        <v>#VALUE!</v>
      </c>
      <c r="B2122" s="243">
        <v>2210</v>
      </c>
      <c r="C2122" s="244"/>
      <c r="D2122" s="259" t="str">
        <f t="shared" si="355"/>
        <v/>
      </c>
      <c r="E2122" s="236"/>
      <c r="F2122" s="236"/>
      <c r="G2122" s="244"/>
      <c r="H2122" s="259" t="str">
        <f t="shared" si="356"/>
        <v/>
      </c>
      <c r="I2122" s="236"/>
      <c r="J2122" s="236"/>
      <c r="K2122" s="236"/>
      <c r="L2122" s="236"/>
      <c r="M2122" s="311">
        <f t="shared" si="360"/>
        <v>0</v>
      </c>
      <c r="N2122" s="236"/>
      <c r="O2122" s="236"/>
      <c r="P2122" s="236"/>
      <c r="Q2122" s="236"/>
      <c r="R2122" s="236"/>
      <c r="S2122" s="236"/>
      <c r="T2122" s="236"/>
      <c r="U2122" s="236"/>
      <c r="V2122" s="236"/>
      <c r="W2122" s="236"/>
      <c r="X2122" s="236"/>
      <c r="Y2122" s="236"/>
      <c r="Z2122" s="236"/>
      <c r="AA2122" s="236"/>
      <c r="AB2122" s="236"/>
      <c r="AC2122" s="236"/>
      <c r="AD2122" s="236"/>
      <c r="AE2122" s="236"/>
      <c r="AF2122" s="236"/>
      <c r="AG2122" s="236"/>
      <c r="AH2122" s="236"/>
      <c r="AI2122" s="236"/>
      <c r="AJ2122" s="236"/>
      <c r="AK2122" s="236"/>
      <c r="AL2122" s="260" t="str">
        <f t="shared" si="357"/>
        <v>нет</v>
      </c>
      <c r="AM2122" s="260" t="str">
        <f t="shared" si="361"/>
        <v>нет</v>
      </c>
      <c r="AN2122" s="260">
        <f t="shared" si="358"/>
        <v>0</v>
      </c>
      <c r="AO2122" s="260" t="e">
        <f t="shared" si="359"/>
        <v>#VALUE!</v>
      </c>
    </row>
    <row r="2123" spans="1:41">
      <c r="A2123" s="264" t="e">
        <f t="shared" si="362"/>
        <v>#VALUE!</v>
      </c>
      <c r="B2123" s="243">
        <v>2211</v>
      </c>
      <c r="C2123" s="244"/>
      <c r="D2123" s="259" t="str">
        <f t="shared" si="355"/>
        <v/>
      </c>
      <c r="E2123" s="236"/>
      <c r="F2123" s="236"/>
      <c r="G2123" s="244"/>
      <c r="H2123" s="259" t="str">
        <f t="shared" si="356"/>
        <v/>
      </c>
      <c r="I2123" s="236"/>
      <c r="J2123" s="236"/>
      <c r="K2123" s="236"/>
      <c r="L2123" s="236"/>
      <c r="M2123" s="311">
        <f t="shared" si="360"/>
        <v>0</v>
      </c>
      <c r="N2123" s="236"/>
      <c r="O2123" s="236"/>
      <c r="P2123" s="236"/>
      <c r="Q2123" s="236"/>
      <c r="R2123" s="236"/>
      <c r="S2123" s="236"/>
      <c r="T2123" s="236"/>
      <c r="U2123" s="236"/>
      <c r="V2123" s="236"/>
      <c r="W2123" s="236"/>
      <c r="X2123" s="236"/>
      <c r="Y2123" s="236"/>
      <c r="Z2123" s="236"/>
      <c r="AA2123" s="236"/>
      <c r="AB2123" s="236"/>
      <c r="AC2123" s="236"/>
      <c r="AD2123" s="236"/>
      <c r="AE2123" s="236"/>
      <c r="AF2123" s="236"/>
      <c r="AG2123" s="236"/>
      <c r="AH2123" s="236"/>
      <c r="AI2123" s="236"/>
      <c r="AJ2123" s="236"/>
      <c r="AK2123" s="236"/>
      <c r="AL2123" s="260" t="str">
        <f t="shared" si="357"/>
        <v>нет</v>
      </c>
      <c r="AM2123" s="260" t="str">
        <f t="shared" si="361"/>
        <v>нет</v>
      </c>
      <c r="AN2123" s="260">
        <f t="shared" si="358"/>
        <v>0</v>
      </c>
      <c r="AO2123" s="260" t="e">
        <f t="shared" si="359"/>
        <v>#VALUE!</v>
      </c>
    </row>
    <row r="2124" spans="1:41">
      <c r="A2124" s="264" t="e">
        <f t="shared" si="362"/>
        <v>#VALUE!</v>
      </c>
      <c r="B2124" s="243">
        <v>2212</v>
      </c>
      <c r="C2124" s="244"/>
      <c r="D2124" s="259" t="str">
        <f t="shared" si="355"/>
        <v/>
      </c>
      <c r="E2124" s="236"/>
      <c r="F2124" s="236"/>
      <c r="G2124" s="244"/>
      <c r="H2124" s="259" t="str">
        <f t="shared" si="356"/>
        <v/>
      </c>
      <c r="I2124" s="236"/>
      <c r="J2124" s="236"/>
      <c r="K2124" s="236"/>
      <c r="L2124" s="236"/>
      <c r="M2124" s="311">
        <f t="shared" si="360"/>
        <v>0</v>
      </c>
      <c r="N2124" s="236"/>
      <c r="O2124" s="236"/>
      <c r="P2124" s="236"/>
      <c r="Q2124" s="236"/>
      <c r="R2124" s="236"/>
      <c r="S2124" s="236"/>
      <c r="T2124" s="236"/>
      <c r="U2124" s="236"/>
      <c r="V2124" s="236"/>
      <c r="W2124" s="236"/>
      <c r="X2124" s="236"/>
      <c r="Y2124" s="236"/>
      <c r="Z2124" s="236"/>
      <c r="AA2124" s="236"/>
      <c r="AB2124" s="236"/>
      <c r="AC2124" s="236"/>
      <c r="AD2124" s="236"/>
      <c r="AE2124" s="236"/>
      <c r="AF2124" s="236"/>
      <c r="AG2124" s="236"/>
      <c r="AH2124" s="236"/>
      <c r="AI2124" s="236"/>
      <c r="AJ2124" s="236"/>
      <c r="AK2124" s="236"/>
      <c r="AL2124" s="260" t="str">
        <f t="shared" si="357"/>
        <v>нет</v>
      </c>
      <c r="AM2124" s="260" t="str">
        <f t="shared" si="361"/>
        <v>нет</v>
      </c>
      <c r="AN2124" s="260">
        <f t="shared" si="358"/>
        <v>0</v>
      </c>
      <c r="AO2124" s="260" t="e">
        <f t="shared" si="359"/>
        <v>#VALUE!</v>
      </c>
    </row>
    <row r="2125" spans="1:41">
      <c r="A2125" s="264" t="e">
        <f t="shared" si="362"/>
        <v>#VALUE!</v>
      </c>
      <c r="B2125" s="243">
        <v>2213</v>
      </c>
      <c r="C2125" s="244"/>
      <c r="D2125" s="259" t="str">
        <f t="shared" si="355"/>
        <v/>
      </c>
      <c r="E2125" s="236"/>
      <c r="F2125" s="236"/>
      <c r="G2125" s="244"/>
      <c r="H2125" s="259" t="str">
        <f t="shared" si="356"/>
        <v/>
      </c>
      <c r="I2125" s="236"/>
      <c r="J2125" s="236"/>
      <c r="K2125" s="236"/>
      <c r="L2125" s="236"/>
      <c r="M2125" s="311">
        <f t="shared" si="360"/>
        <v>0</v>
      </c>
      <c r="N2125" s="236"/>
      <c r="O2125" s="236"/>
      <c r="P2125" s="236"/>
      <c r="Q2125" s="236"/>
      <c r="R2125" s="236"/>
      <c r="S2125" s="236"/>
      <c r="T2125" s="236"/>
      <c r="U2125" s="236"/>
      <c r="V2125" s="236"/>
      <c r="W2125" s="236"/>
      <c r="X2125" s="236"/>
      <c r="Y2125" s="236"/>
      <c r="Z2125" s="236"/>
      <c r="AA2125" s="236"/>
      <c r="AB2125" s="236"/>
      <c r="AC2125" s="236"/>
      <c r="AD2125" s="236"/>
      <c r="AE2125" s="236"/>
      <c r="AF2125" s="236"/>
      <c r="AG2125" s="236"/>
      <c r="AH2125" s="236"/>
      <c r="AI2125" s="236"/>
      <c r="AJ2125" s="236"/>
      <c r="AK2125" s="236"/>
      <c r="AL2125" s="260" t="str">
        <f t="shared" si="357"/>
        <v>нет</v>
      </c>
      <c r="AM2125" s="260" t="str">
        <f t="shared" si="361"/>
        <v>нет</v>
      </c>
      <c r="AN2125" s="260">
        <f t="shared" si="358"/>
        <v>0</v>
      </c>
      <c r="AO2125" s="260" t="e">
        <f t="shared" si="359"/>
        <v>#VALUE!</v>
      </c>
    </row>
    <row r="2126" spans="1:41">
      <c r="A2126" s="264" t="e">
        <f t="shared" si="362"/>
        <v>#VALUE!</v>
      </c>
      <c r="B2126" s="243">
        <v>2214</v>
      </c>
      <c r="C2126" s="244"/>
      <c r="D2126" s="259" t="str">
        <f t="shared" si="355"/>
        <v/>
      </c>
      <c r="E2126" s="236"/>
      <c r="F2126" s="236"/>
      <c r="G2126" s="244"/>
      <c r="H2126" s="259" t="str">
        <f t="shared" si="356"/>
        <v/>
      </c>
      <c r="I2126" s="236"/>
      <c r="J2126" s="236"/>
      <c r="K2126" s="236"/>
      <c r="L2126" s="236"/>
      <c r="M2126" s="311">
        <f t="shared" si="360"/>
        <v>0</v>
      </c>
      <c r="N2126" s="236"/>
      <c r="O2126" s="236"/>
      <c r="P2126" s="236"/>
      <c r="Q2126" s="236"/>
      <c r="R2126" s="236"/>
      <c r="S2126" s="236"/>
      <c r="T2126" s="236"/>
      <c r="U2126" s="236"/>
      <c r="V2126" s="236"/>
      <c r="W2126" s="236"/>
      <c r="X2126" s="236"/>
      <c r="Y2126" s="236"/>
      <c r="Z2126" s="236"/>
      <c r="AA2126" s="236"/>
      <c r="AB2126" s="236"/>
      <c r="AC2126" s="236"/>
      <c r="AD2126" s="236"/>
      <c r="AE2126" s="236"/>
      <c r="AF2126" s="236"/>
      <c r="AG2126" s="236"/>
      <c r="AH2126" s="236"/>
      <c r="AI2126" s="236"/>
      <c r="AJ2126" s="236"/>
      <c r="AK2126" s="236"/>
      <c r="AL2126" s="260" t="str">
        <f t="shared" si="357"/>
        <v>нет</v>
      </c>
      <c r="AM2126" s="260" t="str">
        <f t="shared" si="361"/>
        <v>нет</v>
      </c>
      <c r="AN2126" s="260">
        <f t="shared" si="358"/>
        <v>0</v>
      </c>
      <c r="AO2126" s="260" t="e">
        <f t="shared" si="359"/>
        <v>#VALUE!</v>
      </c>
    </row>
    <row r="2127" spans="1:41">
      <c r="A2127" s="264" t="e">
        <f t="shared" si="362"/>
        <v>#VALUE!</v>
      </c>
      <c r="B2127" s="243">
        <v>2215</v>
      </c>
      <c r="C2127" s="244"/>
      <c r="D2127" s="259" t="str">
        <f t="shared" si="355"/>
        <v/>
      </c>
      <c r="E2127" s="236"/>
      <c r="F2127" s="236"/>
      <c r="G2127" s="244"/>
      <c r="H2127" s="259" t="str">
        <f t="shared" si="356"/>
        <v/>
      </c>
      <c r="I2127" s="236"/>
      <c r="J2127" s="236"/>
      <c r="K2127" s="236"/>
      <c r="L2127" s="236"/>
      <c r="M2127" s="311">
        <f t="shared" si="360"/>
        <v>0</v>
      </c>
      <c r="N2127" s="236"/>
      <c r="O2127" s="236"/>
      <c r="P2127" s="236"/>
      <c r="Q2127" s="236"/>
      <c r="R2127" s="236"/>
      <c r="S2127" s="236"/>
      <c r="T2127" s="236"/>
      <c r="U2127" s="236"/>
      <c r="V2127" s="236"/>
      <c r="W2127" s="236"/>
      <c r="X2127" s="236"/>
      <c r="Y2127" s="236"/>
      <c r="Z2127" s="236"/>
      <c r="AA2127" s="236"/>
      <c r="AB2127" s="236"/>
      <c r="AC2127" s="236"/>
      <c r="AD2127" s="236"/>
      <c r="AE2127" s="236"/>
      <c r="AF2127" s="236"/>
      <c r="AG2127" s="236"/>
      <c r="AH2127" s="236"/>
      <c r="AI2127" s="236"/>
      <c r="AJ2127" s="236"/>
      <c r="AK2127" s="236"/>
      <c r="AL2127" s="260" t="str">
        <f t="shared" si="357"/>
        <v>нет</v>
      </c>
      <c r="AM2127" s="260" t="str">
        <f t="shared" si="361"/>
        <v>нет</v>
      </c>
      <c r="AN2127" s="260">
        <f t="shared" si="358"/>
        <v>0</v>
      </c>
      <c r="AO2127" s="260" t="e">
        <f t="shared" si="359"/>
        <v>#VALUE!</v>
      </c>
    </row>
    <row r="2128" spans="1:41">
      <c r="A2128" s="264" t="e">
        <f t="shared" si="362"/>
        <v>#VALUE!</v>
      </c>
      <c r="B2128" s="243">
        <v>2216</v>
      </c>
      <c r="C2128" s="244"/>
      <c r="D2128" s="259" t="str">
        <f t="shared" si="355"/>
        <v/>
      </c>
      <c r="E2128" s="236"/>
      <c r="F2128" s="236"/>
      <c r="G2128" s="244"/>
      <c r="H2128" s="259" t="str">
        <f t="shared" si="356"/>
        <v/>
      </c>
      <c r="I2128" s="236"/>
      <c r="J2128" s="236"/>
      <c r="K2128" s="236"/>
      <c r="L2128" s="236"/>
      <c r="M2128" s="311">
        <f t="shared" si="360"/>
        <v>0</v>
      </c>
      <c r="N2128" s="236"/>
      <c r="O2128" s="236"/>
      <c r="P2128" s="236"/>
      <c r="Q2128" s="236"/>
      <c r="R2128" s="236"/>
      <c r="S2128" s="236"/>
      <c r="T2128" s="236"/>
      <c r="U2128" s="236"/>
      <c r="V2128" s="236"/>
      <c r="W2128" s="236"/>
      <c r="X2128" s="236"/>
      <c r="Y2128" s="236"/>
      <c r="Z2128" s="236"/>
      <c r="AA2128" s="236"/>
      <c r="AB2128" s="236"/>
      <c r="AC2128" s="236"/>
      <c r="AD2128" s="236"/>
      <c r="AE2128" s="236"/>
      <c r="AF2128" s="236"/>
      <c r="AG2128" s="236"/>
      <c r="AH2128" s="236"/>
      <c r="AI2128" s="236"/>
      <c r="AJ2128" s="236"/>
      <c r="AK2128" s="236"/>
      <c r="AL2128" s="260" t="str">
        <f t="shared" si="357"/>
        <v>нет</v>
      </c>
      <c r="AM2128" s="260" t="str">
        <f t="shared" si="361"/>
        <v>нет</v>
      </c>
      <c r="AN2128" s="260">
        <f t="shared" si="358"/>
        <v>0</v>
      </c>
      <c r="AO2128" s="260" t="e">
        <f t="shared" si="359"/>
        <v>#VALUE!</v>
      </c>
    </row>
    <row r="2129" spans="1:41">
      <c r="A2129" s="264" t="e">
        <f t="shared" si="362"/>
        <v>#VALUE!</v>
      </c>
      <c r="B2129" s="243">
        <v>2217</v>
      </c>
      <c r="C2129" s="244"/>
      <c r="D2129" s="259" t="str">
        <f t="shared" si="355"/>
        <v/>
      </c>
      <c r="E2129" s="236"/>
      <c r="F2129" s="236"/>
      <c r="G2129" s="244"/>
      <c r="H2129" s="259" t="str">
        <f t="shared" si="356"/>
        <v/>
      </c>
      <c r="I2129" s="236"/>
      <c r="J2129" s="236"/>
      <c r="K2129" s="236"/>
      <c r="L2129" s="236"/>
      <c r="M2129" s="311">
        <f t="shared" si="360"/>
        <v>0</v>
      </c>
      <c r="N2129" s="236"/>
      <c r="O2129" s="236"/>
      <c r="P2129" s="236"/>
      <c r="Q2129" s="236"/>
      <c r="R2129" s="236"/>
      <c r="S2129" s="236"/>
      <c r="T2129" s="236"/>
      <c r="U2129" s="236"/>
      <c r="V2129" s="236"/>
      <c r="W2129" s="236"/>
      <c r="X2129" s="236"/>
      <c r="Y2129" s="236"/>
      <c r="Z2129" s="236"/>
      <c r="AA2129" s="236"/>
      <c r="AB2129" s="236"/>
      <c r="AC2129" s="236"/>
      <c r="AD2129" s="236"/>
      <c r="AE2129" s="236"/>
      <c r="AF2129" s="236"/>
      <c r="AG2129" s="236"/>
      <c r="AH2129" s="236"/>
      <c r="AI2129" s="236"/>
      <c r="AJ2129" s="236"/>
      <c r="AK2129" s="236"/>
      <c r="AL2129" s="260" t="str">
        <f t="shared" si="357"/>
        <v>нет</v>
      </c>
      <c r="AM2129" s="260" t="str">
        <f t="shared" si="361"/>
        <v>нет</v>
      </c>
      <c r="AN2129" s="260">
        <f t="shared" si="358"/>
        <v>0</v>
      </c>
      <c r="AO2129" s="260" t="e">
        <f t="shared" si="359"/>
        <v>#VALUE!</v>
      </c>
    </row>
    <row r="2130" spans="1:41">
      <c r="A2130" s="264" t="e">
        <f t="shared" si="362"/>
        <v>#VALUE!</v>
      </c>
      <c r="B2130" s="243">
        <v>2218</v>
      </c>
      <c r="C2130" s="244"/>
      <c r="D2130" s="259" t="str">
        <f t="shared" si="355"/>
        <v/>
      </c>
      <c r="E2130" s="236"/>
      <c r="F2130" s="236"/>
      <c r="G2130" s="244"/>
      <c r="H2130" s="259" t="str">
        <f t="shared" si="356"/>
        <v/>
      </c>
      <c r="I2130" s="236"/>
      <c r="J2130" s="236"/>
      <c r="K2130" s="236"/>
      <c r="L2130" s="236"/>
      <c r="M2130" s="311">
        <f t="shared" si="360"/>
        <v>0</v>
      </c>
      <c r="N2130" s="236"/>
      <c r="O2130" s="236"/>
      <c r="P2130" s="236"/>
      <c r="Q2130" s="236"/>
      <c r="R2130" s="236"/>
      <c r="S2130" s="236"/>
      <c r="T2130" s="236"/>
      <c r="U2130" s="236"/>
      <c r="V2130" s="236"/>
      <c r="W2130" s="236"/>
      <c r="X2130" s="236"/>
      <c r="Y2130" s="236"/>
      <c r="Z2130" s="236"/>
      <c r="AA2130" s="236"/>
      <c r="AB2130" s="236"/>
      <c r="AC2130" s="236"/>
      <c r="AD2130" s="236"/>
      <c r="AE2130" s="236"/>
      <c r="AF2130" s="236"/>
      <c r="AG2130" s="236"/>
      <c r="AH2130" s="236"/>
      <c r="AI2130" s="236"/>
      <c r="AJ2130" s="236"/>
      <c r="AK2130" s="236"/>
      <c r="AL2130" s="260" t="str">
        <f t="shared" si="357"/>
        <v>нет</v>
      </c>
      <c r="AM2130" s="260" t="str">
        <f t="shared" si="361"/>
        <v>нет</v>
      </c>
      <c r="AN2130" s="260">
        <f t="shared" si="358"/>
        <v>0</v>
      </c>
      <c r="AO2130" s="260" t="e">
        <f t="shared" si="359"/>
        <v>#VALUE!</v>
      </c>
    </row>
    <row r="2131" spans="1:41">
      <c r="A2131" s="264" t="e">
        <f t="shared" si="362"/>
        <v>#VALUE!</v>
      </c>
      <c r="B2131" s="243">
        <v>2219</v>
      </c>
      <c r="C2131" s="244"/>
      <c r="D2131" s="259" t="str">
        <f t="shared" si="355"/>
        <v/>
      </c>
      <c r="E2131" s="236"/>
      <c r="F2131" s="236"/>
      <c r="G2131" s="244"/>
      <c r="H2131" s="259" t="str">
        <f t="shared" si="356"/>
        <v/>
      </c>
      <c r="I2131" s="236"/>
      <c r="J2131" s="236"/>
      <c r="K2131" s="236"/>
      <c r="L2131" s="236"/>
      <c r="M2131" s="311">
        <f t="shared" si="360"/>
        <v>0</v>
      </c>
      <c r="N2131" s="236"/>
      <c r="O2131" s="236"/>
      <c r="P2131" s="236"/>
      <c r="Q2131" s="236"/>
      <c r="R2131" s="236"/>
      <c r="S2131" s="236"/>
      <c r="T2131" s="236"/>
      <c r="U2131" s="236"/>
      <c r="V2131" s="236"/>
      <c r="W2131" s="236"/>
      <c r="X2131" s="236"/>
      <c r="Y2131" s="236"/>
      <c r="Z2131" s="236"/>
      <c r="AA2131" s="236"/>
      <c r="AB2131" s="236"/>
      <c r="AC2131" s="236"/>
      <c r="AD2131" s="236"/>
      <c r="AE2131" s="236"/>
      <c r="AF2131" s="236"/>
      <c r="AG2131" s="236"/>
      <c r="AH2131" s="236"/>
      <c r="AI2131" s="236"/>
      <c r="AJ2131" s="236"/>
      <c r="AK2131" s="236"/>
      <c r="AL2131" s="260" t="str">
        <f t="shared" si="357"/>
        <v>нет</v>
      </c>
      <c r="AM2131" s="260" t="str">
        <f t="shared" si="361"/>
        <v>нет</v>
      </c>
      <c r="AN2131" s="260">
        <f t="shared" si="358"/>
        <v>0</v>
      </c>
      <c r="AO2131" s="260" t="e">
        <f t="shared" si="359"/>
        <v>#VALUE!</v>
      </c>
    </row>
    <row r="2132" spans="1:41">
      <c r="A2132" s="264" t="e">
        <f t="shared" si="362"/>
        <v>#VALUE!</v>
      </c>
      <c r="B2132" s="243">
        <v>2220</v>
      </c>
      <c r="C2132" s="244"/>
      <c r="D2132" s="259" t="str">
        <f t="shared" si="355"/>
        <v/>
      </c>
      <c r="E2132" s="236"/>
      <c r="F2132" s="236"/>
      <c r="G2132" s="244"/>
      <c r="H2132" s="259" t="str">
        <f t="shared" si="356"/>
        <v/>
      </c>
      <c r="I2132" s="236"/>
      <c r="J2132" s="236"/>
      <c r="K2132" s="236"/>
      <c r="L2132" s="236"/>
      <c r="M2132" s="311">
        <f t="shared" si="360"/>
        <v>0</v>
      </c>
      <c r="N2132" s="236"/>
      <c r="O2132" s="236"/>
      <c r="P2132" s="236"/>
      <c r="Q2132" s="236"/>
      <c r="R2132" s="236"/>
      <c r="S2132" s="236"/>
      <c r="T2132" s="236"/>
      <c r="U2132" s="236"/>
      <c r="V2132" s="236"/>
      <c r="W2132" s="236"/>
      <c r="X2132" s="236"/>
      <c r="Y2132" s="236"/>
      <c r="Z2132" s="236"/>
      <c r="AA2132" s="236"/>
      <c r="AB2132" s="236"/>
      <c r="AC2132" s="236"/>
      <c r="AD2132" s="236"/>
      <c r="AE2132" s="236"/>
      <c r="AF2132" s="236"/>
      <c r="AG2132" s="236"/>
      <c r="AH2132" s="236"/>
      <c r="AI2132" s="236"/>
      <c r="AJ2132" s="236"/>
      <c r="AK2132" s="236"/>
      <c r="AL2132" s="260" t="str">
        <f t="shared" si="357"/>
        <v>нет</v>
      </c>
      <c r="AM2132" s="260" t="str">
        <f t="shared" si="361"/>
        <v>нет</v>
      </c>
      <c r="AN2132" s="260">
        <f t="shared" si="358"/>
        <v>0</v>
      </c>
      <c r="AO2132" s="260" t="e">
        <f t="shared" si="359"/>
        <v>#VALUE!</v>
      </c>
    </row>
    <row r="2133" spans="1:41">
      <c r="A2133" s="264" t="e">
        <f t="shared" si="362"/>
        <v>#VALUE!</v>
      </c>
      <c r="B2133" s="243">
        <v>2221</v>
      </c>
      <c r="C2133" s="244"/>
      <c r="D2133" s="259" t="str">
        <f t="shared" si="355"/>
        <v/>
      </c>
      <c r="E2133" s="236"/>
      <c r="F2133" s="236"/>
      <c r="G2133" s="244"/>
      <c r="H2133" s="259" t="str">
        <f t="shared" si="356"/>
        <v/>
      </c>
      <c r="I2133" s="236"/>
      <c r="J2133" s="236"/>
      <c r="K2133" s="236"/>
      <c r="L2133" s="236"/>
      <c r="M2133" s="311">
        <f t="shared" si="360"/>
        <v>0</v>
      </c>
      <c r="N2133" s="236"/>
      <c r="O2133" s="236"/>
      <c r="P2133" s="236"/>
      <c r="Q2133" s="236"/>
      <c r="R2133" s="236"/>
      <c r="S2133" s="236"/>
      <c r="T2133" s="236"/>
      <c r="U2133" s="236"/>
      <c r="V2133" s="236"/>
      <c r="W2133" s="236"/>
      <c r="X2133" s="236"/>
      <c r="Y2133" s="236"/>
      <c r="Z2133" s="236"/>
      <c r="AA2133" s="236"/>
      <c r="AB2133" s="236"/>
      <c r="AC2133" s="236"/>
      <c r="AD2133" s="236"/>
      <c r="AE2133" s="236"/>
      <c r="AF2133" s="236"/>
      <c r="AG2133" s="236"/>
      <c r="AH2133" s="236"/>
      <c r="AI2133" s="236"/>
      <c r="AJ2133" s="236"/>
      <c r="AK2133" s="236"/>
      <c r="AL2133" s="260" t="str">
        <f t="shared" si="357"/>
        <v>нет</v>
      </c>
      <c r="AM2133" s="260" t="str">
        <f t="shared" si="361"/>
        <v>нет</v>
      </c>
      <c r="AN2133" s="260">
        <f t="shared" si="358"/>
        <v>0</v>
      </c>
      <c r="AO2133" s="260" t="e">
        <f t="shared" si="359"/>
        <v>#VALUE!</v>
      </c>
    </row>
    <row r="2134" spans="1:41">
      <c r="A2134" s="264" t="e">
        <f t="shared" si="362"/>
        <v>#VALUE!</v>
      </c>
      <c r="B2134" s="243">
        <v>2222</v>
      </c>
      <c r="C2134" s="244"/>
      <c r="D2134" s="259" t="str">
        <f t="shared" si="355"/>
        <v/>
      </c>
      <c r="E2134" s="236"/>
      <c r="F2134" s="236"/>
      <c r="G2134" s="244"/>
      <c r="H2134" s="259" t="str">
        <f t="shared" si="356"/>
        <v/>
      </c>
      <c r="I2134" s="236"/>
      <c r="J2134" s="236"/>
      <c r="K2134" s="236"/>
      <c r="L2134" s="236"/>
      <c r="M2134" s="311">
        <f t="shared" si="360"/>
        <v>0</v>
      </c>
      <c r="N2134" s="236"/>
      <c r="O2134" s="236"/>
      <c r="P2134" s="236"/>
      <c r="Q2134" s="236"/>
      <c r="R2134" s="236"/>
      <c r="S2134" s="236"/>
      <c r="T2134" s="236"/>
      <c r="U2134" s="236"/>
      <c r="V2134" s="236"/>
      <c r="W2134" s="236"/>
      <c r="X2134" s="236"/>
      <c r="Y2134" s="236"/>
      <c r="Z2134" s="236"/>
      <c r="AA2134" s="236"/>
      <c r="AB2134" s="236"/>
      <c r="AC2134" s="236"/>
      <c r="AD2134" s="236"/>
      <c r="AE2134" s="236"/>
      <c r="AF2134" s="236"/>
      <c r="AG2134" s="236"/>
      <c r="AH2134" s="236"/>
      <c r="AI2134" s="236"/>
      <c r="AJ2134" s="236"/>
      <c r="AK2134" s="236"/>
      <c r="AL2134" s="260" t="str">
        <f t="shared" si="357"/>
        <v>нет</v>
      </c>
      <c r="AM2134" s="260" t="str">
        <f t="shared" si="361"/>
        <v>нет</v>
      </c>
      <c r="AN2134" s="260">
        <f t="shared" si="358"/>
        <v>0</v>
      </c>
      <c r="AO2134" s="260" t="e">
        <f t="shared" si="359"/>
        <v>#VALUE!</v>
      </c>
    </row>
    <row r="2135" spans="1:41">
      <c r="A2135" s="264" t="e">
        <f t="shared" si="362"/>
        <v>#VALUE!</v>
      </c>
      <c r="B2135" s="243">
        <v>2223</v>
      </c>
      <c r="C2135" s="244"/>
      <c r="D2135" s="259" t="str">
        <f t="shared" si="355"/>
        <v/>
      </c>
      <c r="E2135" s="236"/>
      <c r="F2135" s="236"/>
      <c r="G2135" s="244"/>
      <c r="H2135" s="259" t="str">
        <f t="shared" si="356"/>
        <v/>
      </c>
      <c r="I2135" s="236"/>
      <c r="J2135" s="236"/>
      <c r="K2135" s="236"/>
      <c r="L2135" s="236"/>
      <c r="M2135" s="311">
        <f t="shared" si="360"/>
        <v>0</v>
      </c>
      <c r="N2135" s="236"/>
      <c r="O2135" s="236"/>
      <c r="P2135" s="236"/>
      <c r="Q2135" s="236"/>
      <c r="R2135" s="236"/>
      <c r="S2135" s="236"/>
      <c r="T2135" s="236"/>
      <c r="U2135" s="236"/>
      <c r="V2135" s="236"/>
      <c r="W2135" s="236"/>
      <c r="X2135" s="236"/>
      <c r="Y2135" s="236"/>
      <c r="Z2135" s="236"/>
      <c r="AA2135" s="236"/>
      <c r="AB2135" s="236"/>
      <c r="AC2135" s="236"/>
      <c r="AD2135" s="236"/>
      <c r="AE2135" s="236"/>
      <c r="AF2135" s="236"/>
      <c r="AG2135" s="236"/>
      <c r="AH2135" s="236"/>
      <c r="AI2135" s="236"/>
      <c r="AJ2135" s="236"/>
      <c r="AK2135" s="236"/>
      <c r="AL2135" s="260" t="str">
        <f t="shared" si="357"/>
        <v>нет</v>
      </c>
      <c r="AM2135" s="260" t="str">
        <f t="shared" si="361"/>
        <v>нет</v>
      </c>
      <c r="AN2135" s="260">
        <f t="shared" si="358"/>
        <v>0</v>
      </c>
      <c r="AO2135" s="260" t="e">
        <f t="shared" si="359"/>
        <v>#VALUE!</v>
      </c>
    </row>
    <row r="2136" spans="1:41">
      <c r="A2136" s="264" t="e">
        <f t="shared" si="362"/>
        <v>#VALUE!</v>
      </c>
      <c r="B2136" s="243">
        <v>2224</v>
      </c>
      <c r="C2136" s="244"/>
      <c r="D2136" s="259" t="str">
        <f t="shared" si="355"/>
        <v/>
      </c>
      <c r="E2136" s="236"/>
      <c r="F2136" s="236"/>
      <c r="G2136" s="244"/>
      <c r="H2136" s="259" t="str">
        <f t="shared" si="356"/>
        <v/>
      </c>
      <c r="I2136" s="236"/>
      <c r="J2136" s="236"/>
      <c r="K2136" s="236"/>
      <c r="L2136" s="236"/>
      <c r="M2136" s="311">
        <f t="shared" si="360"/>
        <v>0</v>
      </c>
      <c r="N2136" s="236"/>
      <c r="O2136" s="236"/>
      <c r="P2136" s="236"/>
      <c r="Q2136" s="236"/>
      <c r="R2136" s="236"/>
      <c r="S2136" s="236"/>
      <c r="T2136" s="236"/>
      <c r="U2136" s="236"/>
      <c r="V2136" s="236"/>
      <c r="W2136" s="236"/>
      <c r="X2136" s="236"/>
      <c r="Y2136" s="236"/>
      <c r="Z2136" s="236"/>
      <c r="AA2136" s="236"/>
      <c r="AB2136" s="236"/>
      <c r="AC2136" s="236"/>
      <c r="AD2136" s="236"/>
      <c r="AE2136" s="236"/>
      <c r="AF2136" s="236"/>
      <c r="AG2136" s="236"/>
      <c r="AH2136" s="236"/>
      <c r="AI2136" s="236"/>
      <c r="AJ2136" s="236"/>
      <c r="AK2136" s="236"/>
      <c r="AL2136" s="260" t="str">
        <f t="shared" si="357"/>
        <v>нет</v>
      </c>
      <c r="AM2136" s="260" t="str">
        <f t="shared" si="361"/>
        <v>нет</v>
      </c>
      <c r="AN2136" s="260">
        <f t="shared" si="358"/>
        <v>0</v>
      </c>
      <c r="AO2136" s="260" t="e">
        <f t="shared" si="359"/>
        <v>#VALUE!</v>
      </c>
    </row>
    <row r="2137" spans="1:41">
      <c r="A2137" s="264" t="e">
        <f t="shared" si="362"/>
        <v>#VALUE!</v>
      </c>
      <c r="B2137" s="243">
        <v>2225</v>
      </c>
      <c r="C2137" s="244"/>
      <c r="D2137" s="259" t="str">
        <f t="shared" si="355"/>
        <v/>
      </c>
      <c r="E2137" s="236"/>
      <c r="F2137" s="236"/>
      <c r="G2137" s="244"/>
      <c r="H2137" s="259" t="str">
        <f t="shared" si="356"/>
        <v/>
      </c>
      <c r="I2137" s="236"/>
      <c r="J2137" s="236"/>
      <c r="K2137" s="236"/>
      <c r="L2137" s="236"/>
      <c r="M2137" s="311">
        <f t="shared" si="360"/>
        <v>0</v>
      </c>
      <c r="N2137" s="236"/>
      <c r="O2137" s="236"/>
      <c r="P2137" s="236"/>
      <c r="Q2137" s="236"/>
      <c r="R2137" s="236"/>
      <c r="S2137" s="236"/>
      <c r="T2137" s="236"/>
      <c r="U2137" s="236"/>
      <c r="V2137" s="236"/>
      <c r="W2137" s="236"/>
      <c r="X2137" s="236"/>
      <c r="Y2137" s="236"/>
      <c r="Z2137" s="236"/>
      <c r="AA2137" s="236"/>
      <c r="AB2137" s="236"/>
      <c r="AC2137" s="236"/>
      <c r="AD2137" s="236"/>
      <c r="AE2137" s="236"/>
      <c r="AF2137" s="236"/>
      <c r="AG2137" s="236"/>
      <c r="AH2137" s="236"/>
      <c r="AI2137" s="236"/>
      <c r="AJ2137" s="236"/>
      <c r="AK2137" s="236"/>
      <c r="AL2137" s="260" t="str">
        <f t="shared" si="357"/>
        <v>нет</v>
      </c>
      <c r="AM2137" s="260" t="str">
        <f t="shared" si="361"/>
        <v>нет</v>
      </c>
      <c r="AN2137" s="260">
        <f t="shared" si="358"/>
        <v>0</v>
      </c>
      <c r="AO2137" s="260" t="e">
        <f t="shared" si="359"/>
        <v>#VALUE!</v>
      </c>
    </row>
    <row r="2138" spans="1:41">
      <c r="A2138" s="264" t="e">
        <f t="shared" si="362"/>
        <v>#VALUE!</v>
      </c>
      <c r="B2138" s="243">
        <v>2226</v>
      </c>
      <c r="C2138" s="244"/>
      <c r="D2138" s="259" t="str">
        <f t="shared" si="355"/>
        <v/>
      </c>
      <c r="E2138" s="236"/>
      <c r="F2138" s="236"/>
      <c r="G2138" s="244"/>
      <c r="H2138" s="259" t="str">
        <f t="shared" si="356"/>
        <v/>
      </c>
      <c r="I2138" s="236"/>
      <c r="J2138" s="236"/>
      <c r="K2138" s="236"/>
      <c r="L2138" s="236"/>
      <c r="M2138" s="311">
        <f t="shared" si="360"/>
        <v>0</v>
      </c>
      <c r="N2138" s="236"/>
      <c r="O2138" s="236"/>
      <c r="P2138" s="236"/>
      <c r="Q2138" s="236"/>
      <c r="R2138" s="236"/>
      <c r="S2138" s="236"/>
      <c r="T2138" s="236"/>
      <c r="U2138" s="236"/>
      <c r="V2138" s="236"/>
      <c r="W2138" s="236"/>
      <c r="X2138" s="236"/>
      <c r="Y2138" s="236"/>
      <c r="Z2138" s="236"/>
      <c r="AA2138" s="236"/>
      <c r="AB2138" s="236"/>
      <c r="AC2138" s="236"/>
      <c r="AD2138" s="236"/>
      <c r="AE2138" s="236"/>
      <c r="AF2138" s="236"/>
      <c r="AG2138" s="236"/>
      <c r="AH2138" s="236"/>
      <c r="AI2138" s="236"/>
      <c r="AJ2138" s="236"/>
      <c r="AK2138" s="236"/>
      <c r="AL2138" s="260" t="str">
        <f t="shared" si="357"/>
        <v>нет</v>
      </c>
      <c r="AM2138" s="260" t="str">
        <f t="shared" si="361"/>
        <v>нет</v>
      </c>
      <c r="AN2138" s="260">
        <f t="shared" si="358"/>
        <v>0</v>
      </c>
      <c r="AO2138" s="260" t="e">
        <f t="shared" si="359"/>
        <v>#VALUE!</v>
      </c>
    </row>
    <row r="2139" spans="1:41">
      <c r="A2139" s="264" t="e">
        <f t="shared" si="362"/>
        <v>#VALUE!</v>
      </c>
      <c r="B2139" s="243">
        <v>2227</v>
      </c>
      <c r="C2139" s="244"/>
      <c r="D2139" s="259" t="str">
        <f t="shared" si="355"/>
        <v/>
      </c>
      <c r="E2139" s="236"/>
      <c r="F2139" s="236"/>
      <c r="G2139" s="244"/>
      <c r="H2139" s="259" t="str">
        <f t="shared" si="356"/>
        <v/>
      </c>
      <c r="I2139" s="236"/>
      <c r="J2139" s="236"/>
      <c r="K2139" s="236"/>
      <c r="L2139" s="236"/>
      <c r="M2139" s="311">
        <f t="shared" si="360"/>
        <v>0</v>
      </c>
      <c r="N2139" s="236"/>
      <c r="O2139" s="236"/>
      <c r="P2139" s="236"/>
      <c r="Q2139" s="236"/>
      <c r="R2139" s="236"/>
      <c r="S2139" s="236"/>
      <c r="T2139" s="236"/>
      <c r="U2139" s="236"/>
      <c r="V2139" s="236"/>
      <c r="W2139" s="236"/>
      <c r="X2139" s="236"/>
      <c r="Y2139" s="236"/>
      <c r="Z2139" s="236"/>
      <c r="AA2139" s="236"/>
      <c r="AB2139" s="236"/>
      <c r="AC2139" s="236"/>
      <c r="AD2139" s="236"/>
      <c r="AE2139" s="236"/>
      <c r="AF2139" s="236"/>
      <c r="AG2139" s="236"/>
      <c r="AH2139" s="236"/>
      <c r="AI2139" s="236"/>
      <c r="AJ2139" s="236"/>
      <c r="AK2139" s="236"/>
      <c r="AL2139" s="260" t="str">
        <f t="shared" si="357"/>
        <v>нет</v>
      </c>
      <c r="AM2139" s="260" t="str">
        <f t="shared" si="361"/>
        <v>нет</v>
      </c>
      <c r="AN2139" s="260">
        <f t="shared" si="358"/>
        <v>0</v>
      </c>
      <c r="AO2139" s="260" t="e">
        <f t="shared" si="359"/>
        <v>#VALUE!</v>
      </c>
    </row>
    <row r="2140" spans="1:41">
      <c r="A2140" s="264" t="e">
        <f t="shared" si="362"/>
        <v>#VALUE!</v>
      </c>
      <c r="B2140" s="243">
        <v>2228</v>
      </c>
      <c r="C2140" s="244"/>
      <c r="D2140" s="259" t="str">
        <f t="shared" ref="D2140:D2203" si="363">IFERROR(VLOOKUP(C2140,msu,2,0),"")</f>
        <v/>
      </c>
      <c r="E2140" s="236"/>
      <c r="F2140" s="236"/>
      <c r="G2140" s="244"/>
      <c r="H2140" s="259" t="str">
        <f t="shared" ref="H2140:H2203" si="364">IFERROR(VLOOKUP(G2140,oo,2,0),"")</f>
        <v/>
      </c>
      <c r="I2140" s="236"/>
      <c r="J2140" s="236"/>
      <c r="K2140" s="236"/>
      <c r="L2140" s="236"/>
      <c r="M2140" s="311">
        <f t="shared" si="360"/>
        <v>0</v>
      </c>
      <c r="N2140" s="236"/>
      <c r="O2140" s="236"/>
      <c r="P2140" s="236"/>
      <c r="Q2140" s="236"/>
      <c r="R2140" s="236"/>
      <c r="S2140" s="236"/>
      <c r="T2140" s="236"/>
      <c r="U2140" s="236"/>
      <c r="V2140" s="236"/>
      <c r="W2140" s="236"/>
      <c r="X2140" s="236"/>
      <c r="Y2140" s="236"/>
      <c r="Z2140" s="236"/>
      <c r="AA2140" s="236"/>
      <c r="AB2140" s="236"/>
      <c r="AC2140" s="236"/>
      <c r="AD2140" s="236"/>
      <c r="AE2140" s="236"/>
      <c r="AF2140" s="236"/>
      <c r="AG2140" s="236"/>
      <c r="AH2140" s="236"/>
      <c r="AI2140" s="236"/>
      <c r="AJ2140" s="236"/>
      <c r="AK2140" s="236"/>
      <c r="AL2140" s="260" t="str">
        <f t="shared" si="357"/>
        <v>нет</v>
      </c>
      <c r="AM2140" s="260" t="str">
        <f t="shared" si="361"/>
        <v>нет</v>
      </c>
      <c r="AN2140" s="260">
        <f t="shared" si="358"/>
        <v>0</v>
      </c>
      <c r="AO2140" s="260" t="e">
        <f t="shared" si="359"/>
        <v>#VALUE!</v>
      </c>
    </row>
    <row r="2141" spans="1:41">
      <c r="A2141" s="264" t="e">
        <f t="shared" si="362"/>
        <v>#VALUE!</v>
      </c>
      <c r="B2141" s="243">
        <v>2229</v>
      </c>
      <c r="C2141" s="244"/>
      <c r="D2141" s="259" t="str">
        <f t="shared" si="363"/>
        <v/>
      </c>
      <c r="E2141" s="236"/>
      <c r="F2141" s="236"/>
      <c r="G2141" s="244"/>
      <c r="H2141" s="259" t="str">
        <f t="shared" si="364"/>
        <v/>
      </c>
      <c r="I2141" s="236"/>
      <c r="J2141" s="236"/>
      <c r="K2141" s="236"/>
      <c r="L2141" s="236"/>
      <c r="M2141" s="311">
        <f t="shared" si="360"/>
        <v>0</v>
      </c>
      <c r="N2141" s="236"/>
      <c r="O2141" s="236"/>
      <c r="P2141" s="236"/>
      <c r="Q2141" s="236"/>
      <c r="R2141" s="236"/>
      <c r="S2141" s="236"/>
      <c r="T2141" s="236"/>
      <c r="U2141" s="236"/>
      <c r="V2141" s="236"/>
      <c r="W2141" s="236"/>
      <c r="X2141" s="236"/>
      <c r="Y2141" s="236"/>
      <c r="Z2141" s="236"/>
      <c r="AA2141" s="236"/>
      <c r="AB2141" s="236"/>
      <c r="AC2141" s="236"/>
      <c r="AD2141" s="236"/>
      <c r="AE2141" s="236"/>
      <c r="AF2141" s="236"/>
      <c r="AG2141" s="236"/>
      <c r="AH2141" s="236"/>
      <c r="AI2141" s="236"/>
      <c r="AJ2141" s="236"/>
      <c r="AK2141" s="236"/>
      <c r="AL2141" s="260" t="str">
        <f t="shared" si="357"/>
        <v>нет</v>
      </c>
      <c r="AM2141" s="260" t="str">
        <f t="shared" si="361"/>
        <v>нет</v>
      </c>
      <c r="AN2141" s="260">
        <f t="shared" si="358"/>
        <v>0</v>
      </c>
      <c r="AO2141" s="260" t="e">
        <f t="shared" si="359"/>
        <v>#VALUE!</v>
      </c>
    </row>
    <row r="2142" spans="1:41">
      <c r="A2142" s="264" t="e">
        <f t="shared" si="362"/>
        <v>#VALUE!</v>
      </c>
      <c r="B2142" s="243">
        <v>2230</v>
      </c>
      <c r="C2142" s="244"/>
      <c r="D2142" s="259" t="str">
        <f t="shared" si="363"/>
        <v/>
      </c>
      <c r="E2142" s="236"/>
      <c r="F2142" s="236"/>
      <c r="G2142" s="244"/>
      <c r="H2142" s="259" t="str">
        <f t="shared" si="364"/>
        <v/>
      </c>
      <c r="I2142" s="236"/>
      <c r="J2142" s="236"/>
      <c r="K2142" s="236"/>
      <c r="L2142" s="236"/>
      <c r="M2142" s="311">
        <f t="shared" si="360"/>
        <v>0</v>
      </c>
      <c r="N2142" s="236"/>
      <c r="O2142" s="236"/>
      <c r="P2142" s="236"/>
      <c r="Q2142" s="236"/>
      <c r="R2142" s="236"/>
      <c r="S2142" s="236"/>
      <c r="T2142" s="236"/>
      <c r="U2142" s="236"/>
      <c r="V2142" s="236"/>
      <c r="W2142" s="236"/>
      <c r="X2142" s="236"/>
      <c r="Y2142" s="236"/>
      <c r="Z2142" s="236"/>
      <c r="AA2142" s="236"/>
      <c r="AB2142" s="236"/>
      <c r="AC2142" s="236"/>
      <c r="AD2142" s="236"/>
      <c r="AE2142" s="236"/>
      <c r="AF2142" s="236"/>
      <c r="AG2142" s="236"/>
      <c r="AH2142" s="236"/>
      <c r="AI2142" s="236"/>
      <c r="AJ2142" s="236"/>
      <c r="AK2142" s="236"/>
      <c r="AL2142" s="260" t="str">
        <f t="shared" si="357"/>
        <v>нет</v>
      </c>
      <c r="AM2142" s="260" t="str">
        <f t="shared" si="361"/>
        <v>нет</v>
      </c>
      <c r="AN2142" s="260">
        <f t="shared" si="358"/>
        <v>0</v>
      </c>
      <c r="AO2142" s="260" t="e">
        <f t="shared" si="359"/>
        <v>#VALUE!</v>
      </c>
    </row>
    <row r="2143" spans="1:41">
      <c r="A2143" s="264" t="e">
        <f t="shared" si="362"/>
        <v>#VALUE!</v>
      </c>
      <c r="B2143" s="243">
        <v>2231</v>
      </c>
      <c r="C2143" s="244"/>
      <c r="D2143" s="259" t="str">
        <f t="shared" si="363"/>
        <v/>
      </c>
      <c r="E2143" s="236"/>
      <c r="F2143" s="236"/>
      <c r="G2143" s="244"/>
      <c r="H2143" s="259" t="str">
        <f t="shared" si="364"/>
        <v/>
      </c>
      <c r="I2143" s="236"/>
      <c r="J2143" s="236"/>
      <c r="K2143" s="236"/>
      <c r="L2143" s="236"/>
      <c r="M2143" s="311">
        <f t="shared" si="360"/>
        <v>0</v>
      </c>
      <c r="N2143" s="236"/>
      <c r="O2143" s="236"/>
      <c r="P2143" s="236"/>
      <c r="Q2143" s="236"/>
      <c r="R2143" s="236"/>
      <c r="S2143" s="236"/>
      <c r="T2143" s="236"/>
      <c r="U2143" s="236"/>
      <c r="V2143" s="236"/>
      <c r="W2143" s="236"/>
      <c r="X2143" s="236"/>
      <c r="Y2143" s="236"/>
      <c r="Z2143" s="236"/>
      <c r="AA2143" s="236"/>
      <c r="AB2143" s="236"/>
      <c r="AC2143" s="236"/>
      <c r="AD2143" s="236"/>
      <c r="AE2143" s="236"/>
      <c r="AF2143" s="236"/>
      <c r="AG2143" s="236"/>
      <c r="AH2143" s="236"/>
      <c r="AI2143" s="236"/>
      <c r="AJ2143" s="236"/>
      <c r="AK2143" s="236"/>
      <c r="AL2143" s="260" t="str">
        <f t="shared" si="357"/>
        <v>нет</v>
      </c>
      <c r="AM2143" s="260" t="str">
        <f t="shared" si="361"/>
        <v>нет</v>
      </c>
      <c r="AN2143" s="260">
        <f t="shared" si="358"/>
        <v>0</v>
      </c>
      <c r="AO2143" s="260" t="e">
        <f t="shared" si="359"/>
        <v>#VALUE!</v>
      </c>
    </row>
    <row r="2144" spans="1:41">
      <c r="A2144" s="264" t="e">
        <f t="shared" si="362"/>
        <v>#VALUE!</v>
      </c>
      <c r="B2144" s="243">
        <v>2232</v>
      </c>
      <c r="C2144" s="244"/>
      <c r="D2144" s="259" t="str">
        <f t="shared" si="363"/>
        <v/>
      </c>
      <c r="E2144" s="236"/>
      <c r="F2144" s="236"/>
      <c r="G2144" s="244"/>
      <c r="H2144" s="259" t="str">
        <f t="shared" si="364"/>
        <v/>
      </c>
      <c r="I2144" s="236"/>
      <c r="J2144" s="236"/>
      <c r="K2144" s="236"/>
      <c r="L2144" s="236"/>
      <c r="M2144" s="311">
        <f t="shared" si="360"/>
        <v>0</v>
      </c>
      <c r="N2144" s="236"/>
      <c r="O2144" s="236"/>
      <c r="P2144" s="236"/>
      <c r="Q2144" s="236"/>
      <c r="R2144" s="236"/>
      <c r="S2144" s="236"/>
      <c r="T2144" s="236"/>
      <c r="U2144" s="236"/>
      <c r="V2144" s="236"/>
      <c r="W2144" s="236"/>
      <c r="X2144" s="236"/>
      <c r="Y2144" s="236"/>
      <c r="Z2144" s="236"/>
      <c r="AA2144" s="236"/>
      <c r="AB2144" s="236"/>
      <c r="AC2144" s="236"/>
      <c r="AD2144" s="236"/>
      <c r="AE2144" s="236"/>
      <c r="AF2144" s="236"/>
      <c r="AG2144" s="236"/>
      <c r="AH2144" s="236"/>
      <c r="AI2144" s="236"/>
      <c r="AJ2144" s="236"/>
      <c r="AK2144" s="236"/>
      <c r="AL2144" s="260" t="str">
        <f t="shared" si="357"/>
        <v>нет</v>
      </c>
      <c r="AM2144" s="260" t="str">
        <f t="shared" si="361"/>
        <v>нет</v>
      </c>
      <c r="AN2144" s="260">
        <f t="shared" si="358"/>
        <v>0</v>
      </c>
      <c r="AO2144" s="260" t="e">
        <f t="shared" si="359"/>
        <v>#VALUE!</v>
      </c>
    </row>
    <row r="2145" spans="1:41">
      <c r="A2145" s="264" t="e">
        <f t="shared" si="362"/>
        <v>#VALUE!</v>
      </c>
      <c r="B2145" s="243">
        <v>2233</v>
      </c>
      <c r="C2145" s="244"/>
      <c r="D2145" s="259" t="str">
        <f t="shared" si="363"/>
        <v/>
      </c>
      <c r="E2145" s="236"/>
      <c r="F2145" s="236"/>
      <c r="G2145" s="244"/>
      <c r="H2145" s="259" t="str">
        <f t="shared" si="364"/>
        <v/>
      </c>
      <c r="I2145" s="236"/>
      <c r="J2145" s="236"/>
      <c r="K2145" s="236"/>
      <c r="L2145" s="236"/>
      <c r="M2145" s="311">
        <f t="shared" si="360"/>
        <v>0</v>
      </c>
      <c r="N2145" s="236"/>
      <c r="O2145" s="236"/>
      <c r="P2145" s="236"/>
      <c r="Q2145" s="236"/>
      <c r="R2145" s="236"/>
      <c r="S2145" s="236"/>
      <c r="T2145" s="236"/>
      <c r="U2145" s="236"/>
      <c r="V2145" s="236"/>
      <c r="W2145" s="236"/>
      <c r="X2145" s="236"/>
      <c r="Y2145" s="236"/>
      <c r="Z2145" s="236"/>
      <c r="AA2145" s="236"/>
      <c r="AB2145" s="236"/>
      <c r="AC2145" s="236"/>
      <c r="AD2145" s="236"/>
      <c r="AE2145" s="236"/>
      <c r="AF2145" s="236"/>
      <c r="AG2145" s="236"/>
      <c r="AH2145" s="236"/>
      <c r="AI2145" s="236"/>
      <c r="AJ2145" s="236"/>
      <c r="AK2145" s="236"/>
      <c r="AL2145" s="260" t="str">
        <f t="shared" si="357"/>
        <v>нет</v>
      </c>
      <c r="AM2145" s="260" t="str">
        <f t="shared" si="361"/>
        <v>нет</v>
      </c>
      <c r="AN2145" s="260">
        <f t="shared" si="358"/>
        <v>0</v>
      </c>
      <c r="AO2145" s="260" t="e">
        <f t="shared" si="359"/>
        <v>#VALUE!</v>
      </c>
    </row>
    <row r="2146" spans="1:41">
      <c r="A2146" s="264" t="e">
        <f t="shared" si="362"/>
        <v>#VALUE!</v>
      </c>
      <c r="B2146" s="243">
        <v>2234</v>
      </c>
      <c r="C2146" s="244"/>
      <c r="D2146" s="259" t="str">
        <f t="shared" si="363"/>
        <v/>
      </c>
      <c r="E2146" s="236"/>
      <c r="F2146" s="236"/>
      <c r="G2146" s="244"/>
      <c r="H2146" s="259" t="str">
        <f t="shared" si="364"/>
        <v/>
      </c>
      <c r="I2146" s="236"/>
      <c r="J2146" s="236"/>
      <c r="K2146" s="236"/>
      <c r="L2146" s="236"/>
      <c r="M2146" s="311">
        <f t="shared" si="360"/>
        <v>0</v>
      </c>
      <c r="N2146" s="236"/>
      <c r="O2146" s="236"/>
      <c r="P2146" s="236"/>
      <c r="Q2146" s="236"/>
      <c r="R2146" s="236"/>
      <c r="S2146" s="236"/>
      <c r="T2146" s="236"/>
      <c r="U2146" s="236"/>
      <c r="V2146" s="236"/>
      <c r="W2146" s="236"/>
      <c r="X2146" s="236"/>
      <c r="Y2146" s="236"/>
      <c r="Z2146" s="236"/>
      <c r="AA2146" s="236"/>
      <c r="AB2146" s="236"/>
      <c r="AC2146" s="236"/>
      <c r="AD2146" s="236"/>
      <c r="AE2146" s="236"/>
      <c r="AF2146" s="236"/>
      <c r="AG2146" s="236"/>
      <c r="AH2146" s="236"/>
      <c r="AI2146" s="236"/>
      <c r="AJ2146" s="236"/>
      <c r="AK2146" s="236"/>
      <c r="AL2146" s="260" t="str">
        <f t="shared" ref="AL2146:AL2209" si="365">IF($I2146&lt;5,"нет",IF($I2146&gt;9,"нет","да"))</f>
        <v>нет</v>
      </c>
      <c r="AM2146" s="260" t="str">
        <f t="shared" si="361"/>
        <v>нет</v>
      </c>
      <c r="AN2146" s="260">
        <f t="shared" ref="AN2146:AN2209" si="366">COUNTIF(N2146:AK2146,"призер")+COUNTIF(N2146:AK2146,"победитель")</f>
        <v>0</v>
      </c>
      <c r="AO2146" s="260" t="e">
        <f t="shared" ref="AO2146:AO2209" si="367">IF(LEN(G2146)=5,LEFT(G2146,1)+100,LEFT(G2146,2)+100)</f>
        <v>#VALUE!</v>
      </c>
    </row>
    <row r="2147" spans="1:41">
      <c r="A2147" s="264" t="e">
        <f t="shared" si="362"/>
        <v>#VALUE!</v>
      </c>
      <c r="B2147" s="243">
        <v>2235</v>
      </c>
      <c r="C2147" s="244"/>
      <c r="D2147" s="259" t="str">
        <f t="shared" si="363"/>
        <v/>
      </c>
      <c r="E2147" s="236"/>
      <c r="F2147" s="236"/>
      <c r="G2147" s="244"/>
      <c r="H2147" s="259" t="str">
        <f t="shared" si="364"/>
        <v/>
      </c>
      <c r="I2147" s="236"/>
      <c r="J2147" s="236"/>
      <c r="K2147" s="236"/>
      <c r="L2147" s="236"/>
      <c r="M2147" s="311">
        <f t="shared" ref="M2147:M2210" si="368">COUNTA(N2147:AK2147)</f>
        <v>0</v>
      </c>
      <c r="N2147" s="236"/>
      <c r="O2147" s="236"/>
      <c r="P2147" s="236"/>
      <c r="Q2147" s="236"/>
      <c r="R2147" s="236"/>
      <c r="S2147" s="236"/>
      <c r="T2147" s="236"/>
      <c r="U2147" s="236"/>
      <c r="V2147" s="236"/>
      <c r="W2147" s="236"/>
      <c r="X2147" s="236"/>
      <c r="Y2147" s="236"/>
      <c r="Z2147" s="236"/>
      <c r="AA2147" s="236"/>
      <c r="AB2147" s="236"/>
      <c r="AC2147" s="236"/>
      <c r="AD2147" s="236"/>
      <c r="AE2147" s="236"/>
      <c r="AF2147" s="236"/>
      <c r="AG2147" s="236"/>
      <c r="AH2147" s="236"/>
      <c r="AI2147" s="236"/>
      <c r="AJ2147" s="236"/>
      <c r="AK2147" s="236"/>
      <c r="AL2147" s="260" t="str">
        <f t="shared" si="365"/>
        <v>нет</v>
      </c>
      <c r="AM2147" s="260" t="str">
        <f t="shared" ref="AM2147:AM2210" si="369">IF($I2147&lt;=9,"нет","да")</f>
        <v>нет</v>
      </c>
      <c r="AN2147" s="260">
        <f t="shared" si="366"/>
        <v>0</v>
      </c>
      <c r="AO2147" s="260" t="e">
        <f t="shared" si="367"/>
        <v>#VALUE!</v>
      </c>
    </row>
    <row r="2148" spans="1:41">
      <c r="A2148" s="264" t="e">
        <f t="shared" si="362"/>
        <v>#VALUE!</v>
      </c>
      <c r="B2148" s="243">
        <v>2236</v>
      </c>
      <c r="C2148" s="244"/>
      <c r="D2148" s="259" t="str">
        <f t="shared" si="363"/>
        <v/>
      </c>
      <c r="E2148" s="236"/>
      <c r="F2148" s="236"/>
      <c r="G2148" s="244"/>
      <c r="H2148" s="259" t="str">
        <f t="shared" si="364"/>
        <v/>
      </c>
      <c r="I2148" s="236"/>
      <c r="J2148" s="236"/>
      <c r="K2148" s="236"/>
      <c r="L2148" s="236"/>
      <c r="M2148" s="311">
        <f t="shared" si="368"/>
        <v>0</v>
      </c>
      <c r="N2148" s="236"/>
      <c r="O2148" s="236"/>
      <c r="P2148" s="236"/>
      <c r="Q2148" s="236"/>
      <c r="R2148" s="236"/>
      <c r="S2148" s="236"/>
      <c r="T2148" s="236"/>
      <c r="U2148" s="236"/>
      <c r="V2148" s="236"/>
      <c r="W2148" s="236"/>
      <c r="X2148" s="236"/>
      <c r="Y2148" s="236"/>
      <c r="Z2148" s="236"/>
      <c r="AA2148" s="236"/>
      <c r="AB2148" s="236"/>
      <c r="AC2148" s="236"/>
      <c r="AD2148" s="236"/>
      <c r="AE2148" s="236"/>
      <c r="AF2148" s="236"/>
      <c r="AG2148" s="236"/>
      <c r="AH2148" s="236"/>
      <c r="AI2148" s="236"/>
      <c r="AJ2148" s="236"/>
      <c r="AK2148" s="236"/>
      <c r="AL2148" s="260" t="str">
        <f t="shared" si="365"/>
        <v>нет</v>
      </c>
      <c r="AM2148" s="260" t="str">
        <f t="shared" si="369"/>
        <v>нет</v>
      </c>
      <c r="AN2148" s="260">
        <f t="shared" si="366"/>
        <v>0</v>
      </c>
      <c r="AO2148" s="260" t="e">
        <f t="shared" si="367"/>
        <v>#VALUE!</v>
      </c>
    </row>
    <row r="2149" spans="1:41">
      <c r="A2149" s="264" t="e">
        <f t="shared" si="362"/>
        <v>#VALUE!</v>
      </c>
      <c r="B2149" s="243">
        <v>2237</v>
      </c>
      <c r="C2149" s="244"/>
      <c r="D2149" s="259" t="str">
        <f t="shared" si="363"/>
        <v/>
      </c>
      <c r="E2149" s="236"/>
      <c r="F2149" s="236"/>
      <c r="G2149" s="244"/>
      <c r="H2149" s="259" t="str">
        <f t="shared" si="364"/>
        <v/>
      </c>
      <c r="I2149" s="236"/>
      <c r="J2149" s="236"/>
      <c r="K2149" s="236"/>
      <c r="L2149" s="236"/>
      <c r="M2149" s="311">
        <f t="shared" si="368"/>
        <v>0</v>
      </c>
      <c r="N2149" s="236"/>
      <c r="O2149" s="236"/>
      <c r="P2149" s="236"/>
      <c r="Q2149" s="236"/>
      <c r="R2149" s="236"/>
      <c r="S2149" s="236"/>
      <c r="T2149" s="236"/>
      <c r="U2149" s="236"/>
      <c r="V2149" s="236"/>
      <c r="W2149" s="236"/>
      <c r="X2149" s="236"/>
      <c r="Y2149" s="236"/>
      <c r="Z2149" s="236"/>
      <c r="AA2149" s="236"/>
      <c r="AB2149" s="236"/>
      <c r="AC2149" s="236"/>
      <c r="AD2149" s="236"/>
      <c r="AE2149" s="236"/>
      <c r="AF2149" s="236"/>
      <c r="AG2149" s="236"/>
      <c r="AH2149" s="236"/>
      <c r="AI2149" s="236"/>
      <c r="AJ2149" s="236"/>
      <c r="AK2149" s="236"/>
      <c r="AL2149" s="260" t="str">
        <f t="shared" si="365"/>
        <v>нет</v>
      </c>
      <c r="AM2149" s="260" t="str">
        <f t="shared" si="369"/>
        <v>нет</v>
      </c>
      <c r="AN2149" s="260">
        <f t="shared" si="366"/>
        <v>0</v>
      </c>
      <c r="AO2149" s="260" t="e">
        <f t="shared" si="367"/>
        <v>#VALUE!</v>
      </c>
    </row>
    <row r="2150" spans="1:41">
      <c r="A2150" s="264" t="e">
        <f t="shared" si="362"/>
        <v>#VALUE!</v>
      </c>
      <c r="B2150" s="243">
        <v>2238</v>
      </c>
      <c r="C2150" s="244"/>
      <c r="D2150" s="259" t="str">
        <f t="shared" si="363"/>
        <v/>
      </c>
      <c r="E2150" s="236"/>
      <c r="F2150" s="236"/>
      <c r="G2150" s="244"/>
      <c r="H2150" s="259" t="str">
        <f t="shared" si="364"/>
        <v/>
      </c>
      <c r="I2150" s="236"/>
      <c r="J2150" s="236"/>
      <c r="K2150" s="236"/>
      <c r="L2150" s="236"/>
      <c r="M2150" s="311">
        <f t="shared" si="368"/>
        <v>0</v>
      </c>
      <c r="N2150" s="236"/>
      <c r="O2150" s="236"/>
      <c r="P2150" s="236"/>
      <c r="Q2150" s="236"/>
      <c r="R2150" s="236"/>
      <c r="S2150" s="236"/>
      <c r="T2150" s="236"/>
      <c r="U2150" s="236"/>
      <c r="V2150" s="236"/>
      <c r="W2150" s="236"/>
      <c r="X2150" s="236"/>
      <c r="Y2150" s="236"/>
      <c r="Z2150" s="236"/>
      <c r="AA2150" s="236"/>
      <c r="AB2150" s="236"/>
      <c r="AC2150" s="236"/>
      <c r="AD2150" s="236"/>
      <c r="AE2150" s="236"/>
      <c r="AF2150" s="236"/>
      <c r="AG2150" s="236"/>
      <c r="AH2150" s="236"/>
      <c r="AI2150" s="236"/>
      <c r="AJ2150" s="236"/>
      <c r="AK2150" s="236"/>
      <c r="AL2150" s="260" t="str">
        <f t="shared" si="365"/>
        <v>нет</v>
      </c>
      <c r="AM2150" s="260" t="str">
        <f t="shared" si="369"/>
        <v>нет</v>
      </c>
      <c r="AN2150" s="260">
        <f t="shared" si="366"/>
        <v>0</v>
      </c>
      <c r="AO2150" s="260" t="e">
        <f t="shared" si="367"/>
        <v>#VALUE!</v>
      </c>
    </row>
    <row r="2151" spans="1:41">
      <c r="A2151" s="264" t="e">
        <f t="shared" si="362"/>
        <v>#VALUE!</v>
      </c>
      <c r="B2151" s="243">
        <v>2239</v>
      </c>
      <c r="C2151" s="244"/>
      <c r="D2151" s="259" t="str">
        <f t="shared" si="363"/>
        <v/>
      </c>
      <c r="E2151" s="236"/>
      <c r="F2151" s="236"/>
      <c r="G2151" s="244"/>
      <c r="H2151" s="259" t="str">
        <f t="shared" si="364"/>
        <v/>
      </c>
      <c r="I2151" s="236"/>
      <c r="J2151" s="236"/>
      <c r="K2151" s="236"/>
      <c r="L2151" s="236"/>
      <c r="M2151" s="311">
        <f t="shared" si="368"/>
        <v>0</v>
      </c>
      <c r="N2151" s="236"/>
      <c r="O2151" s="236"/>
      <c r="P2151" s="236"/>
      <c r="Q2151" s="236"/>
      <c r="R2151" s="236"/>
      <c r="S2151" s="236"/>
      <c r="T2151" s="236"/>
      <c r="U2151" s="236"/>
      <c r="V2151" s="236"/>
      <c r="W2151" s="236"/>
      <c r="X2151" s="236"/>
      <c r="Y2151" s="236"/>
      <c r="Z2151" s="236"/>
      <c r="AA2151" s="236"/>
      <c r="AB2151" s="236"/>
      <c r="AC2151" s="236"/>
      <c r="AD2151" s="236"/>
      <c r="AE2151" s="236"/>
      <c r="AF2151" s="236"/>
      <c r="AG2151" s="236"/>
      <c r="AH2151" s="236"/>
      <c r="AI2151" s="236"/>
      <c r="AJ2151" s="236"/>
      <c r="AK2151" s="236"/>
      <c r="AL2151" s="260" t="str">
        <f t="shared" si="365"/>
        <v>нет</v>
      </c>
      <c r="AM2151" s="260" t="str">
        <f t="shared" si="369"/>
        <v>нет</v>
      </c>
      <c r="AN2151" s="260">
        <f t="shared" si="366"/>
        <v>0</v>
      </c>
      <c r="AO2151" s="260" t="e">
        <f t="shared" si="367"/>
        <v>#VALUE!</v>
      </c>
    </row>
    <row r="2152" spans="1:41">
      <c r="A2152" s="264" t="e">
        <f t="shared" si="362"/>
        <v>#VALUE!</v>
      </c>
      <c r="B2152" s="243">
        <v>2240</v>
      </c>
      <c r="C2152" s="244"/>
      <c r="D2152" s="259" t="str">
        <f t="shared" si="363"/>
        <v/>
      </c>
      <c r="E2152" s="236"/>
      <c r="F2152" s="236"/>
      <c r="G2152" s="244"/>
      <c r="H2152" s="259" t="str">
        <f t="shared" si="364"/>
        <v/>
      </c>
      <c r="I2152" s="236"/>
      <c r="J2152" s="236"/>
      <c r="K2152" s="236"/>
      <c r="L2152" s="236"/>
      <c r="M2152" s="311">
        <f t="shared" si="368"/>
        <v>0</v>
      </c>
      <c r="N2152" s="236"/>
      <c r="O2152" s="236"/>
      <c r="P2152" s="236"/>
      <c r="Q2152" s="236"/>
      <c r="R2152" s="236"/>
      <c r="S2152" s="236"/>
      <c r="T2152" s="236"/>
      <c r="U2152" s="236"/>
      <c r="V2152" s="236"/>
      <c r="W2152" s="236"/>
      <c r="X2152" s="236"/>
      <c r="Y2152" s="236"/>
      <c r="Z2152" s="236"/>
      <c r="AA2152" s="236"/>
      <c r="AB2152" s="236"/>
      <c r="AC2152" s="236"/>
      <c r="AD2152" s="236"/>
      <c r="AE2152" s="236"/>
      <c r="AF2152" s="236"/>
      <c r="AG2152" s="236"/>
      <c r="AH2152" s="236"/>
      <c r="AI2152" s="236"/>
      <c r="AJ2152" s="236"/>
      <c r="AK2152" s="236"/>
      <c r="AL2152" s="260" t="str">
        <f t="shared" si="365"/>
        <v>нет</v>
      </c>
      <c r="AM2152" s="260" t="str">
        <f t="shared" si="369"/>
        <v>нет</v>
      </c>
      <c r="AN2152" s="260">
        <f t="shared" si="366"/>
        <v>0</v>
      </c>
      <c r="AO2152" s="260" t="e">
        <f t="shared" si="367"/>
        <v>#VALUE!</v>
      </c>
    </row>
    <row r="2153" spans="1:41">
      <c r="A2153" s="264" t="e">
        <f t="shared" si="362"/>
        <v>#VALUE!</v>
      </c>
      <c r="B2153" s="243">
        <v>2241</v>
      </c>
      <c r="C2153" s="244"/>
      <c r="D2153" s="259" t="str">
        <f t="shared" si="363"/>
        <v/>
      </c>
      <c r="E2153" s="236"/>
      <c r="F2153" s="236"/>
      <c r="G2153" s="244"/>
      <c r="H2153" s="259" t="str">
        <f t="shared" si="364"/>
        <v/>
      </c>
      <c r="I2153" s="236"/>
      <c r="J2153" s="236"/>
      <c r="K2153" s="236"/>
      <c r="L2153" s="236"/>
      <c r="M2153" s="311">
        <f t="shared" si="368"/>
        <v>0</v>
      </c>
      <c r="N2153" s="236"/>
      <c r="O2153" s="236"/>
      <c r="P2153" s="236"/>
      <c r="Q2153" s="236"/>
      <c r="R2153" s="236"/>
      <c r="S2153" s="236"/>
      <c r="T2153" s="236"/>
      <c r="U2153" s="236"/>
      <c r="V2153" s="236"/>
      <c r="W2153" s="236"/>
      <c r="X2153" s="236"/>
      <c r="Y2153" s="236"/>
      <c r="Z2153" s="236"/>
      <c r="AA2153" s="236"/>
      <c r="AB2153" s="236"/>
      <c r="AC2153" s="236"/>
      <c r="AD2153" s="236"/>
      <c r="AE2153" s="236"/>
      <c r="AF2153" s="236"/>
      <c r="AG2153" s="236"/>
      <c r="AH2153" s="236"/>
      <c r="AI2153" s="236"/>
      <c r="AJ2153" s="236"/>
      <c r="AK2153" s="236"/>
      <c r="AL2153" s="260" t="str">
        <f t="shared" si="365"/>
        <v>нет</v>
      </c>
      <c r="AM2153" s="260" t="str">
        <f t="shared" si="369"/>
        <v>нет</v>
      </c>
      <c r="AN2153" s="260">
        <f t="shared" si="366"/>
        <v>0</v>
      </c>
      <c r="AO2153" s="260" t="e">
        <f t="shared" si="367"/>
        <v>#VALUE!</v>
      </c>
    </row>
    <row r="2154" spans="1:41">
      <c r="A2154" s="264" t="e">
        <f t="shared" si="362"/>
        <v>#VALUE!</v>
      </c>
      <c r="B2154" s="243">
        <v>2242</v>
      </c>
      <c r="C2154" s="244"/>
      <c r="D2154" s="259" t="str">
        <f t="shared" si="363"/>
        <v/>
      </c>
      <c r="E2154" s="236"/>
      <c r="F2154" s="236"/>
      <c r="G2154" s="244"/>
      <c r="H2154" s="259" t="str">
        <f t="shared" si="364"/>
        <v/>
      </c>
      <c r="I2154" s="236"/>
      <c r="J2154" s="236"/>
      <c r="K2154" s="236"/>
      <c r="L2154" s="236"/>
      <c r="M2154" s="311">
        <f t="shared" si="368"/>
        <v>0</v>
      </c>
      <c r="N2154" s="236"/>
      <c r="O2154" s="236"/>
      <c r="P2154" s="236"/>
      <c r="Q2154" s="236"/>
      <c r="R2154" s="236"/>
      <c r="S2154" s="236"/>
      <c r="T2154" s="236"/>
      <c r="U2154" s="236"/>
      <c r="V2154" s="236"/>
      <c r="W2154" s="236"/>
      <c r="X2154" s="236"/>
      <c r="Y2154" s="236"/>
      <c r="Z2154" s="236"/>
      <c r="AA2154" s="236"/>
      <c r="AB2154" s="236"/>
      <c r="AC2154" s="236"/>
      <c r="AD2154" s="236"/>
      <c r="AE2154" s="236"/>
      <c r="AF2154" s="236"/>
      <c r="AG2154" s="236"/>
      <c r="AH2154" s="236"/>
      <c r="AI2154" s="236"/>
      <c r="AJ2154" s="236"/>
      <c r="AK2154" s="236"/>
      <c r="AL2154" s="260" t="str">
        <f t="shared" si="365"/>
        <v>нет</v>
      </c>
      <c r="AM2154" s="260" t="str">
        <f t="shared" si="369"/>
        <v>нет</v>
      </c>
      <c r="AN2154" s="260">
        <f t="shared" si="366"/>
        <v>0</v>
      </c>
      <c r="AO2154" s="260" t="e">
        <f t="shared" si="367"/>
        <v>#VALUE!</v>
      </c>
    </row>
    <row r="2155" spans="1:41">
      <c r="A2155" s="264" t="e">
        <f t="shared" si="362"/>
        <v>#VALUE!</v>
      </c>
      <c r="B2155" s="243">
        <v>2243</v>
      </c>
      <c r="C2155" s="244"/>
      <c r="D2155" s="259" t="str">
        <f t="shared" si="363"/>
        <v/>
      </c>
      <c r="E2155" s="236"/>
      <c r="F2155" s="236"/>
      <c r="G2155" s="244"/>
      <c r="H2155" s="259" t="str">
        <f t="shared" si="364"/>
        <v/>
      </c>
      <c r="I2155" s="236"/>
      <c r="J2155" s="236"/>
      <c r="K2155" s="236"/>
      <c r="L2155" s="236"/>
      <c r="M2155" s="311">
        <f t="shared" si="368"/>
        <v>0</v>
      </c>
      <c r="N2155" s="236"/>
      <c r="O2155" s="236"/>
      <c r="P2155" s="236"/>
      <c r="Q2155" s="236"/>
      <c r="R2155" s="236"/>
      <c r="S2155" s="236"/>
      <c r="T2155" s="236"/>
      <c r="U2155" s="236"/>
      <c r="V2155" s="236"/>
      <c r="W2155" s="236"/>
      <c r="X2155" s="236"/>
      <c r="Y2155" s="236"/>
      <c r="Z2155" s="236"/>
      <c r="AA2155" s="236"/>
      <c r="AB2155" s="236"/>
      <c r="AC2155" s="236"/>
      <c r="AD2155" s="236"/>
      <c r="AE2155" s="236"/>
      <c r="AF2155" s="236"/>
      <c r="AG2155" s="236"/>
      <c r="AH2155" s="236"/>
      <c r="AI2155" s="236"/>
      <c r="AJ2155" s="236"/>
      <c r="AK2155" s="236"/>
      <c r="AL2155" s="260" t="str">
        <f t="shared" si="365"/>
        <v>нет</v>
      </c>
      <c r="AM2155" s="260" t="str">
        <f t="shared" si="369"/>
        <v>нет</v>
      </c>
      <c r="AN2155" s="260">
        <f t="shared" si="366"/>
        <v>0</v>
      </c>
      <c r="AO2155" s="260" t="e">
        <f t="shared" si="367"/>
        <v>#VALUE!</v>
      </c>
    </row>
    <row r="2156" spans="1:41">
      <c r="A2156" s="264" t="e">
        <f t="shared" si="362"/>
        <v>#VALUE!</v>
      </c>
      <c r="B2156" s="243">
        <v>2244</v>
      </c>
      <c r="C2156" s="244"/>
      <c r="D2156" s="259" t="str">
        <f t="shared" si="363"/>
        <v/>
      </c>
      <c r="E2156" s="236"/>
      <c r="F2156" s="236"/>
      <c r="G2156" s="244"/>
      <c r="H2156" s="259" t="str">
        <f t="shared" si="364"/>
        <v/>
      </c>
      <c r="I2156" s="236"/>
      <c r="J2156" s="236"/>
      <c r="K2156" s="236"/>
      <c r="L2156" s="236"/>
      <c r="M2156" s="311">
        <f t="shared" si="368"/>
        <v>0</v>
      </c>
      <c r="N2156" s="236"/>
      <c r="O2156" s="236"/>
      <c r="P2156" s="236"/>
      <c r="Q2156" s="236"/>
      <c r="R2156" s="236"/>
      <c r="S2156" s="236"/>
      <c r="T2156" s="236"/>
      <c r="U2156" s="236"/>
      <c r="V2156" s="236"/>
      <c r="W2156" s="236"/>
      <c r="X2156" s="236"/>
      <c r="Y2156" s="236"/>
      <c r="Z2156" s="236"/>
      <c r="AA2156" s="236"/>
      <c r="AB2156" s="236"/>
      <c r="AC2156" s="236"/>
      <c r="AD2156" s="236"/>
      <c r="AE2156" s="236"/>
      <c r="AF2156" s="236"/>
      <c r="AG2156" s="236"/>
      <c r="AH2156" s="236"/>
      <c r="AI2156" s="236"/>
      <c r="AJ2156" s="236"/>
      <c r="AK2156" s="236"/>
      <c r="AL2156" s="260" t="str">
        <f t="shared" si="365"/>
        <v>нет</v>
      </c>
      <c r="AM2156" s="260" t="str">
        <f t="shared" si="369"/>
        <v>нет</v>
      </c>
      <c r="AN2156" s="260">
        <f t="shared" si="366"/>
        <v>0</v>
      </c>
      <c r="AO2156" s="260" t="e">
        <f t="shared" si="367"/>
        <v>#VALUE!</v>
      </c>
    </row>
    <row r="2157" spans="1:41">
      <c r="A2157" s="264" t="e">
        <f t="shared" ref="A2157:A2220" si="370">IF($AO2157=$C2157, "Код_ОО+МСУ_верно", "Требуется проверка кода ОО или МСУ, кроме 101, 102,103")</f>
        <v>#VALUE!</v>
      </c>
      <c r="B2157" s="243">
        <v>2245</v>
      </c>
      <c r="C2157" s="244"/>
      <c r="D2157" s="259" t="str">
        <f t="shared" si="363"/>
        <v/>
      </c>
      <c r="E2157" s="236"/>
      <c r="F2157" s="236"/>
      <c r="G2157" s="244"/>
      <c r="H2157" s="259" t="str">
        <f t="shared" si="364"/>
        <v/>
      </c>
      <c r="I2157" s="236"/>
      <c r="J2157" s="236"/>
      <c r="K2157" s="236"/>
      <c r="L2157" s="236"/>
      <c r="M2157" s="311">
        <f t="shared" si="368"/>
        <v>0</v>
      </c>
      <c r="N2157" s="236"/>
      <c r="O2157" s="236"/>
      <c r="P2157" s="236"/>
      <c r="Q2157" s="236"/>
      <c r="R2157" s="236"/>
      <c r="S2157" s="236"/>
      <c r="T2157" s="236"/>
      <c r="U2157" s="236"/>
      <c r="V2157" s="236"/>
      <c r="W2157" s="236"/>
      <c r="X2157" s="236"/>
      <c r="Y2157" s="236"/>
      <c r="Z2157" s="236"/>
      <c r="AA2157" s="236"/>
      <c r="AB2157" s="236"/>
      <c r="AC2157" s="236"/>
      <c r="AD2157" s="236"/>
      <c r="AE2157" s="236"/>
      <c r="AF2157" s="236"/>
      <c r="AG2157" s="236"/>
      <c r="AH2157" s="236"/>
      <c r="AI2157" s="236"/>
      <c r="AJ2157" s="236"/>
      <c r="AK2157" s="236"/>
      <c r="AL2157" s="260" t="str">
        <f t="shared" si="365"/>
        <v>нет</v>
      </c>
      <c r="AM2157" s="260" t="str">
        <f t="shared" si="369"/>
        <v>нет</v>
      </c>
      <c r="AN2157" s="260">
        <f t="shared" si="366"/>
        <v>0</v>
      </c>
      <c r="AO2157" s="260" t="e">
        <f t="shared" si="367"/>
        <v>#VALUE!</v>
      </c>
    </row>
    <row r="2158" spans="1:41">
      <c r="A2158" s="264" t="e">
        <f t="shared" si="370"/>
        <v>#VALUE!</v>
      </c>
      <c r="B2158" s="243">
        <v>2246</v>
      </c>
      <c r="C2158" s="244"/>
      <c r="D2158" s="259" t="str">
        <f t="shared" si="363"/>
        <v/>
      </c>
      <c r="E2158" s="236"/>
      <c r="F2158" s="236"/>
      <c r="G2158" s="244"/>
      <c r="H2158" s="259" t="str">
        <f t="shared" si="364"/>
        <v/>
      </c>
      <c r="I2158" s="236"/>
      <c r="J2158" s="236"/>
      <c r="K2158" s="236"/>
      <c r="L2158" s="236"/>
      <c r="M2158" s="311">
        <f t="shared" si="368"/>
        <v>0</v>
      </c>
      <c r="N2158" s="236"/>
      <c r="O2158" s="236"/>
      <c r="P2158" s="236"/>
      <c r="Q2158" s="236"/>
      <c r="R2158" s="236"/>
      <c r="S2158" s="236"/>
      <c r="T2158" s="236"/>
      <c r="U2158" s="236"/>
      <c r="V2158" s="236"/>
      <c r="W2158" s="236"/>
      <c r="X2158" s="236"/>
      <c r="Y2158" s="236"/>
      <c r="Z2158" s="236"/>
      <c r="AA2158" s="236"/>
      <c r="AB2158" s="236"/>
      <c r="AC2158" s="236"/>
      <c r="AD2158" s="236"/>
      <c r="AE2158" s="236"/>
      <c r="AF2158" s="236"/>
      <c r="AG2158" s="236"/>
      <c r="AH2158" s="236"/>
      <c r="AI2158" s="236"/>
      <c r="AJ2158" s="236"/>
      <c r="AK2158" s="236"/>
      <c r="AL2158" s="260" t="str">
        <f t="shared" si="365"/>
        <v>нет</v>
      </c>
      <c r="AM2158" s="260" t="str">
        <f t="shared" si="369"/>
        <v>нет</v>
      </c>
      <c r="AN2158" s="260">
        <f t="shared" si="366"/>
        <v>0</v>
      </c>
      <c r="AO2158" s="260" t="e">
        <f t="shared" si="367"/>
        <v>#VALUE!</v>
      </c>
    </row>
    <row r="2159" spans="1:41">
      <c r="A2159" s="264" t="e">
        <f t="shared" si="370"/>
        <v>#VALUE!</v>
      </c>
      <c r="B2159" s="243">
        <v>2247</v>
      </c>
      <c r="C2159" s="244"/>
      <c r="D2159" s="259" t="str">
        <f t="shared" si="363"/>
        <v/>
      </c>
      <c r="E2159" s="236"/>
      <c r="F2159" s="236"/>
      <c r="G2159" s="244"/>
      <c r="H2159" s="259" t="str">
        <f t="shared" si="364"/>
        <v/>
      </c>
      <c r="I2159" s="236"/>
      <c r="J2159" s="236"/>
      <c r="K2159" s="236"/>
      <c r="L2159" s="236"/>
      <c r="M2159" s="311">
        <f t="shared" si="368"/>
        <v>0</v>
      </c>
      <c r="N2159" s="236"/>
      <c r="O2159" s="236"/>
      <c r="P2159" s="236"/>
      <c r="Q2159" s="236"/>
      <c r="R2159" s="236"/>
      <c r="S2159" s="236"/>
      <c r="T2159" s="236"/>
      <c r="U2159" s="236"/>
      <c r="V2159" s="236"/>
      <c r="W2159" s="236"/>
      <c r="X2159" s="236"/>
      <c r="Y2159" s="236"/>
      <c r="Z2159" s="236"/>
      <c r="AA2159" s="236"/>
      <c r="AB2159" s="236"/>
      <c r="AC2159" s="236"/>
      <c r="AD2159" s="236"/>
      <c r="AE2159" s="236"/>
      <c r="AF2159" s="236"/>
      <c r="AG2159" s="236"/>
      <c r="AH2159" s="236"/>
      <c r="AI2159" s="236"/>
      <c r="AJ2159" s="236"/>
      <c r="AK2159" s="236"/>
      <c r="AL2159" s="260" t="str">
        <f t="shared" si="365"/>
        <v>нет</v>
      </c>
      <c r="AM2159" s="260" t="str">
        <f t="shared" si="369"/>
        <v>нет</v>
      </c>
      <c r="AN2159" s="260">
        <f t="shared" si="366"/>
        <v>0</v>
      </c>
      <c r="AO2159" s="260" t="e">
        <f t="shared" si="367"/>
        <v>#VALUE!</v>
      </c>
    </row>
    <row r="2160" spans="1:41">
      <c r="A2160" s="264" t="e">
        <f t="shared" si="370"/>
        <v>#VALUE!</v>
      </c>
      <c r="B2160" s="243">
        <v>2248</v>
      </c>
      <c r="C2160" s="244"/>
      <c r="D2160" s="259" t="str">
        <f t="shared" si="363"/>
        <v/>
      </c>
      <c r="E2160" s="236"/>
      <c r="F2160" s="236"/>
      <c r="G2160" s="244"/>
      <c r="H2160" s="259" t="str">
        <f t="shared" si="364"/>
        <v/>
      </c>
      <c r="I2160" s="236"/>
      <c r="J2160" s="236"/>
      <c r="K2160" s="236"/>
      <c r="L2160" s="236"/>
      <c r="M2160" s="311">
        <f t="shared" si="368"/>
        <v>0</v>
      </c>
      <c r="N2160" s="236"/>
      <c r="O2160" s="236"/>
      <c r="P2160" s="236"/>
      <c r="Q2160" s="236"/>
      <c r="R2160" s="236"/>
      <c r="S2160" s="236"/>
      <c r="T2160" s="236"/>
      <c r="U2160" s="236"/>
      <c r="V2160" s="236"/>
      <c r="W2160" s="236"/>
      <c r="X2160" s="236"/>
      <c r="Y2160" s="236"/>
      <c r="Z2160" s="236"/>
      <c r="AA2160" s="236"/>
      <c r="AB2160" s="236"/>
      <c r="AC2160" s="236"/>
      <c r="AD2160" s="236"/>
      <c r="AE2160" s="236"/>
      <c r="AF2160" s="236"/>
      <c r="AG2160" s="236"/>
      <c r="AH2160" s="236"/>
      <c r="AI2160" s="236"/>
      <c r="AJ2160" s="236"/>
      <c r="AK2160" s="236"/>
      <c r="AL2160" s="260" t="str">
        <f t="shared" si="365"/>
        <v>нет</v>
      </c>
      <c r="AM2160" s="260" t="str">
        <f t="shared" si="369"/>
        <v>нет</v>
      </c>
      <c r="AN2160" s="260">
        <f t="shared" si="366"/>
        <v>0</v>
      </c>
      <c r="AO2160" s="260" t="e">
        <f t="shared" si="367"/>
        <v>#VALUE!</v>
      </c>
    </row>
    <row r="2161" spans="1:41">
      <c r="A2161" s="264" t="e">
        <f t="shared" si="370"/>
        <v>#VALUE!</v>
      </c>
      <c r="B2161" s="243">
        <v>2249</v>
      </c>
      <c r="C2161" s="244"/>
      <c r="D2161" s="259" t="str">
        <f t="shared" si="363"/>
        <v/>
      </c>
      <c r="E2161" s="236"/>
      <c r="F2161" s="236"/>
      <c r="G2161" s="244"/>
      <c r="H2161" s="259" t="str">
        <f t="shared" si="364"/>
        <v/>
      </c>
      <c r="I2161" s="236"/>
      <c r="J2161" s="236"/>
      <c r="K2161" s="236"/>
      <c r="L2161" s="236"/>
      <c r="M2161" s="311">
        <f t="shared" si="368"/>
        <v>0</v>
      </c>
      <c r="N2161" s="236"/>
      <c r="O2161" s="236"/>
      <c r="P2161" s="236"/>
      <c r="Q2161" s="236"/>
      <c r="R2161" s="236"/>
      <c r="S2161" s="236"/>
      <c r="T2161" s="236"/>
      <c r="U2161" s="236"/>
      <c r="V2161" s="236"/>
      <c r="W2161" s="236"/>
      <c r="X2161" s="236"/>
      <c r="Y2161" s="236"/>
      <c r="Z2161" s="236"/>
      <c r="AA2161" s="236"/>
      <c r="AB2161" s="236"/>
      <c r="AC2161" s="236"/>
      <c r="AD2161" s="236"/>
      <c r="AE2161" s="236"/>
      <c r="AF2161" s="236"/>
      <c r="AG2161" s="236"/>
      <c r="AH2161" s="236"/>
      <c r="AI2161" s="236"/>
      <c r="AJ2161" s="236"/>
      <c r="AK2161" s="236"/>
      <c r="AL2161" s="260" t="str">
        <f t="shared" si="365"/>
        <v>нет</v>
      </c>
      <c r="AM2161" s="260" t="str">
        <f t="shared" si="369"/>
        <v>нет</v>
      </c>
      <c r="AN2161" s="260">
        <f t="shared" si="366"/>
        <v>0</v>
      </c>
      <c r="AO2161" s="260" t="e">
        <f t="shared" si="367"/>
        <v>#VALUE!</v>
      </c>
    </row>
    <row r="2162" spans="1:41">
      <c r="A2162" s="264" t="e">
        <f t="shared" si="370"/>
        <v>#VALUE!</v>
      </c>
      <c r="B2162" s="243">
        <v>2250</v>
      </c>
      <c r="C2162" s="244"/>
      <c r="D2162" s="259" t="str">
        <f t="shared" si="363"/>
        <v/>
      </c>
      <c r="E2162" s="236"/>
      <c r="F2162" s="236"/>
      <c r="G2162" s="244"/>
      <c r="H2162" s="259" t="str">
        <f t="shared" si="364"/>
        <v/>
      </c>
      <c r="I2162" s="236"/>
      <c r="J2162" s="236"/>
      <c r="K2162" s="236"/>
      <c r="L2162" s="236"/>
      <c r="M2162" s="311">
        <f t="shared" si="368"/>
        <v>0</v>
      </c>
      <c r="N2162" s="236"/>
      <c r="O2162" s="236"/>
      <c r="P2162" s="236"/>
      <c r="Q2162" s="236"/>
      <c r="R2162" s="236"/>
      <c r="S2162" s="236"/>
      <c r="T2162" s="236"/>
      <c r="U2162" s="236"/>
      <c r="V2162" s="236"/>
      <c r="W2162" s="236"/>
      <c r="X2162" s="236"/>
      <c r="Y2162" s="236"/>
      <c r="Z2162" s="236"/>
      <c r="AA2162" s="236"/>
      <c r="AB2162" s="236"/>
      <c r="AC2162" s="236"/>
      <c r="AD2162" s="236"/>
      <c r="AE2162" s="236"/>
      <c r="AF2162" s="236"/>
      <c r="AG2162" s="236"/>
      <c r="AH2162" s="236"/>
      <c r="AI2162" s="236"/>
      <c r="AJ2162" s="236"/>
      <c r="AK2162" s="236"/>
      <c r="AL2162" s="260" t="str">
        <f t="shared" si="365"/>
        <v>нет</v>
      </c>
      <c r="AM2162" s="260" t="str">
        <f t="shared" si="369"/>
        <v>нет</v>
      </c>
      <c r="AN2162" s="260">
        <f t="shared" si="366"/>
        <v>0</v>
      </c>
      <c r="AO2162" s="260" t="e">
        <f t="shared" si="367"/>
        <v>#VALUE!</v>
      </c>
    </row>
    <row r="2163" spans="1:41">
      <c r="A2163" s="264" t="e">
        <f t="shared" si="370"/>
        <v>#VALUE!</v>
      </c>
      <c r="B2163" s="243">
        <v>2251</v>
      </c>
      <c r="C2163" s="244"/>
      <c r="D2163" s="259" t="str">
        <f t="shared" si="363"/>
        <v/>
      </c>
      <c r="E2163" s="236"/>
      <c r="F2163" s="236"/>
      <c r="G2163" s="244"/>
      <c r="H2163" s="259" t="str">
        <f t="shared" si="364"/>
        <v/>
      </c>
      <c r="I2163" s="236"/>
      <c r="J2163" s="236"/>
      <c r="K2163" s="236"/>
      <c r="L2163" s="236"/>
      <c r="M2163" s="311">
        <f t="shared" si="368"/>
        <v>0</v>
      </c>
      <c r="N2163" s="236"/>
      <c r="O2163" s="236"/>
      <c r="P2163" s="236"/>
      <c r="Q2163" s="236"/>
      <c r="R2163" s="236"/>
      <c r="S2163" s="236"/>
      <c r="T2163" s="236"/>
      <c r="U2163" s="236"/>
      <c r="V2163" s="236"/>
      <c r="W2163" s="236"/>
      <c r="X2163" s="236"/>
      <c r="Y2163" s="236"/>
      <c r="Z2163" s="236"/>
      <c r="AA2163" s="236"/>
      <c r="AB2163" s="236"/>
      <c r="AC2163" s="236"/>
      <c r="AD2163" s="236"/>
      <c r="AE2163" s="236"/>
      <c r="AF2163" s="236"/>
      <c r="AG2163" s="236"/>
      <c r="AH2163" s="236"/>
      <c r="AI2163" s="236"/>
      <c r="AJ2163" s="236"/>
      <c r="AK2163" s="236"/>
      <c r="AL2163" s="260" t="str">
        <f t="shared" si="365"/>
        <v>нет</v>
      </c>
      <c r="AM2163" s="260" t="str">
        <f t="shared" si="369"/>
        <v>нет</v>
      </c>
      <c r="AN2163" s="260">
        <f t="shared" si="366"/>
        <v>0</v>
      </c>
      <c r="AO2163" s="260" t="e">
        <f t="shared" si="367"/>
        <v>#VALUE!</v>
      </c>
    </row>
    <row r="2164" spans="1:41">
      <c r="A2164" s="264" t="e">
        <f t="shared" si="370"/>
        <v>#VALUE!</v>
      </c>
      <c r="B2164" s="243">
        <v>2252</v>
      </c>
      <c r="C2164" s="244"/>
      <c r="D2164" s="259" t="str">
        <f t="shared" si="363"/>
        <v/>
      </c>
      <c r="E2164" s="236"/>
      <c r="F2164" s="236"/>
      <c r="G2164" s="244"/>
      <c r="H2164" s="259" t="str">
        <f t="shared" si="364"/>
        <v/>
      </c>
      <c r="I2164" s="236"/>
      <c r="J2164" s="236"/>
      <c r="K2164" s="236"/>
      <c r="L2164" s="236"/>
      <c r="M2164" s="311">
        <f t="shared" si="368"/>
        <v>0</v>
      </c>
      <c r="N2164" s="236"/>
      <c r="O2164" s="236"/>
      <c r="P2164" s="236"/>
      <c r="Q2164" s="236"/>
      <c r="R2164" s="236"/>
      <c r="S2164" s="236"/>
      <c r="T2164" s="236"/>
      <c r="U2164" s="236"/>
      <c r="V2164" s="236"/>
      <c r="W2164" s="236"/>
      <c r="X2164" s="236"/>
      <c r="Y2164" s="236"/>
      <c r="Z2164" s="236"/>
      <c r="AA2164" s="236"/>
      <c r="AB2164" s="236"/>
      <c r="AC2164" s="236"/>
      <c r="AD2164" s="236"/>
      <c r="AE2164" s="236"/>
      <c r="AF2164" s="236"/>
      <c r="AG2164" s="236"/>
      <c r="AH2164" s="236"/>
      <c r="AI2164" s="236"/>
      <c r="AJ2164" s="236"/>
      <c r="AK2164" s="236"/>
      <c r="AL2164" s="260" t="str">
        <f t="shared" si="365"/>
        <v>нет</v>
      </c>
      <c r="AM2164" s="260" t="str">
        <f t="shared" si="369"/>
        <v>нет</v>
      </c>
      <c r="AN2164" s="260">
        <f t="shared" si="366"/>
        <v>0</v>
      </c>
      <c r="AO2164" s="260" t="e">
        <f t="shared" si="367"/>
        <v>#VALUE!</v>
      </c>
    </row>
    <row r="2165" spans="1:41">
      <c r="A2165" s="264" t="e">
        <f t="shared" si="370"/>
        <v>#VALUE!</v>
      </c>
      <c r="B2165" s="243">
        <v>2253</v>
      </c>
      <c r="C2165" s="244"/>
      <c r="D2165" s="259" t="str">
        <f t="shared" si="363"/>
        <v/>
      </c>
      <c r="E2165" s="236"/>
      <c r="F2165" s="236"/>
      <c r="G2165" s="244"/>
      <c r="H2165" s="259" t="str">
        <f t="shared" si="364"/>
        <v/>
      </c>
      <c r="I2165" s="236"/>
      <c r="J2165" s="236"/>
      <c r="K2165" s="236"/>
      <c r="L2165" s="236"/>
      <c r="M2165" s="311">
        <f t="shared" si="368"/>
        <v>0</v>
      </c>
      <c r="N2165" s="236"/>
      <c r="O2165" s="236"/>
      <c r="P2165" s="236"/>
      <c r="Q2165" s="236"/>
      <c r="R2165" s="236"/>
      <c r="S2165" s="236"/>
      <c r="T2165" s="236"/>
      <c r="U2165" s="236"/>
      <c r="V2165" s="236"/>
      <c r="W2165" s="236"/>
      <c r="X2165" s="236"/>
      <c r="Y2165" s="236"/>
      <c r="Z2165" s="236"/>
      <c r="AA2165" s="236"/>
      <c r="AB2165" s="236"/>
      <c r="AC2165" s="236"/>
      <c r="AD2165" s="236"/>
      <c r="AE2165" s="236"/>
      <c r="AF2165" s="236"/>
      <c r="AG2165" s="236"/>
      <c r="AH2165" s="236"/>
      <c r="AI2165" s="236"/>
      <c r="AJ2165" s="236"/>
      <c r="AK2165" s="236"/>
      <c r="AL2165" s="260" t="str">
        <f t="shared" si="365"/>
        <v>нет</v>
      </c>
      <c r="AM2165" s="260" t="str">
        <f t="shared" si="369"/>
        <v>нет</v>
      </c>
      <c r="AN2165" s="260">
        <f t="shared" si="366"/>
        <v>0</v>
      </c>
      <c r="AO2165" s="260" t="e">
        <f t="shared" si="367"/>
        <v>#VALUE!</v>
      </c>
    </row>
    <row r="2166" spans="1:41">
      <c r="A2166" s="264" t="e">
        <f t="shared" si="370"/>
        <v>#VALUE!</v>
      </c>
      <c r="B2166" s="243">
        <v>2254</v>
      </c>
      <c r="C2166" s="244"/>
      <c r="D2166" s="259" t="str">
        <f t="shared" si="363"/>
        <v/>
      </c>
      <c r="E2166" s="236"/>
      <c r="F2166" s="236"/>
      <c r="G2166" s="244"/>
      <c r="H2166" s="259" t="str">
        <f t="shared" si="364"/>
        <v/>
      </c>
      <c r="I2166" s="236"/>
      <c r="J2166" s="236"/>
      <c r="K2166" s="236"/>
      <c r="L2166" s="236"/>
      <c r="M2166" s="311">
        <f t="shared" si="368"/>
        <v>0</v>
      </c>
      <c r="N2166" s="236"/>
      <c r="O2166" s="236"/>
      <c r="P2166" s="236"/>
      <c r="Q2166" s="236"/>
      <c r="R2166" s="236"/>
      <c r="S2166" s="236"/>
      <c r="T2166" s="236"/>
      <c r="U2166" s="236"/>
      <c r="V2166" s="236"/>
      <c r="W2166" s="236"/>
      <c r="X2166" s="236"/>
      <c r="Y2166" s="236"/>
      <c r="Z2166" s="236"/>
      <c r="AA2166" s="236"/>
      <c r="AB2166" s="236"/>
      <c r="AC2166" s="236"/>
      <c r="AD2166" s="236"/>
      <c r="AE2166" s="236"/>
      <c r="AF2166" s="236"/>
      <c r="AG2166" s="236"/>
      <c r="AH2166" s="236"/>
      <c r="AI2166" s="236"/>
      <c r="AJ2166" s="236"/>
      <c r="AK2166" s="236"/>
      <c r="AL2166" s="260" t="str">
        <f t="shared" si="365"/>
        <v>нет</v>
      </c>
      <c r="AM2166" s="260" t="str">
        <f t="shared" si="369"/>
        <v>нет</v>
      </c>
      <c r="AN2166" s="260">
        <f t="shared" si="366"/>
        <v>0</v>
      </c>
      <c r="AO2166" s="260" t="e">
        <f t="shared" si="367"/>
        <v>#VALUE!</v>
      </c>
    </row>
    <row r="2167" spans="1:41">
      <c r="A2167" s="264" t="e">
        <f t="shared" si="370"/>
        <v>#VALUE!</v>
      </c>
      <c r="B2167" s="243">
        <v>2255</v>
      </c>
      <c r="C2167" s="244"/>
      <c r="D2167" s="259" t="str">
        <f t="shared" si="363"/>
        <v/>
      </c>
      <c r="E2167" s="236"/>
      <c r="F2167" s="236"/>
      <c r="G2167" s="244"/>
      <c r="H2167" s="259" t="str">
        <f t="shared" si="364"/>
        <v/>
      </c>
      <c r="I2167" s="236"/>
      <c r="J2167" s="236"/>
      <c r="K2167" s="236"/>
      <c r="L2167" s="236"/>
      <c r="M2167" s="311">
        <f t="shared" si="368"/>
        <v>0</v>
      </c>
      <c r="N2167" s="236"/>
      <c r="O2167" s="236"/>
      <c r="P2167" s="236"/>
      <c r="Q2167" s="236"/>
      <c r="R2167" s="236"/>
      <c r="S2167" s="236"/>
      <c r="T2167" s="236"/>
      <c r="U2167" s="236"/>
      <c r="V2167" s="236"/>
      <c r="W2167" s="236"/>
      <c r="X2167" s="236"/>
      <c r="Y2167" s="236"/>
      <c r="Z2167" s="236"/>
      <c r="AA2167" s="236"/>
      <c r="AB2167" s="236"/>
      <c r="AC2167" s="236"/>
      <c r="AD2167" s="236"/>
      <c r="AE2167" s="236"/>
      <c r="AF2167" s="236"/>
      <c r="AG2167" s="236"/>
      <c r="AH2167" s="236"/>
      <c r="AI2167" s="236"/>
      <c r="AJ2167" s="236"/>
      <c r="AK2167" s="236"/>
      <c r="AL2167" s="260" t="str">
        <f t="shared" si="365"/>
        <v>нет</v>
      </c>
      <c r="AM2167" s="260" t="str">
        <f t="shared" si="369"/>
        <v>нет</v>
      </c>
      <c r="AN2167" s="260">
        <f t="shared" si="366"/>
        <v>0</v>
      </c>
      <c r="AO2167" s="260" t="e">
        <f t="shared" si="367"/>
        <v>#VALUE!</v>
      </c>
    </row>
    <row r="2168" spans="1:41">
      <c r="A2168" s="264" t="e">
        <f t="shared" si="370"/>
        <v>#VALUE!</v>
      </c>
      <c r="B2168" s="243">
        <v>2256</v>
      </c>
      <c r="C2168" s="244"/>
      <c r="D2168" s="259" t="str">
        <f t="shared" si="363"/>
        <v/>
      </c>
      <c r="E2168" s="236"/>
      <c r="F2168" s="236"/>
      <c r="G2168" s="244"/>
      <c r="H2168" s="259" t="str">
        <f t="shared" si="364"/>
        <v/>
      </c>
      <c r="I2168" s="236"/>
      <c r="J2168" s="236"/>
      <c r="K2168" s="236"/>
      <c r="L2168" s="236"/>
      <c r="M2168" s="311">
        <f t="shared" si="368"/>
        <v>0</v>
      </c>
      <c r="N2168" s="236"/>
      <c r="O2168" s="236"/>
      <c r="P2168" s="236"/>
      <c r="Q2168" s="236"/>
      <c r="R2168" s="236"/>
      <c r="S2168" s="236"/>
      <c r="T2168" s="236"/>
      <c r="U2168" s="236"/>
      <c r="V2168" s="236"/>
      <c r="W2168" s="236"/>
      <c r="X2168" s="236"/>
      <c r="Y2168" s="236"/>
      <c r="Z2168" s="236"/>
      <c r="AA2168" s="236"/>
      <c r="AB2168" s="236"/>
      <c r="AC2168" s="236"/>
      <c r="AD2168" s="236"/>
      <c r="AE2168" s="236"/>
      <c r="AF2168" s="236"/>
      <c r="AG2168" s="236"/>
      <c r="AH2168" s="236"/>
      <c r="AI2168" s="236"/>
      <c r="AJ2168" s="236"/>
      <c r="AK2168" s="236"/>
      <c r="AL2168" s="260" t="str">
        <f t="shared" si="365"/>
        <v>нет</v>
      </c>
      <c r="AM2168" s="260" t="str">
        <f t="shared" si="369"/>
        <v>нет</v>
      </c>
      <c r="AN2168" s="260">
        <f t="shared" si="366"/>
        <v>0</v>
      </c>
      <c r="AO2168" s="260" t="e">
        <f t="shared" si="367"/>
        <v>#VALUE!</v>
      </c>
    </row>
    <row r="2169" spans="1:41">
      <c r="A2169" s="264" t="e">
        <f t="shared" si="370"/>
        <v>#VALUE!</v>
      </c>
      <c r="B2169" s="243">
        <v>2257</v>
      </c>
      <c r="C2169" s="244"/>
      <c r="D2169" s="259" t="str">
        <f t="shared" si="363"/>
        <v/>
      </c>
      <c r="E2169" s="236"/>
      <c r="F2169" s="236"/>
      <c r="G2169" s="244"/>
      <c r="H2169" s="259" t="str">
        <f t="shared" si="364"/>
        <v/>
      </c>
      <c r="I2169" s="236"/>
      <c r="J2169" s="236"/>
      <c r="K2169" s="236"/>
      <c r="L2169" s="236"/>
      <c r="M2169" s="311">
        <f t="shared" si="368"/>
        <v>0</v>
      </c>
      <c r="N2169" s="236"/>
      <c r="O2169" s="236"/>
      <c r="P2169" s="236"/>
      <c r="Q2169" s="236"/>
      <c r="R2169" s="236"/>
      <c r="S2169" s="236"/>
      <c r="T2169" s="236"/>
      <c r="U2169" s="236"/>
      <c r="V2169" s="236"/>
      <c r="W2169" s="236"/>
      <c r="X2169" s="236"/>
      <c r="Y2169" s="236"/>
      <c r="Z2169" s="236"/>
      <c r="AA2169" s="236"/>
      <c r="AB2169" s="236"/>
      <c r="AC2169" s="236"/>
      <c r="AD2169" s="236"/>
      <c r="AE2169" s="236"/>
      <c r="AF2169" s="236"/>
      <c r="AG2169" s="236"/>
      <c r="AH2169" s="236"/>
      <c r="AI2169" s="236"/>
      <c r="AJ2169" s="236"/>
      <c r="AK2169" s="236"/>
      <c r="AL2169" s="260" t="str">
        <f t="shared" si="365"/>
        <v>нет</v>
      </c>
      <c r="AM2169" s="260" t="str">
        <f t="shared" si="369"/>
        <v>нет</v>
      </c>
      <c r="AN2169" s="260">
        <f t="shared" si="366"/>
        <v>0</v>
      </c>
      <c r="AO2169" s="260" t="e">
        <f t="shared" si="367"/>
        <v>#VALUE!</v>
      </c>
    </row>
    <row r="2170" spans="1:41">
      <c r="A2170" s="264" t="e">
        <f t="shared" si="370"/>
        <v>#VALUE!</v>
      </c>
      <c r="B2170" s="243">
        <v>2258</v>
      </c>
      <c r="C2170" s="244"/>
      <c r="D2170" s="259" t="str">
        <f t="shared" si="363"/>
        <v/>
      </c>
      <c r="E2170" s="236"/>
      <c r="F2170" s="236"/>
      <c r="G2170" s="244"/>
      <c r="H2170" s="259" t="str">
        <f t="shared" si="364"/>
        <v/>
      </c>
      <c r="I2170" s="236"/>
      <c r="J2170" s="236"/>
      <c r="K2170" s="236"/>
      <c r="L2170" s="236"/>
      <c r="M2170" s="311">
        <f t="shared" si="368"/>
        <v>0</v>
      </c>
      <c r="N2170" s="236"/>
      <c r="O2170" s="236"/>
      <c r="P2170" s="236"/>
      <c r="Q2170" s="236"/>
      <c r="R2170" s="236"/>
      <c r="S2170" s="236"/>
      <c r="T2170" s="236"/>
      <c r="U2170" s="236"/>
      <c r="V2170" s="236"/>
      <c r="W2170" s="236"/>
      <c r="X2170" s="236"/>
      <c r="Y2170" s="236"/>
      <c r="Z2170" s="236"/>
      <c r="AA2170" s="236"/>
      <c r="AB2170" s="236"/>
      <c r="AC2170" s="236"/>
      <c r="AD2170" s="236"/>
      <c r="AE2170" s="236"/>
      <c r="AF2170" s="236"/>
      <c r="AG2170" s="236"/>
      <c r="AH2170" s="236"/>
      <c r="AI2170" s="236"/>
      <c r="AJ2170" s="236"/>
      <c r="AK2170" s="236"/>
      <c r="AL2170" s="260" t="str">
        <f t="shared" si="365"/>
        <v>нет</v>
      </c>
      <c r="AM2170" s="260" t="str">
        <f t="shared" si="369"/>
        <v>нет</v>
      </c>
      <c r="AN2170" s="260">
        <f t="shared" si="366"/>
        <v>0</v>
      </c>
      <c r="AO2170" s="260" t="e">
        <f t="shared" si="367"/>
        <v>#VALUE!</v>
      </c>
    </row>
    <row r="2171" spans="1:41">
      <c r="A2171" s="264" t="e">
        <f t="shared" si="370"/>
        <v>#VALUE!</v>
      </c>
      <c r="B2171" s="243">
        <v>2259</v>
      </c>
      <c r="C2171" s="244"/>
      <c r="D2171" s="259" t="str">
        <f t="shared" si="363"/>
        <v/>
      </c>
      <c r="E2171" s="236"/>
      <c r="F2171" s="236"/>
      <c r="G2171" s="244"/>
      <c r="H2171" s="259" t="str">
        <f t="shared" si="364"/>
        <v/>
      </c>
      <c r="I2171" s="236"/>
      <c r="J2171" s="236"/>
      <c r="K2171" s="236"/>
      <c r="L2171" s="236"/>
      <c r="M2171" s="311">
        <f t="shared" si="368"/>
        <v>0</v>
      </c>
      <c r="N2171" s="236"/>
      <c r="O2171" s="236"/>
      <c r="P2171" s="236"/>
      <c r="Q2171" s="236"/>
      <c r="R2171" s="236"/>
      <c r="S2171" s="236"/>
      <c r="T2171" s="236"/>
      <c r="U2171" s="236"/>
      <c r="V2171" s="236"/>
      <c r="W2171" s="236"/>
      <c r="X2171" s="236"/>
      <c r="Y2171" s="236"/>
      <c r="Z2171" s="236"/>
      <c r="AA2171" s="236"/>
      <c r="AB2171" s="236"/>
      <c r="AC2171" s="236"/>
      <c r="AD2171" s="236"/>
      <c r="AE2171" s="236"/>
      <c r="AF2171" s="236"/>
      <c r="AG2171" s="236"/>
      <c r="AH2171" s="236"/>
      <c r="AI2171" s="236"/>
      <c r="AJ2171" s="236"/>
      <c r="AK2171" s="236"/>
      <c r="AL2171" s="260" t="str">
        <f t="shared" si="365"/>
        <v>нет</v>
      </c>
      <c r="AM2171" s="260" t="str">
        <f t="shared" si="369"/>
        <v>нет</v>
      </c>
      <c r="AN2171" s="260">
        <f t="shared" si="366"/>
        <v>0</v>
      </c>
      <c r="AO2171" s="260" t="e">
        <f t="shared" si="367"/>
        <v>#VALUE!</v>
      </c>
    </row>
    <row r="2172" spans="1:41">
      <c r="A2172" s="264" t="e">
        <f t="shared" si="370"/>
        <v>#VALUE!</v>
      </c>
      <c r="B2172" s="243">
        <v>2260</v>
      </c>
      <c r="C2172" s="244"/>
      <c r="D2172" s="259" t="str">
        <f t="shared" si="363"/>
        <v/>
      </c>
      <c r="E2172" s="236"/>
      <c r="F2172" s="236"/>
      <c r="G2172" s="244"/>
      <c r="H2172" s="259" t="str">
        <f t="shared" si="364"/>
        <v/>
      </c>
      <c r="I2172" s="236"/>
      <c r="J2172" s="236"/>
      <c r="K2172" s="236"/>
      <c r="L2172" s="236"/>
      <c r="M2172" s="311">
        <f t="shared" si="368"/>
        <v>0</v>
      </c>
      <c r="N2172" s="236"/>
      <c r="O2172" s="236"/>
      <c r="P2172" s="236"/>
      <c r="Q2172" s="236"/>
      <c r="R2172" s="236"/>
      <c r="S2172" s="236"/>
      <c r="T2172" s="236"/>
      <c r="U2172" s="236"/>
      <c r="V2172" s="236"/>
      <c r="W2172" s="236"/>
      <c r="X2172" s="236"/>
      <c r="Y2172" s="236"/>
      <c r="Z2172" s="236"/>
      <c r="AA2172" s="236"/>
      <c r="AB2172" s="236"/>
      <c r="AC2172" s="236"/>
      <c r="AD2172" s="236"/>
      <c r="AE2172" s="236"/>
      <c r="AF2172" s="236"/>
      <c r="AG2172" s="236"/>
      <c r="AH2172" s="236"/>
      <c r="AI2172" s="236"/>
      <c r="AJ2172" s="236"/>
      <c r="AK2172" s="236"/>
      <c r="AL2172" s="260" t="str">
        <f t="shared" si="365"/>
        <v>нет</v>
      </c>
      <c r="AM2172" s="260" t="str">
        <f t="shared" si="369"/>
        <v>нет</v>
      </c>
      <c r="AN2172" s="260">
        <f t="shared" si="366"/>
        <v>0</v>
      </c>
      <c r="AO2172" s="260" t="e">
        <f t="shared" si="367"/>
        <v>#VALUE!</v>
      </c>
    </row>
    <row r="2173" spans="1:41">
      <c r="A2173" s="264" t="e">
        <f t="shared" si="370"/>
        <v>#VALUE!</v>
      </c>
      <c r="B2173" s="243">
        <v>2261</v>
      </c>
      <c r="C2173" s="244"/>
      <c r="D2173" s="259" t="str">
        <f t="shared" si="363"/>
        <v/>
      </c>
      <c r="E2173" s="236"/>
      <c r="F2173" s="236"/>
      <c r="G2173" s="244"/>
      <c r="H2173" s="259" t="str">
        <f t="shared" si="364"/>
        <v/>
      </c>
      <c r="I2173" s="236"/>
      <c r="J2173" s="236"/>
      <c r="K2173" s="236"/>
      <c r="L2173" s="236"/>
      <c r="M2173" s="311">
        <f t="shared" si="368"/>
        <v>0</v>
      </c>
      <c r="N2173" s="236"/>
      <c r="O2173" s="236"/>
      <c r="P2173" s="236"/>
      <c r="Q2173" s="236"/>
      <c r="R2173" s="236"/>
      <c r="S2173" s="236"/>
      <c r="T2173" s="236"/>
      <c r="U2173" s="236"/>
      <c r="V2173" s="236"/>
      <c r="W2173" s="236"/>
      <c r="X2173" s="236"/>
      <c r="Y2173" s="236"/>
      <c r="Z2173" s="236"/>
      <c r="AA2173" s="236"/>
      <c r="AB2173" s="236"/>
      <c r="AC2173" s="236"/>
      <c r="AD2173" s="236"/>
      <c r="AE2173" s="236"/>
      <c r="AF2173" s="236"/>
      <c r="AG2173" s="236"/>
      <c r="AH2173" s="236"/>
      <c r="AI2173" s="236"/>
      <c r="AJ2173" s="236"/>
      <c r="AK2173" s="236"/>
      <c r="AL2173" s="260" t="str">
        <f t="shared" si="365"/>
        <v>нет</v>
      </c>
      <c r="AM2173" s="260" t="str">
        <f t="shared" si="369"/>
        <v>нет</v>
      </c>
      <c r="AN2173" s="260">
        <f t="shared" si="366"/>
        <v>0</v>
      </c>
      <c r="AO2173" s="260" t="e">
        <f t="shared" si="367"/>
        <v>#VALUE!</v>
      </c>
    </row>
    <row r="2174" spans="1:41">
      <c r="A2174" s="264" t="e">
        <f t="shared" si="370"/>
        <v>#VALUE!</v>
      </c>
      <c r="B2174" s="243">
        <v>2262</v>
      </c>
      <c r="C2174" s="244"/>
      <c r="D2174" s="259" t="str">
        <f t="shared" si="363"/>
        <v/>
      </c>
      <c r="E2174" s="236"/>
      <c r="F2174" s="236"/>
      <c r="G2174" s="244"/>
      <c r="H2174" s="259" t="str">
        <f t="shared" si="364"/>
        <v/>
      </c>
      <c r="I2174" s="236"/>
      <c r="J2174" s="236"/>
      <c r="K2174" s="236"/>
      <c r="L2174" s="236"/>
      <c r="M2174" s="311">
        <f t="shared" si="368"/>
        <v>0</v>
      </c>
      <c r="N2174" s="236"/>
      <c r="O2174" s="236"/>
      <c r="P2174" s="236"/>
      <c r="Q2174" s="236"/>
      <c r="R2174" s="236"/>
      <c r="S2174" s="236"/>
      <c r="T2174" s="236"/>
      <c r="U2174" s="236"/>
      <c r="V2174" s="236"/>
      <c r="W2174" s="236"/>
      <c r="X2174" s="236"/>
      <c r="Y2174" s="236"/>
      <c r="Z2174" s="236"/>
      <c r="AA2174" s="236"/>
      <c r="AB2174" s="236"/>
      <c r="AC2174" s="236"/>
      <c r="AD2174" s="236"/>
      <c r="AE2174" s="236"/>
      <c r="AF2174" s="236"/>
      <c r="AG2174" s="236"/>
      <c r="AH2174" s="236"/>
      <c r="AI2174" s="236"/>
      <c r="AJ2174" s="236"/>
      <c r="AK2174" s="236"/>
      <c r="AL2174" s="260" t="str">
        <f t="shared" si="365"/>
        <v>нет</v>
      </c>
      <c r="AM2174" s="260" t="str">
        <f t="shared" si="369"/>
        <v>нет</v>
      </c>
      <c r="AN2174" s="260">
        <f t="shared" si="366"/>
        <v>0</v>
      </c>
      <c r="AO2174" s="260" t="e">
        <f t="shared" si="367"/>
        <v>#VALUE!</v>
      </c>
    </row>
    <row r="2175" spans="1:41">
      <c r="A2175" s="264" t="e">
        <f t="shared" si="370"/>
        <v>#VALUE!</v>
      </c>
      <c r="B2175" s="243">
        <v>2263</v>
      </c>
      <c r="C2175" s="244"/>
      <c r="D2175" s="259" t="str">
        <f t="shared" si="363"/>
        <v/>
      </c>
      <c r="E2175" s="236"/>
      <c r="F2175" s="236"/>
      <c r="G2175" s="244"/>
      <c r="H2175" s="259" t="str">
        <f t="shared" si="364"/>
        <v/>
      </c>
      <c r="I2175" s="236"/>
      <c r="J2175" s="236"/>
      <c r="K2175" s="236"/>
      <c r="L2175" s="236"/>
      <c r="M2175" s="311">
        <f t="shared" si="368"/>
        <v>0</v>
      </c>
      <c r="N2175" s="236"/>
      <c r="O2175" s="236"/>
      <c r="P2175" s="236"/>
      <c r="Q2175" s="236"/>
      <c r="R2175" s="236"/>
      <c r="S2175" s="236"/>
      <c r="T2175" s="236"/>
      <c r="U2175" s="236"/>
      <c r="V2175" s="236"/>
      <c r="W2175" s="236"/>
      <c r="X2175" s="236"/>
      <c r="Y2175" s="236"/>
      <c r="Z2175" s="236"/>
      <c r="AA2175" s="236"/>
      <c r="AB2175" s="236"/>
      <c r="AC2175" s="236"/>
      <c r="AD2175" s="236"/>
      <c r="AE2175" s="236"/>
      <c r="AF2175" s="236"/>
      <c r="AG2175" s="236"/>
      <c r="AH2175" s="236"/>
      <c r="AI2175" s="236"/>
      <c r="AJ2175" s="236"/>
      <c r="AK2175" s="236"/>
      <c r="AL2175" s="260" t="str">
        <f t="shared" si="365"/>
        <v>нет</v>
      </c>
      <c r="AM2175" s="260" t="str">
        <f t="shared" si="369"/>
        <v>нет</v>
      </c>
      <c r="AN2175" s="260">
        <f t="shared" si="366"/>
        <v>0</v>
      </c>
      <c r="AO2175" s="260" t="e">
        <f t="shared" si="367"/>
        <v>#VALUE!</v>
      </c>
    </row>
    <row r="2176" spans="1:41">
      <c r="A2176" s="264" t="e">
        <f t="shared" si="370"/>
        <v>#VALUE!</v>
      </c>
      <c r="B2176" s="243">
        <v>2264</v>
      </c>
      <c r="C2176" s="244"/>
      <c r="D2176" s="259" t="str">
        <f t="shared" si="363"/>
        <v/>
      </c>
      <c r="E2176" s="236"/>
      <c r="F2176" s="236"/>
      <c r="G2176" s="244"/>
      <c r="H2176" s="259" t="str">
        <f t="shared" si="364"/>
        <v/>
      </c>
      <c r="I2176" s="236"/>
      <c r="J2176" s="236"/>
      <c r="K2176" s="236"/>
      <c r="L2176" s="236"/>
      <c r="M2176" s="311">
        <f t="shared" si="368"/>
        <v>0</v>
      </c>
      <c r="N2176" s="236"/>
      <c r="O2176" s="236"/>
      <c r="P2176" s="236"/>
      <c r="Q2176" s="236"/>
      <c r="R2176" s="236"/>
      <c r="S2176" s="236"/>
      <c r="T2176" s="236"/>
      <c r="U2176" s="236"/>
      <c r="V2176" s="236"/>
      <c r="W2176" s="236"/>
      <c r="X2176" s="236"/>
      <c r="Y2176" s="236"/>
      <c r="Z2176" s="236"/>
      <c r="AA2176" s="236"/>
      <c r="AB2176" s="236"/>
      <c r="AC2176" s="236"/>
      <c r="AD2176" s="236"/>
      <c r="AE2176" s="236"/>
      <c r="AF2176" s="236"/>
      <c r="AG2176" s="236"/>
      <c r="AH2176" s="236"/>
      <c r="AI2176" s="236"/>
      <c r="AJ2176" s="236"/>
      <c r="AK2176" s="236"/>
      <c r="AL2176" s="260" t="str">
        <f t="shared" si="365"/>
        <v>нет</v>
      </c>
      <c r="AM2176" s="260" t="str">
        <f t="shared" si="369"/>
        <v>нет</v>
      </c>
      <c r="AN2176" s="260">
        <f t="shared" si="366"/>
        <v>0</v>
      </c>
      <c r="AO2176" s="260" t="e">
        <f t="shared" si="367"/>
        <v>#VALUE!</v>
      </c>
    </row>
    <row r="2177" spans="1:41">
      <c r="A2177" s="264" t="e">
        <f t="shared" si="370"/>
        <v>#VALUE!</v>
      </c>
      <c r="B2177" s="243">
        <v>2265</v>
      </c>
      <c r="C2177" s="244"/>
      <c r="D2177" s="259" t="str">
        <f t="shared" si="363"/>
        <v/>
      </c>
      <c r="E2177" s="236"/>
      <c r="F2177" s="236"/>
      <c r="G2177" s="244"/>
      <c r="H2177" s="259" t="str">
        <f t="shared" si="364"/>
        <v/>
      </c>
      <c r="I2177" s="236"/>
      <c r="J2177" s="236"/>
      <c r="K2177" s="236"/>
      <c r="L2177" s="236"/>
      <c r="M2177" s="311">
        <f t="shared" si="368"/>
        <v>0</v>
      </c>
      <c r="N2177" s="236"/>
      <c r="O2177" s="236"/>
      <c r="P2177" s="236"/>
      <c r="Q2177" s="236"/>
      <c r="R2177" s="236"/>
      <c r="S2177" s="236"/>
      <c r="T2177" s="236"/>
      <c r="U2177" s="236"/>
      <c r="V2177" s="236"/>
      <c r="W2177" s="236"/>
      <c r="X2177" s="236"/>
      <c r="Y2177" s="236"/>
      <c r="Z2177" s="236"/>
      <c r="AA2177" s="236"/>
      <c r="AB2177" s="236"/>
      <c r="AC2177" s="236"/>
      <c r="AD2177" s="236"/>
      <c r="AE2177" s="236"/>
      <c r="AF2177" s="236"/>
      <c r="AG2177" s="236"/>
      <c r="AH2177" s="236"/>
      <c r="AI2177" s="236"/>
      <c r="AJ2177" s="236"/>
      <c r="AK2177" s="236"/>
      <c r="AL2177" s="260" t="str">
        <f t="shared" si="365"/>
        <v>нет</v>
      </c>
      <c r="AM2177" s="260" t="str">
        <f t="shared" si="369"/>
        <v>нет</v>
      </c>
      <c r="AN2177" s="260">
        <f t="shared" si="366"/>
        <v>0</v>
      </c>
      <c r="AO2177" s="260" t="e">
        <f t="shared" si="367"/>
        <v>#VALUE!</v>
      </c>
    </row>
    <row r="2178" spans="1:41">
      <c r="A2178" s="264" t="e">
        <f t="shared" si="370"/>
        <v>#VALUE!</v>
      </c>
      <c r="B2178" s="243">
        <v>2266</v>
      </c>
      <c r="C2178" s="244"/>
      <c r="D2178" s="259" t="str">
        <f t="shared" si="363"/>
        <v/>
      </c>
      <c r="E2178" s="236"/>
      <c r="F2178" s="236"/>
      <c r="G2178" s="244"/>
      <c r="H2178" s="259" t="str">
        <f t="shared" si="364"/>
        <v/>
      </c>
      <c r="I2178" s="236"/>
      <c r="J2178" s="236"/>
      <c r="K2178" s="236"/>
      <c r="L2178" s="236"/>
      <c r="M2178" s="311">
        <f t="shared" si="368"/>
        <v>0</v>
      </c>
      <c r="N2178" s="236"/>
      <c r="O2178" s="236"/>
      <c r="P2178" s="236"/>
      <c r="Q2178" s="236"/>
      <c r="R2178" s="236"/>
      <c r="S2178" s="236"/>
      <c r="T2178" s="236"/>
      <c r="U2178" s="236"/>
      <c r="V2178" s="236"/>
      <c r="W2178" s="236"/>
      <c r="X2178" s="236"/>
      <c r="Y2178" s="236"/>
      <c r="Z2178" s="236"/>
      <c r="AA2178" s="236"/>
      <c r="AB2178" s="236"/>
      <c r="AC2178" s="236"/>
      <c r="AD2178" s="236"/>
      <c r="AE2178" s="236"/>
      <c r="AF2178" s="236"/>
      <c r="AG2178" s="236"/>
      <c r="AH2178" s="236"/>
      <c r="AI2178" s="236"/>
      <c r="AJ2178" s="236"/>
      <c r="AK2178" s="236"/>
      <c r="AL2178" s="260" t="str">
        <f t="shared" si="365"/>
        <v>нет</v>
      </c>
      <c r="AM2178" s="260" t="str">
        <f t="shared" si="369"/>
        <v>нет</v>
      </c>
      <c r="AN2178" s="260">
        <f t="shared" si="366"/>
        <v>0</v>
      </c>
      <c r="AO2178" s="260" t="e">
        <f t="shared" si="367"/>
        <v>#VALUE!</v>
      </c>
    </row>
    <row r="2179" spans="1:41">
      <c r="A2179" s="264" t="e">
        <f t="shared" si="370"/>
        <v>#VALUE!</v>
      </c>
      <c r="B2179" s="243">
        <v>2267</v>
      </c>
      <c r="C2179" s="244"/>
      <c r="D2179" s="259" t="str">
        <f t="shared" si="363"/>
        <v/>
      </c>
      <c r="E2179" s="236"/>
      <c r="F2179" s="236"/>
      <c r="G2179" s="244"/>
      <c r="H2179" s="259" t="str">
        <f t="shared" si="364"/>
        <v/>
      </c>
      <c r="I2179" s="236"/>
      <c r="J2179" s="236"/>
      <c r="K2179" s="236"/>
      <c r="L2179" s="236"/>
      <c r="M2179" s="311">
        <f t="shared" si="368"/>
        <v>0</v>
      </c>
      <c r="N2179" s="236"/>
      <c r="O2179" s="236"/>
      <c r="P2179" s="236"/>
      <c r="Q2179" s="236"/>
      <c r="R2179" s="236"/>
      <c r="S2179" s="236"/>
      <c r="T2179" s="236"/>
      <c r="U2179" s="236"/>
      <c r="V2179" s="236"/>
      <c r="W2179" s="236"/>
      <c r="X2179" s="236"/>
      <c r="Y2179" s="236"/>
      <c r="Z2179" s="236"/>
      <c r="AA2179" s="236"/>
      <c r="AB2179" s="236"/>
      <c r="AC2179" s="236"/>
      <c r="AD2179" s="236"/>
      <c r="AE2179" s="236"/>
      <c r="AF2179" s="236"/>
      <c r="AG2179" s="236"/>
      <c r="AH2179" s="236"/>
      <c r="AI2179" s="236"/>
      <c r="AJ2179" s="236"/>
      <c r="AK2179" s="236"/>
      <c r="AL2179" s="260" t="str">
        <f t="shared" si="365"/>
        <v>нет</v>
      </c>
      <c r="AM2179" s="260" t="str">
        <f t="shared" si="369"/>
        <v>нет</v>
      </c>
      <c r="AN2179" s="260">
        <f t="shared" si="366"/>
        <v>0</v>
      </c>
      <c r="AO2179" s="260" t="e">
        <f t="shared" si="367"/>
        <v>#VALUE!</v>
      </c>
    </row>
    <row r="2180" spans="1:41">
      <c r="A2180" s="264" t="e">
        <f t="shared" si="370"/>
        <v>#VALUE!</v>
      </c>
      <c r="B2180" s="243">
        <v>2268</v>
      </c>
      <c r="C2180" s="244"/>
      <c r="D2180" s="259" t="str">
        <f t="shared" si="363"/>
        <v/>
      </c>
      <c r="E2180" s="236"/>
      <c r="F2180" s="236"/>
      <c r="G2180" s="244"/>
      <c r="H2180" s="259" t="str">
        <f t="shared" si="364"/>
        <v/>
      </c>
      <c r="I2180" s="236"/>
      <c r="J2180" s="236"/>
      <c r="K2180" s="236"/>
      <c r="L2180" s="236"/>
      <c r="M2180" s="311">
        <f t="shared" si="368"/>
        <v>0</v>
      </c>
      <c r="N2180" s="236"/>
      <c r="O2180" s="236"/>
      <c r="P2180" s="236"/>
      <c r="Q2180" s="236"/>
      <c r="R2180" s="236"/>
      <c r="S2180" s="236"/>
      <c r="T2180" s="236"/>
      <c r="U2180" s="236"/>
      <c r="V2180" s="236"/>
      <c r="W2180" s="236"/>
      <c r="X2180" s="236"/>
      <c r="Y2180" s="236"/>
      <c r="Z2180" s="236"/>
      <c r="AA2180" s="236"/>
      <c r="AB2180" s="236"/>
      <c r="AC2180" s="236"/>
      <c r="AD2180" s="236"/>
      <c r="AE2180" s="236"/>
      <c r="AF2180" s="236"/>
      <c r="AG2180" s="236"/>
      <c r="AH2180" s="236"/>
      <c r="AI2180" s="236"/>
      <c r="AJ2180" s="236"/>
      <c r="AK2180" s="236"/>
      <c r="AL2180" s="260" t="str">
        <f t="shared" si="365"/>
        <v>нет</v>
      </c>
      <c r="AM2180" s="260" t="str">
        <f t="shared" si="369"/>
        <v>нет</v>
      </c>
      <c r="AN2180" s="260">
        <f t="shared" si="366"/>
        <v>0</v>
      </c>
      <c r="AO2180" s="260" t="e">
        <f t="shared" si="367"/>
        <v>#VALUE!</v>
      </c>
    </row>
    <row r="2181" spans="1:41">
      <c r="A2181" s="264" t="e">
        <f t="shared" si="370"/>
        <v>#VALUE!</v>
      </c>
      <c r="B2181" s="243">
        <v>2269</v>
      </c>
      <c r="C2181" s="244"/>
      <c r="D2181" s="259" t="str">
        <f t="shared" si="363"/>
        <v/>
      </c>
      <c r="E2181" s="236"/>
      <c r="F2181" s="236"/>
      <c r="G2181" s="244"/>
      <c r="H2181" s="259" t="str">
        <f t="shared" si="364"/>
        <v/>
      </c>
      <c r="I2181" s="236"/>
      <c r="J2181" s="236"/>
      <c r="K2181" s="236"/>
      <c r="L2181" s="236"/>
      <c r="M2181" s="311">
        <f t="shared" si="368"/>
        <v>0</v>
      </c>
      <c r="N2181" s="236"/>
      <c r="O2181" s="236"/>
      <c r="P2181" s="236"/>
      <c r="Q2181" s="236"/>
      <c r="R2181" s="236"/>
      <c r="S2181" s="236"/>
      <c r="T2181" s="236"/>
      <c r="U2181" s="236"/>
      <c r="V2181" s="236"/>
      <c r="W2181" s="236"/>
      <c r="X2181" s="236"/>
      <c r="Y2181" s="236"/>
      <c r="Z2181" s="236"/>
      <c r="AA2181" s="236"/>
      <c r="AB2181" s="236"/>
      <c r="AC2181" s="236"/>
      <c r="AD2181" s="236"/>
      <c r="AE2181" s="236"/>
      <c r="AF2181" s="236"/>
      <c r="AG2181" s="236"/>
      <c r="AH2181" s="236"/>
      <c r="AI2181" s="236"/>
      <c r="AJ2181" s="236"/>
      <c r="AK2181" s="236"/>
      <c r="AL2181" s="260" t="str">
        <f t="shared" si="365"/>
        <v>нет</v>
      </c>
      <c r="AM2181" s="260" t="str">
        <f t="shared" si="369"/>
        <v>нет</v>
      </c>
      <c r="AN2181" s="260">
        <f t="shared" si="366"/>
        <v>0</v>
      </c>
      <c r="AO2181" s="260" t="e">
        <f t="shared" si="367"/>
        <v>#VALUE!</v>
      </c>
    </row>
    <row r="2182" spans="1:41">
      <c r="A2182" s="264" t="e">
        <f t="shared" si="370"/>
        <v>#VALUE!</v>
      </c>
      <c r="B2182" s="243">
        <v>2270</v>
      </c>
      <c r="C2182" s="244"/>
      <c r="D2182" s="259" t="str">
        <f t="shared" si="363"/>
        <v/>
      </c>
      <c r="E2182" s="236"/>
      <c r="F2182" s="236"/>
      <c r="G2182" s="244"/>
      <c r="H2182" s="259" t="str">
        <f t="shared" si="364"/>
        <v/>
      </c>
      <c r="I2182" s="236"/>
      <c r="J2182" s="236"/>
      <c r="K2182" s="236"/>
      <c r="L2182" s="236"/>
      <c r="M2182" s="311">
        <f t="shared" si="368"/>
        <v>0</v>
      </c>
      <c r="N2182" s="236"/>
      <c r="O2182" s="236"/>
      <c r="P2182" s="236"/>
      <c r="Q2182" s="236"/>
      <c r="R2182" s="236"/>
      <c r="S2182" s="236"/>
      <c r="T2182" s="236"/>
      <c r="U2182" s="236"/>
      <c r="V2182" s="236"/>
      <c r="W2182" s="236"/>
      <c r="X2182" s="236"/>
      <c r="Y2182" s="236"/>
      <c r="Z2182" s="236"/>
      <c r="AA2182" s="236"/>
      <c r="AB2182" s="236"/>
      <c r="AC2182" s="236"/>
      <c r="AD2182" s="236"/>
      <c r="AE2182" s="236"/>
      <c r="AF2182" s="236"/>
      <c r="AG2182" s="236"/>
      <c r="AH2182" s="236"/>
      <c r="AI2182" s="236"/>
      <c r="AJ2182" s="236"/>
      <c r="AK2182" s="236"/>
      <c r="AL2182" s="260" t="str">
        <f t="shared" si="365"/>
        <v>нет</v>
      </c>
      <c r="AM2182" s="260" t="str">
        <f t="shared" si="369"/>
        <v>нет</v>
      </c>
      <c r="AN2182" s="260">
        <f t="shared" si="366"/>
        <v>0</v>
      </c>
      <c r="AO2182" s="260" t="e">
        <f t="shared" si="367"/>
        <v>#VALUE!</v>
      </c>
    </row>
    <row r="2183" spans="1:41">
      <c r="A2183" s="264" t="e">
        <f t="shared" si="370"/>
        <v>#VALUE!</v>
      </c>
      <c r="B2183" s="243">
        <v>2271</v>
      </c>
      <c r="C2183" s="244"/>
      <c r="D2183" s="259" t="str">
        <f t="shared" si="363"/>
        <v/>
      </c>
      <c r="E2183" s="236"/>
      <c r="F2183" s="236"/>
      <c r="G2183" s="244"/>
      <c r="H2183" s="259" t="str">
        <f t="shared" si="364"/>
        <v/>
      </c>
      <c r="I2183" s="236"/>
      <c r="J2183" s="236"/>
      <c r="K2183" s="236"/>
      <c r="L2183" s="236"/>
      <c r="M2183" s="311">
        <f t="shared" si="368"/>
        <v>0</v>
      </c>
      <c r="N2183" s="236"/>
      <c r="O2183" s="236"/>
      <c r="P2183" s="236"/>
      <c r="Q2183" s="236"/>
      <c r="R2183" s="236"/>
      <c r="S2183" s="236"/>
      <c r="T2183" s="236"/>
      <c r="U2183" s="236"/>
      <c r="V2183" s="236"/>
      <c r="W2183" s="236"/>
      <c r="X2183" s="236"/>
      <c r="Y2183" s="236"/>
      <c r="Z2183" s="236"/>
      <c r="AA2183" s="236"/>
      <c r="AB2183" s="236"/>
      <c r="AC2183" s="236"/>
      <c r="AD2183" s="236"/>
      <c r="AE2183" s="236"/>
      <c r="AF2183" s="236"/>
      <c r="AG2183" s="236"/>
      <c r="AH2183" s="236"/>
      <c r="AI2183" s="236"/>
      <c r="AJ2183" s="236"/>
      <c r="AK2183" s="236"/>
      <c r="AL2183" s="260" t="str">
        <f t="shared" si="365"/>
        <v>нет</v>
      </c>
      <c r="AM2183" s="260" t="str">
        <f t="shared" si="369"/>
        <v>нет</v>
      </c>
      <c r="AN2183" s="260">
        <f t="shared" si="366"/>
        <v>0</v>
      </c>
      <c r="AO2183" s="260" t="e">
        <f t="shared" si="367"/>
        <v>#VALUE!</v>
      </c>
    </row>
    <row r="2184" spans="1:41">
      <c r="A2184" s="264" t="e">
        <f t="shared" si="370"/>
        <v>#VALUE!</v>
      </c>
      <c r="B2184" s="243">
        <v>2272</v>
      </c>
      <c r="C2184" s="244"/>
      <c r="D2184" s="259" t="str">
        <f t="shared" si="363"/>
        <v/>
      </c>
      <c r="E2184" s="236"/>
      <c r="F2184" s="236"/>
      <c r="G2184" s="244"/>
      <c r="H2184" s="259" t="str">
        <f t="shared" si="364"/>
        <v/>
      </c>
      <c r="I2184" s="236"/>
      <c r="J2184" s="236"/>
      <c r="K2184" s="236"/>
      <c r="L2184" s="236"/>
      <c r="M2184" s="311">
        <f t="shared" si="368"/>
        <v>0</v>
      </c>
      <c r="N2184" s="236"/>
      <c r="O2184" s="236"/>
      <c r="P2184" s="236"/>
      <c r="Q2184" s="236"/>
      <c r="R2184" s="236"/>
      <c r="S2184" s="236"/>
      <c r="T2184" s="236"/>
      <c r="U2184" s="236"/>
      <c r="V2184" s="236"/>
      <c r="W2184" s="236"/>
      <c r="X2184" s="236"/>
      <c r="Y2184" s="236"/>
      <c r="Z2184" s="236"/>
      <c r="AA2184" s="236"/>
      <c r="AB2184" s="236"/>
      <c r="AC2184" s="236"/>
      <c r="AD2184" s="236"/>
      <c r="AE2184" s="236"/>
      <c r="AF2184" s="236"/>
      <c r="AG2184" s="236"/>
      <c r="AH2184" s="236"/>
      <c r="AI2184" s="236"/>
      <c r="AJ2184" s="236"/>
      <c r="AK2184" s="236"/>
      <c r="AL2184" s="260" t="str">
        <f t="shared" si="365"/>
        <v>нет</v>
      </c>
      <c r="AM2184" s="260" t="str">
        <f t="shared" si="369"/>
        <v>нет</v>
      </c>
      <c r="AN2184" s="260">
        <f t="shared" si="366"/>
        <v>0</v>
      </c>
      <c r="AO2184" s="260" t="e">
        <f t="shared" si="367"/>
        <v>#VALUE!</v>
      </c>
    </row>
    <row r="2185" spans="1:41">
      <c r="A2185" s="264" t="e">
        <f t="shared" si="370"/>
        <v>#VALUE!</v>
      </c>
      <c r="B2185" s="243">
        <v>2273</v>
      </c>
      <c r="C2185" s="244"/>
      <c r="D2185" s="259" t="str">
        <f t="shared" si="363"/>
        <v/>
      </c>
      <c r="E2185" s="236"/>
      <c r="F2185" s="236"/>
      <c r="G2185" s="244"/>
      <c r="H2185" s="259" t="str">
        <f t="shared" si="364"/>
        <v/>
      </c>
      <c r="I2185" s="236"/>
      <c r="J2185" s="236"/>
      <c r="K2185" s="236"/>
      <c r="L2185" s="236"/>
      <c r="M2185" s="311">
        <f t="shared" si="368"/>
        <v>0</v>
      </c>
      <c r="N2185" s="236"/>
      <c r="O2185" s="236"/>
      <c r="P2185" s="236"/>
      <c r="Q2185" s="236"/>
      <c r="R2185" s="236"/>
      <c r="S2185" s="236"/>
      <c r="T2185" s="236"/>
      <c r="U2185" s="236"/>
      <c r="V2185" s="236"/>
      <c r="W2185" s="236"/>
      <c r="X2185" s="236"/>
      <c r="Y2185" s="236"/>
      <c r="Z2185" s="236"/>
      <c r="AA2185" s="236"/>
      <c r="AB2185" s="236"/>
      <c r="AC2185" s="236"/>
      <c r="AD2185" s="236"/>
      <c r="AE2185" s="236"/>
      <c r="AF2185" s="236"/>
      <c r="AG2185" s="236"/>
      <c r="AH2185" s="236"/>
      <c r="AI2185" s="236"/>
      <c r="AJ2185" s="236"/>
      <c r="AK2185" s="236"/>
      <c r="AL2185" s="260" t="str">
        <f t="shared" si="365"/>
        <v>нет</v>
      </c>
      <c r="AM2185" s="260" t="str">
        <f t="shared" si="369"/>
        <v>нет</v>
      </c>
      <c r="AN2185" s="260">
        <f t="shared" si="366"/>
        <v>0</v>
      </c>
      <c r="AO2185" s="260" t="e">
        <f t="shared" si="367"/>
        <v>#VALUE!</v>
      </c>
    </row>
    <row r="2186" spans="1:41">
      <c r="A2186" s="264" t="e">
        <f t="shared" si="370"/>
        <v>#VALUE!</v>
      </c>
      <c r="B2186" s="243">
        <v>2274</v>
      </c>
      <c r="C2186" s="244"/>
      <c r="D2186" s="259" t="str">
        <f t="shared" si="363"/>
        <v/>
      </c>
      <c r="E2186" s="236"/>
      <c r="F2186" s="236"/>
      <c r="G2186" s="244"/>
      <c r="H2186" s="259" t="str">
        <f t="shared" si="364"/>
        <v/>
      </c>
      <c r="I2186" s="236"/>
      <c r="J2186" s="236"/>
      <c r="K2186" s="236"/>
      <c r="L2186" s="236"/>
      <c r="M2186" s="311">
        <f t="shared" si="368"/>
        <v>0</v>
      </c>
      <c r="N2186" s="236"/>
      <c r="O2186" s="236"/>
      <c r="P2186" s="236"/>
      <c r="Q2186" s="236"/>
      <c r="R2186" s="236"/>
      <c r="S2186" s="236"/>
      <c r="T2186" s="236"/>
      <c r="U2186" s="236"/>
      <c r="V2186" s="236"/>
      <c r="W2186" s="236"/>
      <c r="X2186" s="236"/>
      <c r="Y2186" s="236"/>
      <c r="Z2186" s="236"/>
      <c r="AA2186" s="236"/>
      <c r="AB2186" s="236"/>
      <c r="AC2186" s="236"/>
      <c r="AD2186" s="236"/>
      <c r="AE2186" s="236"/>
      <c r="AF2186" s="236"/>
      <c r="AG2186" s="236"/>
      <c r="AH2186" s="236"/>
      <c r="AI2186" s="236"/>
      <c r="AJ2186" s="236"/>
      <c r="AK2186" s="236"/>
      <c r="AL2186" s="260" t="str">
        <f t="shared" si="365"/>
        <v>нет</v>
      </c>
      <c r="AM2186" s="260" t="str">
        <f t="shared" si="369"/>
        <v>нет</v>
      </c>
      <c r="AN2186" s="260">
        <f t="shared" si="366"/>
        <v>0</v>
      </c>
      <c r="AO2186" s="260" t="e">
        <f t="shared" si="367"/>
        <v>#VALUE!</v>
      </c>
    </row>
    <row r="2187" spans="1:41">
      <c r="A2187" s="264" t="e">
        <f t="shared" si="370"/>
        <v>#VALUE!</v>
      </c>
      <c r="B2187" s="243">
        <v>2275</v>
      </c>
      <c r="C2187" s="244"/>
      <c r="D2187" s="259" t="str">
        <f t="shared" si="363"/>
        <v/>
      </c>
      <c r="E2187" s="236"/>
      <c r="F2187" s="236"/>
      <c r="G2187" s="244"/>
      <c r="H2187" s="259" t="str">
        <f t="shared" si="364"/>
        <v/>
      </c>
      <c r="I2187" s="236"/>
      <c r="J2187" s="236"/>
      <c r="K2187" s="236"/>
      <c r="L2187" s="236"/>
      <c r="M2187" s="311">
        <f t="shared" si="368"/>
        <v>0</v>
      </c>
      <c r="N2187" s="236"/>
      <c r="O2187" s="236"/>
      <c r="P2187" s="236"/>
      <c r="Q2187" s="236"/>
      <c r="R2187" s="236"/>
      <c r="S2187" s="236"/>
      <c r="T2187" s="236"/>
      <c r="U2187" s="236"/>
      <c r="V2187" s="236"/>
      <c r="W2187" s="236"/>
      <c r="X2187" s="236"/>
      <c r="Y2187" s="236"/>
      <c r="Z2187" s="236"/>
      <c r="AA2187" s="236"/>
      <c r="AB2187" s="236"/>
      <c r="AC2187" s="236"/>
      <c r="AD2187" s="236"/>
      <c r="AE2187" s="236"/>
      <c r="AF2187" s="236"/>
      <c r="AG2187" s="236"/>
      <c r="AH2187" s="236"/>
      <c r="AI2187" s="236"/>
      <c r="AJ2187" s="236"/>
      <c r="AK2187" s="236"/>
      <c r="AL2187" s="260" t="str">
        <f t="shared" si="365"/>
        <v>нет</v>
      </c>
      <c r="AM2187" s="260" t="str">
        <f t="shared" si="369"/>
        <v>нет</v>
      </c>
      <c r="AN2187" s="260">
        <f t="shared" si="366"/>
        <v>0</v>
      </c>
      <c r="AO2187" s="260" t="e">
        <f t="shared" si="367"/>
        <v>#VALUE!</v>
      </c>
    </row>
    <row r="2188" spans="1:41">
      <c r="A2188" s="264" t="e">
        <f t="shared" si="370"/>
        <v>#VALUE!</v>
      </c>
      <c r="B2188" s="243">
        <v>2276</v>
      </c>
      <c r="C2188" s="244"/>
      <c r="D2188" s="259" t="str">
        <f t="shared" si="363"/>
        <v/>
      </c>
      <c r="E2188" s="236"/>
      <c r="F2188" s="236"/>
      <c r="G2188" s="244"/>
      <c r="H2188" s="259" t="str">
        <f t="shared" si="364"/>
        <v/>
      </c>
      <c r="I2188" s="236"/>
      <c r="J2188" s="236"/>
      <c r="K2188" s="236"/>
      <c r="L2188" s="236"/>
      <c r="M2188" s="311">
        <f t="shared" si="368"/>
        <v>0</v>
      </c>
      <c r="N2188" s="236"/>
      <c r="O2188" s="236"/>
      <c r="P2188" s="236"/>
      <c r="Q2188" s="236"/>
      <c r="R2188" s="236"/>
      <c r="S2188" s="236"/>
      <c r="T2188" s="236"/>
      <c r="U2188" s="236"/>
      <c r="V2188" s="236"/>
      <c r="W2188" s="236"/>
      <c r="X2188" s="236"/>
      <c r="Y2188" s="236"/>
      <c r="Z2188" s="236"/>
      <c r="AA2188" s="236"/>
      <c r="AB2188" s="236"/>
      <c r="AC2188" s="236"/>
      <c r="AD2188" s="236"/>
      <c r="AE2188" s="236"/>
      <c r="AF2188" s="236"/>
      <c r="AG2188" s="236"/>
      <c r="AH2188" s="236"/>
      <c r="AI2188" s="236"/>
      <c r="AJ2188" s="236"/>
      <c r="AK2188" s="236"/>
      <c r="AL2188" s="260" t="str">
        <f t="shared" si="365"/>
        <v>нет</v>
      </c>
      <c r="AM2188" s="260" t="str">
        <f t="shared" si="369"/>
        <v>нет</v>
      </c>
      <c r="AN2188" s="260">
        <f t="shared" si="366"/>
        <v>0</v>
      </c>
      <c r="AO2188" s="260" t="e">
        <f t="shared" si="367"/>
        <v>#VALUE!</v>
      </c>
    </row>
    <row r="2189" spans="1:41">
      <c r="A2189" s="264" t="e">
        <f t="shared" si="370"/>
        <v>#VALUE!</v>
      </c>
      <c r="B2189" s="243">
        <v>2277</v>
      </c>
      <c r="C2189" s="244"/>
      <c r="D2189" s="259" t="str">
        <f t="shared" si="363"/>
        <v/>
      </c>
      <c r="E2189" s="236"/>
      <c r="F2189" s="236"/>
      <c r="G2189" s="244"/>
      <c r="H2189" s="259" t="str">
        <f t="shared" si="364"/>
        <v/>
      </c>
      <c r="I2189" s="236"/>
      <c r="J2189" s="236"/>
      <c r="K2189" s="236"/>
      <c r="L2189" s="236"/>
      <c r="M2189" s="311">
        <f t="shared" si="368"/>
        <v>0</v>
      </c>
      <c r="N2189" s="236"/>
      <c r="O2189" s="236"/>
      <c r="P2189" s="236"/>
      <c r="Q2189" s="236"/>
      <c r="R2189" s="236"/>
      <c r="S2189" s="236"/>
      <c r="T2189" s="236"/>
      <c r="U2189" s="236"/>
      <c r="V2189" s="236"/>
      <c r="W2189" s="236"/>
      <c r="X2189" s="236"/>
      <c r="Y2189" s="236"/>
      <c r="Z2189" s="236"/>
      <c r="AA2189" s="236"/>
      <c r="AB2189" s="236"/>
      <c r="AC2189" s="236"/>
      <c r="AD2189" s="236"/>
      <c r="AE2189" s="236"/>
      <c r="AF2189" s="236"/>
      <c r="AG2189" s="236"/>
      <c r="AH2189" s="236"/>
      <c r="AI2189" s="236"/>
      <c r="AJ2189" s="236"/>
      <c r="AK2189" s="236"/>
      <c r="AL2189" s="260" t="str">
        <f t="shared" si="365"/>
        <v>нет</v>
      </c>
      <c r="AM2189" s="260" t="str">
        <f t="shared" si="369"/>
        <v>нет</v>
      </c>
      <c r="AN2189" s="260">
        <f t="shared" si="366"/>
        <v>0</v>
      </c>
      <c r="AO2189" s="260" t="e">
        <f t="shared" si="367"/>
        <v>#VALUE!</v>
      </c>
    </row>
    <row r="2190" spans="1:41">
      <c r="A2190" s="264" t="e">
        <f t="shared" si="370"/>
        <v>#VALUE!</v>
      </c>
      <c r="B2190" s="243">
        <v>2278</v>
      </c>
      <c r="C2190" s="244"/>
      <c r="D2190" s="259" t="str">
        <f t="shared" si="363"/>
        <v/>
      </c>
      <c r="E2190" s="236"/>
      <c r="F2190" s="236"/>
      <c r="G2190" s="244"/>
      <c r="H2190" s="259" t="str">
        <f t="shared" si="364"/>
        <v/>
      </c>
      <c r="I2190" s="236"/>
      <c r="J2190" s="236"/>
      <c r="K2190" s="236"/>
      <c r="L2190" s="236"/>
      <c r="M2190" s="311">
        <f t="shared" si="368"/>
        <v>0</v>
      </c>
      <c r="N2190" s="236"/>
      <c r="O2190" s="236"/>
      <c r="P2190" s="236"/>
      <c r="Q2190" s="236"/>
      <c r="R2190" s="236"/>
      <c r="S2190" s="236"/>
      <c r="T2190" s="236"/>
      <c r="U2190" s="236"/>
      <c r="V2190" s="236"/>
      <c r="W2190" s="236"/>
      <c r="X2190" s="236"/>
      <c r="Y2190" s="236"/>
      <c r="Z2190" s="236"/>
      <c r="AA2190" s="236"/>
      <c r="AB2190" s="236"/>
      <c r="AC2190" s="236"/>
      <c r="AD2190" s="236"/>
      <c r="AE2190" s="236"/>
      <c r="AF2190" s="236"/>
      <c r="AG2190" s="236"/>
      <c r="AH2190" s="236"/>
      <c r="AI2190" s="236"/>
      <c r="AJ2190" s="236"/>
      <c r="AK2190" s="236"/>
      <c r="AL2190" s="260" t="str">
        <f t="shared" si="365"/>
        <v>нет</v>
      </c>
      <c r="AM2190" s="260" t="str">
        <f t="shared" si="369"/>
        <v>нет</v>
      </c>
      <c r="AN2190" s="260">
        <f t="shared" si="366"/>
        <v>0</v>
      </c>
      <c r="AO2190" s="260" t="e">
        <f t="shared" si="367"/>
        <v>#VALUE!</v>
      </c>
    </row>
    <row r="2191" spans="1:41">
      <c r="A2191" s="264" t="e">
        <f t="shared" si="370"/>
        <v>#VALUE!</v>
      </c>
      <c r="B2191" s="243">
        <v>2279</v>
      </c>
      <c r="C2191" s="244"/>
      <c r="D2191" s="259" t="str">
        <f t="shared" si="363"/>
        <v/>
      </c>
      <c r="E2191" s="236"/>
      <c r="F2191" s="236"/>
      <c r="G2191" s="244"/>
      <c r="H2191" s="259" t="str">
        <f t="shared" si="364"/>
        <v/>
      </c>
      <c r="I2191" s="236"/>
      <c r="J2191" s="236"/>
      <c r="K2191" s="236"/>
      <c r="L2191" s="236"/>
      <c r="M2191" s="311">
        <f t="shared" si="368"/>
        <v>0</v>
      </c>
      <c r="N2191" s="236"/>
      <c r="O2191" s="236"/>
      <c r="P2191" s="236"/>
      <c r="Q2191" s="236"/>
      <c r="R2191" s="236"/>
      <c r="S2191" s="236"/>
      <c r="T2191" s="236"/>
      <c r="U2191" s="236"/>
      <c r="V2191" s="236"/>
      <c r="W2191" s="236"/>
      <c r="X2191" s="236"/>
      <c r="Y2191" s="236"/>
      <c r="Z2191" s="236"/>
      <c r="AA2191" s="236"/>
      <c r="AB2191" s="236"/>
      <c r="AC2191" s="236"/>
      <c r="AD2191" s="236"/>
      <c r="AE2191" s="236"/>
      <c r="AF2191" s="236"/>
      <c r="AG2191" s="236"/>
      <c r="AH2191" s="236"/>
      <c r="AI2191" s="236"/>
      <c r="AJ2191" s="236"/>
      <c r="AK2191" s="236"/>
      <c r="AL2191" s="260" t="str">
        <f t="shared" si="365"/>
        <v>нет</v>
      </c>
      <c r="AM2191" s="260" t="str">
        <f t="shared" si="369"/>
        <v>нет</v>
      </c>
      <c r="AN2191" s="260">
        <f t="shared" si="366"/>
        <v>0</v>
      </c>
      <c r="AO2191" s="260" t="e">
        <f t="shared" si="367"/>
        <v>#VALUE!</v>
      </c>
    </row>
    <row r="2192" spans="1:41">
      <c r="A2192" s="264" t="e">
        <f t="shared" si="370"/>
        <v>#VALUE!</v>
      </c>
      <c r="B2192" s="243">
        <v>2280</v>
      </c>
      <c r="C2192" s="244"/>
      <c r="D2192" s="259" t="str">
        <f t="shared" si="363"/>
        <v/>
      </c>
      <c r="E2192" s="236"/>
      <c r="F2192" s="236"/>
      <c r="G2192" s="244"/>
      <c r="H2192" s="259" t="str">
        <f t="shared" si="364"/>
        <v/>
      </c>
      <c r="I2192" s="236"/>
      <c r="J2192" s="236"/>
      <c r="K2192" s="236"/>
      <c r="L2192" s="236"/>
      <c r="M2192" s="311">
        <f t="shared" si="368"/>
        <v>0</v>
      </c>
      <c r="N2192" s="236"/>
      <c r="O2192" s="236"/>
      <c r="P2192" s="236"/>
      <c r="Q2192" s="236"/>
      <c r="R2192" s="236"/>
      <c r="S2192" s="236"/>
      <c r="T2192" s="236"/>
      <c r="U2192" s="236"/>
      <c r="V2192" s="236"/>
      <c r="W2192" s="236"/>
      <c r="X2192" s="236"/>
      <c r="Y2192" s="236"/>
      <c r="Z2192" s="236"/>
      <c r="AA2192" s="236"/>
      <c r="AB2192" s="236"/>
      <c r="AC2192" s="236"/>
      <c r="AD2192" s="236"/>
      <c r="AE2192" s="236"/>
      <c r="AF2192" s="236"/>
      <c r="AG2192" s="236"/>
      <c r="AH2192" s="236"/>
      <c r="AI2192" s="236"/>
      <c r="AJ2192" s="236"/>
      <c r="AK2192" s="236"/>
      <c r="AL2192" s="260" t="str">
        <f t="shared" si="365"/>
        <v>нет</v>
      </c>
      <c r="AM2192" s="260" t="str">
        <f t="shared" si="369"/>
        <v>нет</v>
      </c>
      <c r="AN2192" s="260">
        <f t="shared" si="366"/>
        <v>0</v>
      </c>
      <c r="AO2192" s="260" t="e">
        <f t="shared" si="367"/>
        <v>#VALUE!</v>
      </c>
    </row>
    <row r="2193" spans="1:41">
      <c r="A2193" s="264" t="e">
        <f t="shared" si="370"/>
        <v>#VALUE!</v>
      </c>
      <c r="B2193" s="243">
        <v>2281</v>
      </c>
      <c r="C2193" s="244"/>
      <c r="D2193" s="259" t="str">
        <f t="shared" si="363"/>
        <v/>
      </c>
      <c r="E2193" s="236"/>
      <c r="F2193" s="236"/>
      <c r="G2193" s="244"/>
      <c r="H2193" s="259" t="str">
        <f t="shared" si="364"/>
        <v/>
      </c>
      <c r="I2193" s="236"/>
      <c r="J2193" s="236"/>
      <c r="K2193" s="236"/>
      <c r="L2193" s="236"/>
      <c r="M2193" s="311">
        <f t="shared" si="368"/>
        <v>0</v>
      </c>
      <c r="N2193" s="236"/>
      <c r="O2193" s="236"/>
      <c r="P2193" s="236"/>
      <c r="Q2193" s="236"/>
      <c r="R2193" s="236"/>
      <c r="S2193" s="236"/>
      <c r="T2193" s="236"/>
      <c r="U2193" s="236"/>
      <c r="V2193" s="236"/>
      <c r="W2193" s="236"/>
      <c r="X2193" s="236"/>
      <c r="Y2193" s="236"/>
      <c r="Z2193" s="236"/>
      <c r="AA2193" s="236"/>
      <c r="AB2193" s="236"/>
      <c r="AC2193" s="236"/>
      <c r="AD2193" s="236"/>
      <c r="AE2193" s="236"/>
      <c r="AF2193" s="236"/>
      <c r="AG2193" s="236"/>
      <c r="AH2193" s="236"/>
      <c r="AI2193" s="236"/>
      <c r="AJ2193" s="236"/>
      <c r="AK2193" s="236"/>
      <c r="AL2193" s="260" t="str">
        <f t="shared" si="365"/>
        <v>нет</v>
      </c>
      <c r="AM2193" s="260" t="str">
        <f t="shared" si="369"/>
        <v>нет</v>
      </c>
      <c r="AN2193" s="260">
        <f t="shared" si="366"/>
        <v>0</v>
      </c>
      <c r="AO2193" s="260" t="e">
        <f t="shared" si="367"/>
        <v>#VALUE!</v>
      </c>
    </row>
    <row r="2194" spans="1:41">
      <c r="A2194" s="264" t="e">
        <f t="shared" si="370"/>
        <v>#VALUE!</v>
      </c>
      <c r="B2194" s="243">
        <v>2282</v>
      </c>
      <c r="C2194" s="244"/>
      <c r="D2194" s="259" t="str">
        <f t="shared" si="363"/>
        <v/>
      </c>
      <c r="E2194" s="236"/>
      <c r="F2194" s="236"/>
      <c r="G2194" s="244"/>
      <c r="H2194" s="259" t="str">
        <f t="shared" si="364"/>
        <v/>
      </c>
      <c r="I2194" s="236"/>
      <c r="J2194" s="236"/>
      <c r="K2194" s="236"/>
      <c r="L2194" s="236"/>
      <c r="M2194" s="311">
        <f t="shared" si="368"/>
        <v>0</v>
      </c>
      <c r="N2194" s="236"/>
      <c r="O2194" s="236"/>
      <c r="P2194" s="236"/>
      <c r="Q2194" s="236"/>
      <c r="R2194" s="236"/>
      <c r="S2194" s="236"/>
      <c r="T2194" s="236"/>
      <c r="U2194" s="236"/>
      <c r="V2194" s="236"/>
      <c r="W2194" s="236"/>
      <c r="X2194" s="236"/>
      <c r="Y2194" s="236"/>
      <c r="Z2194" s="236"/>
      <c r="AA2194" s="236"/>
      <c r="AB2194" s="236"/>
      <c r="AC2194" s="236"/>
      <c r="AD2194" s="236"/>
      <c r="AE2194" s="236"/>
      <c r="AF2194" s="236"/>
      <c r="AG2194" s="236"/>
      <c r="AH2194" s="236"/>
      <c r="AI2194" s="236"/>
      <c r="AJ2194" s="236"/>
      <c r="AK2194" s="236"/>
      <c r="AL2194" s="260" t="str">
        <f t="shared" si="365"/>
        <v>нет</v>
      </c>
      <c r="AM2194" s="260" t="str">
        <f t="shared" si="369"/>
        <v>нет</v>
      </c>
      <c r="AN2194" s="260">
        <f t="shared" si="366"/>
        <v>0</v>
      </c>
      <c r="AO2194" s="260" t="e">
        <f t="shared" si="367"/>
        <v>#VALUE!</v>
      </c>
    </row>
    <row r="2195" spans="1:41">
      <c r="A2195" s="264" t="e">
        <f t="shared" si="370"/>
        <v>#VALUE!</v>
      </c>
      <c r="B2195" s="243">
        <v>2283</v>
      </c>
      <c r="C2195" s="244"/>
      <c r="D2195" s="259" t="str">
        <f t="shared" si="363"/>
        <v/>
      </c>
      <c r="E2195" s="236"/>
      <c r="F2195" s="236"/>
      <c r="G2195" s="244"/>
      <c r="H2195" s="259" t="str">
        <f t="shared" si="364"/>
        <v/>
      </c>
      <c r="I2195" s="236"/>
      <c r="J2195" s="236"/>
      <c r="K2195" s="236"/>
      <c r="L2195" s="236"/>
      <c r="M2195" s="311">
        <f t="shared" si="368"/>
        <v>0</v>
      </c>
      <c r="N2195" s="236"/>
      <c r="O2195" s="236"/>
      <c r="P2195" s="236"/>
      <c r="Q2195" s="236"/>
      <c r="R2195" s="236"/>
      <c r="S2195" s="236"/>
      <c r="T2195" s="236"/>
      <c r="U2195" s="236"/>
      <c r="V2195" s="236"/>
      <c r="W2195" s="236"/>
      <c r="X2195" s="236"/>
      <c r="Y2195" s="236"/>
      <c r="Z2195" s="236"/>
      <c r="AA2195" s="236"/>
      <c r="AB2195" s="236"/>
      <c r="AC2195" s="236"/>
      <c r="AD2195" s="236"/>
      <c r="AE2195" s="236"/>
      <c r="AF2195" s="236"/>
      <c r="AG2195" s="236"/>
      <c r="AH2195" s="236"/>
      <c r="AI2195" s="236"/>
      <c r="AJ2195" s="236"/>
      <c r="AK2195" s="236"/>
      <c r="AL2195" s="260" t="str">
        <f t="shared" si="365"/>
        <v>нет</v>
      </c>
      <c r="AM2195" s="260" t="str">
        <f t="shared" si="369"/>
        <v>нет</v>
      </c>
      <c r="AN2195" s="260">
        <f t="shared" si="366"/>
        <v>0</v>
      </c>
      <c r="AO2195" s="260" t="e">
        <f t="shared" si="367"/>
        <v>#VALUE!</v>
      </c>
    </row>
    <row r="2196" spans="1:41">
      <c r="A2196" s="264" t="e">
        <f t="shared" si="370"/>
        <v>#VALUE!</v>
      </c>
      <c r="B2196" s="243">
        <v>2284</v>
      </c>
      <c r="C2196" s="244"/>
      <c r="D2196" s="259" t="str">
        <f t="shared" si="363"/>
        <v/>
      </c>
      <c r="E2196" s="236"/>
      <c r="F2196" s="236"/>
      <c r="G2196" s="244"/>
      <c r="H2196" s="259" t="str">
        <f t="shared" si="364"/>
        <v/>
      </c>
      <c r="I2196" s="236"/>
      <c r="J2196" s="236"/>
      <c r="K2196" s="236"/>
      <c r="L2196" s="236"/>
      <c r="M2196" s="311">
        <f t="shared" si="368"/>
        <v>0</v>
      </c>
      <c r="N2196" s="236"/>
      <c r="O2196" s="236"/>
      <c r="P2196" s="236"/>
      <c r="Q2196" s="236"/>
      <c r="R2196" s="236"/>
      <c r="S2196" s="236"/>
      <c r="T2196" s="236"/>
      <c r="U2196" s="236"/>
      <c r="V2196" s="236"/>
      <c r="W2196" s="236"/>
      <c r="X2196" s="236"/>
      <c r="Y2196" s="236"/>
      <c r="Z2196" s="236"/>
      <c r="AA2196" s="236"/>
      <c r="AB2196" s="236"/>
      <c r="AC2196" s="236"/>
      <c r="AD2196" s="236"/>
      <c r="AE2196" s="236"/>
      <c r="AF2196" s="236"/>
      <c r="AG2196" s="236"/>
      <c r="AH2196" s="236"/>
      <c r="AI2196" s="236"/>
      <c r="AJ2196" s="236"/>
      <c r="AK2196" s="236"/>
      <c r="AL2196" s="260" t="str">
        <f t="shared" si="365"/>
        <v>нет</v>
      </c>
      <c r="AM2196" s="260" t="str">
        <f t="shared" si="369"/>
        <v>нет</v>
      </c>
      <c r="AN2196" s="260">
        <f t="shared" si="366"/>
        <v>0</v>
      </c>
      <c r="AO2196" s="260" t="e">
        <f t="shared" si="367"/>
        <v>#VALUE!</v>
      </c>
    </row>
    <row r="2197" spans="1:41">
      <c r="A2197" s="264" t="e">
        <f t="shared" si="370"/>
        <v>#VALUE!</v>
      </c>
      <c r="B2197" s="243">
        <v>2285</v>
      </c>
      <c r="C2197" s="244"/>
      <c r="D2197" s="259" t="str">
        <f t="shared" si="363"/>
        <v/>
      </c>
      <c r="E2197" s="236"/>
      <c r="F2197" s="236"/>
      <c r="G2197" s="244"/>
      <c r="H2197" s="259" t="str">
        <f t="shared" si="364"/>
        <v/>
      </c>
      <c r="I2197" s="236"/>
      <c r="J2197" s="236"/>
      <c r="K2197" s="236"/>
      <c r="L2197" s="236"/>
      <c r="M2197" s="311">
        <f t="shared" si="368"/>
        <v>0</v>
      </c>
      <c r="N2197" s="236"/>
      <c r="O2197" s="236"/>
      <c r="P2197" s="236"/>
      <c r="Q2197" s="236"/>
      <c r="R2197" s="236"/>
      <c r="S2197" s="236"/>
      <c r="T2197" s="236"/>
      <c r="U2197" s="236"/>
      <c r="V2197" s="236"/>
      <c r="W2197" s="236"/>
      <c r="X2197" s="236"/>
      <c r="Y2197" s="236"/>
      <c r="Z2197" s="236"/>
      <c r="AA2197" s="236"/>
      <c r="AB2197" s="236"/>
      <c r="AC2197" s="236"/>
      <c r="AD2197" s="236"/>
      <c r="AE2197" s="236"/>
      <c r="AF2197" s="236"/>
      <c r="AG2197" s="236"/>
      <c r="AH2197" s="236"/>
      <c r="AI2197" s="236"/>
      <c r="AJ2197" s="236"/>
      <c r="AK2197" s="236"/>
      <c r="AL2197" s="260" t="str">
        <f t="shared" si="365"/>
        <v>нет</v>
      </c>
      <c r="AM2197" s="260" t="str">
        <f t="shared" si="369"/>
        <v>нет</v>
      </c>
      <c r="AN2197" s="260">
        <f t="shared" si="366"/>
        <v>0</v>
      </c>
      <c r="AO2197" s="260" t="e">
        <f t="shared" si="367"/>
        <v>#VALUE!</v>
      </c>
    </row>
    <row r="2198" spans="1:41">
      <c r="A2198" s="264" t="e">
        <f t="shared" si="370"/>
        <v>#VALUE!</v>
      </c>
      <c r="B2198" s="243">
        <v>2286</v>
      </c>
      <c r="C2198" s="244"/>
      <c r="D2198" s="259" t="str">
        <f t="shared" si="363"/>
        <v/>
      </c>
      <c r="E2198" s="236"/>
      <c r="F2198" s="236"/>
      <c r="G2198" s="244"/>
      <c r="H2198" s="259" t="str">
        <f t="shared" si="364"/>
        <v/>
      </c>
      <c r="I2198" s="236"/>
      <c r="J2198" s="236"/>
      <c r="K2198" s="236"/>
      <c r="L2198" s="236"/>
      <c r="M2198" s="311">
        <f t="shared" si="368"/>
        <v>0</v>
      </c>
      <c r="N2198" s="236"/>
      <c r="O2198" s="236"/>
      <c r="P2198" s="236"/>
      <c r="Q2198" s="236"/>
      <c r="R2198" s="236"/>
      <c r="S2198" s="236"/>
      <c r="T2198" s="236"/>
      <c r="U2198" s="236"/>
      <c r="V2198" s="236"/>
      <c r="W2198" s="236"/>
      <c r="X2198" s="236"/>
      <c r="Y2198" s="236"/>
      <c r="Z2198" s="236"/>
      <c r="AA2198" s="236"/>
      <c r="AB2198" s="236"/>
      <c r="AC2198" s="236"/>
      <c r="AD2198" s="236"/>
      <c r="AE2198" s="236"/>
      <c r="AF2198" s="236"/>
      <c r="AG2198" s="236"/>
      <c r="AH2198" s="236"/>
      <c r="AI2198" s="236"/>
      <c r="AJ2198" s="236"/>
      <c r="AK2198" s="236"/>
      <c r="AL2198" s="260" t="str">
        <f t="shared" si="365"/>
        <v>нет</v>
      </c>
      <c r="AM2198" s="260" t="str">
        <f t="shared" si="369"/>
        <v>нет</v>
      </c>
      <c r="AN2198" s="260">
        <f t="shared" si="366"/>
        <v>0</v>
      </c>
      <c r="AO2198" s="260" t="e">
        <f t="shared" si="367"/>
        <v>#VALUE!</v>
      </c>
    </row>
    <row r="2199" spans="1:41">
      <c r="A2199" s="264" t="e">
        <f t="shared" si="370"/>
        <v>#VALUE!</v>
      </c>
      <c r="B2199" s="243">
        <v>2287</v>
      </c>
      <c r="C2199" s="244"/>
      <c r="D2199" s="259" t="str">
        <f t="shared" si="363"/>
        <v/>
      </c>
      <c r="E2199" s="236"/>
      <c r="F2199" s="236"/>
      <c r="G2199" s="244"/>
      <c r="H2199" s="259" t="str">
        <f t="shared" si="364"/>
        <v/>
      </c>
      <c r="I2199" s="236"/>
      <c r="J2199" s="236"/>
      <c r="K2199" s="236"/>
      <c r="L2199" s="236"/>
      <c r="M2199" s="311">
        <f t="shared" si="368"/>
        <v>0</v>
      </c>
      <c r="N2199" s="236"/>
      <c r="O2199" s="236"/>
      <c r="P2199" s="236"/>
      <c r="Q2199" s="236"/>
      <c r="R2199" s="236"/>
      <c r="S2199" s="236"/>
      <c r="T2199" s="236"/>
      <c r="U2199" s="236"/>
      <c r="V2199" s="236"/>
      <c r="W2199" s="236"/>
      <c r="X2199" s="236"/>
      <c r="Y2199" s="236"/>
      <c r="Z2199" s="236"/>
      <c r="AA2199" s="236"/>
      <c r="AB2199" s="236"/>
      <c r="AC2199" s="236"/>
      <c r="AD2199" s="236"/>
      <c r="AE2199" s="236"/>
      <c r="AF2199" s="236"/>
      <c r="AG2199" s="236"/>
      <c r="AH2199" s="236"/>
      <c r="AI2199" s="236"/>
      <c r="AJ2199" s="236"/>
      <c r="AK2199" s="236"/>
      <c r="AL2199" s="260" t="str">
        <f t="shared" si="365"/>
        <v>нет</v>
      </c>
      <c r="AM2199" s="260" t="str">
        <f t="shared" si="369"/>
        <v>нет</v>
      </c>
      <c r="AN2199" s="260">
        <f t="shared" si="366"/>
        <v>0</v>
      </c>
      <c r="AO2199" s="260" t="e">
        <f t="shared" si="367"/>
        <v>#VALUE!</v>
      </c>
    </row>
    <row r="2200" spans="1:41">
      <c r="A2200" s="264" t="e">
        <f t="shared" si="370"/>
        <v>#VALUE!</v>
      </c>
      <c r="B2200" s="243">
        <v>2288</v>
      </c>
      <c r="C2200" s="244"/>
      <c r="D2200" s="259" t="str">
        <f t="shared" si="363"/>
        <v/>
      </c>
      <c r="E2200" s="236"/>
      <c r="F2200" s="236"/>
      <c r="G2200" s="244"/>
      <c r="H2200" s="259" t="str">
        <f t="shared" si="364"/>
        <v/>
      </c>
      <c r="I2200" s="236"/>
      <c r="J2200" s="236"/>
      <c r="K2200" s="236"/>
      <c r="L2200" s="236"/>
      <c r="M2200" s="311">
        <f t="shared" si="368"/>
        <v>0</v>
      </c>
      <c r="N2200" s="236"/>
      <c r="O2200" s="236"/>
      <c r="P2200" s="236"/>
      <c r="Q2200" s="236"/>
      <c r="R2200" s="236"/>
      <c r="S2200" s="236"/>
      <c r="T2200" s="236"/>
      <c r="U2200" s="236"/>
      <c r="V2200" s="236"/>
      <c r="W2200" s="236"/>
      <c r="X2200" s="236"/>
      <c r="Y2200" s="236"/>
      <c r="Z2200" s="236"/>
      <c r="AA2200" s="236"/>
      <c r="AB2200" s="236"/>
      <c r="AC2200" s="236"/>
      <c r="AD2200" s="236"/>
      <c r="AE2200" s="236"/>
      <c r="AF2200" s="236"/>
      <c r="AG2200" s="236"/>
      <c r="AH2200" s="236"/>
      <c r="AI2200" s="236"/>
      <c r="AJ2200" s="236"/>
      <c r="AK2200" s="236"/>
      <c r="AL2200" s="260" t="str">
        <f t="shared" si="365"/>
        <v>нет</v>
      </c>
      <c r="AM2200" s="260" t="str">
        <f t="shared" si="369"/>
        <v>нет</v>
      </c>
      <c r="AN2200" s="260">
        <f t="shared" si="366"/>
        <v>0</v>
      </c>
      <c r="AO2200" s="260" t="e">
        <f t="shared" si="367"/>
        <v>#VALUE!</v>
      </c>
    </row>
    <row r="2201" spans="1:41">
      <c r="A2201" s="264" t="e">
        <f t="shared" si="370"/>
        <v>#VALUE!</v>
      </c>
      <c r="B2201" s="243">
        <v>2289</v>
      </c>
      <c r="C2201" s="244"/>
      <c r="D2201" s="259" t="str">
        <f t="shared" si="363"/>
        <v/>
      </c>
      <c r="E2201" s="236"/>
      <c r="F2201" s="236"/>
      <c r="G2201" s="244"/>
      <c r="H2201" s="259" t="str">
        <f t="shared" si="364"/>
        <v/>
      </c>
      <c r="I2201" s="236"/>
      <c r="J2201" s="236"/>
      <c r="K2201" s="236"/>
      <c r="L2201" s="236"/>
      <c r="M2201" s="311">
        <f t="shared" si="368"/>
        <v>0</v>
      </c>
      <c r="N2201" s="236"/>
      <c r="O2201" s="236"/>
      <c r="P2201" s="236"/>
      <c r="Q2201" s="236"/>
      <c r="R2201" s="236"/>
      <c r="S2201" s="236"/>
      <c r="T2201" s="236"/>
      <c r="U2201" s="236"/>
      <c r="V2201" s="236"/>
      <c r="W2201" s="236"/>
      <c r="X2201" s="236"/>
      <c r="Y2201" s="236"/>
      <c r="Z2201" s="236"/>
      <c r="AA2201" s="236"/>
      <c r="AB2201" s="236"/>
      <c r="AC2201" s="236"/>
      <c r="AD2201" s="236"/>
      <c r="AE2201" s="236"/>
      <c r="AF2201" s="236"/>
      <c r="AG2201" s="236"/>
      <c r="AH2201" s="236"/>
      <c r="AI2201" s="236"/>
      <c r="AJ2201" s="236"/>
      <c r="AK2201" s="236"/>
      <c r="AL2201" s="260" t="str">
        <f t="shared" si="365"/>
        <v>нет</v>
      </c>
      <c r="AM2201" s="260" t="str">
        <f t="shared" si="369"/>
        <v>нет</v>
      </c>
      <c r="AN2201" s="260">
        <f t="shared" si="366"/>
        <v>0</v>
      </c>
      <c r="AO2201" s="260" t="e">
        <f t="shared" si="367"/>
        <v>#VALUE!</v>
      </c>
    </row>
    <row r="2202" spans="1:41">
      <c r="A2202" s="264" t="e">
        <f t="shared" si="370"/>
        <v>#VALUE!</v>
      </c>
      <c r="B2202" s="243">
        <v>2290</v>
      </c>
      <c r="C2202" s="244"/>
      <c r="D2202" s="259" t="str">
        <f t="shared" si="363"/>
        <v/>
      </c>
      <c r="E2202" s="236"/>
      <c r="F2202" s="236"/>
      <c r="G2202" s="244"/>
      <c r="H2202" s="259" t="str">
        <f t="shared" si="364"/>
        <v/>
      </c>
      <c r="I2202" s="236"/>
      <c r="J2202" s="236"/>
      <c r="K2202" s="236"/>
      <c r="L2202" s="236"/>
      <c r="M2202" s="311">
        <f t="shared" si="368"/>
        <v>0</v>
      </c>
      <c r="N2202" s="236"/>
      <c r="O2202" s="236"/>
      <c r="P2202" s="236"/>
      <c r="Q2202" s="236"/>
      <c r="R2202" s="236"/>
      <c r="S2202" s="236"/>
      <c r="T2202" s="236"/>
      <c r="U2202" s="236"/>
      <c r="V2202" s="236"/>
      <c r="W2202" s="236"/>
      <c r="X2202" s="236"/>
      <c r="Y2202" s="236"/>
      <c r="Z2202" s="236"/>
      <c r="AA2202" s="236"/>
      <c r="AB2202" s="236"/>
      <c r="AC2202" s="236"/>
      <c r="AD2202" s="236"/>
      <c r="AE2202" s="236"/>
      <c r="AF2202" s="236"/>
      <c r="AG2202" s="236"/>
      <c r="AH2202" s="236"/>
      <c r="AI2202" s="236"/>
      <c r="AJ2202" s="236"/>
      <c r="AK2202" s="236"/>
      <c r="AL2202" s="260" t="str">
        <f t="shared" si="365"/>
        <v>нет</v>
      </c>
      <c r="AM2202" s="260" t="str">
        <f t="shared" si="369"/>
        <v>нет</v>
      </c>
      <c r="AN2202" s="260">
        <f t="shared" si="366"/>
        <v>0</v>
      </c>
      <c r="AO2202" s="260" t="e">
        <f t="shared" si="367"/>
        <v>#VALUE!</v>
      </c>
    </row>
    <row r="2203" spans="1:41">
      <c r="A2203" s="264" t="e">
        <f t="shared" si="370"/>
        <v>#VALUE!</v>
      </c>
      <c r="B2203" s="243">
        <v>2291</v>
      </c>
      <c r="C2203" s="244"/>
      <c r="D2203" s="259" t="str">
        <f t="shared" si="363"/>
        <v/>
      </c>
      <c r="E2203" s="236"/>
      <c r="F2203" s="236"/>
      <c r="G2203" s="244"/>
      <c r="H2203" s="259" t="str">
        <f t="shared" si="364"/>
        <v/>
      </c>
      <c r="I2203" s="236"/>
      <c r="J2203" s="236"/>
      <c r="K2203" s="236"/>
      <c r="L2203" s="236"/>
      <c r="M2203" s="311">
        <f t="shared" si="368"/>
        <v>0</v>
      </c>
      <c r="N2203" s="236"/>
      <c r="O2203" s="236"/>
      <c r="P2203" s="236"/>
      <c r="Q2203" s="236"/>
      <c r="R2203" s="236"/>
      <c r="S2203" s="236"/>
      <c r="T2203" s="236"/>
      <c r="U2203" s="236"/>
      <c r="V2203" s="236"/>
      <c r="W2203" s="236"/>
      <c r="X2203" s="236"/>
      <c r="Y2203" s="236"/>
      <c r="Z2203" s="236"/>
      <c r="AA2203" s="236"/>
      <c r="AB2203" s="236"/>
      <c r="AC2203" s="236"/>
      <c r="AD2203" s="236"/>
      <c r="AE2203" s="236"/>
      <c r="AF2203" s="236"/>
      <c r="AG2203" s="236"/>
      <c r="AH2203" s="236"/>
      <c r="AI2203" s="236"/>
      <c r="AJ2203" s="236"/>
      <c r="AK2203" s="236"/>
      <c r="AL2203" s="260" t="str">
        <f t="shared" si="365"/>
        <v>нет</v>
      </c>
      <c r="AM2203" s="260" t="str">
        <f t="shared" si="369"/>
        <v>нет</v>
      </c>
      <c r="AN2203" s="260">
        <f t="shared" si="366"/>
        <v>0</v>
      </c>
      <c r="AO2203" s="260" t="e">
        <f t="shared" si="367"/>
        <v>#VALUE!</v>
      </c>
    </row>
    <row r="2204" spans="1:41">
      <c r="A2204" s="264" t="e">
        <f t="shared" si="370"/>
        <v>#VALUE!</v>
      </c>
      <c r="B2204" s="243">
        <v>2292</v>
      </c>
      <c r="C2204" s="244"/>
      <c r="D2204" s="259" t="str">
        <f t="shared" ref="D2204:D2236" si="371">IFERROR(VLOOKUP(C2204,msu,2,0),"")</f>
        <v/>
      </c>
      <c r="E2204" s="236"/>
      <c r="F2204" s="236"/>
      <c r="G2204" s="244"/>
      <c r="H2204" s="259" t="str">
        <f t="shared" ref="H2204:H2236" si="372">IFERROR(VLOOKUP(G2204,oo,2,0),"")</f>
        <v/>
      </c>
      <c r="I2204" s="236"/>
      <c r="J2204" s="236"/>
      <c r="K2204" s="236"/>
      <c r="L2204" s="236"/>
      <c r="M2204" s="311">
        <f t="shared" si="368"/>
        <v>0</v>
      </c>
      <c r="N2204" s="236"/>
      <c r="O2204" s="236"/>
      <c r="P2204" s="236"/>
      <c r="Q2204" s="236"/>
      <c r="R2204" s="236"/>
      <c r="S2204" s="236"/>
      <c r="T2204" s="236"/>
      <c r="U2204" s="236"/>
      <c r="V2204" s="236"/>
      <c r="W2204" s="236"/>
      <c r="X2204" s="236"/>
      <c r="Y2204" s="236"/>
      <c r="Z2204" s="236"/>
      <c r="AA2204" s="236"/>
      <c r="AB2204" s="236"/>
      <c r="AC2204" s="236"/>
      <c r="AD2204" s="236"/>
      <c r="AE2204" s="236"/>
      <c r="AF2204" s="236"/>
      <c r="AG2204" s="236"/>
      <c r="AH2204" s="236"/>
      <c r="AI2204" s="236"/>
      <c r="AJ2204" s="236"/>
      <c r="AK2204" s="236"/>
      <c r="AL2204" s="260" t="str">
        <f t="shared" si="365"/>
        <v>нет</v>
      </c>
      <c r="AM2204" s="260" t="str">
        <f t="shared" si="369"/>
        <v>нет</v>
      </c>
      <c r="AN2204" s="260">
        <f t="shared" si="366"/>
        <v>0</v>
      </c>
      <c r="AO2204" s="260" t="e">
        <f t="shared" si="367"/>
        <v>#VALUE!</v>
      </c>
    </row>
    <row r="2205" spans="1:41">
      <c r="A2205" s="264" t="e">
        <f t="shared" si="370"/>
        <v>#VALUE!</v>
      </c>
      <c r="B2205" s="243">
        <v>2293</v>
      </c>
      <c r="C2205" s="244"/>
      <c r="D2205" s="259" t="str">
        <f t="shared" si="371"/>
        <v/>
      </c>
      <c r="E2205" s="236"/>
      <c r="F2205" s="236"/>
      <c r="G2205" s="244"/>
      <c r="H2205" s="259" t="str">
        <f t="shared" si="372"/>
        <v/>
      </c>
      <c r="I2205" s="236"/>
      <c r="J2205" s="236"/>
      <c r="K2205" s="236"/>
      <c r="L2205" s="236"/>
      <c r="M2205" s="311">
        <f t="shared" si="368"/>
        <v>0</v>
      </c>
      <c r="N2205" s="236"/>
      <c r="O2205" s="236"/>
      <c r="P2205" s="236"/>
      <c r="Q2205" s="236"/>
      <c r="R2205" s="236"/>
      <c r="S2205" s="236"/>
      <c r="T2205" s="236"/>
      <c r="U2205" s="236"/>
      <c r="V2205" s="236"/>
      <c r="W2205" s="236"/>
      <c r="X2205" s="236"/>
      <c r="Y2205" s="236"/>
      <c r="Z2205" s="236"/>
      <c r="AA2205" s="236"/>
      <c r="AB2205" s="236"/>
      <c r="AC2205" s="236"/>
      <c r="AD2205" s="236"/>
      <c r="AE2205" s="236"/>
      <c r="AF2205" s="236"/>
      <c r="AG2205" s="236"/>
      <c r="AH2205" s="236"/>
      <c r="AI2205" s="236"/>
      <c r="AJ2205" s="236"/>
      <c r="AK2205" s="236"/>
      <c r="AL2205" s="260" t="str">
        <f t="shared" si="365"/>
        <v>нет</v>
      </c>
      <c r="AM2205" s="260" t="str">
        <f t="shared" si="369"/>
        <v>нет</v>
      </c>
      <c r="AN2205" s="260">
        <f t="shared" si="366"/>
        <v>0</v>
      </c>
      <c r="AO2205" s="260" t="e">
        <f t="shared" si="367"/>
        <v>#VALUE!</v>
      </c>
    </row>
    <row r="2206" spans="1:41">
      <c r="A2206" s="264" t="e">
        <f t="shared" si="370"/>
        <v>#VALUE!</v>
      </c>
      <c r="B2206" s="243">
        <v>2294</v>
      </c>
      <c r="C2206" s="244"/>
      <c r="D2206" s="259" t="str">
        <f t="shared" si="371"/>
        <v/>
      </c>
      <c r="E2206" s="236"/>
      <c r="F2206" s="236"/>
      <c r="G2206" s="244"/>
      <c r="H2206" s="259" t="str">
        <f t="shared" si="372"/>
        <v/>
      </c>
      <c r="I2206" s="236"/>
      <c r="J2206" s="236"/>
      <c r="K2206" s="236"/>
      <c r="L2206" s="236"/>
      <c r="M2206" s="311">
        <f t="shared" si="368"/>
        <v>0</v>
      </c>
      <c r="N2206" s="236"/>
      <c r="O2206" s="236"/>
      <c r="P2206" s="236"/>
      <c r="Q2206" s="236"/>
      <c r="R2206" s="236"/>
      <c r="S2206" s="236"/>
      <c r="T2206" s="236"/>
      <c r="U2206" s="236"/>
      <c r="V2206" s="236"/>
      <c r="W2206" s="236"/>
      <c r="X2206" s="236"/>
      <c r="Y2206" s="236"/>
      <c r="Z2206" s="236"/>
      <c r="AA2206" s="236"/>
      <c r="AB2206" s="236"/>
      <c r="AC2206" s="236"/>
      <c r="AD2206" s="236"/>
      <c r="AE2206" s="236"/>
      <c r="AF2206" s="236"/>
      <c r="AG2206" s="236"/>
      <c r="AH2206" s="236"/>
      <c r="AI2206" s="236"/>
      <c r="AJ2206" s="236"/>
      <c r="AK2206" s="236"/>
      <c r="AL2206" s="260" t="str">
        <f t="shared" si="365"/>
        <v>нет</v>
      </c>
      <c r="AM2206" s="260" t="str">
        <f t="shared" si="369"/>
        <v>нет</v>
      </c>
      <c r="AN2206" s="260">
        <f t="shared" si="366"/>
        <v>0</v>
      </c>
      <c r="AO2206" s="260" t="e">
        <f t="shared" si="367"/>
        <v>#VALUE!</v>
      </c>
    </row>
    <row r="2207" spans="1:41">
      <c r="A2207" s="264" t="e">
        <f t="shared" si="370"/>
        <v>#VALUE!</v>
      </c>
      <c r="B2207" s="243">
        <v>2295</v>
      </c>
      <c r="C2207" s="244"/>
      <c r="D2207" s="259" t="str">
        <f t="shared" si="371"/>
        <v/>
      </c>
      <c r="E2207" s="236"/>
      <c r="F2207" s="236"/>
      <c r="G2207" s="244"/>
      <c r="H2207" s="259" t="str">
        <f t="shared" si="372"/>
        <v/>
      </c>
      <c r="I2207" s="236"/>
      <c r="J2207" s="236"/>
      <c r="K2207" s="236"/>
      <c r="L2207" s="236"/>
      <c r="M2207" s="311">
        <f t="shared" si="368"/>
        <v>0</v>
      </c>
      <c r="N2207" s="236"/>
      <c r="O2207" s="236"/>
      <c r="P2207" s="236"/>
      <c r="Q2207" s="236"/>
      <c r="R2207" s="236"/>
      <c r="S2207" s="236"/>
      <c r="T2207" s="236"/>
      <c r="U2207" s="236"/>
      <c r="V2207" s="236"/>
      <c r="W2207" s="236"/>
      <c r="X2207" s="236"/>
      <c r="Y2207" s="236"/>
      <c r="Z2207" s="236"/>
      <c r="AA2207" s="236"/>
      <c r="AB2207" s="236"/>
      <c r="AC2207" s="236"/>
      <c r="AD2207" s="236"/>
      <c r="AE2207" s="236"/>
      <c r="AF2207" s="236"/>
      <c r="AG2207" s="236"/>
      <c r="AH2207" s="236"/>
      <c r="AI2207" s="236"/>
      <c r="AJ2207" s="236"/>
      <c r="AK2207" s="236"/>
      <c r="AL2207" s="260" t="str">
        <f t="shared" si="365"/>
        <v>нет</v>
      </c>
      <c r="AM2207" s="260" t="str">
        <f t="shared" si="369"/>
        <v>нет</v>
      </c>
      <c r="AN2207" s="260">
        <f t="shared" si="366"/>
        <v>0</v>
      </c>
      <c r="AO2207" s="260" t="e">
        <f t="shared" si="367"/>
        <v>#VALUE!</v>
      </c>
    </row>
    <row r="2208" spans="1:41">
      <c r="A2208" s="264" t="e">
        <f t="shared" si="370"/>
        <v>#VALUE!</v>
      </c>
      <c r="B2208" s="243">
        <v>2296</v>
      </c>
      <c r="C2208" s="244"/>
      <c r="D2208" s="259" t="str">
        <f t="shared" si="371"/>
        <v/>
      </c>
      <c r="E2208" s="236"/>
      <c r="F2208" s="236"/>
      <c r="G2208" s="244"/>
      <c r="H2208" s="259" t="str">
        <f t="shared" si="372"/>
        <v/>
      </c>
      <c r="I2208" s="236"/>
      <c r="J2208" s="236"/>
      <c r="K2208" s="236"/>
      <c r="L2208" s="236"/>
      <c r="M2208" s="311">
        <f t="shared" si="368"/>
        <v>0</v>
      </c>
      <c r="N2208" s="236"/>
      <c r="O2208" s="236"/>
      <c r="P2208" s="236"/>
      <c r="Q2208" s="236"/>
      <c r="R2208" s="236"/>
      <c r="S2208" s="236"/>
      <c r="T2208" s="236"/>
      <c r="U2208" s="236"/>
      <c r="V2208" s="236"/>
      <c r="W2208" s="236"/>
      <c r="X2208" s="236"/>
      <c r="Y2208" s="236"/>
      <c r="Z2208" s="236"/>
      <c r="AA2208" s="236"/>
      <c r="AB2208" s="236"/>
      <c r="AC2208" s="236"/>
      <c r="AD2208" s="236"/>
      <c r="AE2208" s="236"/>
      <c r="AF2208" s="236"/>
      <c r="AG2208" s="236"/>
      <c r="AH2208" s="236"/>
      <c r="AI2208" s="236"/>
      <c r="AJ2208" s="236"/>
      <c r="AK2208" s="236"/>
      <c r="AL2208" s="260" t="str">
        <f t="shared" si="365"/>
        <v>нет</v>
      </c>
      <c r="AM2208" s="260" t="str">
        <f t="shared" si="369"/>
        <v>нет</v>
      </c>
      <c r="AN2208" s="260">
        <f t="shared" si="366"/>
        <v>0</v>
      </c>
      <c r="AO2208" s="260" t="e">
        <f t="shared" si="367"/>
        <v>#VALUE!</v>
      </c>
    </row>
    <row r="2209" spans="1:41">
      <c r="A2209" s="264" t="e">
        <f t="shared" si="370"/>
        <v>#VALUE!</v>
      </c>
      <c r="B2209" s="243">
        <v>2297</v>
      </c>
      <c r="C2209" s="244"/>
      <c r="D2209" s="259" t="str">
        <f t="shared" si="371"/>
        <v/>
      </c>
      <c r="E2209" s="236"/>
      <c r="F2209" s="236"/>
      <c r="G2209" s="244"/>
      <c r="H2209" s="259" t="str">
        <f t="shared" si="372"/>
        <v/>
      </c>
      <c r="I2209" s="236"/>
      <c r="J2209" s="236"/>
      <c r="K2209" s="236"/>
      <c r="L2209" s="236"/>
      <c r="M2209" s="311">
        <f t="shared" si="368"/>
        <v>0</v>
      </c>
      <c r="N2209" s="236"/>
      <c r="O2209" s="236"/>
      <c r="P2209" s="236"/>
      <c r="Q2209" s="236"/>
      <c r="R2209" s="236"/>
      <c r="S2209" s="236"/>
      <c r="T2209" s="236"/>
      <c r="U2209" s="236"/>
      <c r="V2209" s="236"/>
      <c r="W2209" s="236"/>
      <c r="X2209" s="236"/>
      <c r="Y2209" s="236"/>
      <c r="Z2209" s="236"/>
      <c r="AA2209" s="236"/>
      <c r="AB2209" s="236"/>
      <c r="AC2209" s="236"/>
      <c r="AD2209" s="236"/>
      <c r="AE2209" s="236"/>
      <c r="AF2209" s="236"/>
      <c r="AG2209" s="236"/>
      <c r="AH2209" s="236"/>
      <c r="AI2209" s="236"/>
      <c r="AJ2209" s="236"/>
      <c r="AK2209" s="236"/>
      <c r="AL2209" s="260" t="str">
        <f t="shared" si="365"/>
        <v>нет</v>
      </c>
      <c r="AM2209" s="260" t="str">
        <f t="shared" si="369"/>
        <v>нет</v>
      </c>
      <c r="AN2209" s="260">
        <f t="shared" si="366"/>
        <v>0</v>
      </c>
      <c r="AO2209" s="260" t="e">
        <f t="shared" si="367"/>
        <v>#VALUE!</v>
      </c>
    </row>
    <row r="2210" spans="1:41">
      <c r="A2210" s="264" t="e">
        <f t="shared" si="370"/>
        <v>#VALUE!</v>
      </c>
      <c r="B2210" s="243">
        <v>2298</v>
      </c>
      <c r="C2210" s="244"/>
      <c r="D2210" s="259" t="str">
        <f t="shared" si="371"/>
        <v/>
      </c>
      <c r="E2210" s="236"/>
      <c r="F2210" s="236"/>
      <c r="G2210" s="244"/>
      <c r="H2210" s="259" t="str">
        <f t="shared" si="372"/>
        <v/>
      </c>
      <c r="I2210" s="236"/>
      <c r="J2210" s="236"/>
      <c r="K2210" s="236"/>
      <c r="L2210" s="236"/>
      <c r="M2210" s="311">
        <f t="shared" si="368"/>
        <v>0</v>
      </c>
      <c r="N2210" s="236"/>
      <c r="O2210" s="236"/>
      <c r="P2210" s="236"/>
      <c r="Q2210" s="236"/>
      <c r="R2210" s="236"/>
      <c r="S2210" s="236"/>
      <c r="T2210" s="236"/>
      <c r="U2210" s="236"/>
      <c r="V2210" s="236"/>
      <c r="W2210" s="236"/>
      <c r="X2210" s="236"/>
      <c r="Y2210" s="236"/>
      <c r="Z2210" s="236"/>
      <c r="AA2210" s="236"/>
      <c r="AB2210" s="236"/>
      <c r="AC2210" s="236"/>
      <c r="AD2210" s="236"/>
      <c r="AE2210" s="236"/>
      <c r="AF2210" s="236"/>
      <c r="AG2210" s="236"/>
      <c r="AH2210" s="236"/>
      <c r="AI2210" s="236"/>
      <c r="AJ2210" s="236"/>
      <c r="AK2210" s="236"/>
      <c r="AL2210" s="260" t="str">
        <f t="shared" ref="AL2210:AL2236" si="373">IF($I2210&lt;5,"нет",IF($I2210&gt;9,"нет","да"))</f>
        <v>нет</v>
      </c>
      <c r="AM2210" s="260" t="str">
        <f t="shared" si="369"/>
        <v>нет</v>
      </c>
      <c r="AN2210" s="260">
        <f t="shared" ref="AN2210:AN2236" si="374">COUNTIF(N2210:AK2210,"призер")+COUNTIF(N2210:AK2210,"победитель")</f>
        <v>0</v>
      </c>
      <c r="AO2210" s="260" t="e">
        <f t="shared" ref="AO2210:AO2236" si="375">IF(LEN(G2210)=5,LEFT(G2210,1)+100,LEFT(G2210,2)+100)</f>
        <v>#VALUE!</v>
      </c>
    </row>
    <row r="2211" spans="1:41">
      <c r="A2211" s="264" t="e">
        <f t="shared" si="370"/>
        <v>#VALUE!</v>
      </c>
      <c r="B2211" s="243">
        <v>2299</v>
      </c>
      <c r="C2211" s="244"/>
      <c r="D2211" s="259" t="str">
        <f t="shared" si="371"/>
        <v/>
      </c>
      <c r="E2211" s="236"/>
      <c r="F2211" s="236"/>
      <c r="G2211" s="244"/>
      <c r="H2211" s="259" t="str">
        <f t="shared" si="372"/>
        <v/>
      </c>
      <c r="I2211" s="236"/>
      <c r="J2211" s="236"/>
      <c r="K2211" s="236"/>
      <c r="L2211" s="236"/>
      <c r="M2211" s="311">
        <f t="shared" ref="M2211:M2236" si="376">COUNTA(N2211:AK2211)</f>
        <v>0</v>
      </c>
      <c r="N2211" s="236"/>
      <c r="O2211" s="236"/>
      <c r="P2211" s="236"/>
      <c r="Q2211" s="236"/>
      <c r="R2211" s="236"/>
      <c r="S2211" s="236"/>
      <c r="T2211" s="236"/>
      <c r="U2211" s="236"/>
      <c r="V2211" s="236"/>
      <c r="W2211" s="236"/>
      <c r="X2211" s="236"/>
      <c r="Y2211" s="236"/>
      <c r="Z2211" s="236"/>
      <c r="AA2211" s="236"/>
      <c r="AB2211" s="236"/>
      <c r="AC2211" s="236"/>
      <c r="AD2211" s="236"/>
      <c r="AE2211" s="236"/>
      <c r="AF2211" s="236"/>
      <c r="AG2211" s="236"/>
      <c r="AH2211" s="236"/>
      <c r="AI2211" s="236"/>
      <c r="AJ2211" s="236"/>
      <c r="AK2211" s="236"/>
      <c r="AL2211" s="260" t="str">
        <f t="shared" si="373"/>
        <v>нет</v>
      </c>
      <c r="AM2211" s="260" t="str">
        <f t="shared" ref="AM2211:AM2236" si="377">IF($I2211&lt;=9,"нет","да")</f>
        <v>нет</v>
      </c>
      <c r="AN2211" s="260">
        <f t="shared" si="374"/>
        <v>0</v>
      </c>
      <c r="AO2211" s="260" t="e">
        <f t="shared" si="375"/>
        <v>#VALUE!</v>
      </c>
    </row>
    <row r="2212" spans="1:41">
      <c r="A2212" s="264" t="e">
        <f t="shared" si="370"/>
        <v>#VALUE!</v>
      </c>
      <c r="B2212" s="243">
        <v>2300</v>
      </c>
      <c r="C2212" s="244"/>
      <c r="D2212" s="259" t="str">
        <f t="shared" si="371"/>
        <v/>
      </c>
      <c r="E2212" s="236"/>
      <c r="F2212" s="236"/>
      <c r="G2212" s="244"/>
      <c r="H2212" s="259" t="str">
        <f t="shared" si="372"/>
        <v/>
      </c>
      <c r="I2212" s="236"/>
      <c r="J2212" s="236"/>
      <c r="K2212" s="236"/>
      <c r="L2212" s="236"/>
      <c r="M2212" s="311">
        <f t="shared" si="376"/>
        <v>0</v>
      </c>
      <c r="N2212" s="236"/>
      <c r="O2212" s="236"/>
      <c r="P2212" s="236"/>
      <c r="Q2212" s="236"/>
      <c r="R2212" s="236"/>
      <c r="S2212" s="236"/>
      <c r="T2212" s="236"/>
      <c r="U2212" s="236"/>
      <c r="V2212" s="236"/>
      <c r="W2212" s="236"/>
      <c r="X2212" s="236"/>
      <c r="Y2212" s="236"/>
      <c r="Z2212" s="236"/>
      <c r="AA2212" s="236"/>
      <c r="AB2212" s="236"/>
      <c r="AC2212" s="236"/>
      <c r="AD2212" s="236"/>
      <c r="AE2212" s="236"/>
      <c r="AF2212" s="236"/>
      <c r="AG2212" s="236"/>
      <c r="AH2212" s="236"/>
      <c r="AI2212" s="236"/>
      <c r="AJ2212" s="236"/>
      <c r="AK2212" s="236"/>
      <c r="AL2212" s="260" t="str">
        <f t="shared" si="373"/>
        <v>нет</v>
      </c>
      <c r="AM2212" s="260" t="str">
        <f t="shared" si="377"/>
        <v>нет</v>
      </c>
      <c r="AN2212" s="260">
        <f t="shared" si="374"/>
        <v>0</v>
      </c>
      <c r="AO2212" s="260" t="e">
        <f t="shared" si="375"/>
        <v>#VALUE!</v>
      </c>
    </row>
    <row r="2213" spans="1:41">
      <c r="A2213" s="264" t="e">
        <f t="shared" si="370"/>
        <v>#VALUE!</v>
      </c>
      <c r="B2213" s="243">
        <v>2301</v>
      </c>
      <c r="C2213" s="244"/>
      <c r="D2213" s="259" t="str">
        <f t="shared" si="371"/>
        <v/>
      </c>
      <c r="E2213" s="236"/>
      <c r="F2213" s="236"/>
      <c r="G2213" s="244"/>
      <c r="H2213" s="259" t="str">
        <f t="shared" si="372"/>
        <v/>
      </c>
      <c r="I2213" s="236"/>
      <c r="J2213" s="236"/>
      <c r="K2213" s="236"/>
      <c r="L2213" s="236"/>
      <c r="M2213" s="311">
        <f t="shared" si="376"/>
        <v>0</v>
      </c>
      <c r="N2213" s="236"/>
      <c r="O2213" s="236"/>
      <c r="P2213" s="236"/>
      <c r="Q2213" s="236"/>
      <c r="R2213" s="236"/>
      <c r="S2213" s="236"/>
      <c r="T2213" s="236"/>
      <c r="U2213" s="236"/>
      <c r="V2213" s="236"/>
      <c r="W2213" s="236"/>
      <c r="X2213" s="236"/>
      <c r="Y2213" s="236"/>
      <c r="Z2213" s="236"/>
      <c r="AA2213" s="236"/>
      <c r="AB2213" s="236"/>
      <c r="AC2213" s="236"/>
      <c r="AD2213" s="236"/>
      <c r="AE2213" s="236"/>
      <c r="AF2213" s="236"/>
      <c r="AG2213" s="236"/>
      <c r="AH2213" s="236"/>
      <c r="AI2213" s="236"/>
      <c r="AJ2213" s="236"/>
      <c r="AK2213" s="236"/>
      <c r="AL2213" s="260" t="str">
        <f t="shared" si="373"/>
        <v>нет</v>
      </c>
      <c r="AM2213" s="260" t="str">
        <f t="shared" si="377"/>
        <v>нет</v>
      </c>
      <c r="AN2213" s="260">
        <f t="shared" si="374"/>
        <v>0</v>
      </c>
      <c r="AO2213" s="260" t="e">
        <f t="shared" si="375"/>
        <v>#VALUE!</v>
      </c>
    </row>
    <row r="2214" spans="1:41">
      <c r="A2214" s="264" t="e">
        <f t="shared" si="370"/>
        <v>#VALUE!</v>
      </c>
      <c r="B2214" s="243">
        <v>2302</v>
      </c>
      <c r="C2214" s="244"/>
      <c r="D2214" s="259" t="str">
        <f t="shared" si="371"/>
        <v/>
      </c>
      <c r="E2214" s="236"/>
      <c r="F2214" s="236"/>
      <c r="G2214" s="244"/>
      <c r="H2214" s="259" t="str">
        <f t="shared" si="372"/>
        <v/>
      </c>
      <c r="I2214" s="236"/>
      <c r="J2214" s="236"/>
      <c r="K2214" s="236"/>
      <c r="L2214" s="236"/>
      <c r="M2214" s="311">
        <f t="shared" si="376"/>
        <v>0</v>
      </c>
      <c r="N2214" s="236"/>
      <c r="O2214" s="236"/>
      <c r="P2214" s="236"/>
      <c r="Q2214" s="236"/>
      <c r="R2214" s="236"/>
      <c r="S2214" s="236"/>
      <c r="T2214" s="236"/>
      <c r="U2214" s="236"/>
      <c r="V2214" s="236"/>
      <c r="W2214" s="236"/>
      <c r="X2214" s="236"/>
      <c r="Y2214" s="236"/>
      <c r="Z2214" s="236"/>
      <c r="AA2214" s="236"/>
      <c r="AB2214" s="236"/>
      <c r="AC2214" s="236"/>
      <c r="AD2214" s="236"/>
      <c r="AE2214" s="236"/>
      <c r="AF2214" s="236"/>
      <c r="AG2214" s="236"/>
      <c r="AH2214" s="236"/>
      <c r="AI2214" s="236"/>
      <c r="AJ2214" s="236"/>
      <c r="AK2214" s="236"/>
      <c r="AL2214" s="260" t="str">
        <f t="shared" si="373"/>
        <v>нет</v>
      </c>
      <c r="AM2214" s="260" t="str">
        <f t="shared" si="377"/>
        <v>нет</v>
      </c>
      <c r="AN2214" s="260">
        <f t="shared" si="374"/>
        <v>0</v>
      </c>
      <c r="AO2214" s="260" t="e">
        <f t="shared" si="375"/>
        <v>#VALUE!</v>
      </c>
    </row>
    <row r="2215" spans="1:41">
      <c r="A2215" s="264" t="e">
        <f t="shared" si="370"/>
        <v>#VALUE!</v>
      </c>
      <c r="B2215" s="243">
        <v>2303</v>
      </c>
      <c r="C2215" s="244"/>
      <c r="D2215" s="259" t="str">
        <f t="shared" si="371"/>
        <v/>
      </c>
      <c r="E2215" s="236"/>
      <c r="F2215" s="236"/>
      <c r="G2215" s="244"/>
      <c r="H2215" s="259" t="str">
        <f t="shared" si="372"/>
        <v/>
      </c>
      <c r="I2215" s="236"/>
      <c r="J2215" s="236"/>
      <c r="K2215" s="236"/>
      <c r="L2215" s="236"/>
      <c r="M2215" s="311">
        <f t="shared" si="376"/>
        <v>0</v>
      </c>
      <c r="N2215" s="236"/>
      <c r="O2215" s="236"/>
      <c r="P2215" s="236"/>
      <c r="Q2215" s="236"/>
      <c r="R2215" s="236"/>
      <c r="S2215" s="236"/>
      <c r="T2215" s="236"/>
      <c r="U2215" s="236"/>
      <c r="V2215" s="236"/>
      <c r="W2215" s="236"/>
      <c r="X2215" s="236"/>
      <c r="Y2215" s="236"/>
      <c r="Z2215" s="236"/>
      <c r="AA2215" s="236"/>
      <c r="AB2215" s="236"/>
      <c r="AC2215" s="236"/>
      <c r="AD2215" s="236"/>
      <c r="AE2215" s="236"/>
      <c r="AF2215" s="236"/>
      <c r="AG2215" s="236"/>
      <c r="AH2215" s="236"/>
      <c r="AI2215" s="236"/>
      <c r="AJ2215" s="236"/>
      <c r="AK2215" s="236"/>
      <c r="AL2215" s="260" t="str">
        <f t="shared" si="373"/>
        <v>нет</v>
      </c>
      <c r="AM2215" s="260" t="str">
        <f t="shared" si="377"/>
        <v>нет</v>
      </c>
      <c r="AN2215" s="260">
        <f t="shared" si="374"/>
        <v>0</v>
      </c>
      <c r="AO2215" s="260" t="e">
        <f t="shared" si="375"/>
        <v>#VALUE!</v>
      </c>
    </row>
    <row r="2216" spans="1:41">
      <c r="A2216" s="264" t="e">
        <f t="shared" si="370"/>
        <v>#VALUE!</v>
      </c>
      <c r="B2216" s="243">
        <v>2304</v>
      </c>
      <c r="C2216" s="244"/>
      <c r="D2216" s="259" t="str">
        <f t="shared" si="371"/>
        <v/>
      </c>
      <c r="E2216" s="236"/>
      <c r="F2216" s="236"/>
      <c r="G2216" s="244"/>
      <c r="H2216" s="259" t="str">
        <f t="shared" si="372"/>
        <v/>
      </c>
      <c r="I2216" s="236"/>
      <c r="J2216" s="236"/>
      <c r="K2216" s="236"/>
      <c r="L2216" s="236"/>
      <c r="M2216" s="311">
        <f t="shared" si="376"/>
        <v>0</v>
      </c>
      <c r="N2216" s="236"/>
      <c r="O2216" s="236"/>
      <c r="P2216" s="236"/>
      <c r="Q2216" s="236"/>
      <c r="R2216" s="236"/>
      <c r="S2216" s="236"/>
      <c r="T2216" s="236"/>
      <c r="U2216" s="236"/>
      <c r="V2216" s="236"/>
      <c r="W2216" s="236"/>
      <c r="X2216" s="236"/>
      <c r="Y2216" s="236"/>
      <c r="Z2216" s="236"/>
      <c r="AA2216" s="236"/>
      <c r="AB2216" s="236"/>
      <c r="AC2216" s="236"/>
      <c r="AD2216" s="236"/>
      <c r="AE2216" s="236"/>
      <c r="AF2216" s="236"/>
      <c r="AG2216" s="236"/>
      <c r="AH2216" s="236"/>
      <c r="AI2216" s="236"/>
      <c r="AJ2216" s="236"/>
      <c r="AK2216" s="236"/>
      <c r="AL2216" s="260" t="str">
        <f t="shared" si="373"/>
        <v>нет</v>
      </c>
      <c r="AM2216" s="260" t="str">
        <f t="shared" si="377"/>
        <v>нет</v>
      </c>
      <c r="AN2216" s="260">
        <f t="shared" si="374"/>
        <v>0</v>
      </c>
      <c r="AO2216" s="260" t="e">
        <f t="shared" si="375"/>
        <v>#VALUE!</v>
      </c>
    </row>
    <row r="2217" spans="1:41">
      <c r="A2217" s="264" t="e">
        <f t="shared" si="370"/>
        <v>#VALUE!</v>
      </c>
      <c r="B2217" s="243">
        <v>2305</v>
      </c>
      <c r="C2217" s="244"/>
      <c r="D2217" s="259" t="str">
        <f t="shared" si="371"/>
        <v/>
      </c>
      <c r="E2217" s="236"/>
      <c r="F2217" s="236"/>
      <c r="G2217" s="244"/>
      <c r="H2217" s="259" t="str">
        <f t="shared" si="372"/>
        <v/>
      </c>
      <c r="I2217" s="236"/>
      <c r="J2217" s="236"/>
      <c r="K2217" s="236"/>
      <c r="L2217" s="236"/>
      <c r="M2217" s="311">
        <f t="shared" si="376"/>
        <v>0</v>
      </c>
      <c r="N2217" s="236"/>
      <c r="O2217" s="236"/>
      <c r="P2217" s="236"/>
      <c r="Q2217" s="236"/>
      <c r="R2217" s="236"/>
      <c r="S2217" s="236"/>
      <c r="T2217" s="236"/>
      <c r="U2217" s="236"/>
      <c r="V2217" s="236"/>
      <c r="W2217" s="236"/>
      <c r="X2217" s="236"/>
      <c r="Y2217" s="236"/>
      <c r="Z2217" s="236"/>
      <c r="AA2217" s="236"/>
      <c r="AB2217" s="236"/>
      <c r="AC2217" s="236"/>
      <c r="AD2217" s="236"/>
      <c r="AE2217" s="236"/>
      <c r="AF2217" s="236"/>
      <c r="AG2217" s="236"/>
      <c r="AH2217" s="236"/>
      <c r="AI2217" s="236"/>
      <c r="AJ2217" s="236"/>
      <c r="AK2217" s="236"/>
      <c r="AL2217" s="260" t="str">
        <f t="shared" si="373"/>
        <v>нет</v>
      </c>
      <c r="AM2217" s="260" t="str">
        <f t="shared" si="377"/>
        <v>нет</v>
      </c>
      <c r="AN2217" s="260">
        <f t="shared" si="374"/>
        <v>0</v>
      </c>
      <c r="AO2217" s="260" t="e">
        <f t="shared" si="375"/>
        <v>#VALUE!</v>
      </c>
    </row>
    <row r="2218" spans="1:41">
      <c r="A2218" s="264" t="e">
        <f t="shared" si="370"/>
        <v>#VALUE!</v>
      </c>
      <c r="B2218" s="243">
        <v>2306</v>
      </c>
      <c r="C2218" s="244"/>
      <c r="D2218" s="259" t="str">
        <f t="shared" si="371"/>
        <v/>
      </c>
      <c r="E2218" s="236"/>
      <c r="F2218" s="236"/>
      <c r="G2218" s="244"/>
      <c r="H2218" s="259" t="str">
        <f t="shared" si="372"/>
        <v/>
      </c>
      <c r="I2218" s="236"/>
      <c r="J2218" s="236"/>
      <c r="K2218" s="236"/>
      <c r="L2218" s="236"/>
      <c r="M2218" s="311">
        <f t="shared" si="376"/>
        <v>0</v>
      </c>
      <c r="N2218" s="236"/>
      <c r="O2218" s="236"/>
      <c r="P2218" s="236"/>
      <c r="Q2218" s="236"/>
      <c r="R2218" s="236"/>
      <c r="S2218" s="236"/>
      <c r="T2218" s="236"/>
      <c r="U2218" s="236"/>
      <c r="V2218" s="236"/>
      <c r="W2218" s="236"/>
      <c r="X2218" s="236"/>
      <c r="Y2218" s="236"/>
      <c r="Z2218" s="236"/>
      <c r="AA2218" s="236"/>
      <c r="AB2218" s="236"/>
      <c r="AC2218" s="236"/>
      <c r="AD2218" s="236"/>
      <c r="AE2218" s="236"/>
      <c r="AF2218" s="236"/>
      <c r="AG2218" s="236"/>
      <c r="AH2218" s="236"/>
      <c r="AI2218" s="236"/>
      <c r="AJ2218" s="236"/>
      <c r="AK2218" s="236"/>
      <c r="AL2218" s="260" t="str">
        <f t="shared" si="373"/>
        <v>нет</v>
      </c>
      <c r="AM2218" s="260" t="str">
        <f t="shared" si="377"/>
        <v>нет</v>
      </c>
      <c r="AN2218" s="260">
        <f t="shared" si="374"/>
        <v>0</v>
      </c>
      <c r="AO2218" s="260" t="e">
        <f t="shared" si="375"/>
        <v>#VALUE!</v>
      </c>
    </row>
    <row r="2219" spans="1:41">
      <c r="A2219" s="264" t="e">
        <f t="shared" si="370"/>
        <v>#VALUE!</v>
      </c>
      <c r="B2219" s="243">
        <v>2307</v>
      </c>
      <c r="C2219" s="244"/>
      <c r="D2219" s="259" t="str">
        <f t="shared" si="371"/>
        <v/>
      </c>
      <c r="E2219" s="236"/>
      <c r="F2219" s="236"/>
      <c r="G2219" s="244"/>
      <c r="H2219" s="259" t="str">
        <f t="shared" si="372"/>
        <v/>
      </c>
      <c r="I2219" s="236"/>
      <c r="J2219" s="236"/>
      <c r="K2219" s="236"/>
      <c r="L2219" s="236"/>
      <c r="M2219" s="311">
        <f t="shared" si="376"/>
        <v>0</v>
      </c>
      <c r="N2219" s="236"/>
      <c r="O2219" s="236"/>
      <c r="P2219" s="236"/>
      <c r="Q2219" s="236"/>
      <c r="R2219" s="236"/>
      <c r="S2219" s="236"/>
      <c r="T2219" s="236"/>
      <c r="U2219" s="236"/>
      <c r="V2219" s="236"/>
      <c r="W2219" s="236"/>
      <c r="X2219" s="236"/>
      <c r="Y2219" s="236"/>
      <c r="Z2219" s="236"/>
      <c r="AA2219" s="236"/>
      <c r="AB2219" s="236"/>
      <c r="AC2219" s="236"/>
      <c r="AD2219" s="236"/>
      <c r="AE2219" s="236"/>
      <c r="AF2219" s="236"/>
      <c r="AG2219" s="236"/>
      <c r="AH2219" s="236"/>
      <c r="AI2219" s="236"/>
      <c r="AJ2219" s="236"/>
      <c r="AK2219" s="236"/>
      <c r="AL2219" s="260" t="str">
        <f t="shared" si="373"/>
        <v>нет</v>
      </c>
      <c r="AM2219" s="260" t="str">
        <f t="shared" si="377"/>
        <v>нет</v>
      </c>
      <c r="AN2219" s="260">
        <f t="shared" si="374"/>
        <v>0</v>
      </c>
      <c r="AO2219" s="260" t="e">
        <f t="shared" si="375"/>
        <v>#VALUE!</v>
      </c>
    </row>
    <row r="2220" spans="1:41">
      <c r="A2220" s="264" t="e">
        <f t="shared" si="370"/>
        <v>#VALUE!</v>
      </c>
      <c r="B2220" s="243">
        <v>2308</v>
      </c>
      <c r="C2220" s="244"/>
      <c r="D2220" s="259" t="str">
        <f t="shared" si="371"/>
        <v/>
      </c>
      <c r="E2220" s="236"/>
      <c r="F2220" s="236"/>
      <c r="G2220" s="244"/>
      <c r="H2220" s="259" t="str">
        <f t="shared" si="372"/>
        <v/>
      </c>
      <c r="I2220" s="236"/>
      <c r="J2220" s="236"/>
      <c r="K2220" s="236"/>
      <c r="L2220" s="236"/>
      <c r="M2220" s="311">
        <f t="shared" si="376"/>
        <v>0</v>
      </c>
      <c r="N2220" s="236"/>
      <c r="O2220" s="236"/>
      <c r="P2220" s="236"/>
      <c r="Q2220" s="236"/>
      <c r="R2220" s="236"/>
      <c r="S2220" s="236"/>
      <c r="T2220" s="236"/>
      <c r="U2220" s="236"/>
      <c r="V2220" s="236"/>
      <c r="W2220" s="236"/>
      <c r="X2220" s="236"/>
      <c r="Y2220" s="236"/>
      <c r="Z2220" s="236"/>
      <c r="AA2220" s="236"/>
      <c r="AB2220" s="236"/>
      <c r="AC2220" s="236"/>
      <c r="AD2220" s="236"/>
      <c r="AE2220" s="236"/>
      <c r="AF2220" s="236"/>
      <c r="AG2220" s="236"/>
      <c r="AH2220" s="236"/>
      <c r="AI2220" s="236"/>
      <c r="AJ2220" s="236"/>
      <c r="AK2220" s="236"/>
      <c r="AL2220" s="260" t="str">
        <f t="shared" si="373"/>
        <v>нет</v>
      </c>
      <c r="AM2220" s="260" t="str">
        <f t="shared" si="377"/>
        <v>нет</v>
      </c>
      <c r="AN2220" s="260">
        <f t="shared" si="374"/>
        <v>0</v>
      </c>
      <c r="AO2220" s="260" t="e">
        <f t="shared" si="375"/>
        <v>#VALUE!</v>
      </c>
    </row>
    <row r="2221" spans="1:41">
      <c r="A2221" s="264" t="e">
        <f t="shared" ref="A2221:A2236" si="378">IF($AO2221=$C2221, "Код_ОО+МСУ_верно", "Требуется проверка кода ОО или МСУ, кроме 101, 102,103")</f>
        <v>#VALUE!</v>
      </c>
      <c r="B2221" s="243">
        <v>2309</v>
      </c>
      <c r="C2221" s="244"/>
      <c r="D2221" s="259" t="str">
        <f t="shared" si="371"/>
        <v/>
      </c>
      <c r="E2221" s="236"/>
      <c r="F2221" s="236"/>
      <c r="G2221" s="244"/>
      <c r="H2221" s="259" t="str">
        <f t="shared" si="372"/>
        <v/>
      </c>
      <c r="I2221" s="236"/>
      <c r="J2221" s="236"/>
      <c r="K2221" s="236"/>
      <c r="L2221" s="236"/>
      <c r="M2221" s="311">
        <f t="shared" si="376"/>
        <v>0</v>
      </c>
      <c r="N2221" s="236"/>
      <c r="O2221" s="236"/>
      <c r="P2221" s="236"/>
      <c r="Q2221" s="236"/>
      <c r="R2221" s="236"/>
      <c r="S2221" s="236"/>
      <c r="T2221" s="236"/>
      <c r="U2221" s="236"/>
      <c r="V2221" s="236"/>
      <c r="W2221" s="236"/>
      <c r="X2221" s="236"/>
      <c r="Y2221" s="236"/>
      <c r="Z2221" s="236"/>
      <c r="AA2221" s="236"/>
      <c r="AB2221" s="236"/>
      <c r="AC2221" s="236"/>
      <c r="AD2221" s="236"/>
      <c r="AE2221" s="236"/>
      <c r="AF2221" s="236"/>
      <c r="AG2221" s="236"/>
      <c r="AH2221" s="236"/>
      <c r="AI2221" s="236"/>
      <c r="AJ2221" s="236"/>
      <c r="AK2221" s="236"/>
      <c r="AL2221" s="260" t="str">
        <f t="shared" si="373"/>
        <v>нет</v>
      </c>
      <c r="AM2221" s="260" t="str">
        <f t="shared" si="377"/>
        <v>нет</v>
      </c>
      <c r="AN2221" s="260">
        <f t="shared" si="374"/>
        <v>0</v>
      </c>
      <c r="AO2221" s="260" t="e">
        <f t="shared" si="375"/>
        <v>#VALUE!</v>
      </c>
    </row>
    <row r="2222" spans="1:41">
      <c r="A2222" s="264" t="e">
        <f t="shared" si="378"/>
        <v>#VALUE!</v>
      </c>
      <c r="B2222" s="243">
        <v>2310</v>
      </c>
      <c r="C2222" s="244"/>
      <c r="D2222" s="259" t="str">
        <f t="shared" si="371"/>
        <v/>
      </c>
      <c r="E2222" s="236"/>
      <c r="F2222" s="236"/>
      <c r="G2222" s="244"/>
      <c r="H2222" s="259" t="str">
        <f t="shared" si="372"/>
        <v/>
      </c>
      <c r="I2222" s="236"/>
      <c r="J2222" s="236"/>
      <c r="K2222" s="236"/>
      <c r="L2222" s="236"/>
      <c r="M2222" s="311">
        <f t="shared" si="376"/>
        <v>0</v>
      </c>
      <c r="N2222" s="236"/>
      <c r="O2222" s="236"/>
      <c r="P2222" s="236"/>
      <c r="Q2222" s="236"/>
      <c r="R2222" s="236"/>
      <c r="S2222" s="236"/>
      <c r="T2222" s="236"/>
      <c r="U2222" s="236"/>
      <c r="V2222" s="236"/>
      <c r="W2222" s="236"/>
      <c r="X2222" s="236"/>
      <c r="Y2222" s="236"/>
      <c r="Z2222" s="236"/>
      <c r="AA2222" s="236"/>
      <c r="AB2222" s="236"/>
      <c r="AC2222" s="236"/>
      <c r="AD2222" s="236"/>
      <c r="AE2222" s="236"/>
      <c r="AF2222" s="236"/>
      <c r="AG2222" s="236"/>
      <c r="AH2222" s="236"/>
      <c r="AI2222" s="236"/>
      <c r="AJ2222" s="236"/>
      <c r="AK2222" s="236"/>
      <c r="AL2222" s="260" t="str">
        <f t="shared" si="373"/>
        <v>нет</v>
      </c>
      <c r="AM2222" s="260" t="str">
        <f t="shared" si="377"/>
        <v>нет</v>
      </c>
      <c r="AN2222" s="260">
        <f t="shared" si="374"/>
        <v>0</v>
      </c>
      <c r="AO2222" s="260" t="e">
        <f t="shared" si="375"/>
        <v>#VALUE!</v>
      </c>
    </row>
    <row r="2223" spans="1:41">
      <c r="A2223" s="264" t="e">
        <f t="shared" si="378"/>
        <v>#VALUE!</v>
      </c>
      <c r="B2223" s="243">
        <v>2311</v>
      </c>
      <c r="C2223" s="244"/>
      <c r="D2223" s="259" t="str">
        <f t="shared" si="371"/>
        <v/>
      </c>
      <c r="E2223" s="236"/>
      <c r="F2223" s="236"/>
      <c r="G2223" s="244"/>
      <c r="H2223" s="259" t="str">
        <f t="shared" si="372"/>
        <v/>
      </c>
      <c r="I2223" s="236"/>
      <c r="J2223" s="236"/>
      <c r="K2223" s="236"/>
      <c r="L2223" s="236"/>
      <c r="M2223" s="311">
        <f t="shared" si="376"/>
        <v>0</v>
      </c>
      <c r="N2223" s="236"/>
      <c r="O2223" s="236"/>
      <c r="P2223" s="236"/>
      <c r="Q2223" s="236"/>
      <c r="R2223" s="236"/>
      <c r="S2223" s="236"/>
      <c r="T2223" s="236"/>
      <c r="U2223" s="236"/>
      <c r="V2223" s="236"/>
      <c r="W2223" s="236"/>
      <c r="X2223" s="236"/>
      <c r="Y2223" s="236"/>
      <c r="Z2223" s="236"/>
      <c r="AA2223" s="236"/>
      <c r="AB2223" s="236"/>
      <c r="AC2223" s="236"/>
      <c r="AD2223" s="236"/>
      <c r="AE2223" s="236"/>
      <c r="AF2223" s="236"/>
      <c r="AG2223" s="236"/>
      <c r="AH2223" s="236"/>
      <c r="AI2223" s="236"/>
      <c r="AJ2223" s="236"/>
      <c r="AK2223" s="236"/>
      <c r="AL2223" s="260" t="str">
        <f t="shared" si="373"/>
        <v>нет</v>
      </c>
      <c r="AM2223" s="260" t="str">
        <f t="shared" si="377"/>
        <v>нет</v>
      </c>
      <c r="AN2223" s="260">
        <f t="shared" si="374"/>
        <v>0</v>
      </c>
      <c r="AO2223" s="260" t="e">
        <f t="shared" si="375"/>
        <v>#VALUE!</v>
      </c>
    </row>
    <row r="2224" spans="1:41">
      <c r="A2224" s="264" t="e">
        <f t="shared" si="378"/>
        <v>#VALUE!</v>
      </c>
      <c r="B2224" s="243">
        <v>2312</v>
      </c>
      <c r="C2224" s="244"/>
      <c r="D2224" s="259" t="str">
        <f t="shared" si="371"/>
        <v/>
      </c>
      <c r="E2224" s="236"/>
      <c r="F2224" s="236"/>
      <c r="G2224" s="244"/>
      <c r="H2224" s="259" t="str">
        <f t="shared" si="372"/>
        <v/>
      </c>
      <c r="I2224" s="236"/>
      <c r="J2224" s="236"/>
      <c r="K2224" s="236"/>
      <c r="L2224" s="236"/>
      <c r="M2224" s="311">
        <f t="shared" si="376"/>
        <v>0</v>
      </c>
      <c r="N2224" s="236"/>
      <c r="O2224" s="236"/>
      <c r="P2224" s="236"/>
      <c r="Q2224" s="236"/>
      <c r="R2224" s="236"/>
      <c r="S2224" s="236"/>
      <c r="T2224" s="236"/>
      <c r="U2224" s="236"/>
      <c r="V2224" s="236"/>
      <c r="W2224" s="236"/>
      <c r="X2224" s="236"/>
      <c r="Y2224" s="236"/>
      <c r="Z2224" s="236"/>
      <c r="AA2224" s="236"/>
      <c r="AB2224" s="236"/>
      <c r="AC2224" s="236"/>
      <c r="AD2224" s="236"/>
      <c r="AE2224" s="236"/>
      <c r="AF2224" s="236"/>
      <c r="AG2224" s="236"/>
      <c r="AH2224" s="236"/>
      <c r="AI2224" s="236"/>
      <c r="AJ2224" s="236"/>
      <c r="AK2224" s="236"/>
      <c r="AL2224" s="260" t="str">
        <f t="shared" si="373"/>
        <v>нет</v>
      </c>
      <c r="AM2224" s="260" t="str">
        <f t="shared" si="377"/>
        <v>нет</v>
      </c>
      <c r="AN2224" s="260">
        <f t="shared" si="374"/>
        <v>0</v>
      </c>
      <c r="AO2224" s="260" t="e">
        <f t="shared" si="375"/>
        <v>#VALUE!</v>
      </c>
    </row>
    <row r="2225" spans="1:41">
      <c r="A2225" s="264" t="e">
        <f t="shared" si="378"/>
        <v>#VALUE!</v>
      </c>
      <c r="B2225" s="243">
        <v>2313</v>
      </c>
      <c r="C2225" s="244"/>
      <c r="D2225" s="259" t="str">
        <f t="shared" si="371"/>
        <v/>
      </c>
      <c r="E2225" s="236"/>
      <c r="F2225" s="236"/>
      <c r="G2225" s="244"/>
      <c r="H2225" s="259" t="str">
        <f t="shared" si="372"/>
        <v/>
      </c>
      <c r="I2225" s="236"/>
      <c r="J2225" s="236"/>
      <c r="K2225" s="236"/>
      <c r="L2225" s="236"/>
      <c r="M2225" s="311">
        <f t="shared" si="376"/>
        <v>0</v>
      </c>
      <c r="N2225" s="236"/>
      <c r="O2225" s="236"/>
      <c r="P2225" s="236"/>
      <c r="Q2225" s="236"/>
      <c r="R2225" s="236"/>
      <c r="S2225" s="236"/>
      <c r="T2225" s="236"/>
      <c r="U2225" s="236"/>
      <c r="V2225" s="236"/>
      <c r="W2225" s="236"/>
      <c r="X2225" s="236"/>
      <c r="Y2225" s="236"/>
      <c r="Z2225" s="236"/>
      <c r="AA2225" s="236"/>
      <c r="AB2225" s="236"/>
      <c r="AC2225" s="236"/>
      <c r="AD2225" s="236"/>
      <c r="AE2225" s="236"/>
      <c r="AF2225" s="236"/>
      <c r="AG2225" s="236"/>
      <c r="AH2225" s="236"/>
      <c r="AI2225" s="236"/>
      <c r="AJ2225" s="236"/>
      <c r="AK2225" s="236"/>
      <c r="AL2225" s="260" t="str">
        <f t="shared" si="373"/>
        <v>нет</v>
      </c>
      <c r="AM2225" s="260" t="str">
        <f t="shared" si="377"/>
        <v>нет</v>
      </c>
      <c r="AN2225" s="260">
        <f t="shared" si="374"/>
        <v>0</v>
      </c>
      <c r="AO2225" s="260" t="e">
        <f t="shared" si="375"/>
        <v>#VALUE!</v>
      </c>
    </row>
    <row r="2226" spans="1:41">
      <c r="A2226" s="264" t="e">
        <f t="shared" si="378"/>
        <v>#VALUE!</v>
      </c>
      <c r="B2226" s="243">
        <v>2314</v>
      </c>
      <c r="C2226" s="244"/>
      <c r="D2226" s="259" t="str">
        <f t="shared" si="371"/>
        <v/>
      </c>
      <c r="E2226" s="236"/>
      <c r="F2226" s="236"/>
      <c r="G2226" s="244"/>
      <c r="H2226" s="259" t="str">
        <f t="shared" si="372"/>
        <v/>
      </c>
      <c r="I2226" s="236"/>
      <c r="J2226" s="236"/>
      <c r="K2226" s="236"/>
      <c r="L2226" s="236"/>
      <c r="M2226" s="311">
        <f t="shared" si="376"/>
        <v>0</v>
      </c>
      <c r="N2226" s="236"/>
      <c r="O2226" s="236"/>
      <c r="P2226" s="236"/>
      <c r="Q2226" s="236"/>
      <c r="R2226" s="236"/>
      <c r="S2226" s="236"/>
      <c r="T2226" s="236"/>
      <c r="U2226" s="236"/>
      <c r="V2226" s="236"/>
      <c r="W2226" s="236"/>
      <c r="X2226" s="236"/>
      <c r="Y2226" s="236"/>
      <c r="Z2226" s="236"/>
      <c r="AA2226" s="236"/>
      <c r="AB2226" s="236"/>
      <c r="AC2226" s="236"/>
      <c r="AD2226" s="236"/>
      <c r="AE2226" s="236"/>
      <c r="AF2226" s="236"/>
      <c r="AG2226" s="236"/>
      <c r="AH2226" s="236"/>
      <c r="AI2226" s="236"/>
      <c r="AJ2226" s="236"/>
      <c r="AK2226" s="236"/>
      <c r="AL2226" s="260" t="str">
        <f t="shared" si="373"/>
        <v>нет</v>
      </c>
      <c r="AM2226" s="260" t="str">
        <f t="shared" si="377"/>
        <v>нет</v>
      </c>
      <c r="AN2226" s="260">
        <f t="shared" si="374"/>
        <v>0</v>
      </c>
      <c r="AO2226" s="260" t="e">
        <f t="shared" si="375"/>
        <v>#VALUE!</v>
      </c>
    </row>
    <row r="2227" spans="1:41">
      <c r="A2227" s="264" t="e">
        <f t="shared" si="378"/>
        <v>#VALUE!</v>
      </c>
      <c r="B2227" s="243">
        <v>2315</v>
      </c>
      <c r="C2227" s="244"/>
      <c r="D2227" s="259" t="str">
        <f t="shared" si="371"/>
        <v/>
      </c>
      <c r="E2227" s="236"/>
      <c r="F2227" s="236"/>
      <c r="G2227" s="244"/>
      <c r="H2227" s="259" t="str">
        <f t="shared" si="372"/>
        <v/>
      </c>
      <c r="I2227" s="236"/>
      <c r="J2227" s="236"/>
      <c r="K2227" s="236"/>
      <c r="L2227" s="236"/>
      <c r="M2227" s="311">
        <f t="shared" si="376"/>
        <v>0</v>
      </c>
      <c r="N2227" s="236"/>
      <c r="O2227" s="236"/>
      <c r="P2227" s="236"/>
      <c r="Q2227" s="236"/>
      <c r="R2227" s="236"/>
      <c r="S2227" s="236"/>
      <c r="T2227" s="236"/>
      <c r="U2227" s="236"/>
      <c r="V2227" s="236"/>
      <c r="W2227" s="236"/>
      <c r="X2227" s="236"/>
      <c r="Y2227" s="236"/>
      <c r="Z2227" s="236"/>
      <c r="AA2227" s="236"/>
      <c r="AB2227" s="236"/>
      <c r="AC2227" s="236"/>
      <c r="AD2227" s="236"/>
      <c r="AE2227" s="236"/>
      <c r="AF2227" s="236"/>
      <c r="AG2227" s="236"/>
      <c r="AH2227" s="236"/>
      <c r="AI2227" s="236"/>
      <c r="AJ2227" s="236"/>
      <c r="AK2227" s="236"/>
      <c r="AL2227" s="260" t="str">
        <f t="shared" si="373"/>
        <v>нет</v>
      </c>
      <c r="AM2227" s="260" t="str">
        <f t="shared" si="377"/>
        <v>нет</v>
      </c>
      <c r="AN2227" s="260">
        <f t="shared" si="374"/>
        <v>0</v>
      </c>
      <c r="AO2227" s="260" t="e">
        <f t="shared" si="375"/>
        <v>#VALUE!</v>
      </c>
    </row>
    <row r="2228" spans="1:41">
      <c r="A2228" s="264" t="e">
        <f t="shared" si="378"/>
        <v>#VALUE!</v>
      </c>
      <c r="B2228" s="243">
        <v>2316</v>
      </c>
      <c r="C2228" s="244"/>
      <c r="D2228" s="259" t="str">
        <f t="shared" si="371"/>
        <v/>
      </c>
      <c r="E2228" s="236"/>
      <c r="F2228" s="236"/>
      <c r="G2228" s="244"/>
      <c r="H2228" s="259" t="str">
        <f t="shared" si="372"/>
        <v/>
      </c>
      <c r="I2228" s="236"/>
      <c r="J2228" s="236"/>
      <c r="K2228" s="236"/>
      <c r="L2228" s="236"/>
      <c r="M2228" s="311">
        <f t="shared" si="376"/>
        <v>0</v>
      </c>
      <c r="N2228" s="236"/>
      <c r="O2228" s="236"/>
      <c r="P2228" s="236"/>
      <c r="Q2228" s="236"/>
      <c r="R2228" s="236"/>
      <c r="S2228" s="236"/>
      <c r="T2228" s="236"/>
      <c r="U2228" s="236"/>
      <c r="V2228" s="236"/>
      <c r="W2228" s="236"/>
      <c r="X2228" s="236"/>
      <c r="Y2228" s="236"/>
      <c r="Z2228" s="236"/>
      <c r="AA2228" s="236"/>
      <c r="AB2228" s="236"/>
      <c r="AC2228" s="236"/>
      <c r="AD2228" s="236"/>
      <c r="AE2228" s="236"/>
      <c r="AF2228" s="236"/>
      <c r="AG2228" s="236"/>
      <c r="AH2228" s="236"/>
      <c r="AI2228" s="236"/>
      <c r="AJ2228" s="236"/>
      <c r="AK2228" s="236"/>
      <c r="AL2228" s="260" t="str">
        <f t="shared" si="373"/>
        <v>нет</v>
      </c>
      <c r="AM2228" s="260" t="str">
        <f t="shared" si="377"/>
        <v>нет</v>
      </c>
      <c r="AN2228" s="260">
        <f t="shared" si="374"/>
        <v>0</v>
      </c>
      <c r="AO2228" s="260" t="e">
        <f t="shared" si="375"/>
        <v>#VALUE!</v>
      </c>
    </row>
    <row r="2229" spans="1:41">
      <c r="A2229" s="264" t="e">
        <f t="shared" si="378"/>
        <v>#VALUE!</v>
      </c>
      <c r="B2229" s="243">
        <v>2317</v>
      </c>
      <c r="C2229" s="244"/>
      <c r="D2229" s="259" t="str">
        <f t="shared" si="371"/>
        <v/>
      </c>
      <c r="E2229" s="236"/>
      <c r="F2229" s="236"/>
      <c r="G2229" s="244"/>
      <c r="H2229" s="259" t="str">
        <f t="shared" si="372"/>
        <v/>
      </c>
      <c r="I2229" s="236"/>
      <c r="J2229" s="236"/>
      <c r="K2229" s="236"/>
      <c r="L2229" s="236"/>
      <c r="M2229" s="311">
        <f t="shared" si="376"/>
        <v>0</v>
      </c>
      <c r="N2229" s="236"/>
      <c r="O2229" s="236"/>
      <c r="P2229" s="236"/>
      <c r="Q2229" s="236"/>
      <c r="R2229" s="236"/>
      <c r="S2229" s="236"/>
      <c r="T2229" s="236"/>
      <c r="U2229" s="236"/>
      <c r="V2229" s="236"/>
      <c r="W2229" s="236"/>
      <c r="X2229" s="236"/>
      <c r="Y2229" s="236"/>
      <c r="Z2229" s="236"/>
      <c r="AA2229" s="236"/>
      <c r="AB2229" s="236"/>
      <c r="AC2229" s="236"/>
      <c r="AD2229" s="236"/>
      <c r="AE2229" s="236"/>
      <c r="AF2229" s="236"/>
      <c r="AG2229" s="236"/>
      <c r="AH2229" s="236"/>
      <c r="AI2229" s="236"/>
      <c r="AJ2229" s="236"/>
      <c r="AK2229" s="236"/>
      <c r="AL2229" s="260" t="str">
        <f t="shared" si="373"/>
        <v>нет</v>
      </c>
      <c r="AM2229" s="260" t="str">
        <f t="shared" si="377"/>
        <v>нет</v>
      </c>
      <c r="AN2229" s="260">
        <f t="shared" si="374"/>
        <v>0</v>
      </c>
      <c r="AO2229" s="260" t="e">
        <f t="shared" si="375"/>
        <v>#VALUE!</v>
      </c>
    </row>
    <row r="2230" spans="1:41">
      <c r="A2230" s="264" t="e">
        <f t="shared" si="378"/>
        <v>#VALUE!</v>
      </c>
      <c r="B2230" s="243">
        <v>2318</v>
      </c>
      <c r="C2230" s="244"/>
      <c r="D2230" s="259" t="str">
        <f t="shared" si="371"/>
        <v/>
      </c>
      <c r="E2230" s="236"/>
      <c r="F2230" s="236"/>
      <c r="G2230" s="244"/>
      <c r="H2230" s="259" t="str">
        <f t="shared" si="372"/>
        <v/>
      </c>
      <c r="I2230" s="236"/>
      <c r="J2230" s="236"/>
      <c r="K2230" s="236"/>
      <c r="L2230" s="236"/>
      <c r="M2230" s="311">
        <f t="shared" si="376"/>
        <v>0</v>
      </c>
      <c r="N2230" s="236"/>
      <c r="O2230" s="236"/>
      <c r="P2230" s="236"/>
      <c r="Q2230" s="236"/>
      <c r="R2230" s="236"/>
      <c r="S2230" s="236"/>
      <c r="T2230" s="236"/>
      <c r="U2230" s="236"/>
      <c r="V2230" s="236"/>
      <c r="W2230" s="236"/>
      <c r="X2230" s="236"/>
      <c r="Y2230" s="236"/>
      <c r="Z2230" s="236"/>
      <c r="AA2230" s="236"/>
      <c r="AB2230" s="236"/>
      <c r="AC2230" s="236"/>
      <c r="AD2230" s="236"/>
      <c r="AE2230" s="236"/>
      <c r="AF2230" s="236"/>
      <c r="AG2230" s="236"/>
      <c r="AH2230" s="236"/>
      <c r="AI2230" s="236"/>
      <c r="AJ2230" s="236"/>
      <c r="AK2230" s="236"/>
      <c r="AL2230" s="260" t="str">
        <f t="shared" si="373"/>
        <v>нет</v>
      </c>
      <c r="AM2230" s="260" t="str">
        <f t="shared" si="377"/>
        <v>нет</v>
      </c>
      <c r="AN2230" s="260">
        <f t="shared" si="374"/>
        <v>0</v>
      </c>
      <c r="AO2230" s="260" t="e">
        <f t="shared" si="375"/>
        <v>#VALUE!</v>
      </c>
    </row>
    <row r="2231" spans="1:41">
      <c r="A2231" s="264" t="e">
        <f t="shared" si="378"/>
        <v>#VALUE!</v>
      </c>
      <c r="B2231" s="243">
        <v>2319</v>
      </c>
      <c r="C2231" s="244"/>
      <c r="D2231" s="259" t="str">
        <f t="shared" si="371"/>
        <v/>
      </c>
      <c r="E2231" s="236"/>
      <c r="F2231" s="236"/>
      <c r="G2231" s="244"/>
      <c r="H2231" s="259" t="str">
        <f t="shared" si="372"/>
        <v/>
      </c>
      <c r="I2231" s="236"/>
      <c r="J2231" s="236"/>
      <c r="K2231" s="236"/>
      <c r="L2231" s="236"/>
      <c r="M2231" s="311">
        <f t="shared" si="376"/>
        <v>0</v>
      </c>
      <c r="N2231" s="236"/>
      <c r="O2231" s="236"/>
      <c r="P2231" s="236"/>
      <c r="Q2231" s="236"/>
      <c r="R2231" s="236"/>
      <c r="S2231" s="236"/>
      <c r="T2231" s="236"/>
      <c r="U2231" s="236"/>
      <c r="V2231" s="236"/>
      <c r="W2231" s="236"/>
      <c r="X2231" s="236"/>
      <c r="Y2231" s="236"/>
      <c r="Z2231" s="236"/>
      <c r="AA2231" s="236"/>
      <c r="AB2231" s="236"/>
      <c r="AC2231" s="236"/>
      <c r="AD2231" s="236"/>
      <c r="AE2231" s="236"/>
      <c r="AF2231" s="236"/>
      <c r="AG2231" s="236"/>
      <c r="AH2231" s="236"/>
      <c r="AI2231" s="236"/>
      <c r="AJ2231" s="236"/>
      <c r="AK2231" s="236"/>
      <c r="AL2231" s="260" t="str">
        <f t="shared" si="373"/>
        <v>нет</v>
      </c>
      <c r="AM2231" s="260" t="str">
        <f t="shared" si="377"/>
        <v>нет</v>
      </c>
      <c r="AN2231" s="260">
        <f t="shared" si="374"/>
        <v>0</v>
      </c>
      <c r="AO2231" s="260" t="e">
        <f t="shared" si="375"/>
        <v>#VALUE!</v>
      </c>
    </row>
    <row r="2232" spans="1:41">
      <c r="A2232" s="264" t="e">
        <f t="shared" si="378"/>
        <v>#VALUE!</v>
      </c>
      <c r="B2232" s="243">
        <v>2320</v>
      </c>
      <c r="C2232" s="244"/>
      <c r="D2232" s="259" t="str">
        <f t="shared" si="371"/>
        <v/>
      </c>
      <c r="E2232" s="236"/>
      <c r="F2232" s="236"/>
      <c r="G2232" s="244"/>
      <c r="H2232" s="259" t="str">
        <f t="shared" si="372"/>
        <v/>
      </c>
      <c r="I2232" s="236"/>
      <c r="J2232" s="236"/>
      <c r="K2232" s="236"/>
      <c r="L2232" s="236"/>
      <c r="M2232" s="311">
        <f t="shared" si="376"/>
        <v>0</v>
      </c>
      <c r="N2232" s="236"/>
      <c r="O2232" s="236"/>
      <c r="P2232" s="236"/>
      <c r="Q2232" s="236"/>
      <c r="R2232" s="236"/>
      <c r="S2232" s="236"/>
      <c r="T2232" s="236"/>
      <c r="U2232" s="236"/>
      <c r="V2232" s="236"/>
      <c r="W2232" s="236"/>
      <c r="X2232" s="236"/>
      <c r="Y2232" s="236"/>
      <c r="Z2232" s="236"/>
      <c r="AA2232" s="236"/>
      <c r="AB2232" s="236"/>
      <c r="AC2232" s="236"/>
      <c r="AD2232" s="236"/>
      <c r="AE2232" s="236"/>
      <c r="AF2232" s="236"/>
      <c r="AG2232" s="236"/>
      <c r="AH2232" s="236"/>
      <c r="AI2232" s="236"/>
      <c r="AJ2232" s="236"/>
      <c r="AK2232" s="236"/>
      <c r="AL2232" s="260" t="str">
        <f t="shared" si="373"/>
        <v>нет</v>
      </c>
      <c r="AM2232" s="260" t="str">
        <f t="shared" si="377"/>
        <v>нет</v>
      </c>
      <c r="AN2232" s="260">
        <f t="shared" si="374"/>
        <v>0</v>
      </c>
      <c r="AO2232" s="260" t="e">
        <f t="shared" si="375"/>
        <v>#VALUE!</v>
      </c>
    </row>
    <row r="2233" spans="1:41">
      <c r="A2233" s="264" t="e">
        <f t="shared" si="378"/>
        <v>#VALUE!</v>
      </c>
      <c r="B2233" s="243">
        <v>2321</v>
      </c>
      <c r="C2233" s="244"/>
      <c r="D2233" s="259" t="str">
        <f t="shared" si="371"/>
        <v/>
      </c>
      <c r="E2233" s="236"/>
      <c r="F2233" s="236"/>
      <c r="G2233" s="244"/>
      <c r="H2233" s="259" t="str">
        <f t="shared" si="372"/>
        <v/>
      </c>
      <c r="I2233" s="236"/>
      <c r="J2233" s="236"/>
      <c r="K2233" s="236"/>
      <c r="L2233" s="236"/>
      <c r="M2233" s="311">
        <f t="shared" si="376"/>
        <v>0</v>
      </c>
      <c r="N2233" s="236"/>
      <c r="O2233" s="236"/>
      <c r="P2233" s="236"/>
      <c r="Q2233" s="236"/>
      <c r="R2233" s="236"/>
      <c r="S2233" s="236"/>
      <c r="T2233" s="236"/>
      <c r="U2233" s="236"/>
      <c r="V2233" s="236"/>
      <c r="W2233" s="236"/>
      <c r="X2233" s="236"/>
      <c r="Y2233" s="236"/>
      <c r="Z2233" s="236"/>
      <c r="AA2233" s="236"/>
      <c r="AB2233" s="236"/>
      <c r="AC2233" s="236"/>
      <c r="AD2233" s="236"/>
      <c r="AE2233" s="236"/>
      <c r="AF2233" s="236"/>
      <c r="AG2233" s="236"/>
      <c r="AH2233" s="236"/>
      <c r="AI2233" s="236"/>
      <c r="AJ2233" s="236"/>
      <c r="AK2233" s="236"/>
      <c r="AL2233" s="260" t="str">
        <f t="shared" si="373"/>
        <v>нет</v>
      </c>
      <c r="AM2233" s="260" t="str">
        <f t="shared" si="377"/>
        <v>нет</v>
      </c>
      <c r="AN2233" s="260">
        <f t="shared" si="374"/>
        <v>0</v>
      </c>
      <c r="AO2233" s="260" t="e">
        <f t="shared" si="375"/>
        <v>#VALUE!</v>
      </c>
    </row>
    <row r="2234" spans="1:41">
      <c r="A2234" s="264" t="e">
        <f t="shared" si="378"/>
        <v>#VALUE!</v>
      </c>
      <c r="B2234" s="243">
        <v>2322</v>
      </c>
      <c r="C2234" s="244"/>
      <c r="D2234" s="259" t="str">
        <f t="shared" si="371"/>
        <v/>
      </c>
      <c r="E2234" s="236"/>
      <c r="F2234" s="236"/>
      <c r="G2234" s="244"/>
      <c r="H2234" s="259" t="str">
        <f t="shared" si="372"/>
        <v/>
      </c>
      <c r="I2234" s="236"/>
      <c r="J2234" s="236"/>
      <c r="K2234" s="236"/>
      <c r="L2234" s="236"/>
      <c r="M2234" s="311">
        <f t="shared" si="376"/>
        <v>0</v>
      </c>
      <c r="N2234" s="236"/>
      <c r="O2234" s="236"/>
      <c r="P2234" s="236"/>
      <c r="Q2234" s="236"/>
      <c r="R2234" s="236"/>
      <c r="S2234" s="236"/>
      <c r="T2234" s="236"/>
      <c r="U2234" s="236"/>
      <c r="V2234" s="236"/>
      <c r="W2234" s="236"/>
      <c r="X2234" s="236"/>
      <c r="Y2234" s="236"/>
      <c r="Z2234" s="236"/>
      <c r="AA2234" s="236"/>
      <c r="AB2234" s="236"/>
      <c r="AC2234" s="236"/>
      <c r="AD2234" s="236"/>
      <c r="AE2234" s="236"/>
      <c r="AF2234" s="236"/>
      <c r="AG2234" s="236"/>
      <c r="AH2234" s="236"/>
      <c r="AI2234" s="236"/>
      <c r="AJ2234" s="236"/>
      <c r="AK2234" s="236"/>
      <c r="AL2234" s="260" t="str">
        <f t="shared" si="373"/>
        <v>нет</v>
      </c>
      <c r="AM2234" s="260" t="str">
        <f t="shared" si="377"/>
        <v>нет</v>
      </c>
      <c r="AN2234" s="260">
        <f t="shared" si="374"/>
        <v>0</v>
      </c>
      <c r="AO2234" s="260" t="e">
        <f t="shared" si="375"/>
        <v>#VALUE!</v>
      </c>
    </row>
    <row r="2235" spans="1:41">
      <c r="A2235" s="264" t="e">
        <f t="shared" si="378"/>
        <v>#VALUE!</v>
      </c>
      <c r="B2235" s="243">
        <v>2323</v>
      </c>
      <c r="C2235" s="244"/>
      <c r="D2235" s="259" t="str">
        <f t="shared" si="371"/>
        <v/>
      </c>
      <c r="E2235" s="236"/>
      <c r="F2235" s="236"/>
      <c r="G2235" s="244"/>
      <c r="H2235" s="259" t="str">
        <f t="shared" si="372"/>
        <v/>
      </c>
      <c r="I2235" s="236"/>
      <c r="J2235" s="236"/>
      <c r="K2235" s="236"/>
      <c r="L2235" s="236"/>
      <c r="M2235" s="311">
        <f t="shared" si="376"/>
        <v>0</v>
      </c>
      <c r="N2235" s="236"/>
      <c r="O2235" s="236"/>
      <c r="P2235" s="236"/>
      <c r="Q2235" s="236"/>
      <c r="R2235" s="236"/>
      <c r="S2235" s="236"/>
      <c r="T2235" s="236"/>
      <c r="U2235" s="236"/>
      <c r="V2235" s="236"/>
      <c r="W2235" s="236"/>
      <c r="X2235" s="236"/>
      <c r="Y2235" s="236"/>
      <c r="Z2235" s="236"/>
      <c r="AA2235" s="236"/>
      <c r="AB2235" s="236"/>
      <c r="AC2235" s="236"/>
      <c r="AD2235" s="236"/>
      <c r="AE2235" s="236"/>
      <c r="AF2235" s="236"/>
      <c r="AG2235" s="236"/>
      <c r="AH2235" s="236"/>
      <c r="AI2235" s="236"/>
      <c r="AJ2235" s="236"/>
      <c r="AK2235" s="236"/>
      <c r="AL2235" s="260" t="str">
        <f t="shared" si="373"/>
        <v>нет</v>
      </c>
      <c r="AM2235" s="260" t="str">
        <f t="shared" si="377"/>
        <v>нет</v>
      </c>
      <c r="AN2235" s="260">
        <f t="shared" si="374"/>
        <v>0</v>
      </c>
      <c r="AO2235" s="260" t="e">
        <f t="shared" si="375"/>
        <v>#VALUE!</v>
      </c>
    </row>
    <row r="2236" spans="1:41">
      <c r="A2236" s="264" t="e">
        <f t="shared" si="378"/>
        <v>#VALUE!</v>
      </c>
      <c r="B2236" s="243">
        <v>2324</v>
      </c>
      <c r="C2236" s="244"/>
      <c r="D2236" s="259" t="str">
        <f t="shared" si="371"/>
        <v/>
      </c>
      <c r="E2236" s="236"/>
      <c r="F2236" s="236"/>
      <c r="G2236" s="244"/>
      <c r="H2236" s="259" t="str">
        <f t="shared" si="372"/>
        <v/>
      </c>
      <c r="I2236" s="236"/>
      <c r="J2236" s="236"/>
      <c r="K2236" s="236"/>
      <c r="L2236" s="236"/>
      <c r="M2236" s="311">
        <f t="shared" si="376"/>
        <v>0</v>
      </c>
      <c r="N2236" s="236"/>
      <c r="O2236" s="236"/>
      <c r="P2236" s="236"/>
      <c r="Q2236" s="236"/>
      <c r="R2236" s="236"/>
      <c r="S2236" s="236"/>
      <c r="T2236" s="236"/>
      <c r="U2236" s="236"/>
      <c r="V2236" s="236"/>
      <c r="W2236" s="236"/>
      <c r="X2236" s="236"/>
      <c r="Y2236" s="236"/>
      <c r="Z2236" s="236"/>
      <c r="AA2236" s="236"/>
      <c r="AB2236" s="236"/>
      <c r="AC2236" s="236"/>
      <c r="AD2236" s="236"/>
      <c r="AE2236" s="236"/>
      <c r="AF2236" s="236"/>
      <c r="AG2236" s="236"/>
      <c r="AH2236" s="236"/>
      <c r="AI2236" s="236"/>
      <c r="AJ2236" s="236"/>
      <c r="AK2236" s="236"/>
      <c r="AL2236" s="260" t="str">
        <f t="shared" si="373"/>
        <v>нет</v>
      </c>
      <c r="AM2236" s="260" t="str">
        <f t="shared" si="377"/>
        <v>нет</v>
      </c>
      <c r="AN2236" s="260">
        <f t="shared" si="374"/>
        <v>0</v>
      </c>
      <c r="AO2236" s="260" t="e">
        <f t="shared" si="375"/>
        <v>#VALUE!</v>
      </c>
    </row>
  </sheetData>
  <sheetProtection algorithmName="SHA-512" hashValue="kmuoVMPj/brPHI6ODxNpmTiqnfRkF/Xx3ugw/OAsxuNXJMsPK2+spZg9R2scD7mohlJ7+8PhmF24YiF4UjyzYQ==" saltValue="Hf1KcLm0rNCY8KAHorPIRg==" spinCount="100000" sheet="1" formatCells="0" formatColumns="0" formatRows="0" insertRows="0" deleteRows="0" sort="0" autoFilter="0"/>
  <autoFilter ref="B2:AK2236"/>
  <conditionalFormatting sqref="K164 K158:K159 K148 K85:K139 K78:K82 K67:K71 K4:K64 K152:K155">
    <cfRule type="cellIs" dxfId="98" priority="10" operator="equal">
      <formula>$J4</formula>
    </cfRule>
  </conditionalFormatting>
  <conditionalFormatting sqref="K160">
    <cfRule type="cellIs" dxfId="97" priority="9" operator="equal">
      <formula>$J160</formula>
    </cfRule>
  </conditionalFormatting>
  <conditionalFormatting sqref="K161:K163">
    <cfRule type="cellIs" dxfId="96" priority="8" operator="equal">
      <formula>$J161</formula>
    </cfRule>
  </conditionalFormatting>
  <conditionalFormatting sqref="C164 C67:C71 C4:C64 C76:C155">
    <cfRule type="expression" dxfId="95" priority="4">
      <formula>"$B4=$AN4"</formula>
    </cfRule>
  </conditionalFormatting>
  <conditionalFormatting sqref="A4:A2236">
    <cfRule type="containsText" dxfId="94" priority="3" operator="containsText" text="требуется">
      <formula>NOT(ISERROR(SEARCH("требуется",A4)))</formula>
    </cfRule>
  </conditionalFormatting>
  <conditionalFormatting sqref="A1:A1048576">
    <cfRule type="containsText" dxfId="93" priority="1" operator="containsText" text="верно">
      <formula>NOT(ISERROR(SEARCH("верно",A1)))</formula>
    </cfRule>
  </conditionalFormatting>
  <conditionalFormatting sqref="K165:K2236">
    <cfRule type="cellIs" dxfId="92" priority="76" operator="equal">
      <formula>$J165</formula>
    </cfRule>
  </conditionalFormatting>
  <conditionalFormatting sqref="F165:F2236">
    <cfRule type="duplicateValues" dxfId="91" priority="75"/>
  </conditionalFormatting>
  <conditionalFormatting sqref="C165:C2236">
    <cfRule type="expression" dxfId="90" priority="74">
      <formula>"$B4=$AN4"</formula>
    </cfRule>
  </conditionalFormatting>
  <conditionalFormatting sqref="K65">
    <cfRule type="cellIs" dxfId="89" priority="68" operator="equal">
      <formula>$J65</formula>
    </cfRule>
  </conditionalFormatting>
  <conditionalFormatting sqref="K66">
    <cfRule type="cellIs" dxfId="88" priority="67" operator="equal">
      <formula>$J66</formula>
    </cfRule>
  </conditionalFormatting>
  <conditionalFormatting sqref="C65:C66">
    <cfRule type="expression" dxfId="87" priority="64">
      <formula>"$B4=$AN4"</formula>
    </cfRule>
  </conditionalFormatting>
  <conditionalFormatting sqref="K72">
    <cfRule type="cellIs" dxfId="86" priority="58" operator="equal">
      <formula>$J72</formula>
    </cfRule>
  </conditionalFormatting>
  <conditionalFormatting sqref="K73">
    <cfRule type="cellIs" dxfId="85" priority="57" operator="equal">
      <formula>$J73</formula>
    </cfRule>
  </conditionalFormatting>
  <conditionalFormatting sqref="K74:K75">
    <cfRule type="cellIs" dxfId="84" priority="56" operator="equal">
      <formula>$J74</formula>
    </cfRule>
  </conditionalFormatting>
  <conditionalFormatting sqref="F72:F75">
    <cfRule type="duplicateValues" dxfId="83" priority="55"/>
  </conditionalFormatting>
  <conditionalFormatting sqref="C72:C75">
    <cfRule type="expression" dxfId="82" priority="54">
      <formula>"$B4=$AN4"</formula>
    </cfRule>
  </conditionalFormatting>
  <conditionalFormatting sqref="K76">
    <cfRule type="cellIs" dxfId="81" priority="53" operator="equal">
      <formula>$J76</formula>
    </cfRule>
  </conditionalFormatting>
  <conditionalFormatting sqref="K77">
    <cfRule type="cellIs" dxfId="80" priority="52" operator="equal">
      <formula>$J77</formula>
    </cfRule>
  </conditionalFormatting>
  <conditionalFormatting sqref="K83">
    <cfRule type="cellIs" dxfId="79" priority="48" operator="equal">
      <formula>$J83</formula>
    </cfRule>
  </conditionalFormatting>
  <conditionalFormatting sqref="K84">
    <cfRule type="cellIs" dxfId="78" priority="47" operator="equal">
      <formula>$J84</formula>
    </cfRule>
  </conditionalFormatting>
  <conditionalFormatting sqref="K140:K144">
    <cfRule type="cellIs" dxfId="77" priority="36" operator="equal">
      <formula>$J140</formula>
    </cfRule>
  </conditionalFormatting>
  <conditionalFormatting sqref="K145">
    <cfRule type="cellIs" dxfId="76" priority="32" operator="equal">
      <formula>$J145</formula>
    </cfRule>
  </conditionalFormatting>
  <conditionalFormatting sqref="K146">
    <cfRule type="cellIs" dxfId="75" priority="31" operator="equal">
      <formula>$J146</formula>
    </cfRule>
  </conditionalFormatting>
  <conditionalFormatting sqref="K147">
    <cfRule type="cellIs" dxfId="74" priority="28" operator="equal">
      <formula>$J147</formula>
    </cfRule>
  </conditionalFormatting>
  <conditionalFormatting sqref="K149">
    <cfRule type="cellIs" dxfId="73" priority="22" operator="equal">
      <formula>$J149</formula>
    </cfRule>
  </conditionalFormatting>
  <conditionalFormatting sqref="K150:K151">
    <cfRule type="cellIs" dxfId="72" priority="21" operator="equal">
      <formula>$J150</formula>
    </cfRule>
  </conditionalFormatting>
  <conditionalFormatting sqref="K156">
    <cfRule type="cellIs" dxfId="71" priority="15" operator="equal">
      <formula>$J156</formula>
    </cfRule>
  </conditionalFormatting>
  <conditionalFormatting sqref="K157">
    <cfRule type="cellIs" dxfId="70" priority="14" operator="equal">
      <formula>$J157</formula>
    </cfRule>
  </conditionalFormatting>
  <conditionalFormatting sqref="C156:C158">
    <cfRule type="expression" dxfId="69" priority="11">
      <formula>"$B4=$AN4"</formula>
    </cfRule>
  </conditionalFormatting>
  <conditionalFormatting sqref="F159:F163">
    <cfRule type="duplicateValues" dxfId="68" priority="7"/>
  </conditionalFormatting>
  <conditionalFormatting sqref="C159:C163">
    <cfRule type="expression" dxfId="67" priority="6">
      <formula>"$B4=$AN4"</formula>
    </cfRule>
  </conditionalFormatting>
  <conditionalFormatting sqref="F164">
    <cfRule type="duplicateValues" dxfId="66" priority="108"/>
  </conditionalFormatting>
  <conditionalFormatting sqref="F156:F158">
    <cfRule type="duplicateValues" dxfId="65" priority="116"/>
  </conditionalFormatting>
  <conditionalFormatting sqref="F152:F155">
    <cfRule type="duplicateValues" dxfId="64" priority="125"/>
  </conditionalFormatting>
  <conditionalFormatting sqref="F149:F151">
    <cfRule type="duplicateValues" dxfId="63" priority="134"/>
  </conditionalFormatting>
  <conditionalFormatting sqref="F147:F148">
    <cfRule type="duplicateValues" dxfId="62" priority="144"/>
  </conditionalFormatting>
  <conditionalFormatting sqref="F145:F146">
    <cfRule type="duplicateValues" dxfId="61" priority="151"/>
  </conditionalFormatting>
  <conditionalFormatting sqref="F140:F144">
    <cfRule type="duplicateValues" dxfId="60" priority="158"/>
  </conditionalFormatting>
  <conditionalFormatting sqref="F122:F139">
    <cfRule type="duplicateValues" dxfId="59" priority="176"/>
  </conditionalFormatting>
  <conditionalFormatting sqref="F83:F121">
    <cfRule type="duplicateValues" dxfId="58" priority="196"/>
  </conditionalFormatting>
  <conditionalFormatting sqref="F76:F82">
    <cfRule type="duplicateValues" dxfId="57" priority="215"/>
  </conditionalFormatting>
  <conditionalFormatting sqref="F65:F66">
    <cfRule type="duplicateValues" dxfId="56" priority="222"/>
  </conditionalFormatting>
  <conditionalFormatting sqref="F67:F71">
    <cfRule type="duplicateValues" dxfId="55" priority="224"/>
  </conditionalFormatting>
  <dataValidations count="5">
    <dataValidation type="list" allowBlank="1" showInputMessage="1" showErrorMessage="1" sqref="J4:L2236">
      <formula1>danet</formula1>
    </dataValidation>
    <dataValidation type="list" allowBlank="1" showInputMessage="1" showErrorMessage="1" sqref="N4:AK2236">
      <formula1>uchastie</formula1>
    </dataValidation>
    <dataValidation type="list" allowBlank="1" showInputMessage="1" showErrorMessage="1" sqref="I4:I2236">
      <formula1>class</formula1>
    </dataValidation>
    <dataValidation type="list" allowBlank="1" showInputMessage="1" showErrorMessage="1" promptTitle="в Помощь!!!" prompt="используйте справочник - желтый лист" sqref="G4:G2236">
      <formula1>oo_1</formula1>
    </dataValidation>
    <dataValidation type="list" allowBlank="1" showInputMessage="1" showErrorMessage="1" prompt="в Помощь!!!_x000a_Используйте справочник - желтый лист" sqref="C4:C2236">
      <formula1>kod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</sheetPr>
  <dimension ref="A1:AQ999"/>
  <sheetViews>
    <sheetView zoomScale="95" zoomScaleNormal="95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J4" sqref="J4:K5"/>
    </sheetView>
  </sheetViews>
  <sheetFormatPr defaultRowHeight="18.75" customHeight="1"/>
  <cols>
    <col min="1" max="1" width="6.85546875" style="1" bestFit="1" customWidth="1"/>
    <col min="2" max="2" width="1.7109375" style="1" customWidth="1"/>
    <col min="3" max="3" width="1.7109375" style="11" customWidth="1"/>
    <col min="4" max="5" width="1.7109375" style="1" customWidth="1"/>
    <col min="6" max="6" width="7.5703125" style="1" bestFit="1" customWidth="1"/>
    <col min="7" max="7" width="15" style="1" customWidth="1"/>
    <col min="8" max="8" width="13.28515625" style="1" customWidth="1"/>
    <col min="9" max="9" width="14.7109375" customWidth="1"/>
    <col min="10" max="10" width="12.140625" customWidth="1"/>
    <col min="11" max="11" width="18.28515625" style="348" customWidth="1"/>
    <col min="12" max="13" width="20.5703125" style="1" customWidth="1"/>
    <col min="14" max="14" width="23.28515625" style="11" customWidth="1"/>
    <col min="15" max="15" width="14.42578125" style="1" customWidth="1"/>
    <col min="16" max="16" width="15.42578125" style="338" customWidth="1"/>
    <col min="17" max="17" width="13.7109375" style="338" customWidth="1"/>
    <col min="18" max="18" width="14" style="338" customWidth="1"/>
    <col min="19" max="19" width="16.5703125" style="338" customWidth="1"/>
    <col min="20" max="30" width="9.140625" style="1"/>
    <col min="31" max="31" width="12" style="1" bestFit="1" customWidth="1"/>
    <col min="32" max="42" width="9.140625" style="1"/>
    <col min="43" max="43" width="15.28515625" style="1" bestFit="1" customWidth="1"/>
    <col min="44" max="16384" width="9.140625" style="1"/>
  </cols>
  <sheetData>
    <row r="1" spans="1:43" s="249" customFormat="1" ht="62.25" customHeight="1">
      <c r="A1" s="245" t="s">
        <v>0</v>
      </c>
      <c r="B1" s="246" t="s">
        <v>216</v>
      </c>
      <c r="C1" s="245" t="s">
        <v>663</v>
      </c>
      <c r="D1" s="246" t="s">
        <v>215</v>
      </c>
      <c r="E1" s="246" t="s">
        <v>214</v>
      </c>
      <c r="F1" s="245" t="s">
        <v>1459</v>
      </c>
      <c r="G1" s="337" t="s">
        <v>959</v>
      </c>
      <c r="H1" s="337" t="s">
        <v>960</v>
      </c>
      <c r="I1" s="337" t="s">
        <v>961</v>
      </c>
      <c r="J1" s="337" t="s">
        <v>963</v>
      </c>
      <c r="K1" s="345" t="s">
        <v>964</v>
      </c>
      <c r="L1" s="245" t="s">
        <v>965</v>
      </c>
      <c r="M1" s="245" t="s">
        <v>230</v>
      </c>
      <c r="N1" s="245" t="s">
        <v>962</v>
      </c>
      <c r="O1" s="247" t="s">
        <v>711</v>
      </c>
      <c r="P1" s="339" t="s">
        <v>966</v>
      </c>
      <c r="Q1" s="339" t="s">
        <v>967</v>
      </c>
      <c r="R1" s="339" t="s">
        <v>968</v>
      </c>
      <c r="S1" s="339" t="s">
        <v>969</v>
      </c>
      <c r="T1" s="151">
        <v>1</v>
      </c>
      <c r="U1" s="151">
        <v>2</v>
      </c>
      <c r="V1" s="151">
        <v>3</v>
      </c>
      <c r="W1" s="151">
        <v>4</v>
      </c>
      <c r="X1" s="151">
        <v>5</v>
      </c>
      <c r="Y1" s="151">
        <v>6</v>
      </c>
      <c r="Z1" s="151">
        <v>7</v>
      </c>
      <c r="AA1" s="151">
        <v>8</v>
      </c>
      <c r="AB1" s="151">
        <v>9</v>
      </c>
      <c r="AC1" s="151">
        <v>10</v>
      </c>
      <c r="AD1" s="151">
        <v>11</v>
      </c>
      <c r="AE1" s="151">
        <v>12</v>
      </c>
      <c r="AF1" s="151">
        <v>13</v>
      </c>
      <c r="AG1" s="151">
        <v>14</v>
      </c>
      <c r="AH1" s="151">
        <v>15</v>
      </c>
      <c r="AI1" s="151">
        <v>16</v>
      </c>
      <c r="AJ1" s="151">
        <v>17</v>
      </c>
      <c r="AK1" s="151">
        <v>18</v>
      </c>
      <c r="AL1" s="151">
        <v>19</v>
      </c>
      <c r="AM1" s="151">
        <v>20</v>
      </c>
      <c r="AN1" s="151">
        <v>21</v>
      </c>
      <c r="AO1" s="151">
        <v>22</v>
      </c>
      <c r="AP1" s="151">
        <v>23</v>
      </c>
      <c r="AQ1" s="151">
        <v>24</v>
      </c>
    </row>
    <row r="2" spans="1:43" s="11" customFormat="1" ht="43.5" customHeight="1">
      <c r="A2" s="343"/>
      <c r="B2" s="255" t="s">
        <v>1455</v>
      </c>
      <c r="C2" s="256" t="s">
        <v>226</v>
      </c>
      <c r="D2" s="255" t="s">
        <v>1455</v>
      </c>
      <c r="E2" s="254" t="s">
        <v>222</v>
      </c>
      <c r="F2" s="254" t="s">
        <v>1458</v>
      </c>
      <c r="G2" s="255" t="s">
        <v>1455</v>
      </c>
      <c r="H2" s="255" t="s">
        <v>1455</v>
      </c>
      <c r="I2" s="255" t="s">
        <v>1455</v>
      </c>
      <c r="J2" s="254" t="s">
        <v>1456</v>
      </c>
      <c r="K2" s="254" t="s">
        <v>1456</v>
      </c>
      <c r="L2" s="257" t="s">
        <v>217</v>
      </c>
      <c r="M2" s="257" t="s">
        <v>217</v>
      </c>
      <c r="N2" s="256" t="s">
        <v>226</v>
      </c>
      <c r="O2" s="255" t="s">
        <v>1455</v>
      </c>
      <c r="P2" s="254" t="s">
        <v>1456</v>
      </c>
      <c r="Q2" s="254" t="s">
        <v>1456</v>
      </c>
      <c r="R2" s="254" t="s">
        <v>1456</v>
      </c>
      <c r="S2" s="254" t="s">
        <v>1456</v>
      </c>
      <c r="T2" s="150" t="s">
        <v>13</v>
      </c>
      <c r="U2" s="150" t="s">
        <v>19</v>
      </c>
      <c r="V2" s="150" t="s">
        <v>8</v>
      </c>
      <c r="W2" s="150" t="s">
        <v>9</v>
      </c>
      <c r="X2" s="150" t="s">
        <v>49</v>
      </c>
      <c r="Y2" s="150" t="s">
        <v>225</v>
      </c>
      <c r="Z2" s="150" t="s">
        <v>47</v>
      </c>
      <c r="AA2" s="150" t="s">
        <v>10</v>
      </c>
      <c r="AB2" s="150" t="s">
        <v>119</v>
      </c>
      <c r="AC2" s="150" t="s">
        <v>120</v>
      </c>
      <c r="AD2" s="150" t="s">
        <v>5</v>
      </c>
      <c r="AE2" s="150" t="s">
        <v>20</v>
      </c>
      <c r="AF2" s="150" t="s">
        <v>21</v>
      </c>
      <c r="AG2" s="150" t="s">
        <v>11</v>
      </c>
      <c r="AH2" s="150" t="s">
        <v>51</v>
      </c>
      <c r="AI2" s="150" t="s">
        <v>12</v>
      </c>
      <c r="AJ2" s="150" t="s">
        <v>4</v>
      </c>
      <c r="AK2" s="150" t="s">
        <v>16</v>
      </c>
      <c r="AL2" s="150" t="s">
        <v>6</v>
      </c>
      <c r="AM2" s="150" t="s">
        <v>15</v>
      </c>
      <c r="AN2" s="150" t="s">
        <v>14</v>
      </c>
      <c r="AO2" s="150" t="s">
        <v>7</v>
      </c>
      <c r="AP2" s="150" t="s">
        <v>17</v>
      </c>
      <c r="AQ2" s="150" t="s">
        <v>18</v>
      </c>
    </row>
    <row r="3" spans="1:43" s="148" customFormat="1" ht="18.75" customHeight="1">
      <c r="A3" s="251"/>
      <c r="B3" s="252"/>
      <c r="C3" s="251"/>
      <c r="D3" s="251"/>
      <c r="E3" s="252"/>
      <c r="F3" s="251"/>
      <c r="G3" s="252"/>
      <c r="H3" s="336"/>
      <c r="K3" s="346"/>
      <c r="L3" s="252"/>
      <c r="M3" s="252"/>
      <c r="N3" s="252"/>
      <c r="O3" s="252"/>
      <c r="P3" s="340"/>
      <c r="Q3" s="340"/>
      <c r="R3" s="340"/>
      <c r="S3" s="340"/>
      <c r="T3" s="252">
        <v>13</v>
      </c>
      <c r="U3" s="252">
        <v>14</v>
      </c>
      <c r="V3" s="251">
        <v>15</v>
      </c>
      <c r="W3" s="252">
        <v>16</v>
      </c>
      <c r="X3" s="252">
        <v>17</v>
      </c>
      <c r="Y3" s="251">
        <v>18</v>
      </c>
      <c r="Z3" s="252">
        <v>19</v>
      </c>
      <c r="AA3" s="252">
        <v>20</v>
      </c>
      <c r="AB3" s="251">
        <v>21</v>
      </c>
      <c r="AC3" s="252">
        <v>22</v>
      </c>
      <c r="AD3" s="252">
        <v>23</v>
      </c>
      <c r="AE3" s="251">
        <v>24</v>
      </c>
      <c r="AF3" s="252">
        <v>25</v>
      </c>
      <c r="AG3" s="252">
        <v>26</v>
      </c>
      <c r="AH3" s="251">
        <v>27</v>
      </c>
      <c r="AI3" s="252">
        <v>28</v>
      </c>
      <c r="AJ3" s="252">
        <v>29</v>
      </c>
      <c r="AK3" s="251">
        <v>30</v>
      </c>
      <c r="AL3" s="252">
        <v>31</v>
      </c>
      <c r="AM3" s="252">
        <v>32</v>
      </c>
      <c r="AN3" s="251">
        <v>33</v>
      </c>
      <c r="AO3" s="252">
        <v>34</v>
      </c>
      <c r="AP3" s="252">
        <v>35</v>
      </c>
      <c r="AQ3" s="251">
        <v>36</v>
      </c>
    </row>
    <row r="4" spans="1:43" ht="39" customHeight="1">
      <c r="A4" s="243" t="e">
        <f>Заполните_Список!#REF!</f>
        <v>#REF!</v>
      </c>
      <c r="B4" s="244" t="e">
        <f>Заполните_Список!#REF!</f>
        <v>#REF!</v>
      </c>
      <c r="C4" s="258" t="str">
        <f t="shared" ref="C4:C5" si="0">IFERROR(VLOOKUP(B4,msu,2,0),"")</f>
        <v/>
      </c>
      <c r="D4" s="244" t="e">
        <f>Заполните_Список!#REF!</f>
        <v>#REF!</v>
      </c>
      <c r="E4" s="236"/>
      <c r="F4" s="243">
        <v>1</v>
      </c>
      <c r="G4" s="236" t="e">
        <f>LEFT(Заполните_Список!#REF!,FIND(" ",Заполните_Список!#REF!,1)-1)</f>
        <v>#REF!</v>
      </c>
      <c r="H4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4" s="236" t="e">
        <f>RIGHT(Заполните_Список!#REF!,LEN(Заполните_Список!#REF!)-(FIND(" ",Заполните_Список!#REF!,FIND(" ",Заполните_Список!#REF!,1)+1)))</f>
        <v>#REF!</v>
      </c>
      <c r="J4" s="236"/>
      <c r="K4" s="347"/>
      <c r="L4" s="236"/>
      <c r="M4" s="236" t="e">
        <f>Заполните_Список!#REF!</f>
        <v>#REF!</v>
      </c>
      <c r="N4" s="259" t="str">
        <f t="shared" ref="N4:N6" si="1">IFERROR(VLOOKUP(D4,oo,3,0),"")</f>
        <v/>
      </c>
      <c r="O4" s="236" t="e">
        <f>Заполните_Список!#REF!</f>
        <v>#REF!</v>
      </c>
      <c r="P4" s="243"/>
      <c r="Q4" s="243"/>
      <c r="R4" s="243"/>
      <c r="S4" s="243"/>
      <c r="T4" s="236" t="e">
        <f>Заполните_Список!#REF!</f>
        <v>#REF!</v>
      </c>
      <c r="U4" s="236" t="e">
        <f>Заполните_Список!#REF!</f>
        <v>#REF!</v>
      </c>
      <c r="V4" s="236" t="e">
        <f>Заполните_Список!#REF!</f>
        <v>#REF!</v>
      </c>
      <c r="W4" s="236" t="e">
        <f>Заполните_Список!#REF!</f>
        <v>#REF!</v>
      </c>
      <c r="X4" s="236" t="e">
        <f>Заполните_Список!#REF!</f>
        <v>#REF!</v>
      </c>
      <c r="Y4" s="236" t="e">
        <f>Заполните_Список!#REF!</f>
        <v>#REF!</v>
      </c>
      <c r="Z4" s="236" t="e">
        <f>Заполните_Список!#REF!</f>
        <v>#REF!</v>
      </c>
      <c r="AA4" s="236" t="e">
        <f>Заполните_Список!#REF!</f>
        <v>#REF!</v>
      </c>
      <c r="AB4" s="236" t="e">
        <f>Заполните_Список!#REF!</f>
        <v>#REF!</v>
      </c>
      <c r="AC4" s="236" t="e">
        <f>Заполните_Список!#REF!</f>
        <v>#REF!</v>
      </c>
      <c r="AD4" s="236" t="e">
        <f>Заполните_Список!#REF!</f>
        <v>#REF!</v>
      </c>
      <c r="AE4" s="236" t="e">
        <f>Заполните_Список!#REF!</f>
        <v>#REF!</v>
      </c>
      <c r="AF4" s="236" t="e">
        <f>Заполните_Список!#REF!</f>
        <v>#REF!</v>
      </c>
      <c r="AG4" s="236" t="e">
        <f>Заполните_Список!#REF!</f>
        <v>#REF!</v>
      </c>
      <c r="AH4" s="236" t="e">
        <f>Заполните_Список!#REF!</f>
        <v>#REF!</v>
      </c>
      <c r="AI4" s="236" t="e">
        <f>Заполните_Список!#REF!</f>
        <v>#REF!</v>
      </c>
      <c r="AJ4" s="236" t="e">
        <f>Заполните_Список!#REF!</f>
        <v>#REF!</v>
      </c>
      <c r="AK4" s="236" t="e">
        <f>Заполните_Список!#REF!</f>
        <v>#REF!</v>
      </c>
      <c r="AL4" s="236" t="e">
        <f>Заполните_Список!#REF!</f>
        <v>#REF!</v>
      </c>
      <c r="AM4" s="236" t="e">
        <f>Заполните_Список!#REF!</f>
        <v>#REF!</v>
      </c>
      <c r="AN4" s="236" t="e">
        <f>Заполните_Список!#REF!</f>
        <v>#REF!</v>
      </c>
      <c r="AO4" s="236" t="e">
        <f>Заполните_Список!#REF!</f>
        <v>#REF!</v>
      </c>
      <c r="AP4" s="236" t="e">
        <f>Заполните_Список!#REF!</f>
        <v>#REF!</v>
      </c>
      <c r="AQ4" s="236" t="e">
        <f>Заполните_Список!#REF!</f>
        <v>#REF!</v>
      </c>
    </row>
    <row r="5" spans="1:43" ht="39" customHeight="1">
      <c r="A5" s="243" t="e">
        <f>Заполните_Список!#REF!</f>
        <v>#REF!</v>
      </c>
      <c r="B5" s="244" t="e">
        <f>Заполните_Список!#REF!</f>
        <v>#REF!</v>
      </c>
      <c r="C5" s="258" t="str">
        <f t="shared" si="0"/>
        <v/>
      </c>
      <c r="D5" s="244" t="e">
        <f>Заполните_Список!#REF!</f>
        <v>#REF!</v>
      </c>
      <c r="E5" s="236"/>
      <c r="F5" s="243">
        <f>F4+1</f>
        <v>2</v>
      </c>
      <c r="G5" s="236" t="e">
        <f>LEFT(Заполните_Список!#REF!,FIND(" ",Заполните_Список!#REF!,1)-1)</f>
        <v>#REF!</v>
      </c>
      <c r="H5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5" s="236" t="e">
        <f>RIGHT(Заполните_Список!#REF!,LEN(Заполните_Список!#REF!)-(FIND(" ",Заполните_Список!#REF!,FIND(" ",Заполните_Список!#REF!,1)+1)))</f>
        <v>#REF!</v>
      </c>
      <c r="J5" s="236"/>
      <c r="K5" s="347"/>
      <c r="L5" s="236"/>
      <c r="M5" s="236" t="e">
        <f>Заполните_Список!#REF!</f>
        <v>#REF!</v>
      </c>
      <c r="N5" s="259" t="str">
        <f t="shared" si="1"/>
        <v/>
      </c>
      <c r="O5" s="236" t="e">
        <f>Заполните_Список!#REF!</f>
        <v>#REF!</v>
      </c>
      <c r="P5" s="243"/>
      <c r="Q5" s="243"/>
      <c r="R5" s="243"/>
      <c r="S5" s="243"/>
      <c r="T5" s="236" t="e">
        <f>Заполните_Список!#REF!</f>
        <v>#REF!</v>
      </c>
      <c r="U5" s="236" t="e">
        <f>Заполните_Список!#REF!</f>
        <v>#REF!</v>
      </c>
      <c r="V5" s="236" t="e">
        <f>Заполните_Список!#REF!</f>
        <v>#REF!</v>
      </c>
      <c r="W5" s="236" t="e">
        <f>Заполните_Список!#REF!</f>
        <v>#REF!</v>
      </c>
      <c r="X5" s="236" t="e">
        <f>Заполните_Список!#REF!</f>
        <v>#REF!</v>
      </c>
      <c r="Y5" s="236" t="e">
        <f>Заполните_Список!#REF!</f>
        <v>#REF!</v>
      </c>
      <c r="Z5" s="236" t="e">
        <f>Заполните_Список!#REF!</f>
        <v>#REF!</v>
      </c>
      <c r="AA5" s="236" t="e">
        <f>Заполните_Список!#REF!</f>
        <v>#REF!</v>
      </c>
      <c r="AB5" s="236" t="e">
        <f>Заполните_Список!#REF!</f>
        <v>#REF!</v>
      </c>
      <c r="AC5" s="236" t="e">
        <f>Заполните_Список!#REF!</f>
        <v>#REF!</v>
      </c>
      <c r="AD5" s="236" t="e">
        <f>Заполните_Список!#REF!</f>
        <v>#REF!</v>
      </c>
      <c r="AE5" s="236" t="e">
        <f>Заполните_Список!#REF!</f>
        <v>#REF!</v>
      </c>
      <c r="AF5" s="236" t="e">
        <f>Заполните_Список!#REF!</f>
        <v>#REF!</v>
      </c>
      <c r="AG5" s="236" t="e">
        <f>Заполните_Список!#REF!</f>
        <v>#REF!</v>
      </c>
      <c r="AH5" s="236" t="e">
        <f>Заполните_Список!#REF!</f>
        <v>#REF!</v>
      </c>
      <c r="AI5" s="236" t="e">
        <f>Заполните_Список!#REF!</f>
        <v>#REF!</v>
      </c>
      <c r="AJ5" s="236" t="e">
        <f>Заполните_Список!#REF!</f>
        <v>#REF!</v>
      </c>
      <c r="AK5" s="236" t="e">
        <f>Заполните_Список!#REF!</f>
        <v>#REF!</v>
      </c>
      <c r="AL5" s="236" t="e">
        <f>Заполните_Список!#REF!</f>
        <v>#REF!</v>
      </c>
      <c r="AM5" s="236" t="e">
        <f>Заполните_Список!#REF!</f>
        <v>#REF!</v>
      </c>
      <c r="AN5" s="236" t="e">
        <f>Заполните_Список!#REF!</f>
        <v>#REF!</v>
      </c>
      <c r="AO5" s="236" t="e">
        <f>Заполните_Список!#REF!</f>
        <v>#REF!</v>
      </c>
      <c r="AP5" s="236" t="e">
        <f>Заполните_Список!#REF!</f>
        <v>#REF!</v>
      </c>
      <c r="AQ5" s="236" t="e">
        <f>Заполните_Список!#REF!</f>
        <v>#REF!</v>
      </c>
    </row>
    <row r="6" spans="1:43" ht="18.75" customHeight="1">
      <c r="A6" s="243" t="e">
        <f>Заполните_Список!#REF!</f>
        <v>#REF!</v>
      </c>
      <c r="B6" s="244" t="e">
        <f>Заполните_Список!#REF!</f>
        <v>#REF!</v>
      </c>
      <c r="C6" s="258" t="str">
        <f t="shared" ref="C6" si="2">IFERROR(VLOOKUP(B6,msu,2,0),"")</f>
        <v/>
      </c>
      <c r="D6" s="244" t="e">
        <f>Заполните_Список!#REF!</f>
        <v>#REF!</v>
      </c>
      <c r="E6" s="236"/>
      <c r="F6" s="243">
        <f t="shared" ref="F6:F69" si="3">F5+1</f>
        <v>3</v>
      </c>
      <c r="G6" s="236" t="e">
        <f>LEFT(Заполните_Список!#REF!,FIND(" ",Заполните_Список!#REF!,1)-1)</f>
        <v>#REF!</v>
      </c>
      <c r="H6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6" s="236" t="e">
        <f>RIGHT(Заполните_Список!#REF!,LEN(Заполните_Список!#REF!)-(FIND(" ",Заполните_Список!#REF!,FIND(" ",Заполните_Список!#REF!,1)+1)))</f>
        <v>#REF!</v>
      </c>
      <c r="J6" s="236"/>
      <c r="K6" s="347"/>
      <c r="L6" s="236"/>
      <c r="M6" s="236" t="e">
        <f>Заполните_Список!#REF!</f>
        <v>#REF!</v>
      </c>
      <c r="N6" s="259" t="str">
        <f t="shared" si="1"/>
        <v/>
      </c>
      <c r="O6" s="236" t="e">
        <f>Заполните_Список!#REF!</f>
        <v>#REF!</v>
      </c>
      <c r="P6" s="243"/>
      <c r="Q6" s="243"/>
      <c r="R6" s="243"/>
      <c r="S6" s="243"/>
      <c r="T6" s="236" t="e">
        <f>Заполните_Список!#REF!</f>
        <v>#REF!</v>
      </c>
      <c r="U6" s="236" t="e">
        <f>Заполните_Список!#REF!</f>
        <v>#REF!</v>
      </c>
      <c r="V6" s="236" t="e">
        <f>Заполните_Список!#REF!</f>
        <v>#REF!</v>
      </c>
      <c r="W6" s="236" t="e">
        <f>Заполните_Список!#REF!</f>
        <v>#REF!</v>
      </c>
      <c r="X6" s="236" t="e">
        <f>Заполните_Список!#REF!</f>
        <v>#REF!</v>
      </c>
      <c r="Y6" s="236" t="e">
        <f>Заполните_Список!#REF!</f>
        <v>#REF!</v>
      </c>
      <c r="Z6" s="236" t="e">
        <f>Заполните_Список!#REF!</f>
        <v>#REF!</v>
      </c>
      <c r="AA6" s="236" t="e">
        <f>Заполните_Список!#REF!</f>
        <v>#REF!</v>
      </c>
      <c r="AB6" s="236" t="e">
        <f>Заполните_Список!#REF!</f>
        <v>#REF!</v>
      </c>
      <c r="AC6" s="236" t="e">
        <f>Заполните_Список!#REF!</f>
        <v>#REF!</v>
      </c>
      <c r="AD6" s="236" t="e">
        <f>Заполните_Список!#REF!</f>
        <v>#REF!</v>
      </c>
      <c r="AE6" s="236" t="e">
        <f>Заполните_Список!#REF!</f>
        <v>#REF!</v>
      </c>
      <c r="AF6" s="236" t="e">
        <f>Заполните_Список!#REF!</f>
        <v>#REF!</v>
      </c>
      <c r="AG6" s="236" t="e">
        <f>Заполните_Список!#REF!</f>
        <v>#REF!</v>
      </c>
      <c r="AH6" s="236" t="e">
        <f>Заполните_Список!#REF!</f>
        <v>#REF!</v>
      </c>
      <c r="AI6" s="236" t="e">
        <f>Заполните_Список!#REF!</f>
        <v>#REF!</v>
      </c>
      <c r="AJ6" s="236" t="e">
        <f>Заполните_Список!#REF!</f>
        <v>#REF!</v>
      </c>
      <c r="AK6" s="236" t="e">
        <f>Заполните_Список!#REF!</f>
        <v>#REF!</v>
      </c>
      <c r="AL6" s="236" t="e">
        <f>Заполните_Список!#REF!</f>
        <v>#REF!</v>
      </c>
      <c r="AM6" s="236" t="e">
        <f>Заполните_Список!#REF!</f>
        <v>#REF!</v>
      </c>
      <c r="AN6" s="236" t="e">
        <f>Заполните_Список!#REF!</f>
        <v>#REF!</v>
      </c>
      <c r="AO6" s="236" t="e">
        <f>Заполните_Список!#REF!</f>
        <v>#REF!</v>
      </c>
      <c r="AP6" s="236" t="e">
        <f>Заполните_Список!#REF!</f>
        <v>#REF!</v>
      </c>
      <c r="AQ6" s="236" t="e">
        <f>Заполните_Список!#REF!</f>
        <v>#REF!</v>
      </c>
    </row>
    <row r="7" spans="1:43" ht="18.75" customHeight="1">
      <c r="A7" s="243" t="e">
        <f>Заполните_Список!#REF!</f>
        <v>#REF!</v>
      </c>
      <c r="B7" s="244" t="e">
        <f>Заполните_Список!#REF!</f>
        <v>#REF!</v>
      </c>
      <c r="C7" s="258" t="str">
        <f t="shared" ref="C7:C69" si="4">IFERROR(VLOOKUP(B7,msu,2,0),"")</f>
        <v/>
      </c>
      <c r="D7" s="244" t="e">
        <f>Заполните_Список!#REF!</f>
        <v>#REF!</v>
      </c>
      <c r="E7" s="236"/>
      <c r="F7" s="243">
        <f t="shared" si="3"/>
        <v>4</v>
      </c>
      <c r="G7" s="236" t="e">
        <f>LEFT(Заполните_Список!#REF!,FIND(" ",Заполните_Список!#REF!,1)-1)</f>
        <v>#REF!</v>
      </c>
      <c r="H7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7" s="236" t="e">
        <f>RIGHT(Заполните_Список!#REF!,LEN(Заполните_Список!#REF!)-(FIND(" ",Заполните_Список!#REF!,FIND(" ",Заполните_Список!#REF!,1)+1)))</f>
        <v>#REF!</v>
      </c>
      <c r="J7" s="236"/>
      <c r="K7" s="347"/>
      <c r="L7" s="236"/>
      <c r="M7" s="236" t="e">
        <f>Заполните_Список!#REF!</f>
        <v>#REF!</v>
      </c>
      <c r="N7" s="259" t="str">
        <f t="shared" ref="N7:N69" si="5">IFERROR(VLOOKUP(D7,oo,3,0),"")</f>
        <v/>
      </c>
      <c r="O7" s="236" t="e">
        <f>Заполните_Список!#REF!</f>
        <v>#REF!</v>
      </c>
      <c r="P7" s="243"/>
      <c r="Q7" s="243"/>
      <c r="R7" s="243"/>
      <c r="S7" s="243"/>
      <c r="T7" s="236" t="e">
        <f>Заполните_Список!#REF!</f>
        <v>#REF!</v>
      </c>
      <c r="U7" s="236" t="e">
        <f>Заполните_Список!#REF!</f>
        <v>#REF!</v>
      </c>
      <c r="V7" s="236" t="e">
        <f>Заполните_Список!#REF!</f>
        <v>#REF!</v>
      </c>
      <c r="W7" s="236" t="e">
        <f>Заполните_Список!#REF!</f>
        <v>#REF!</v>
      </c>
      <c r="X7" s="236" t="e">
        <f>Заполните_Список!#REF!</f>
        <v>#REF!</v>
      </c>
      <c r="Y7" s="236" t="e">
        <f>Заполните_Список!#REF!</f>
        <v>#REF!</v>
      </c>
      <c r="Z7" s="236" t="e">
        <f>Заполните_Список!#REF!</f>
        <v>#REF!</v>
      </c>
      <c r="AA7" s="236" t="e">
        <f>Заполните_Список!#REF!</f>
        <v>#REF!</v>
      </c>
      <c r="AB7" s="236" t="e">
        <f>Заполните_Список!#REF!</f>
        <v>#REF!</v>
      </c>
      <c r="AC7" s="236" t="e">
        <f>Заполните_Список!#REF!</f>
        <v>#REF!</v>
      </c>
      <c r="AD7" s="236" t="e">
        <f>Заполните_Список!#REF!</f>
        <v>#REF!</v>
      </c>
      <c r="AE7" s="236" t="e">
        <f>Заполните_Список!#REF!</f>
        <v>#REF!</v>
      </c>
      <c r="AF7" s="236" t="e">
        <f>Заполните_Список!#REF!</f>
        <v>#REF!</v>
      </c>
      <c r="AG7" s="236" t="e">
        <f>Заполните_Список!#REF!</f>
        <v>#REF!</v>
      </c>
      <c r="AH7" s="236" t="e">
        <f>Заполните_Список!#REF!</f>
        <v>#REF!</v>
      </c>
      <c r="AI7" s="236" t="e">
        <f>Заполните_Список!#REF!</f>
        <v>#REF!</v>
      </c>
      <c r="AJ7" s="236" t="e">
        <f>Заполните_Список!#REF!</f>
        <v>#REF!</v>
      </c>
      <c r="AK7" s="236" t="e">
        <f>Заполните_Список!#REF!</f>
        <v>#REF!</v>
      </c>
      <c r="AL7" s="236" t="e">
        <f>Заполните_Список!#REF!</f>
        <v>#REF!</v>
      </c>
      <c r="AM7" s="236" t="e">
        <f>Заполните_Список!#REF!</f>
        <v>#REF!</v>
      </c>
      <c r="AN7" s="236" t="e">
        <f>Заполните_Список!#REF!</f>
        <v>#REF!</v>
      </c>
      <c r="AO7" s="236" t="e">
        <f>Заполните_Список!#REF!</f>
        <v>#REF!</v>
      </c>
      <c r="AP7" s="236" t="e">
        <f>Заполните_Список!#REF!</f>
        <v>#REF!</v>
      </c>
      <c r="AQ7" s="236" t="e">
        <f>Заполните_Список!#REF!</f>
        <v>#REF!</v>
      </c>
    </row>
    <row r="8" spans="1:43" ht="18.75" customHeight="1">
      <c r="A8" s="243" t="e">
        <f>Заполните_Список!#REF!</f>
        <v>#REF!</v>
      </c>
      <c r="B8" s="244" t="e">
        <f>Заполните_Список!#REF!</f>
        <v>#REF!</v>
      </c>
      <c r="C8" s="258" t="str">
        <f t="shared" si="4"/>
        <v/>
      </c>
      <c r="D8" s="244" t="e">
        <f>Заполните_Список!#REF!</f>
        <v>#REF!</v>
      </c>
      <c r="E8" s="236"/>
      <c r="F8" s="243">
        <f t="shared" si="3"/>
        <v>5</v>
      </c>
      <c r="G8" s="236" t="e">
        <f>LEFT(Заполните_Список!#REF!,FIND(" ",Заполните_Список!#REF!,1)-1)</f>
        <v>#REF!</v>
      </c>
      <c r="H8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8" s="236" t="e">
        <f>RIGHT(Заполните_Список!#REF!,LEN(Заполните_Список!#REF!)-(FIND(" ",Заполните_Список!#REF!,FIND(" ",Заполните_Список!#REF!,1)+1)))</f>
        <v>#REF!</v>
      </c>
      <c r="J8" s="236"/>
      <c r="K8" s="347"/>
      <c r="L8" s="236"/>
      <c r="M8" s="236" t="e">
        <f>Заполните_Список!#REF!</f>
        <v>#REF!</v>
      </c>
      <c r="N8" s="259" t="str">
        <f t="shared" si="5"/>
        <v/>
      </c>
      <c r="O8" s="236" t="e">
        <f>Заполните_Список!#REF!</f>
        <v>#REF!</v>
      </c>
      <c r="P8" s="243"/>
      <c r="Q8" s="243"/>
      <c r="R8" s="243"/>
      <c r="S8" s="243"/>
      <c r="T8" s="236" t="e">
        <f>Заполните_Список!#REF!</f>
        <v>#REF!</v>
      </c>
      <c r="U8" s="236" t="e">
        <f>Заполните_Список!#REF!</f>
        <v>#REF!</v>
      </c>
      <c r="V8" s="236" t="e">
        <f>Заполните_Список!#REF!</f>
        <v>#REF!</v>
      </c>
      <c r="W8" s="236" t="e">
        <f>Заполните_Список!#REF!</f>
        <v>#REF!</v>
      </c>
      <c r="X8" s="236" t="e">
        <f>Заполните_Список!#REF!</f>
        <v>#REF!</v>
      </c>
      <c r="Y8" s="236" t="e">
        <f>Заполните_Список!#REF!</f>
        <v>#REF!</v>
      </c>
      <c r="Z8" s="236" t="e">
        <f>Заполните_Список!#REF!</f>
        <v>#REF!</v>
      </c>
      <c r="AA8" s="236" t="e">
        <f>Заполните_Список!#REF!</f>
        <v>#REF!</v>
      </c>
      <c r="AB8" s="236" t="e">
        <f>Заполните_Список!#REF!</f>
        <v>#REF!</v>
      </c>
      <c r="AC8" s="236" t="e">
        <f>Заполните_Список!#REF!</f>
        <v>#REF!</v>
      </c>
      <c r="AD8" s="236" t="e">
        <f>Заполните_Список!#REF!</f>
        <v>#REF!</v>
      </c>
      <c r="AE8" s="236" t="e">
        <f>Заполните_Список!#REF!</f>
        <v>#REF!</v>
      </c>
      <c r="AF8" s="236" t="e">
        <f>Заполните_Список!#REF!</f>
        <v>#REF!</v>
      </c>
      <c r="AG8" s="236" t="e">
        <f>Заполните_Список!#REF!</f>
        <v>#REF!</v>
      </c>
      <c r="AH8" s="236" t="e">
        <f>Заполните_Список!#REF!</f>
        <v>#REF!</v>
      </c>
      <c r="AI8" s="236" t="e">
        <f>Заполните_Список!#REF!</f>
        <v>#REF!</v>
      </c>
      <c r="AJ8" s="236" t="e">
        <f>Заполните_Список!#REF!</f>
        <v>#REF!</v>
      </c>
      <c r="AK8" s="236" t="e">
        <f>Заполните_Список!#REF!</f>
        <v>#REF!</v>
      </c>
      <c r="AL8" s="236" t="e">
        <f>Заполните_Список!#REF!</f>
        <v>#REF!</v>
      </c>
      <c r="AM8" s="236" t="e">
        <f>Заполните_Список!#REF!</f>
        <v>#REF!</v>
      </c>
      <c r="AN8" s="236" t="e">
        <f>Заполните_Список!#REF!</f>
        <v>#REF!</v>
      </c>
      <c r="AO8" s="236" t="e">
        <f>Заполните_Список!#REF!</f>
        <v>#REF!</v>
      </c>
      <c r="AP8" s="236" t="e">
        <f>Заполните_Список!#REF!</f>
        <v>#REF!</v>
      </c>
      <c r="AQ8" s="236" t="e">
        <f>Заполните_Список!#REF!</f>
        <v>#REF!</v>
      </c>
    </row>
    <row r="9" spans="1:43" ht="18.75" customHeight="1">
      <c r="A9" s="243" t="e">
        <f>Заполните_Список!#REF!</f>
        <v>#REF!</v>
      </c>
      <c r="B9" s="244" t="e">
        <f>Заполните_Список!#REF!</f>
        <v>#REF!</v>
      </c>
      <c r="C9" s="258" t="str">
        <f t="shared" si="4"/>
        <v/>
      </c>
      <c r="D9" s="244" t="e">
        <f>Заполните_Список!#REF!</f>
        <v>#REF!</v>
      </c>
      <c r="E9" s="236"/>
      <c r="F9" s="243">
        <f t="shared" si="3"/>
        <v>6</v>
      </c>
      <c r="G9" s="236" t="e">
        <f>LEFT(Заполните_Список!#REF!,FIND(" ",Заполните_Список!#REF!,1)-1)</f>
        <v>#REF!</v>
      </c>
      <c r="H9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9" s="236" t="e">
        <f>RIGHT(Заполните_Список!#REF!,LEN(Заполните_Список!#REF!)-(FIND(" ",Заполните_Список!#REF!,FIND(" ",Заполните_Список!#REF!,1)+1)))</f>
        <v>#REF!</v>
      </c>
      <c r="J9" s="236"/>
      <c r="K9" s="347"/>
      <c r="L9" s="236"/>
      <c r="M9" s="236" t="e">
        <f>Заполните_Список!#REF!</f>
        <v>#REF!</v>
      </c>
      <c r="N9" s="259" t="str">
        <f t="shared" si="5"/>
        <v/>
      </c>
      <c r="O9" s="236" t="e">
        <f>Заполните_Список!#REF!</f>
        <v>#REF!</v>
      </c>
      <c r="P9" s="243"/>
      <c r="Q9" s="243"/>
      <c r="R9" s="243"/>
      <c r="S9" s="243"/>
      <c r="T9" s="236" t="e">
        <f>Заполните_Список!#REF!</f>
        <v>#REF!</v>
      </c>
      <c r="U9" s="236" t="e">
        <f>Заполните_Список!#REF!</f>
        <v>#REF!</v>
      </c>
      <c r="V9" s="236" t="e">
        <f>Заполните_Список!#REF!</f>
        <v>#REF!</v>
      </c>
      <c r="W9" s="236" t="e">
        <f>Заполните_Список!#REF!</f>
        <v>#REF!</v>
      </c>
      <c r="X9" s="236" t="e">
        <f>Заполните_Список!#REF!</f>
        <v>#REF!</v>
      </c>
      <c r="Y9" s="236" t="e">
        <f>Заполните_Список!#REF!</f>
        <v>#REF!</v>
      </c>
      <c r="Z9" s="236" t="e">
        <f>Заполните_Список!#REF!</f>
        <v>#REF!</v>
      </c>
      <c r="AA9" s="236" t="e">
        <f>Заполните_Список!#REF!</f>
        <v>#REF!</v>
      </c>
      <c r="AB9" s="236" t="e">
        <f>Заполните_Список!#REF!</f>
        <v>#REF!</v>
      </c>
      <c r="AC9" s="236" t="e">
        <f>Заполните_Список!#REF!</f>
        <v>#REF!</v>
      </c>
      <c r="AD9" s="236" t="e">
        <f>Заполните_Список!#REF!</f>
        <v>#REF!</v>
      </c>
      <c r="AE9" s="236" t="e">
        <f>Заполните_Список!#REF!</f>
        <v>#REF!</v>
      </c>
      <c r="AF9" s="236" t="e">
        <f>Заполните_Список!#REF!</f>
        <v>#REF!</v>
      </c>
      <c r="AG9" s="236" t="e">
        <f>Заполните_Список!#REF!</f>
        <v>#REF!</v>
      </c>
      <c r="AH9" s="236" t="e">
        <f>Заполните_Список!#REF!</f>
        <v>#REF!</v>
      </c>
      <c r="AI9" s="236" t="e">
        <f>Заполните_Список!#REF!</f>
        <v>#REF!</v>
      </c>
      <c r="AJ9" s="236" t="e">
        <f>Заполните_Список!#REF!</f>
        <v>#REF!</v>
      </c>
      <c r="AK9" s="236" t="e">
        <f>Заполните_Список!#REF!</f>
        <v>#REF!</v>
      </c>
      <c r="AL9" s="236" t="e">
        <f>Заполните_Список!#REF!</f>
        <v>#REF!</v>
      </c>
      <c r="AM9" s="236" t="e">
        <f>Заполните_Список!#REF!</f>
        <v>#REF!</v>
      </c>
      <c r="AN9" s="236" t="e">
        <f>Заполните_Список!#REF!</f>
        <v>#REF!</v>
      </c>
      <c r="AO9" s="236" t="e">
        <f>Заполните_Список!#REF!</f>
        <v>#REF!</v>
      </c>
      <c r="AP9" s="236" t="e">
        <f>Заполните_Список!#REF!</f>
        <v>#REF!</v>
      </c>
      <c r="AQ9" s="236" t="e">
        <f>Заполните_Список!#REF!</f>
        <v>#REF!</v>
      </c>
    </row>
    <row r="10" spans="1:43" ht="18.75" customHeight="1">
      <c r="A10" s="243" t="e">
        <f>Заполните_Список!#REF!</f>
        <v>#REF!</v>
      </c>
      <c r="B10" s="244" t="e">
        <f>Заполните_Список!#REF!</f>
        <v>#REF!</v>
      </c>
      <c r="C10" s="258" t="str">
        <f t="shared" si="4"/>
        <v/>
      </c>
      <c r="D10" s="244" t="e">
        <f>Заполните_Список!#REF!</f>
        <v>#REF!</v>
      </c>
      <c r="E10" s="236"/>
      <c r="F10" s="243">
        <f t="shared" si="3"/>
        <v>7</v>
      </c>
      <c r="G10" s="236" t="e">
        <f>LEFT(Заполните_Список!#REF!,FIND(" ",Заполните_Список!#REF!,1)-1)</f>
        <v>#REF!</v>
      </c>
      <c r="H10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0" s="236" t="e">
        <f>RIGHT(Заполните_Список!#REF!,LEN(Заполните_Список!#REF!)-(FIND(" ",Заполните_Список!#REF!,FIND(" ",Заполните_Список!#REF!,1)+1)))</f>
        <v>#REF!</v>
      </c>
      <c r="J10" s="236"/>
      <c r="K10" s="347"/>
      <c r="L10" s="236"/>
      <c r="M10" s="236" t="e">
        <f>Заполните_Список!#REF!</f>
        <v>#REF!</v>
      </c>
      <c r="N10" s="259" t="str">
        <f t="shared" si="5"/>
        <v/>
      </c>
      <c r="O10" s="236" t="e">
        <f>Заполните_Список!#REF!</f>
        <v>#REF!</v>
      </c>
      <c r="P10" s="243"/>
      <c r="Q10" s="243"/>
      <c r="R10" s="243"/>
      <c r="S10" s="243"/>
      <c r="T10" s="236" t="e">
        <f>Заполните_Список!#REF!</f>
        <v>#REF!</v>
      </c>
      <c r="U10" s="236" t="e">
        <f>Заполните_Список!#REF!</f>
        <v>#REF!</v>
      </c>
      <c r="V10" s="236" t="e">
        <f>Заполните_Список!#REF!</f>
        <v>#REF!</v>
      </c>
      <c r="W10" s="236" t="e">
        <f>Заполните_Список!#REF!</f>
        <v>#REF!</v>
      </c>
      <c r="X10" s="236" t="e">
        <f>Заполните_Список!#REF!</f>
        <v>#REF!</v>
      </c>
      <c r="Y10" s="236" t="e">
        <f>Заполните_Список!#REF!</f>
        <v>#REF!</v>
      </c>
      <c r="Z10" s="236" t="e">
        <f>Заполните_Список!#REF!</f>
        <v>#REF!</v>
      </c>
      <c r="AA10" s="236" t="e">
        <f>Заполните_Список!#REF!</f>
        <v>#REF!</v>
      </c>
      <c r="AB10" s="236" t="e">
        <f>Заполните_Список!#REF!</f>
        <v>#REF!</v>
      </c>
      <c r="AC10" s="236" t="e">
        <f>Заполните_Список!#REF!</f>
        <v>#REF!</v>
      </c>
      <c r="AD10" s="236" t="e">
        <f>Заполните_Список!#REF!</f>
        <v>#REF!</v>
      </c>
      <c r="AE10" s="236" t="e">
        <f>Заполните_Список!#REF!</f>
        <v>#REF!</v>
      </c>
      <c r="AF10" s="236" t="e">
        <f>Заполните_Список!#REF!</f>
        <v>#REF!</v>
      </c>
      <c r="AG10" s="236" t="e">
        <f>Заполните_Список!#REF!</f>
        <v>#REF!</v>
      </c>
      <c r="AH10" s="236" t="e">
        <f>Заполните_Список!#REF!</f>
        <v>#REF!</v>
      </c>
      <c r="AI10" s="236" t="e">
        <f>Заполните_Список!#REF!</f>
        <v>#REF!</v>
      </c>
      <c r="AJ10" s="236" t="e">
        <f>Заполните_Список!#REF!</f>
        <v>#REF!</v>
      </c>
      <c r="AK10" s="236" t="e">
        <f>Заполните_Список!#REF!</f>
        <v>#REF!</v>
      </c>
      <c r="AL10" s="236" t="e">
        <f>Заполните_Список!#REF!</f>
        <v>#REF!</v>
      </c>
      <c r="AM10" s="236" t="e">
        <f>Заполните_Список!#REF!</f>
        <v>#REF!</v>
      </c>
      <c r="AN10" s="236" t="e">
        <f>Заполните_Список!#REF!</f>
        <v>#REF!</v>
      </c>
      <c r="AO10" s="236" t="e">
        <f>Заполните_Список!#REF!</f>
        <v>#REF!</v>
      </c>
      <c r="AP10" s="236" t="e">
        <f>Заполните_Список!#REF!</f>
        <v>#REF!</v>
      </c>
      <c r="AQ10" s="236" t="e">
        <f>Заполните_Список!#REF!</f>
        <v>#REF!</v>
      </c>
    </row>
    <row r="11" spans="1:43" ht="18.75" customHeight="1">
      <c r="A11" s="243" t="e">
        <f>Заполните_Список!#REF!</f>
        <v>#REF!</v>
      </c>
      <c r="B11" s="244" t="e">
        <f>Заполните_Список!#REF!</f>
        <v>#REF!</v>
      </c>
      <c r="C11" s="258" t="str">
        <f t="shared" si="4"/>
        <v/>
      </c>
      <c r="D11" s="244" t="e">
        <f>Заполните_Список!#REF!</f>
        <v>#REF!</v>
      </c>
      <c r="E11" s="236"/>
      <c r="F11" s="243">
        <f t="shared" si="3"/>
        <v>8</v>
      </c>
      <c r="G11" s="236" t="e">
        <f>LEFT(Заполните_Список!#REF!,FIND(" ",Заполните_Список!#REF!,1)-1)</f>
        <v>#REF!</v>
      </c>
      <c r="H11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1" s="236" t="e">
        <f>RIGHT(Заполните_Список!#REF!,LEN(Заполните_Список!#REF!)-(FIND(" ",Заполните_Список!#REF!,FIND(" ",Заполните_Список!#REF!,1)+1)))</f>
        <v>#REF!</v>
      </c>
      <c r="J11" s="236"/>
      <c r="K11" s="347"/>
      <c r="L11" s="236"/>
      <c r="M11" s="236" t="e">
        <f>Заполните_Список!#REF!</f>
        <v>#REF!</v>
      </c>
      <c r="N11" s="259" t="str">
        <f t="shared" si="5"/>
        <v/>
      </c>
      <c r="O11" s="236" t="e">
        <f>Заполните_Список!#REF!</f>
        <v>#REF!</v>
      </c>
      <c r="P11" s="243"/>
      <c r="Q11" s="243"/>
      <c r="R11" s="243"/>
      <c r="S11" s="243"/>
      <c r="T11" s="236" t="e">
        <f>Заполните_Список!#REF!</f>
        <v>#REF!</v>
      </c>
      <c r="U11" s="236" t="e">
        <f>Заполните_Список!#REF!</f>
        <v>#REF!</v>
      </c>
      <c r="V11" s="236" t="e">
        <f>Заполните_Список!#REF!</f>
        <v>#REF!</v>
      </c>
      <c r="W11" s="236" t="e">
        <f>Заполните_Список!#REF!</f>
        <v>#REF!</v>
      </c>
      <c r="X11" s="236" t="e">
        <f>Заполните_Список!#REF!</f>
        <v>#REF!</v>
      </c>
      <c r="Y11" s="236" t="e">
        <f>Заполните_Список!#REF!</f>
        <v>#REF!</v>
      </c>
      <c r="Z11" s="236" t="e">
        <f>Заполните_Список!#REF!</f>
        <v>#REF!</v>
      </c>
      <c r="AA11" s="236" t="e">
        <f>Заполните_Список!#REF!</f>
        <v>#REF!</v>
      </c>
      <c r="AB11" s="236" t="e">
        <f>Заполните_Список!#REF!</f>
        <v>#REF!</v>
      </c>
      <c r="AC11" s="236" t="e">
        <f>Заполните_Список!#REF!</f>
        <v>#REF!</v>
      </c>
      <c r="AD11" s="236" t="e">
        <f>Заполните_Список!#REF!</f>
        <v>#REF!</v>
      </c>
      <c r="AE11" s="236" t="e">
        <f>Заполните_Список!#REF!</f>
        <v>#REF!</v>
      </c>
      <c r="AF11" s="236" t="e">
        <f>Заполните_Список!#REF!</f>
        <v>#REF!</v>
      </c>
      <c r="AG11" s="236" t="e">
        <f>Заполните_Список!#REF!</f>
        <v>#REF!</v>
      </c>
      <c r="AH11" s="236" t="e">
        <f>Заполните_Список!#REF!</f>
        <v>#REF!</v>
      </c>
      <c r="AI11" s="236" t="e">
        <f>Заполните_Список!#REF!</f>
        <v>#REF!</v>
      </c>
      <c r="AJ11" s="236" t="e">
        <f>Заполните_Список!#REF!</f>
        <v>#REF!</v>
      </c>
      <c r="AK11" s="236" t="e">
        <f>Заполните_Список!#REF!</f>
        <v>#REF!</v>
      </c>
      <c r="AL11" s="236" t="e">
        <f>Заполните_Список!#REF!</f>
        <v>#REF!</v>
      </c>
      <c r="AM11" s="236" t="e">
        <f>Заполните_Список!#REF!</f>
        <v>#REF!</v>
      </c>
      <c r="AN11" s="236" t="e">
        <f>Заполните_Список!#REF!</f>
        <v>#REF!</v>
      </c>
      <c r="AO11" s="236" t="e">
        <f>Заполните_Список!#REF!</f>
        <v>#REF!</v>
      </c>
      <c r="AP11" s="236" t="e">
        <f>Заполните_Список!#REF!</f>
        <v>#REF!</v>
      </c>
      <c r="AQ11" s="236" t="e">
        <f>Заполните_Список!#REF!</f>
        <v>#REF!</v>
      </c>
    </row>
    <row r="12" spans="1:43" ht="18.75" customHeight="1">
      <c r="A12" s="243" t="e">
        <f>Заполните_Список!#REF!</f>
        <v>#REF!</v>
      </c>
      <c r="B12" s="244" t="e">
        <f>Заполните_Список!#REF!</f>
        <v>#REF!</v>
      </c>
      <c r="C12" s="258" t="str">
        <f t="shared" si="4"/>
        <v/>
      </c>
      <c r="D12" s="244" t="e">
        <f>Заполните_Список!#REF!</f>
        <v>#REF!</v>
      </c>
      <c r="E12" s="236"/>
      <c r="F12" s="243">
        <f t="shared" si="3"/>
        <v>9</v>
      </c>
      <c r="G12" s="236" t="e">
        <f>LEFT(Заполните_Список!#REF!,FIND(" ",Заполните_Список!#REF!,1)-1)</f>
        <v>#REF!</v>
      </c>
      <c r="H12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2" s="236" t="e">
        <f>RIGHT(Заполните_Список!#REF!,LEN(Заполните_Список!#REF!)-(FIND(" ",Заполните_Список!#REF!,FIND(" ",Заполните_Список!#REF!,1)+1)))</f>
        <v>#REF!</v>
      </c>
      <c r="J12" s="236"/>
      <c r="K12" s="347"/>
      <c r="L12" s="236"/>
      <c r="M12" s="236" t="e">
        <f>Заполните_Список!#REF!</f>
        <v>#REF!</v>
      </c>
      <c r="N12" s="259" t="str">
        <f t="shared" si="5"/>
        <v/>
      </c>
      <c r="O12" s="236" t="e">
        <f>Заполните_Список!#REF!</f>
        <v>#REF!</v>
      </c>
      <c r="P12" s="243"/>
      <c r="Q12" s="243"/>
      <c r="R12" s="243"/>
      <c r="S12" s="243"/>
      <c r="T12" s="236" t="e">
        <f>Заполните_Список!#REF!</f>
        <v>#REF!</v>
      </c>
      <c r="U12" s="236" t="e">
        <f>Заполните_Список!#REF!</f>
        <v>#REF!</v>
      </c>
      <c r="V12" s="236" t="e">
        <f>Заполните_Список!#REF!</f>
        <v>#REF!</v>
      </c>
      <c r="W12" s="236" t="e">
        <f>Заполните_Список!#REF!</f>
        <v>#REF!</v>
      </c>
      <c r="X12" s="236" t="e">
        <f>Заполните_Список!#REF!</f>
        <v>#REF!</v>
      </c>
      <c r="Y12" s="236" t="e">
        <f>Заполните_Список!#REF!</f>
        <v>#REF!</v>
      </c>
      <c r="Z12" s="236" t="e">
        <f>Заполните_Список!#REF!</f>
        <v>#REF!</v>
      </c>
      <c r="AA12" s="236" t="e">
        <f>Заполните_Список!#REF!</f>
        <v>#REF!</v>
      </c>
      <c r="AB12" s="236" t="e">
        <f>Заполните_Список!#REF!</f>
        <v>#REF!</v>
      </c>
      <c r="AC12" s="236" t="e">
        <f>Заполните_Список!#REF!</f>
        <v>#REF!</v>
      </c>
      <c r="AD12" s="236" t="e">
        <f>Заполните_Список!#REF!</f>
        <v>#REF!</v>
      </c>
      <c r="AE12" s="236" t="e">
        <f>Заполните_Список!#REF!</f>
        <v>#REF!</v>
      </c>
      <c r="AF12" s="236" t="e">
        <f>Заполните_Список!#REF!</f>
        <v>#REF!</v>
      </c>
      <c r="AG12" s="236" t="e">
        <f>Заполните_Список!#REF!</f>
        <v>#REF!</v>
      </c>
      <c r="AH12" s="236" t="e">
        <f>Заполните_Список!#REF!</f>
        <v>#REF!</v>
      </c>
      <c r="AI12" s="236" t="e">
        <f>Заполните_Список!#REF!</f>
        <v>#REF!</v>
      </c>
      <c r="AJ12" s="236" t="e">
        <f>Заполните_Список!#REF!</f>
        <v>#REF!</v>
      </c>
      <c r="AK12" s="236" t="e">
        <f>Заполните_Список!#REF!</f>
        <v>#REF!</v>
      </c>
      <c r="AL12" s="236" t="e">
        <f>Заполните_Список!#REF!</f>
        <v>#REF!</v>
      </c>
      <c r="AM12" s="236" t="e">
        <f>Заполните_Список!#REF!</f>
        <v>#REF!</v>
      </c>
      <c r="AN12" s="236" t="e">
        <f>Заполните_Список!#REF!</f>
        <v>#REF!</v>
      </c>
      <c r="AO12" s="236" t="e">
        <f>Заполните_Список!#REF!</f>
        <v>#REF!</v>
      </c>
      <c r="AP12" s="236" t="e">
        <f>Заполните_Список!#REF!</f>
        <v>#REF!</v>
      </c>
      <c r="AQ12" s="236" t="e">
        <f>Заполните_Список!#REF!</f>
        <v>#REF!</v>
      </c>
    </row>
    <row r="13" spans="1:43" ht="18.75" customHeight="1">
      <c r="A13" s="243" t="e">
        <f>Заполните_Список!#REF!</f>
        <v>#REF!</v>
      </c>
      <c r="B13" s="244" t="e">
        <f>Заполните_Список!#REF!</f>
        <v>#REF!</v>
      </c>
      <c r="C13" s="258" t="str">
        <f t="shared" si="4"/>
        <v/>
      </c>
      <c r="D13" s="244" t="e">
        <f>Заполните_Список!#REF!</f>
        <v>#REF!</v>
      </c>
      <c r="E13" s="236"/>
      <c r="F13" s="243">
        <f t="shared" si="3"/>
        <v>10</v>
      </c>
      <c r="G13" s="236" t="e">
        <f>LEFT(Заполните_Список!#REF!,FIND(" ",Заполните_Список!#REF!,1)-1)</f>
        <v>#REF!</v>
      </c>
      <c r="H13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3" s="236" t="e">
        <f>RIGHT(Заполните_Список!#REF!,LEN(Заполните_Список!#REF!)-(FIND(" ",Заполните_Список!#REF!,FIND(" ",Заполните_Список!#REF!,1)+1)))</f>
        <v>#REF!</v>
      </c>
      <c r="J13" s="236"/>
      <c r="K13" s="347"/>
      <c r="L13" s="236"/>
      <c r="M13" s="236" t="e">
        <f>Заполните_Список!#REF!</f>
        <v>#REF!</v>
      </c>
      <c r="N13" s="259" t="str">
        <f t="shared" si="5"/>
        <v/>
      </c>
      <c r="O13" s="236" t="e">
        <f>Заполните_Список!#REF!</f>
        <v>#REF!</v>
      </c>
      <c r="P13" s="243"/>
      <c r="Q13" s="243"/>
      <c r="R13" s="243"/>
      <c r="S13" s="243"/>
      <c r="T13" s="236" t="e">
        <f>Заполните_Список!#REF!</f>
        <v>#REF!</v>
      </c>
      <c r="U13" s="236" t="e">
        <f>Заполните_Список!#REF!</f>
        <v>#REF!</v>
      </c>
      <c r="V13" s="236" t="e">
        <f>Заполните_Список!#REF!</f>
        <v>#REF!</v>
      </c>
      <c r="W13" s="236" t="e">
        <f>Заполните_Список!#REF!</f>
        <v>#REF!</v>
      </c>
      <c r="X13" s="236" t="e">
        <f>Заполните_Список!#REF!</f>
        <v>#REF!</v>
      </c>
      <c r="Y13" s="236" t="e">
        <f>Заполните_Список!#REF!</f>
        <v>#REF!</v>
      </c>
      <c r="Z13" s="236" t="e">
        <f>Заполните_Список!#REF!</f>
        <v>#REF!</v>
      </c>
      <c r="AA13" s="236" t="e">
        <f>Заполните_Список!#REF!</f>
        <v>#REF!</v>
      </c>
      <c r="AB13" s="236" t="e">
        <f>Заполните_Список!#REF!</f>
        <v>#REF!</v>
      </c>
      <c r="AC13" s="236" t="e">
        <f>Заполните_Список!#REF!</f>
        <v>#REF!</v>
      </c>
      <c r="AD13" s="236" t="e">
        <f>Заполните_Список!#REF!</f>
        <v>#REF!</v>
      </c>
      <c r="AE13" s="236" t="e">
        <f>Заполните_Список!#REF!</f>
        <v>#REF!</v>
      </c>
      <c r="AF13" s="236" t="e">
        <f>Заполните_Список!#REF!</f>
        <v>#REF!</v>
      </c>
      <c r="AG13" s="236" t="e">
        <f>Заполните_Список!#REF!</f>
        <v>#REF!</v>
      </c>
      <c r="AH13" s="236" t="e">
        <f>Заполните_Список!#REF!</f>
        <v>#REF!</v>
      </c>
      <c r="AI13" s="236" t="e">
        <f>Заполните_Список!#REF!</f>
        <v>#REF!</v>
      </c>
      <c r="AJ13" s="236" t="e">
        <f>Заполните_Список!#REF!</f>
        <v>#REF!</v>
      </c>
      <c r="AK13" s="236" t="e">
        <f>Заполните_Список!#REF!</f>
        <v>#REF!</v>
      </c>
      <c r="AL13" s="236" t="e">
        <f>Заполните_Список!#REF!</f>
        <v>#REF!</v>
      </c>
      <c r="AM13" s="236" t="e">
        <f>Заполните_Список!#REF!</f>
        <v>#REF!</v>
      </c>
      <c r="AN13" s="236" t="e">
        <f>Заполните_Список!#REF!</f>
        <v>#REF!</v>
      </c>
      <c r="AO13" s="236" t="e">
        <f>Заполните_Список!#REF!</f>
        <v>#REF!</v>
      </c>
      <c r="AP13" s="236" t="e">
        <f>Заполните_Список!#REF!</f>
        <v>#REF!</v>
      </c>
      <c r="AQ13" s="236" t="e">
        <f>Заполните_Список!#REF!</f>
        <v>#REF!</v>
      </c>
    </row>
    <row r="14" spans="1:43" ht="18.75" customHeight="1">
      <c r="A14" s="243" t="e">
        <f>Заполните_Список!#REF!</f>
        <v>#REF!</v>
      </c>
      <c r="B14" s="244">
        <f>Заполните_Список!$C4</f>
        <v>128</v>
      </c>
      <c r="C14" s="258" t="str">
        <f t="shared" si="4"/>
        <v>Оленинский муниципальный округ</v>
      </c>
      <c r="D14" s="244">
        <f>Заполните_Список!$G4</f>
        <v>280001</v>
      </c>
      <c r="E14" s="236"/>
      <c r="F14" s="243">
        <f t="shared" si="3"/>
        <v>11</v>
      </c>
      <c r="G14" s="236" t="str">
        <f>LEFT(Заполните_Список!$F4,FIND(" ",Заполните_Список!$F4,1)-1)</f>
        <v>Жукова</v>
      </c>
      <c r="H14" s="236" t="str">
        <f>MID(Заполните_Список!$F4,FIND(" ",Заполните_Список!$F4,1)+1,(FIND(" ",Заполните_Список!$F4,FIND(" ",Заполните_Список!$F4,1)+1)-FIND(" ",Заполните_Список!$F4,1))-1)</f>
        <v>Ульяна</v>
      </c>
      <c r="I14" s="236" t="str">
        <f>RIGHT(Заполните_Список!$F4,LEN(Заполните_Список!$F4)-(FIND(" ",Заполните_Список!$F4,FIND(" ",Заполните_Список!$F4,1)+1)))</f>
        <v>Алексеевна</v>
      </c>
      <c r="J14" s="236"/>
      <c r="K14" s="347"/>
      <c r="L14" s="236"/>
      <c r="M14" s="236">
        <f>Заполните_Список!L4</f>
        <v>0</v>
      </c>
      <c r="N14" s="259" t="str">
        <f t="shared" si="5"/>
        <v>Муниципальное казенное общеобразовательное учреждение Оленинская средняя общеобразовательная школа</v>
      </c>
      <c r="O14" s="236">
        <f>Заполните_Список!I4</f>
        <v>9</v>
      </c>
      <c r="P14" s="243"/>
      <c r="Q14" s="243"/>
      <c r="R14" s="243"/>
      <c r="S14" s="243"/>
      <c r="T14" s="236" t="e">
        <f>Заполните_Список!#REF!</f>
        <v>#REF!</v>
      </c>
      <c r="U14" s="236" t="e">
        <f>Заполните_Список!#REF!</f>
        <v>#REF!</v>
      </c>
      <c r="V14" s="236" t="e">
        <f>Заполните_Список!#REF!</f>
        <v>#REF!</v>
      </c>
      <c r="W14" s="236" t="e">
        <f>Заполните_Список!#REF!</f>
        <v>#REF!</v>
      </c>
      <c r="X14" s="236" t="e">
        <f>Заполните_Список!#REF!</f>
        <v>#REF!</v>
      </c>
      <c r="Y14" s="236" t="e">
        <f>Заполните_Список!#REF!</f>
        <v>#REF!</v>
      </c>
      <c r="Z14" s="236" t="e">
        <f>Заполните_Список!#REF!</f>
        <v>#REF!</v>
      </c>
      <c r="AA14" s="236" t="e">
        <f>Заполните_Список!#REF!</f>
        <v>#REF!</v>
      </c>
      <c r="AB14" s="236" t="e">
        <f>Заполните_Список!#REF!</f>
        <v>#REF!</v>
      </c>
      <c r="AC14" s="236" t="e">
        <f>Заполните_Список!#REF!</f>
        <v>#REF!</v>
      </c>
      <c r="AD14" s="236" t="e">
        <f>Заполните_Список!#REF!</f>
        <v>#REF!</v>
      </c>
      <c r="AE14" s="236" t="e">
        <f>Заполните_Список!#REF!</f>
        <v>#REF!</v>
      </c>
      <c r="AF14" s="236" t="e">
        <f>Заполните_Список!#REF!</f>
        <v>#REF!</v>
      </c>
      <c r="AG14" s="236" t="e">
        <f>Заполните_Список!#REF!</f>
        <v>#REF!</v>
      </c>
      <c r="AH14" s="236" t="e">
        <f>Заполните_Список!#REF!</f>
        <v>#REF!</v>
      </c>
      <c r="AI14" s="236" t="e">
        <f>Заполните_Список!#REF!</f>
        <v>#REF!</v>
      </c>
      <c r="AJ14" s="236" t="e">
        <f>Заполните_Список!#REF!</f>
        <v>#REF!</v>
      </c>
      <c r="AK14" s="236" t="e">
        <f>Заполните_Список!#REF!</f>
        <v>#REF!</v>
      </c>
      <c r="AL14" s="236" t="e">
        <f>Заполните_Список!#REF!</f>
        <v>#REF!</v>
      </c>
      <c r="AM14" s="236" t="e">
        <f>Заполните_Список!#REF!</f>
        <v>#REF!</v>
      </c>
      <c r="AN14" s="236" t="e">
        <f>Заполните_Список!#REF!</f>
        <v>#REF!</v>
      </c>
      <c r="AO14" s="236" t="e">
        <f>Заполните_Список!#REF!</f>
        <v>#REF!</v>
      </c>
      <c r="AP14" s="236" t="e">
        <f>Заполните_Список!#REF!</f>
        <v>#REF!</v>
      </c>
      <c r="AQ14" s="236" t="e">
        <f>Заполните_Список!#REF!</f>
        <v>#REF!</v>
      </c>
    </row>
    <row r="15" spans="1:43" ht="18.75" customHeight="1">
      <c r="A15" s="243">
        <f>Заполните_Список!$B4</f>
        <v>12</v>
      </c>
      <c r="B15" s="244">
        <f>Заполните_Список!$C5</f>
        <v>128</v>
      </c>
      <c r="C15" s="258" t="str">
        <f t="shared" si="4"/>
        <v>Оленинский муниципальный округ</v>
      </c>
      <c r="D15" s="244">
        <f>Заполните_Список!$G5</f>
        <v>280001</v>
      </c>
      <c r="E15" s="236"/>
      <c r="F15" s="243">
        <f t="shared" si="3"/>
        <v>12</v>
      </c>
      <c r="G15" s="236" t="str">
        <f>LEFT(Заполните_Список!$F5,FIND(" ",Заполните_Список!$F5,1)-1)</f>
        <v>Давыдова</v>
      </c>
      <c r="H15" s="236" t="str">
        <f>MID(Заполните_Список!$F5,FIND(" ",Заполните_Список!$F5,1)+1,(FIND(" ",Заполните_Список!$F5,FIND(" ",Заполните_Список!$F5,1)+1)-FIND(" ",Заполните_Список!$F5,1))-1)</f>
        <v>Екатерина</v>
      </c>
      <c r="I15" s="236" t="str">
        <f>RIGHT(Заполните_Список!$F5,LEN(Заполните_Список!$F5)-(FIND(" ",Заполните_Список!$F5,FIND(" ",Заполните_Список!$F5,1)+1)))</f>
        <v>Алексеевна</v>
      </c>
      <c r="J15" s="236"/>
      <c r="K15" s="347"/>
      <c r="L15" s="236"/>
      <c r="M15" s="236">
        <f>Заполните_Список!L5</f>
        <v>0</v>
      </c>
      <c r="N15" s="259" t="str">
        <f t="shared" si="5"/>
        <v>Муниципальное казенное общеобразовательное учреждение Оленинская средняя общеобразовательная школа</v>
      </c>
      <c r="O15" s="236">
        <f>Заполните_Список!I5</f>
        <v>9</v>
      </c>
      <c r="P15" s="243"/>
      <c r="Q15" s="243"/>
      <c r="R15" s="243"/>
      <c r="S15" s="243"/>
      <c r="T15" s="236">
        <f>Заполните_Список!N4</f>
        <v>0</v>
      </c>
      <c r="U15" s="236">
        <f>Заполните_Список!O4</f>
        <v>0</v>
      </c>
      <c r="V15" s="236">
        <f>Заполните_Список!P4</f>
        <v>0</v>
      </c>
      <c r="W15" s="236">
        <f>Заполните_Список!Q4</f>
        <v>0</v>
      </c>
      <c r="X15" s="236">
        <f>Заполните_Список!R4</f>
        <v>0</v>
      </c>
      <c r="Y15" s="236">
        <f>Заполните_Список!S4</f>
        <v>0</v>
      </c>
      <c r="Z15" s="236">
        <f>Заполните_Список!T4</f>
        <v>0</v>
      </c>
      <c r="AA15" s="236">
        <f>Заполните_Список!U4</f>
        <v>0</v>
      </c>
      <c r="AB15" s="236">
        <f>Заполните_Список!V4</f>
        <v>0</v>
      </c>
      <c r="AC15" s="236">
        <f>Заполните_Список!W4</f>
        <v>0</v>
      </c>
      <c r="AD15" s="236">
        <f>Заполните_Список!X4</f>
        <v>0</v>
      </c>
      <c r="AE15" s="236">
        <f>Заполните_Список!Y4</f>
        <v>0</v>
      </c>
      <c r="AF15" s="236">
        <f>Заполните_Список!Z4</f>
        <v>0</v>
      </c>
      <c r="AG15" s="236">
        <f>Заполните_Список!AA4</f>
        <v>0</v>
      </c>
      <c r="AH15" s="236">
        <f>Заполните_Список!AB4</f>
        <v>0</v>
      </c>
      <c r="AI15" s="236">
        <f>Заполните_Список!AC4</f>
        <v>0</v>
      </c>
      <c r="AJ15" s="236">
        <f>Заполните_Список!AD4</f>
        <v>0</v>
      </c>
      <c r="AK15" s="236">
        <f>Заполните_Список!AE4</f>
        <v>0</v>
      </c>
      <c r="AL15" s="236">
        <f>Заполните_Список!AF4</f>
        <v>0</v>
      </c>
      <c r="AM15" s="236">
        <f>Заполните_Список!AG4</f>
        <v>0</v>
      </c>
      <c r="AN15" s="236">
        <f>Заполните_Список!AH4</f>
        <v>0</v>
      </c>
      <c r="AO15" s="236">
        <f>Заполните_Список!AI4</f>
        <v>0</v>
      </c>
      <c r="AP15" s="236">
        <f>Заполните_Список!AJ4</f>
        <v>0</v>
      </c>
      <c r="AQ15" s="236">
        <f>Заполните_Список!AK4</f>
        <v>0</v>
      </c>
    </row>
    <row r="16" spans="1:43" ht="18.75" customHeight="1">
      <c r="A16" s="243">
        <f>Заполните_Список!$B5</f>
        <v>13</v>
      </c>
      <c r="B16" s="244">
        <f>Заполните_Список!$C6</f>
        <v>128</v>
      </c>
      <c r="C16" s="258" t="str">
        <f t="shared" si="4"/>
        <v>Оленинский муниципальный округ</v>
      </c>
      <c r="D16" s="244">
        <f>Заполните_Список!$G6</f>
        <v>280001</v>
      </c>
      <c r="E16" s="236"/>
      <c r="F16" s="243">
        <f t="shared" si="3"/>
        <v>13</v>
      </c>
      <c r="G16" s="236" t="str">
        <f>LEFT(Заполните_Список!$F6,FIND(" ",Заполните_Список!$F6,1)-1)</f>
        <v>Шевелев</v>
      </c>
      <c r="H16" s="236" t="str">
        <f>MID(Заполните_Список!$F6,FIND(" ",Заполните_Список!$F6,1)+1,(FIND(" ",Заполните_Список!$F6,FIND(" ",Заполните_Список!$F6,1)+1)-FIND(" ",Заполните_Список!$F6,1))-1)</f>
        <v>Степан</v>
      </c>
      <c r="I16" s="236" t="str">
        <f>RIGHT(Заполните_Список!$F6,LEN(Заполните_Список!$F6)-(FIND(" ",Заполните_Список!$F6,FIND(" ",Заполните_Список!$F6,1)+1)))</f>
        <v>Юрьевич</v>
      </c>
      <c r="J16" s="236"/>
      <c r="K16" s="347"/>
      <c r="L16" s="236"/>
      <c r="M16" s="236">
        <f>Заполните_Список!L6</f>
        <v>0</v>
      </c>
      <c r="N16" s="259" t="str">
        <f t="shared" si="5"/>
        <v>Муниципальное казенное общеобразовательное учреждение Оленинская средняя общеобразовательная школа</v>
      </c>
      <c r="O16" s="236">
        <f>Заполните_Список!I6</f>
        <v>9</v>
      </c>
      <c r="P16" s="243"/>
      <c r="Q16" s="243"/>
      <c r="R16" s="243"/>
      <c r="S16" s="243"/>
      <c r="T16" s="236">
        <f>Заполните_Список!N5</f>
        <v>0</v>
      </c>
      <c r="U16" s="236">
        <f>Заполните_Список!O5</f>
        <v>0</v>
      </c>
      <c r="V16" s="236">
        <f>Заполните_Список!P5</f>
        <v>0</v>
      </c>
      <c r="W16" s="236">
        <f>Заполните_Список!Q5</f>
        <v>0</v>
      </c>
      <c r="X16" s="236">
        <f>Заполните_Список!R5</f>
        <v>0</v>
      </c>
      <c r="Y16" s="236">
        <f>Заполните_Список!S5</f>
        <v>0</v>
      </c>
      <c r="Z16" s="236">
        <f>Заполните_Список!T5</f>
        <v>0</v>
      </c>
      <c r="AA16" s="236">
        <f>Заполните_Список!U5</f>
        <v>0</v>
      </c>
      <c r="AB16" s="236">
        <f>Заполните_Список!V5</f>
        <v>0</v>
      </c>
      <c r="AC16" s="236">
        <f>Заполните_Список!W5</f>
        <v>0</v>
      </c>
      <c r="AD16" s="236">
        <f>Заполните_Список!X5</f>
        <v>0</v>
      </c>
      <c r="AE16" s="236">
        <f>Заполните_Список!Y5</f>
        <v>0</v>
      </c>
      <c r="AF16" s="236">
        <f>Заполните_Список!Z5</f>
        <v>0</v>
      </c>
      <c r="AG16" s="236">
        <f>Заполните_Список!AA5</f>
        <v>0</v>
      </c>
      <c r="AH16" s="236">
        <f>Заполните_Список!AB5</f>
        <v>0</v>
      </c>
      <c r="AI16" s="236">
        <f>Заполните_Список!AC5</f>
        <v>0</v>
      </c>
      <c r="AJ16" s="236">
        <f>Заполните_Список!AD5</f>
        <v>0</v>
      </c>
      <c r="AK16" s="236">
        <f>Заполните_Список!AE5</f>
        <v>0</v>
      </c>
      <c r="AL16" s="236">
        <f>Заполните_Список!AF5</f>
        <v>0</v>
      </c>
      <c r="AM16" s="236">
        <f>Заполните_Список!AG5</f>
        <v>0</v>
      </c>
      <c r="AN16" s="236">
        <f>Заполните_Список!AH5</f>
        <v>0</v>
      </c>
      <c r="AO16" s="236">
        <f>Заполните_Список!AI5</f>
        <v>0</v>
      </c>
      <c r="AP16" s="236">
        <f>Заполните_Список!AJ5</f>
        <v>0</v>
      </c>
      <c r="AQ16" s="236">
        <f>Заполните_Список!AK5</f>
        <v>0</v>
      </c>
    </row>
    <row r="17" spans="1:43" ht="18.75" customHeight="1">
      <c r="A17" s="243">
        <f>Заполните_Список!$B6</f>
        <v>14</v>
      </c>
      <c r="B17" s="244">
        <f>Заполните_Список!$C7</f>
        <v>128</v>
      </c>
      <c r="C17" s="258" t="str">
        <f t="shared" si="4"/>
        <v>Оленинский муниципальный округ</v>
      </c>
      <c r="D17" s="244">
        <f>Заполните_Список!$G7</f>
        <v>280001</v>
      </c>
      <c r="E17" s="236"/>
      <c r="F17" s="243">
        <f t="shared" si="3"/>
        <v>14</v>
      </c>
      <c r="G17" s="236" t="str">
        <f>LEFT(Заполните_Список!$F7,FIND(" ",Заполните_Список!$F7,1)-1)</f>
        <v>Стрелков</v>
      </c>
      <c r="H17" s="236" t="str">
        <f>MID(Заполните_Список!$F7,FIND(" ",Заполните_Список!$F7,1)+1,(FIND(" ",Заполните_Список!$F7,FIND(" ",Заполните_Список!$F7,1)+1)-FIND(" ",Заполните_Список!$F7,1))-1)</f>
        <v>Дмитрий</v>
      </c>
      <c r="I17" s="236" t="str">
        <f>RIGHT(Заполните_Список!$F7,LEN(Заполните_Список!$F7)-(FIND(" ",Заполните_Список!$F7,FIND(" ",Заполните_Список!$F7,1)+1)))</f>
        <v>Романович</v>
      </c>
      <c r="J17" s="236"/>
      <c r="K17" s="347"/>
      <c r="L17" s="236"/>
      <c r="M17" s="236">
        <f>Заполните_Список!L7</f>
        <v>0</v>
      </c>
      <c r="N17" s="259" t="str">
        <f t="shared" si="5"/>
        <v>Муниципальное казенное общеобразовательное учреждение Оленинская средняя общеобразовательная школа</v>
      </c>
      <c r="O17" s="236">
        <f>Заполните_Список!I7</f>
        <v>9</v>
      </c>
      <c r="P17" s="243"/>
      <c r="Q17" s="243"/>
      <c r="R17" s="243"/>
      <c r="S17" s="243"/>
      <c r="T17" s="236">
        <f>Заполните_Список!N6</f>
        <v>0</v>
      </c>
      <c r="U17" s="236">
        <f>Заполните_Список!O6</f>
        <v>0</v>
      </c>
      <c r="V17" s="236">
        <f>Заполните_Список!P6</f>
        <v>0</v>
      </c>
      <c r="W17" s="236">
        <f>Заполните_Список!Q6</f>
        <v>0</v>
      </c>
      <c r="X17" s="236">
        <f>Заполните_Список!R6</f>
        <v>0</v>
      </c>
      <c r="Y17" s="236">
        <f>Заполните_Список!S6</f>
        <v>0</v>
      </c>
      <c r="Z17" s="236">
        <f>Заполните_Список!T6</f>
        <v>0</v>
      </c>
      <c r="AA17" s="236">
        <f>Заполните_Список!U6</f>
        <v>0</v>
      </c>
      <c r="AB17" s="236">
        <f>Заполните_Список!V6</f>
        <v>0</v>
      </c>
      <c r="AC17" s="236">
        <f>Заполните_Список!W6</f>
        <v>0</v>
      </c>
      <c r="AD17" s="236">
        <f>Заполните_Список!X6</f>
        <v>0</v>
      </c>
      <c r="AE17" s="236">
        <f>Заполните_Список!Y6</f>
        <v>0</v>
      </c>
      <c r="AF17" s="236">
        <f>Заполните_Список!Z6</f>
        <v>0</v>
      </c>
      <c r="AG17" s="236">
        <f>Заполните_Список!AA6</f>
        <v>0</v>
      </c>
      <c r="AH17" s="236">
        <f>Заполните_Список!AB6</f>
        <v>0</v>
      </c>
      <c r="AI17" s="236">
        <f>Заполните_Список!AC6</f>
        <v>0</v>
      </c>
      <c r="AJ17" s="236">
        <f>Заполните_Список!AD6</f>
        <v>0</v>
      </c>
      <c r="AK17" s="236">
        <f>Заполните_Список!AE6</f>
        <v>0</v>
      </c>
      <c r="AL17" s="236">
        <f>Заполните_Список!AF6</f>
        <v>0</v>
      </c>
      <c r="AM17" s="236">
        <f>Заполните_Список!AG6</f>
        <v>0</v>
      </c>
      <c r="AN17" s="236">
        <f>Заполните_Список!AH6</f>
        <v>0</v>
      </c>
      <c r="AO17" s="236">
        <f>Заполните_Список!AI6</f>
        <v>0</v>
      </c>
      <c r="AP17" s="236">
        <f>Заполните_Список!AJ6</f>
        <v>0</v>
      </c>
      <c r="AQ17" s="236">
        <f>Заполните_Список!AK6</f>
        <v>0</v>
      </c>
    </row>
    <row r="18" spans="1:43" ht="18.75" customHeight="1">
      <c r="A18" s="243">
        <f>Заполните_Список!$B7</f>
        <v>15</v>
      </c>
      <c r="B18" s="244">
        <f>Заполните_Список!$C8</f>
        <v>128</v>
      </c>
      <c r="C18" s="258" t="str">
        <f t="shared" si="4"/>
        <v>Оленинский муниципальный округ</v>
      </c>
      <c r="D18" s="244">
        <f>Заполните_Список!$G8</f>
        <v>280001</v>
      </c>
      <c r="E18" s="236"/>
      <c r="F18" s="243">
        <f t="shared" si="3"/>
        <v>15</v>
      </c>
      <c r="G18" s="236" t="str">
        <f>LEFT(Заполните_Список!$F8,FIND(" ",Заполните_Список!$F8,1)-1)</f>
        <v>Кудрявцев</v>
      </c>
      <c r="H18" s="236" t="str">
        <f>MID(Заполните_Список!$F8,FIND(" ",Заполните_Список!$F8,1)+1,(FIND(" ",Заполните_Список!$F8,FIND(" ",Заполните_Список!$F8,1)+1)-FIND(" ",Заполните_Список!$F8,1))-1)</f>
        <v>Кирилл</v>
      </c>
      <c r="I18" s="236" t="str">
        <f>RIGHT(Заполните_Список!$F8,LEN(Заполните_Список!$F8)-(FIND(" ",Заполните_Список!$F8,FIND(" ",Заполните_Список!$F8,1)+1)))</f>
        <v>Александрович</v>
      </c>
      <c r="J18" s="236"/>
      <c r="K18" s="347"/>
      <c r="L18" s="236"/>
      <c r="M18" s="236">
        <f>Заполните_Список!L8</f>
        <v>0</v>
      </c>
      <c r="N18" s="259" t="str">
        <f t="shared" si="5"/>
        <v>Муниципальное казенное общеобразовательное учреждение Оленинская средняя общеобразовательная школа</v>
      </c>
      <c r="O18" s="236">
        <f>Заполните_Список!I8</f>
        <v>9</v>
      </c>
      <c r="P18" s="243"/>
      <c r="Q18" s="243"/>
      <c r="R18" s="243"/>
      <c r="S18" s="243"/>
      <c r="T18" s="236">
        <f>Заполните_Список!N7</f>
        <v>0</v>
      </c>
      <c r="U18" s="236">
        <f>Заполните_Список!O7</f>
        <v>0</v>
      </c>
      <c r="V18" s="236">
        <f>Заполните_Список!P7</f>
        <v>0</v>
      </c>
      <c r="W18" s="236">
        <f>Заполните_Список!Q7</f>
        <v>0</v>
      </c>
      <c r="X18" s="236">
        <f>Заполните_Список!R7</f>
        <v>0</v>
      </c>
      <c r="Y18" s="236">
        <f>Заполните_Список!S7</f>
        <v>0</v>
      </c>
      <c r="Z18" s="236">
        <f>Заполните_Список!T7</f>
        <v>0</v>
      </c>
      <c r="AA18" s="236">
        <f>Заполните_Список!U7</f>
        <v>0</v>
      </c>
      <c r="AB18" s="236">
        <f>Заполните_Список!V7</f>
        <v>0</v>
      </c>
      <c r="AC18" s="236">
        <f>Заполните_Список!W7</f>
        <v>0</v>
      </c>
      <c r="AD18" s="236">
        <f>Заполните_Список!X7</f>
        <v>0</v>
      </c>
      <c r="AE18" s="236">
        <f>Заполните_Список!Y7</f>
        <v>0</v>
      </c>
      <c r="AF18" s="236">
        <f>Заполните_Список!Z7</f>
        <v>0</v>
      </c>
      <c r="AG18" s="236">
        <f>Заполните_Список!AA7</f>
        <v>0</v>
      </c>
      <c r="AH18" s="236">
        <f>Заполните_Список!AB7</f>
        <v>0</v>
      </c>
      <c r="AI18" s="236">
        <f>Заполните_Список!AC7</f>
        <v>0</v>
      </c>
      <c r="AJ18" s="236">
        <f>Заполните_Список!AD7</f>
        <v>0</v>
      </c>
      <c r="AK18" s="236">
        <f>Заполните_Список!AE7</f>
        <v>0</v>
      </c>
      <c r="AL18" s="236">
        <f>Заполните_Список!AF7</f>
        <v>0</v>
      </c>
      <c r="AM18" s="236">
        <f>Заполните_Список!AG7</f>
        <v>0</v>
      </c>
      <c r="AN18" s="236">
        <f>Заполните_Список!AH7</f>
        <v>0</v>
      </c>
      <c r="AO18" s="236">
        <f>Заполните_Список!AI7</f>
        <v>0</v>
      </c>
      <c r="AP18" s="236">
        <f>Заполните_Список!AJ7</f>
        <v>0</v>
      </c>
      <c r="AQ18" s="236">
        <f>Заполните_Список!AK7</f>
        <v>0</v>
      </c>
    </row>
    <row r="19" spans="1:43" ht="18.75" customHeight="1">
      <c r="A19" s="243">
        <f>Заполните_Список!$B8</f>
        <v>16</v>
      </c>
      <c r="B19" s="244">
        <f>Заполните_Список!$C9</f>
        <v>128</v>
      </c>
      <c r="C19" s="258" t="str">
        <f t="shared" si="4"/>
        <v>Оленинский муниципальный округ</v>
      </c>
      <c r="D19" s="244">
        <f>Заполните_Список!$G9</f>
        <v>280001</v>
      </c>
      <c r="E19" s="236"/>
      <c r="F19" s="243">
        <f t="shared" si="3"/>
        <v>16</v>
      </c>
      <c r="G19" s="236" t="str">
        <f>LEFT(Заполните_Список!$F9,FIND(" ",Заполните_Список!$F9,1)-1)</f>
        <v>Воробьева</v>
      </c>
      <c r="H19" s="236" t="str">
        <f>MID(Заполните_Список!$F9,FIND(" ",Заполните_Список!$F9,1)+1,(FIND(" ",Заполните_Список!$F9,FIND(" ",Заполните_Список!$F9,1)+1)-FIND(" ",Заполните_Список!$F9,1))-1)</f>
        <v>Вероника</v>
      </c>
      <c r="I19" s="236" t="str">
        <f>RIGHT(Заполните_Список!$F9,LEN(Заполните_Список!$F9)-(FIND(" ",Заполните_Список!$F9,FIND(" ",Заполните_Список!$F9,1)+1)))</f>
        <v>Александровна</v>
      </c>
      <c r="J19" s="236"/>
      <c r="K19" s="347"/>
      <c r="L19" s="236"/>
      <c r="M19" s="236">
        <f>Заполните_Список!L9</f>
        <v>0</v>
      </c>
      <c r="N19" s="259" t="str">
        <f t="shared" si="5"/>
        <v>Муниципальное казенное общеобразовательное учреждение Оленинская средняя общеобразовательная школа</v>
      </c>
      <c r="O19" s="236">
        <f>Заполните_Список!I9</f>
        <v>9</v>
      </c>
      <c r="P19" s="243"/>
      <c r="Q19" s="243"/>
      <c r="R19" s="243"/>
      <c r="S19" s="243"/>
      <c r="T19" s="236">
        <f>Заполните_Список!N8</f>
        <v>0</v>
      </c>
      <c r="U19" s="236">
        <f>Заполните_Список!O8</f>
        <v>0</v>
      </c>
      <c r="V19" s="236">
        <f>Заполните_Список!P8</f>
        <v>0</v>
      </c>
      <c r="W19" s="236" t="str">
        <f>Заполните_Список!Q8</f>
        <v>участник</v>
      </c>
      <c r="X19" s="236">
        <f>Заполните_Список!R8</f>
        <v>0</v>
      </c>
      <c r="Y19" s="236">
        <f>Заполните_Список!S8</f>
        <v>0</v>
      </c>
      <c r="Z19" s="236">
        <f>Заполните_Список!T8</f>
        <v>0</v>
      </c>
      <c r="AA19" s="236">
        <f>Заполните_Список!U8</f>
        <v>0</v>
      </c>
      <c r="AB19" s="236">
        <f>Заполните_Список!V8</f>
        <v>0</v>
      </c>
      <c r="AC19" s="236">
        <f>Заполните_Список!W8</f>
        <v>0</v>
      </c>
      <c r="AD19" s="236">
        <f>Заполните_Список!X8</f>
        <v>0</v>
      </c>
      <c r="AE19" s="236">
        <f>Заполните_Список!Y8</f>
        <v>0</v>
      </c>
      <c r="AF19" s="236">
        <f>Заполните_Список!Z8</f>
        <v>0</v>
      </c>
      <c r="AG19" s="236">
        <f>Заполните_Список!AA8</f>
        <v>0</v>
      </c>
      <c r="AH19" s="236" t="str">
        <f>Заполните_Список!AB8</f>
        <v>призер</v>
      </c>
      <c r="AI19" s="236">
        <f>Заполните_Список!AC8</f>
        <v>0</v>
      </c>
      <c r="AJ19" s="236" t="str">
        <f>Заполните_Список!AD8</f>
        <v>участник</v>
      </c>
      <c r="AK19" s="236">
        <f>Заполните_Список!AE8</f>
        <v>0</v>
      </c>
      <c r="AL19" s="236">
        <f>Заполните_Список!AF8</f>
        <v>0</v>
      </c>
      <c r="AM19" s="236">
        <f>Заполните_Список!AG8</f>
        <v>0</v>
      </c>
      <c r="AN19" s="236">
        <f>Заполните_Список!AH8</f>
        <v>0</v>
      </c>
      <c r="AO19" s="236">
        <f>Заполните_Список!AI8</f>
        <v>0</v>
      </c>
      <c r="AP19" s="236">
        <f>Заполните_Список!AJ8</f>
        <v>0</v>
      </c>
      <c r="AQ19" s="236">
        <f>Заполните_Список!AK8</f>
        <v>0</v>
      </c>
    </row>
    <row r="20" spans="1:43" ht="18.75" customHeight="1">
      <c r="A20" s="243">
        <f>Заполните_Список!$B9</f>
        <v>17</v>
      </c>
      <c r="B20" s="244">
        <f>Заполните_Список!$C10</f>
        <v>128</v>
      </c>
      <c r="C20" s="258" t="str">
        <f t="shared" si="4"/>
        <v>Оленинский муниципальный округ</v>
      </c>
      <c r="D20" s="244">
        <f>Заполните_Список!$G10</f>
        <v>280001</v>
      </c>
      <c r="E20" s="236"/>
      <c r="F20" s="243">
        <f t="shared" si="3"/>
        <v>17</v>
      </c>
      <c r="G20" s="236" t="str">
        <f>LEFT(Заполните_Список!$F10,FIND(" ",Заполните_Список!$F10,1)-1)</f>
        <v>Хосровян</v>
      </c>
      <c r="H20" s="236" t="str">
        <f>MID(Заполните_Список!$F10,FIND(" ",Заполните_Список!$F10,1)+1,(FIND(" ",Заполните_Список!$F10,FIND(" ",Заполните_Список!$F10,1)+1)-FIND(" ",Заполните_Список!$F10,1))-1)</f>
        <v>Тамара</v>
      </c>
      <c r="I20" s="236" t="str">
        <f>RIGHT(Заполните_Список!$F10,LEN(Заполните_Список!$F10)-(FIND(" ",Заполните_Список!$F10,FIND(" ",Заполните_Список!$F10,1)+1)))</f>
        <v>Андраниковна</v>
      </c>
      <c r="J20" s="236"/>
      <c r="K20" s="347"/>
      <c r="L20" s="236"/>
      <c r="M20" s="236">
        <f>Заполните_Список!L10</f>
        <v>0</v>
      </c>
      <c r="N20" s="259" t="str">
        <f t="shared" si="5"/>
        <v>Муниципальное казенное общеобразовательное учреждение Оленинская средняя общеобразовательная школа</v>
      </c>
      <c r="O20" s="236">
        <f>Заполните_Список!I10</f>
        <v>9</v>
      </c>
      <c r="P20" s="243"/>
      <c r="Q20" s="243"/>
      <c r="R20" s="243"/>
      <c r="S20" s="243"/>
      <c r="T20" s="236">
        <f>Заполните_Список!N9</f>
        <v>0</v>
      </c>
      <c r="U20" s="236">
        <f>Заполните_Список!O9</f>
        <v>0</v>
      </c>
      <c r="V20" s="236">
        <f>Заполните_Список!P9</f>
        <v>0</v>
      </c>
      <c r="W20" s="236">
        <f>Заполните_Список!Q9</f>
        <v>0</v>
      </c>
      <c r="X20" s="236">
        <f>Заполните_Список!R9</f>
        <v>0</v>
      </c>
      <c r="Y20" s="236">
        <f>Заполните_Список!S9</f>
        <v>0</v>
      </c>
      <c r="Z20" s="236">
        <f>Заполните_Список!T9</f>
        <v>0</v>
      </c>
      <c r="AA20" s="236">
        <f>Заполните_Список!U9</f>
        <v>0</v>
      </c>
      <c r="AB20" s="236">
        <f>Заполните_Список!V9</f>
        <v>0</v>
      </c>
      <c r="AC20" s="236">
        <f>Заполните_Список!W9</f>
        <v>0</v>
      </c>
      <c r="AD20" s="236">
        <f>Заполните_Список!X9</f>
        <v>0</v>
      </c>
      <c r="AE20" s="236">
        <f>Заполните_Список!Y9</f>
        <v>0</v>
      </c>
      <c r="AF20" s="236">
        <f>Заполните_Список!Z9</f>
        <v>0</v>
      </c>
      <c r="AG20" s="236">
        <f>Заполните_Список!AA9</f>
        <v>0</v>
      </c>
      <c r="AH20" s="236">
        <f>Заполните_Список!AB9</f>
        <v>0</v>
      </c>
      <c r="AI20" s="236">
        <f>Заполните_Список!AC9</f>
        <v>0</v>
      </c>
      <c r="AJ20" s="236">
        <f>Заполните_Список!AD9</f>
        <v>0</v>
      </c>
      <c r="AK20" s="236">
        <f>Заполните_Список!AE9</f>
        <v>0</v>
      </c>
      <c r="AL20" s="236">
        <f>Заполните_Список!AF9</f>
        <v>0</v>
      </c>
      <c r="AM20" s="236">
        <f>Заполните_Список!AG9</f>
        <v>0</v>
      </c>
      <c r="AN20" s="236">
        <f>Заполните_Список!AH9</f>
        <v>0</v>
      </c>
      <c r="AO20" s="236">
        <f>Заполните_Список!AI9</f>
        <v>0</v>
      </c>
      <c r="AP20" s="236">
        <f>Заполните_Список!AJ9</f>
        <v>0</v>
      </c>
      <c r="AQ20" s="236">
        <f>Заполните_Список!AK9</f>
        <v>0</v>
      </c>
    </row>
    <row r="21" spans="1:43" ht="18.75" customHeight="1">
      <c r="A21" s="243">
        <f>Заполните_Список!$B10</f>
        <v>18</v>
      </c>
      <c r="B21" s="244">
        <f>Заполните_Список!$C11</f>
        <v>128</v>
      </c>
      <c r="C21" s="258" t="str">
        <f t="shared" si="4"/>
        <v>Оленинский муниципальный округ</v>
      </c>
      <c r="D21" s="244">
        <f>Заполните_Список!$G11</f>
        <v>280001</v>
      </c>
      <c r="E21" s="236"/>
      <c r="F21" s="243">
        <f t="shared" si="3"/>
        <v>18</v>
      </c>
      <c r="G21" s="236" t="str">
        <f>LEFT(Заполните_Список!$F11,FIND(" ",Заполните_Список!$F11,1)-1)</f>
        <v>Никитина</v>
      </c>
      <c r="H21" s="236" t="str">
        <f>MID(Заполните_Список!$F11,FIND(" ",Заполните_Список!$F11,1)+1,(FIND(" ",Заполните_Список!$F11,FIND(" ",Заполните_Список!$F11,1)+1)-FIND(" ",Заполните_Список!$F11,1))-1)</f>
        <v>Елизавета</v>
      </c>
      <c r="I21" s="236" t="str">
        <f>RIGHT(Заполните_Список!$F11,LEN(Заполните_Список!$F11)-(FIND(" ",Заполните_Список!$F11,FIND(" ",Заполните_Список!$F11,1)+1)))</f>
        <v>Андреевна</v>
      </c>
      <c r="J21" s="236"/>
      <c r="K21" s="347"/>
      <c r="L21" s="236"/>
      <c r="M21" s="236" t="str">
        <f>Заполните_Список!L11</f>
        <v>да</v>
      </c>
      <c r="N21" s="259" t="str">
        <f t="shared" si="5"/>
        <v>Муниципальное казенное общеобразовательное учреждение Оленинская средняя общеобразовательная школа</v>
      </c>
      <c r="O21" s="236">
        <f>Заполните_Список!I11</f>
        <v>9</v>
      </c>
      <c r="P21" s="243"/>
      <c r="Q21" s="243"/>
      <c r="R21" s="243"/>
      <c r="S21" s="243"/>
      <c r="T21" s="236">
        <f>Заполните_Список!N10</f>
        <v>0</v>
      </c>
      <c r="U21" s="236">
        <f>Заполните_Список!O10</f>
        <v>0</v>
      </c>
      <c r="V21" s="236">
        <f>Заполните_Список!P10</f>
        <v>0</v>
      </c>
      <c r="W21" s="236" t="str">
        <f>Заполните_Список!Q10</f>
        <v>участник</v>
      </c>
      <c r="X21" s="236">
        <f>Заполните_Список!R10</f>
        <v>0</v>
      </c>
      <c r="Y21" s="236">
        <f>Заполните_Список!S10</f>
        <v>0</v>
      </c>
      <c r="Z21" s="236">
        <f>Заполните_Список!T10</f>
        <v>0</v>
      </c>
      <c r="AA21" s="236">
        <f>Заполните_Список!U10</f>
        <v>0</v>
      </c>
      <c r="AB21" s="236">
        <f>Заполните_Список!V10</f>
        <v>0</v>
      </c>
      <c r="AC21" s="236">
        <f>Заполните_Список!W10</f>
        <v>0</v>
      </c>
      <c r="AD21" s="236">
        <f>Заполните_Список!X10</f>
        <v>0</v>
      </c>
      <c r="AE21" s="236">
        <f>Заполните_Список!Y10</f>
        <v>0</v>
      </c>
      <c r="AF21" s="236">
        <f>Заполните_Список!Z10</f>
        <v>0</v>
      </c>
      <c r="AG21" s="236" t="str">
        <f>Заполните_Список!AA10</f>
        <v>участник</v>
      </c>
      <c r="AH21" s="236">
        <f>Заполните_Список!AB10</f>
        <v>0</v>
      </c>
      <c r="AI21" s="236">
        <f>Заполните_Список!AC10</f>
        <v>0</v>
      </c>
      <c r="AJ21" s="236">
        <f>Заполните_Список!AD10</f>
        <v>0</v>
      </c>
      <c r="AK21" s="236">
        <f>Заполните_Список!AE10</f>
        <v>0</v>
      </c>
      <c r="AL21" s="236">
        <f>Заполните_Список!AF10</f>
        <v>0</v>
      </c>
      <c r="AM21" s="236">
        <f>Заполните_Список!AG10</f>
        <v>0</v>
      </c>
      <c r="AN21" s="236">
        <f>Заполните_Список!AH10</f>
        <v>0</v>
      </c>
      <c r="AO21" s="236">
        <f>Заполните_Список!AI10</f>
        <v>0</v>
      </c>
      <c r="AP21" s="236">
        <f>Заполните_Список!AJ10</f>
        <v>0</v>
      </c>
      <c r="AQ21" s="236">
        <f>Заполните_Список!AK10</f>
        <v>0</v>
      </c>
    </row>
    <row r="22" spans="1:43" ht="18.75" customHeight="1">
      <c r="A22" s="243">
        <f>Заполните_Список!$B11</f>
        <v>19</v>
      </c>
      <c r="B22" s="244">
        <f>Заполните_Список!$C12</f>
        <v>128</v>
      </c>
      <c r="C22" s="258" t="str">
        <f t="shared" si="4"/>
        <v>Оленинский муниципальный округ</v>
      </c>
      <c r="D22" s="244">
        <f>Заполните_Список!$G12</f>
        <v>280001</v>
      </c>
      <c r="E22" s="236"/>
      <c r="F22" s="243">
        <f t="shared" si="3"/>
        <v>19</v>
      </c>
      <c r="G22" s="236" t="str">
        <f>LEFT(Заполните_Список!$F12,FIND(" ",Заполните_Список!$F12,1)-1)</f>
        <v>Буханов</v>
      </c>
      <c r="H22" s="236" t="str">
        <f>MID(Заполните_Список!$F12,FIND(" ",Заполните_Список!$F12,1)+1,(FIND(" ",Заполните_Список!$F12,FIND(" ",Заполните_Список!$F12,1)+1)-FIND(" ",Заполните_Список!$F12,1))-1)</f>
        <v>Михаил</v>
      </c>
      <c r="I22" s="236" t="str">
        <f>RIGHT(Заполните_Список!$F12,LEN(Заполните_Список!$F12)-(FIND(" ",Заполните_Список!$F12,FIND(" ",Заполните_Список!$F12,1)+1)))</f>
        <v>Дмитриевич</v>
      </c>
      <c r="J22" s="236"/>
      <c r="K22" s="347"/>
      <c r="L22" s="236"/>
      <c r="M22" s="236">
        <f>Заполните_Список!L12</f>
        <v>0</v>
      </c>
      <c r="N22" s="259" t="str">
        <f t="shared" si="5"/>
        <v>Муниципальное казенное общеобразовательное учреждение Оленинская средняя общеобразовательная школа</v>
      </c>
      <c r="O22" s="236">
        <f>Заполните_Список!I12</f>
        <v>9</v>
      </c>
      <c r="P22" s="243"/>
      <c r="Q22" s="243"/>
      <c r="R22" s="243"/>
      <c r="S22" s="243"/>
      <c r="T22" s="236">
        <f>Заполните_Список!N11</f>
        <v>0</v>
      </c>
      <c r="U22" s="236">
        <f>Заполните_Список!O11</f>
        <v>0</v>
      </c>
      <c r="V22" s="236" t="str">
        <f>Заполните_Список!P11</f>
        <v>участник</v>
      </c>
      <c r="W22" s="236">
        <f>Заполните_Список!Q11</f>
        <v>0</v>
      </c>
      <c r="X22" s="236">
        <f>Заполните_Список!R11</f>
        <v>0</v>
      </c>
      <c r="Y22" s="236">
        <f>Заполните_Список!S11</f>
        <v>0</v>
      </c>
      <c r="Z22" s="236">
        <f>Заполните_Список!T11</f>
        <v>0</v>
      </c>
      <c r="AA22" s="236">
        <f>Заполните_Список!U11</f>
        <v>0</v>
      </c>
      <c r="AB22" s="236">
        <f>Заполните_Список!V11</f>
        <v>0</v>
      </c>
      <c r="AC22" s="236">
        <f>Заполните_Список!W11</f>
        <v>0</v>
      </c>
      <c r="AD22" s="236">
        <f>Заполните_Список!X11</f>
        <v>0</v>
      </c>
      <c r="AE22" s="236">
        <f>Заполните_Список!Y11</f>
        <v>0</v>
      </c>
      <c r="AF22" s="236">
        <f>Заполните_Список!Z11</f>
        <v>0</v>
      </c>
      <c r="AG22" s="236">
        <f>Заполните_Список!AA11</f>
        <v>0</v>
      </c>
      <c r="AH22" s="236">
        <f>Заполните_Список!AB11</f>
        <v>0</v>
      </c>
      <c r="AI22" s="236">
        <f>Заполните_Список!AC11</f>
        <v>0</v>
      </c>
      <c r="AJ22" s="236">
        <f>Заполните_Список!AD11</f>
        <v>0</v>
      </c>
      <c r="AK22" s="236">
        <f>Заполните_Список!AE11</f>
        <v>0</v>
      </c>
      <c r="AL22" s="236">
        <f>Заполните_Список!AF11</f>
        <v>0</v>
      </c>
      <c r="AM22" s="236">
        <f>Заполните_Список!AG11</f>
        <v>0</v>
      </c>
      <c r="AN22" s="236">
        <f>Заполните_Список!AH11</f>
        <v>0</v>
      </c>
      <c r="AO22" s="236">
        <f>Заполните_Список!AI11</f>
        <v>0</v>
      </c>
      <c r="AP22" s="236">
        <f>Заполните_Список!AJ11</f>
        <v>0</v>
      </c>
      <c r="AQ22" s="236">
        <f>Заполните_Список!AK11</f>
        <v>0</v>
      </c>
    </row>
    <row r="23" spans="1:43" ht="18.75" customHeight="1">
      <c r="A23" s="243">
        <f>Заполните_Список!$B12</f>
        <v>20</v>
      </c>
      <c r="B23" s="244">
        <f>Заполните_Список!$C13</f>
        <v>128</v>
      </c>
      <c r="C23" s="258" t="str">
        <f t="shared" si="4"/>
        <v>Оленинский муниципальный округ</v>
      </c>
      <c r="D23" s="244">
        <f>Заполните_Список!$G13</f>
        <v>280001</v>
      </c>
      <c r="E23" s="236"/>
      <c r="F23" s="243">
        <f t="shared" si="3"/>
        <v>20</v>
      </c>
      <c r="G23" s="236" t="str">
        <f>LEFT(Заполните_Список!$F13,FIND(" ",Заполните_Список!$F13,1)-1)</f>
        <v>Труханова</v>
      </c>
      <c r="H23" s="236" t="str">
        <f>MID(Заполните_Список!$F13,FIND(" ",Заполните_Список!$F13,1)+1,(FIND(" ",Заполните_Список!$F13,FIND(" ",Заполните_Список!$F13,1)+1)-FIND(" ",Заполните_Список!$F13,1))-1)</f>
        <v>Екатерина</v>
      </c>
      <c r="I23" s="236" t="str">
        <f>RIGHT(Заполните_Список!$F13,LEN(Заполните_Список!$F13)-(FIND(" ",Заполните_Список!$F13,FIND(" ",Заполните_Список!$F13,1)+1)))</f>
        <v>Дмитриевна</v>
      </c>
      <c r="J23" s="236"/>
      <c r="K23" s="347"/>
      <c r="L23" s="236"/>
      <c r="M23" s="236">
        <f>Заполните_Список!L13</f>
        <v>0</v>
      </c>
      <c r="N23" s="259" t="str">
        <f t="shared" si="5"/>
        <v>Муниципальное казенное общеобразовательное учреждение Оленинская средняя общеобразовательная школа</v>
      </c>
      <c r="O23" s="236">
        <f>Заполните_Список!I13</f>
        <v>9</v>
      </c>
      <c r="P23" s="243"/>
      <c r="Q23" s="243"/>
      <c r="R23" s="243"/>
      <c r="S23" s="243"/>
      <c r="T23" s="236" t="str">
        <f>Заполните_Список!N12</f>
        <v>участник</v>
      </c>
      <c r="U23" s="236">
        <f>Заполните_Список!O12</f>
        <v>0</v>
      </c>
      <c r="V23" s="236">
        <f>Заполните_Список!P12</f>
        <v>0</v>
      </c>
      <c r="W23" s="236">
        <f>Заполните_Список!Q12</f>
        <v>0</v>
      </c>
      <c r="X23" s="236">
        <f>Заполните_Список!R12</f>
        <v>0</v>
      </c>
      <c r="Y23" s="236">
        <f>Заполните_Список!S12</f>
        <v>0</v>
      </c>
      <c r="Z23" s="236">
        <f>Заполните_Список!T12</f>
        <v>0</v>
      </c>
      <c r="AA23" s="236">
        <f>Заполните_Список!U12</f>
        <v>0</v>
      </c>
      <c r="AB23" s="236">
        <f>Заполните_Список!V12</f>
        <v>0</v>
      </c>
      <c r="AC23" s="236">
        <f>Заполните_Список!W12</f>
        <v>0</v>
      </c>
      <c r="AD23" s="236">
        <f>Заполните_Список!X12</f>
        <v>0</v>
      </c>
      <c r="AE23" s="236">
        <f>Заполните_Список!Y12</f>
        <v>0</v>
      </c>
      <c r="AF23" s="236">
        <f>Заполните_Список!Z12</f>
        <v>0</v>
      </c>
      <c r="AG23" s="236">
        <f>Заполните_Список!AA12</f>
        <v>0</v>
      </c>
      <c r="AH23" s="236">
        <f>Заполните_Список!AB12</f>
        <v>0</v>
      </c>
      <c r="AI23" s="236">
        <f>Заполните_Список!AC12</f>
        <v>0</v>
      </c>
      <c r="AJ23" s="236">
        <f>Заполните_Список!AD12</f>
        <v>0</v>
      </c>
      <c r="AK23" s="236">
        <f>Заполните_Список!AE12</f>
        <v>0</v>
      </c>
      <c r="AL23" s="236">
        <f>Заполните_Список!AF12</f>
        <v>0</v>
      </c>
      <c r="AM23" s="236">
        <f>Заполните_Список!AG12</f>
        <v>0</v>
      </c>
      <c r="AN23" s="236">
        <f>Заполните_Список!AH12</f>
        <v>0</v>
      </c>
      <c r="AO23" s="236">
        <f>Заполните_Список!AI12</f>
        <v>0</v>
      </c>
      <c r="AP23" s="236">
        <f>Заполните_Список!AJ12</f>
        <v>0</v>
      </c>
      <c r="AQ23" s="236">
        <f>Заполните_Список!AK12</f>
        <v>0</v>
      </c>
    </row>
    <row r="24" spans="1:43" ht="18.75" customHeight="1">
      <c r="A24" s="243">
        <f>Заполните_Список!$B13</f>
        <v>21</v>
      </c>
      <c r="B24" s="244">
        <f>Заполните_Список!$C14</f>
        <v>128</v>
      </c>
      <c r="C24" s="258" t="str">
        <f t="shared" si="4"/>
        <v>Оленинский муниципальный округ</v>
      </c>
      <c r="D24" s="244">
        <f>Заполните_Список!$G14</f>
        <v>280001</v>
      </c>
      <c r="E24" s="236"/>
      <c r="F24" s="243">
        <f t="shared" si="3"/>
        <v>21</v>
      </c>
      <c r="G24" s="236" t="str">
        <f>LEFT(Заполните_Список!$F14,FIND(" ",Заполните_Список!$F14,1)-1)</f>
        <v>Маслов</v>
      </c>
      <c r="H24" s="236" t="str">
        <f>MID(Заполните_Список!$F14,FIND(" ",Заполните_Список!$F14,1)+1,(FIND(" ",Заполните_Список!$F14,FIND(" ",Заполните_Список!$F14,1)+1)-FIND(" ",Заполните_Список!$F14,1))-1)</f>
        <v>Илья</v>
      </c>
      <c r="I24" s="236" t="str">
        <f>RIGHT(Заполните_Список!$F14,LEN(Заполните_Список!$F14)-(FIND(" ",Заполните_Список!$F14,FIND(" ",Заполните_Список!$F14,1)+1)))</f>
        <v>Максимович</v>
      </c>
      <c r="J24" s="236"/>
      <c r="K24" s="347"/>
      <c r="L24" s="236"/>
      <c r="M24" s="236">
        <f>Заполните_Список!L14</f>
        <v>0</v>
      </c>
      <c r="N24" s="259" t="str">
        <f t="shared" si="5"/>
        <v>Муниципальное казенное общеобразовательное учреждение Оленинская средняя общеобразовательная школа</v>
      </c>
      <c r="O24" s="236">
        <f>Заполните_Список!I14</f>
        <v>9</v>
      </c>
      <c r="P24" s="243"/>
      <c r="Q24" s="243"/>
      <c r="R24" s="243"/>
      <c r="S24" s="243"/>
      <c r="T24" s="236">
        <f>Заполните_Список!N13</f>
        <v>0</v>
      </c>
      <c r="U24" s="236">
        <f>Заполните_Список!O13</f>
        <v>0</v>
      </c>
      <c r="V24" s="236">
        <f>Заполните_Список!P13</f>
        <v>0</v>
      </c>
      <c r="W24" s="236">
        <f>Заполните_Список!Q13</f>
        <v>0</v>
      </c>
      <c r="X24" s="236">
        <f>Заполните_Список!R13</f>
        <v>0</v>
      </c>
      <c r="Y24" s="236">
        <f>Заполните_Список!S13</f>
        <v>0</v>
      </c>
      <c r="Z24" s="236">
        <f>Заполните_Список!T13</f>
        <v>0</v>
      </c>
      <c r="AA24" s="236">
        <f>Заполните_Список!U13</f>
        <v>0</v>
      </c>
      <c r="AB24" s="236">
        <f>Заполните_Список!V13</f>
        <v>0</v>
      </c>
      <c r="AC24" s="236">
        <f>Заполните_Список!W13</f>
        <v>0</v>
      </c>
      <c r="AD24" s="236">
        <f>Заполните_Список!X13</f>
        <v>0</v>
      </c>
      <c r="AE24" s="236">
        <f>Заполните_Список!Y13</f>
        <v>0</v>
      </c>
      <c r="AF24" s="236">
        <f>Заполните_Список!Z13</f>
        <v>0</v>
      </c>
      <c r="AG24" s="236" t="str">
        <f>Заполните_Список!AA13</f>
        <v>участник</v>
      </c>
      <c r="AH24" s="236">
        <f>Заполните_Список!AB13</f>
        <v>0</v>
      </c>
      <c r="AI24" s="236">
        <f>Заполните_Список!AC13</f>
        <v>0</v>
      </c>
      <c r="AJ24" s="236">
        <f>Заполните_Список!AD13</f>
        <v>0</v>
      </c>
      <c r="AK24" s="236">
        <f>Заполните_Список!AE13</f>
        <v>0</v>
      </c>
      <c r="AL24" s="236">
        <f>Заполните_Список!AF13</f>
        <v>0</v>
      </c>
      <c r="AM24" s="236">
        <f>Заполните_Список!AG13</f>
        <v>0</v>
      </c>
      <c r="AN24" s="236">
        <f>Заполните_Список!AH13</f>
        <v>0</v>
      </c>
      <c r="AO24" s="236">
        <f>Заполните_Список!AI13</f>
        <v>0</v>
      </c>
      <c r="AP24" s="236">
        <f>Заполните_Список!AJ13</f>
        <v>0</v>
      </c>
      <c r="AQ24" s="236">
        <f>Заполните_Список!AK13</f>
        <v>0</v>
      </c>
    </row>
    <row r="25" spans="1:43" ht="18.75" customHeight="1">
      <c r="A25" s="243">
        <f>Заполните_Список!$B14</f>
        <v>22</v>
      </c>
      <c r="B25" s="244">
        <f>Заполните_Список!$C15</f>
        <v>128</v>
      </c>
      <c r="C25" s="258" t="str">
        <f t="shared" si="4"/>
        <v>Оленинский муниципальный округ</v>
      </c>
      <c r="D25" s="244">
        <f>Заполните_Список!$G15</f>
        <v>280001</v>
      </c>
      <c r="E25" s="236"/>
      <c r="F25" s="243">
        <f t="shared" si="3"/>
        <v>22</v>
      </c>
      <c r="G25" s="236" t="str">
        <f>LEFT(Заполните_Список!$F15,FIND(" ",Заполните_Список!$F15,1)-1)</f>
        <v>Козлова</v>
      </c>
      <c r="H25" s="236" t="str">
        <f>MID(Заполните_Список!$F15,FIND(" ",Заполните_Список!$F15,1)+1,(FIND(" ",Заполните_Список!$F15,FIND(" ",Заполните_Список!$F15,1)+1)-FIND(" ",Заполните_Список!$F15,1))-1)</f>
        <v>Дарья</v>
      </c>
      <c r="I25" s="236" t="str">
        <f>RIGHT(Заполните_Список!$F15,LEN(Заполните_Список!$F15)-(FIND(" ",Заполните_Список!$F15,FIND(" ",Заполните_Список!$F15,1)+1)))</f>
        <v>Артемовна</v>
      </c>
      <c r="J25" s="236"/>
      <c r="K25" s="347"/>
      <c r="L25" s="236"/>
      <c r="M25" s="236">
        <f>Заполните_Список!L15</f>
        <v>0</v>
      </c>
      <c r="N25" s="259" t="str">
        <f t="shared" si="5"/>
        <v>Муниципальное казенное общеобразовательное учреждение Оленинская средняя общеобразовательная школа</v>
      </c>
      <c r="O25" s="236">
        <f>Заполните_Список!I15</f>
        <v>9</v>
      </c>
      <c r="P25" s="243"/>
      <c r="Q25" s="243"/>
      <c r="R25" s="243"/>
      <c r="S25" s="243"/>
      <c r="T25" s="236">
        <f>Заполните_Список!N14</f>
        <v>0</v>
      </c>
      <c r="U25" s="236">
        <f>Заполните_Список!O14</f>
        <v>0</v>
      </c>
      <c r="V25" s="236">
        <f>Заполните_Список!P14</f>
        <v>0</v>
      </c>
      <c r="W25" s="236">
        <f>Заполните_Список!Q14</f>
        <v>0</v>
      </c>
      <c r="X25" s="236">
        <f>Заполните_Список!R14</f>
        <v>0</v>
      </c>
      <c r="Y25" s="236">
        <f>Заполните_Список!S14</f>
        <v>0</v>
      </c>
      <c r="Z25" s="236">
        <f>Заполните_Список!T14</f>
        <v>0</v>
      </c>
      <c r="AA25" s="236">
        <f>Заполните_Список!U14</f>
        <v>0</v>
      </c>
      <c r="AB25" s="236">
        <f>Заполните_Список!V14</f>
        <v>0</v>
      </c>
      <c r="AC25" s="236">
        <f>Заполните_Список!W14</f>
        <v>0</v>
      </c>
      <c r="AD25" s="236">
        <f>Заполните_Список!X14</f>
        <v>0</v>
      </c>
      <c r="AE25" s="236">
        <f>Заполните_Список!Y14</f>
        <v>0</v>
      </c>
      <c r="AF25" s="236">
        <f>Заполните_Список!Z14</f>
        <v>0</v>
      </c>
      <c r="AG25" s="236" t="str">
        <f>Заполните_Список!AA14</f>
        <v>участник</v>
      </c>
      <c r="AH25" s="236">
        <f>Заполните_Список!AB14</f>
        <v>0</v>
      </c>
      <c r="AI25" s="236">
        <f>Заполните_Список!AC14</f>
        <v>0</v>
      </c>
      <c r="AJ25" s="236">
        <f>Заполните_Список!AD14</f>
        <v>0</v>
      </c>
      <c r="AK25" s="236">
        <f>Заполните_Список!AE14</f>
        <v>0</v>
      </c>
      <c r="AL25" s="236">
        <f>Заполните_Список!AF14</f>
        <v>0</v>
      </c>
      <c r="AM25" s="236">
        <f>Заполните_Список!AG14</f>
        <v>0</v>
      </c>
      <c r="AN25" s="236">
        <f>Заполните_Список!AH14</f>
        <v>0</v>
      </c>
      <c r="AO25" s="236">
        <f>Заполните_Список!AI14</f>
        <v>0</v>
      </c>
      <c r="AP25" s="236">
        <f>Заполните_Список!AJ14</f>
        <v>0</v>
      </c>
      <c r="AQ25" s="236">
        <f>Заполните_Список!AK14</f>
        <v>0</v>
      </c>
    </row>
    <row r="26" spans="1:43" ht="18.75" customHeight="1">
      <c r="A26" s="243">
        <f>Заполните_Список!$B15</f>
        <v>23</v>
      </c>
      <c r="B26" s="244">
        <f>Заполните_Список!$C16</f>
        <v>128</v>
      </c>
      <c r="C26" s="258" t="str">
        <f t="shared" si="4"/>
        <v>Оленинский муниципальный округ</v>
      </c>
      <c r="D26" s="244">
        <f>Заполните_Список!$G16</f>
        <v>280001</v>
      </c>
      <c r="E26" s="236"/>
      <c r="F26" s="243">
        <f t="shared" si="3"/>
        <v>23</v>
      </c>
      <c r="G26" s="236" t="str">
        <f>LEFT(Заполните_Список!$F16,FIND(" ",Заполните_Список!$F16,1)-1)</f>
        <v>Виноградов</v>
      </c>
      <c r="H26" s="236" t="str">
        <f>MID(Заполните_Список!$F16,FIND(" ",Заполните_Список!$F16,1)+1,(FIND(" ",Заполните_Список!$F16,FIND(" ",Заполните_Список!$F16,1)+1)-FIND(" ",Заполните_Список!$F16,1))-1)</f>
        <v>Ярослав</v>
      </c>
      <c r="I26" s="236" t="str">
        <f>RIGHT(Заполните_Список!$F16,LEN(Заполните_Список!$F16)-(FIND(" ",Заполните_Список!$F16,FIND(" ",Заполните_Список!$F16,1)+1)))</f>
        <v>Алексеевич</v>
      </c>
      <c r="J26" s="236"/>
      <c r="K26" s="347"/>
      <c r="L26" s="236"/>
      <c r="M26" s="236">
        <f>Заполните_Список!L16</f>
        <v>0</v>
      </c>
      <c r="N26" s="259" t="str">
        <f t="shared" si="5"/>
        <v>Муниципальное казенное общеобразовательное учреждение Оленинская средняя общеобразовательная школа</v>
      </c>
      <c r="O26" s="236">
        <f>Заполните_Список!I16</f>
        <v>8</v>
      </c>
      <c r="P26" s="243"/>
      <c r="Q26" s="243"/>
      <c r="R26" s="243"/>
      <c r="S26" s="243"/>
      <c r="T26" s="236">
        <f>Заполните_Список!N15</f>
        <v>0</v>
      </c>
      <c r="U26" s="236">
        <f>Заполните_Список!O15</f>
        <v>0</v>
      </c>
      <c r="V26" s="236">
        <f>Заполните_Список!P15</f>
        <v>0</v>
      </c>
      <c r="W26" s="236">
        <f>Заполните_Список!Q15</f>
        <v>0</v>
      </c>
      <c r="X26" s="236">
        <f>Заполните_Список!R15</f>
        <v>0</v>
      </c>
      <c r="Y26" s="236">
        <f>Заполните_Список!S15</f>
        <v>0</v>
      </c>
      <c r="Z26" s="236">
        <f>Заполните_Список!T15</f>
        <v>0</v>
      </c>
      <c r="AA26" s="236">
        <f>Заполните_Список!U15</f>
        <v>0</v>
      </c>
      <c r="AB26" s="236">
        <f>Заполните_Список!V15</f>
        <v>0</v>
      </c>
      <c r="AC26" s="236">
        <f>Заполните_Список!W15</f>
        <v>0</v>
      </c>
      <c r="AD26" s="236">
        <f>Заполните_Список!X15</f>
        <v>0</v>
      </c>
      <c r="AE26" s="236">
        <f>Заполните_Список!Y15</f>
        <v>0</v>
      </c>
      <c r="AF26" s="236">
        <f>Заполните_Список!Z15</f>
        <v>0</v>
      </c>
      <c r="AG26" s="236">
        <f>Заполните_Список!AA15</f>
        <v>0</v>
      </c>
      <c r="AH26" s="236">
        <f>Заполните_Список!AB15</f>
        <v>0</v>
      </c>
      <c r="AI26" s="236">
        <f>Заполните_Список!AC15</f>
        <v>0</v>
      </c>
      <c r="AJ26" s="236">
        <f>Заполните_Список!AD15</f>
        <v>0</v>
      </c>
      <c r="AK26" s="236">
        <f>Заполните_Список!AE15</f>
        <v>0</v>
      </c>
      <c r="AL26" s="236">
        <f>Заполните_Список!AF15</f>
        <v>0</v>
      </c>
      <c r="AM26" s="236">
        <f>Заполните_Список!AG15</f>
        <v>0</v>
      </c>
      <c r="AN26" s="236">
        <f>Заполните_Список!AH15</f>
        <v>0</v>
      </c>
      <c r="AO26" s="236">
        <f>Заполните_Список!AI15</f>
        <v>0</v>
      </c>
      <c r="AP26" s="236">
        <f>Заполните_Список!AJ15</f>
        <v>0</v>
      </c>
      <c r="AQ26" s="236">
        <f>Заполните_Список!AK15</f>
        <v>0</v>
      </c>
    </row>
    <row r="27" spans="1:43" ht="18.75" customHeight="1">
      <c r="A27" s="243">
        <f>Заполните_Список!$B16</f>
        <v>24</v>
      </c>
      <c r="B27" s="244">
        <f>Заполните_Список!$C17</f>
        <v>128</v>
      </c>
      <c r="C27" s="258" t="str">
        <f t="shared" si="4"/>
        <v>Оленинский муниципальный округ</v>
      </c>
      <c r="D27" s="244">
        <f>Заполните_Список!$G17</f>
        <v>280001</v>
      </c>
      <c r="E27" s="236"/>
      <c r="F27" s="243">
        <f t="shared" si="3"/>
        <v>24</v>
      </c>
      <c r="G27" s="236" t="str">
        <f>LEFT(Заполните_Список!$F17,FIND(" ",Заполните_Список!$F17,1)-1)</f>
        <v>Деев</v>
      </c>
      <c r="H27" s="236" t="str">
        <f>MID(Заполните_Список!$F17,FIND(" ",Заполните_Список!$F17,1)+1,(FIND(" ",Заполните_Список!$F17,FIND(" ",Заполните_Список!$F17,1)+1)-FIND(" ",Заполните_Список!$F17,1))-1)</f>
        <v>Егор</v>
      </c>
      <c r="I27" s="236" t="str">
        <f>RIGHT(Заполните_Список!$F17,LEN(Заполните_Список!$F17)-(FIND(" ",Заполните_Список!$F17,FIND(" ",Заполните_Список!$F17,1)+1)))</f>
        <v>Сергеевич</v>
      </c>
      <c r="J27" s="236"/>
      <c r="K27" s="347"/>
      <c r="L27" s="236"/>
      <c r="M27" s="236" t="str">
        <f>Заполните_Список!L17</f>
        <v>да</v>
      </c>
      <c r="N27" s="259" t="str">
        <f t="shared" si="5"/>
        <v>Муниципальное казенное общеобразовательное учреждение Оленинская средняя общеобразовательная школа</v>
      </c>
      <c r="O27" s="236">
        <f>Заполните_Список!I17</f>
        <v>8</v>
      </c>
      <c r="P27" s="243"/>
      <c r="Q27" s="243"/>
      <c r="R27" s="243"/>
      <c r="S27" s="243"/>
      <c r="T27" s="236">
        <f>Заполните_Список!N16</f>
        <v>0</v>
      </c>
      <c r="U27" s="236">
        <f>Заполните_Список!O16</f>
        <v>0</v>
      </c>
      <c r="V27" s="236">
        <f>Заполните_Список!P16</f>
        <v>0</v>
      </c>
      <c r="W27" s="236">
        <f>Заполните_Список!Q16</f>
        <v>0</v>
      </c>
      <c r="X27" s="236">
        <f>Заполните_Список!R16</f>
        <v>0</v>
      </c>
      <c r="Y27" s="236">
        <f>Заполните_Список!S16</f>
        <v>0</v>
      </c>
      <c r="Z27" s="236">
        <f>Заполните_Список!T16</f>
        <v>0</v>
      </c>
      <c r="AA27" s="236">
        <f>Заполните_Список!U16</f>
        <v>0</v>
      </c>
      <c r="AB27" s="236">
        <f>Заполните_Список!V16</f>
        <v>0</v>
      </c>
      <c r="AC27" s="236">
        <f>Заполните_Список!W16</f>
        <v>0</v>
      </c>
      <c r="AD27" s="236">
        <f>Заполните_Список!X16</f>
        <v>0</v>
      </c>
      <c r="AE27" s="236">
        <f>Заполните_Список!Y16</f>
        <v>0</v>
      </c>
      <c r="AF27" s="236">
        <f>Заполните_Список!Z16</f>
        <v>0</v>
      </c>
      <c r="AG27" s="236">
        <f>Заполните_Список!AA16</f>
        <v>0</v>
      </c>
      <c r="AH27" s="236">
        <f>Заполните_Список!AB16</f>
        <v>0</v>
      </c>
      <c r="AI27" s="236">
        <f>Заполните_Список!AC16</f>
        <v>0</v>
      </c>
      <c r="AJ27" s="236">
        <f>Заполните_Список!AD16</f>
        <v>0</v>
      </c>
      <c r="AK27" s="236">
        <f>Заполните_Список!AE16</f>
        <v>0</v>
      </c>
      <c r="AL27" s="236">
        <f>Заполните_Список!AF16</f>
        <v>0</v>
      </c>
      <c r="AM27" s="236">
        <f>Заполните_Список!AG16</f>
        <v>0</v>
      </c>
      <c r="AN27" s="236">
        <f>Заполните_Список!AH16</f>
        <v>0</v>
      </c>
      <c r="AO27" s="236">
        <f>Заполните_Список!AI16</f>
        <v>0</v>
      </c>
      <c r="AP27" s="236">
        <f>Заполните_Список!AJ16</f>
        <v>0</v>
      </c>
      <c r="AQ27" s="236">
        <f>Заполните_Список!AK16</f>
        <v>0</v>
      </c>
    </row>
    <row r="28" spans="1:43" ht="18.75" customHeight="1">
      <c r="A28" s="243">
        <f>Заполните_Список!$B17</f>
        <v>25</v>
      </c>
      <c r="B28" s="244">
        <f>Заполните_Список!$C18</f>
        <v>128</v>
      </c>
      <c r="C28" s="258" t="str">
        <f t="shared" si="4"/>
        <v>Оленинский муниципальный округ</v>
      </c>
      <c r="D28" s="244">
        <f>Заполните_Список!$G18</f>
        <v>280001</v>
      </c>
      <c r="E28" s="236"/>
      <c r="F28" s="243">
        <f t="shared" si="3"/>
        <v>25</v>
      </c>
      <c r="G28" s="236" t="str">
        <f>LEFT(Заполните_Список!$F18,FIND(" ",Заполните_Список!$F18,1)-1)</f>
        <v>Колосова</v>
      </c>
      <c r="H28" s="236" t="str">
        <f>MID(Заполните_Список!$F18,FIND(" ",Заполните_Список!$F18,1)+1,(FIND(" ",Заполните_Список!$F18,FIND(" ",Заполните_Список!$F18,1)+1)-FIND(" ",Заполните_Список!$F18,1))-1)</f>
        <v>София</v>
      </c>
      <c r="I28" s="236" t="str">
        <f>RIGHT(Заполните_Список!$F18,LEN(Заполните_Список!$F18)-(FIND(" ",Заполните_Список!$F18,FIND(" ",Заполните_Список!$F18,1)+1)))</f>
        <v>Александровна</v>
      </c>
      <c r="J28" s="236"/>
      <c r="K28" s="347"/>
      <c r="L28" s="236"/>
      <c r="M28" s="236">
        <f>Заполните_Список!L18</f>
        <v>0</v>
      </c>
      <c r="N28" s="259" t="str">
        <f t="shared" si="5"/>
        <v>Муниципальное казенное общеобразовательное учреждение Оленинская средняя общеобразовательная школа</v>
      </c>
      <c r="O28" s="236">
        <f>Заполните_Список!I18</f>
        <v>8</v>
      </c>
      <c r="P28" s="243"/>
      <c r="Q28" s="243"/>
      <c r="R28" s="243"/>
      <c r="S28" s="243"/>
      <c r="T28" s="236">
        <f>Заполните_Список!N17</f>
        <v>0</v>
      </c>
      <c r="U28" s="236">
        <f>Заполните_Список!O17</f>
        <v>0</v>
      </c>
      <c r="V28" s="236">
        <f>Заполните_Список!P17</f>
        <v>0</v>
      </c>
      <c r="W28" s="236">
        <f>Заполните_Список!Q17</f>
        <v>0</v>
      </c>
      <c r="X28" s="236">
        <f>Заполните_Список!R17</f>
        <v>0</v>
      </c>
      <c r="Y28" s="236">
        <f>Заполните_Список!S17</f>
        <v>0</v>
      </c>
      <c r="Z28" s="236">
        <f>Заполните_Список!T17</f>
        <v>0</v>
      </c>
      <c r="AA28" s="236">
        <f>Заполните_Список!U17</f>
        <v>0</v>
      </c>
      <c r="AB28" s="236">
        <f>Заполните_Список!V17</f>
        <v>0</v>
      </c>
      <c r="AC28" s="236">
        <f>Заполните_Список!W17</f>
        <v>0</v>
      </c>
      <c r="AD28" s="236">
        <f>Заполните_Список!X17</f>
        <v>0</v>
      </c>
      <c r="AE28" s="236">
        <f>Заполните_Список!Y17</f>
        <v>0</v>
      </c>
      <c r="AF28" s="236">
        <f>Заполните_Список!Z17</f>
        <v>0</v>
      </c>
      <c r="AG28" s="236">
        <f>Заполните_Список!AA17</f>
        <v>0</v>
      </c>
      <c r="AH28" s="236">
        <f>Заполните_Список!AB17</f>
        <v>0</v>
      </c>
      <c r="AI28" s="236">
        <f>Заполните_Список!AC17</f>
        <v>0</v>
      </c>
      <c r="AJ28" s="236">
        <f>Заполните_Список!AD17</f>
        <v>0</v>
      </c>
      <c r="AK28" s="236">
        <f>Заполните_Список!AE17</f>
        <v>0</v>
      </c>
      <c r="AL28" s="236">
        <f>Заполните_Список!AF17</f>
        <v>0</v>
      </c>
      <c r="AM28" s="236">
        <f>Заполните_Список!AG17</f>
        <v>0</v>
      </c>
      <c r="AN28" s="236">
        <f>Заполните_Список!AH17</f>
        <v>0</v>
      </c>
      <c r="AO28" s="236">
        <f>Заполните_Список!AI17</f>
        <v>0</v>
      </c>
      <c r="AP28" s="236">
        <f>Заполните_Список!AJ17</f>
        <v>0</v>
      </c>
      <c r="AQ28" s="236">
        <f>Заполните_Список!AK17</f>
        <v>0</v>
      </c>
    </row>
    <row r="29" spans="1:43" ht="18.75" customHeight="1">
      <c r="A29" s="243">
        <f>Заполните_Список!$B18</f>
        <v>26</v>
      </c>
      <c r="B29" s="244">
        <f>Заполните_Список!$C19</f>
        <v>128</v>
      </c>
      <c r="C29" s="258" t="str">
        <f t="shared" si="4"/>
        <v>Оленинский муниципальный округ</v>
      </c>
      <c r="D29" s="244">
        <f>Заполните_Список!$G19</f>
        <v>280001</v>
      </c>
      <c r="E29" s="236"/>
      <c r="F29" s="243">
        <f t="shared" si="3"/>
        <v>26</v>
      </c>
      <c r="G29" s="236" t="str">
        <f>LEFT(Заполните_Список!$F19,FIND(" ",Заполните_Список!$F19,1)-1)</f>
        <v>Кондрашов</v>
      </c>
      <c r="H29" s="236" t="str">
        <f>MID(Заполните_Список!$F19,FIND(" ",Заполните_Список!$F19,1)+1,(FIND(" ",Заполните_Список!$F19,FIND(" ",Заполните_Список!$F19,1)+1)-FIND(" ",Заполните_Список!$F19,1))-1)</f>
        <v>Кирилл</v>
      </c>
      <c r="I29" s="236" t="str">
        <f>RIGHT(Заполните_Список!$F19,LEN(Заполните_Список!$F19)-(FIND(" ",Заполните_Список!$F19,FIND(" ",Заполните_Список!$F19,1)+1)))</f>
        <v>Сергеевич</v>
      </c>
      <c r="J29" s="236"/>
      <c r="K29" s="347"/>
      <c r="L29" s="236"/>
      <c r="M29" s="236">
        <f>Заполните_Список!L19</f>
        <v>0</v>
      </c>
      <c r="N29" s="259" t="str">
        <f t="shared" si="5"/>
        <v>Муниципальное казенное общеобразовательное учреждение Оленинская средняя общеобразовательная школа</v>
      </c>
      <c r="O29" s="236">
        <f>Заполните_Список!I19</f>
        <v>8</v>
      </c>
      <c r="P29" s="243"/>
      <c r="Q29" s="243"/>
      <c r="R29" s="243"/>
      <c r="S29" s="243"/>
      <c r="T29" s="236">
        <f>Заполните_Список!N18</f>
        <v>0</v>
      </c>
      <c r="U29" s="236">
        <f>Заполните_Список!O18</f>
        <v>0</v>
      </c>
      <c r="V29" s="236">
        <f>Заполните_Список!P18</f>
        <v>0</v>
      </c>
      <c r="W29" s="236">
        <f>Заполните_Список!Q18</f>
        <v>0</v>
      </c>
      <c r="X29" s="236">
        <f>Заполните_Список!R18</f>
        <v>0</v>
      </c>
      <c r="Y29" s="236">
        <f>Заполните_Список!S18</f>
        <v>0</v>
      </c>
      <c r="Z29" s="236">
        <f>Заполните_Список!T18</f>
        <v>0</v>
      </c>
      <c r="AA29" s="236">
        <f>Заполните_Список!U18</f>
        <v>0</v>
      </c>
      <c r="AB29" s="236">
        <f>Заполните_Список!V18</f>
        <v>0</v>
      </c>
      <c r="AC29" s="236">
        <f>Заполните_Список!W18</f>
        <v>0</v>
      </c>
      <c r="AD29" s="236">
        <f>Заполните_Список!X18</f>
        <v>0</v>
      </c>
      <c r="AE29" s="236">
        <f>Заполните_Список!Y18</f>
        <v>0</v>
      </c>
      <c r="AF29" s="236">
        <f>Заполните_Список!Z18</f>
        <v>0</v>
      </c>
      <c r="AG29" s="236">
        <f>Заполните_Список!AA18</f>
        <v>0</v>
      </c>
      <c r="AH29" s="236">
        <f>Заполните_Список!AB18</f>
        <v>0</v>
      </c>
      <c r="AI29" s="236">
        <f>Заполните_Список!AC18</f>
        <v>0</v>
      </c>
      <c r="AJ29" s="236">
        <f>Заполните_Список!AD18</f>
        <v>0</v>
      </c>
      <c r="AK29" s="236">
        <f>Заполните_Список!AE18</f>
        <v>0</v>
      </c>
      <c r="AL29" s="236">
        <f>Заполните_Список!AF18</f>
        <v>0</v>
      </c>
      <c r="AM29" s="236">
        <f>Заполните_Список!AG18</f>
        <v>0</v>
      </c>
      <c r="AN29" s="236">
        <f>Заполните_Список!AH18</f>
        <v>0</v>
      </c>
      <c r="AO29" s="236">
        <f>Заполните_Список!AI18</f>
        <v>0</v>
      </c>
      <c r="AP29" s="236">
        <f>Заполните_Список!AJ18</f>
        <v>0</v>
      </c>
      <c r="AQ29" s="236">
        <f>Заполните_Список!AK18</f>
        <v>0</v>
      </c>
    </row>
    <row r="30" spans="1:43" ht="18.75" customHeight="1">
      <c r="A30" s="243">
        <f>Заполните_Список!$B19</f>
        <v>27</v>
      </c>
      <c r="B30" s="244">
        <f>Заполните_Список!$C20</f>
        <v>128</v>
      </c>
      <c r="C30" s="258" t="str">
        <f t="shared" si="4"/>
        <v>Оленинский муниципальный округ</v>
      </c>
      <c r="D30" s="244">
        <f>Заполните_Список!$G20</f>
        <v>280001</v>
      </c>
      <c r="E30" s="236"/>
      <c r="F30" s="243">
        <f t="shared" si="3"/>
        <v>27</v>
      </c>
      <c r="G30" s="236" t="str">
        <f>LEFT(Заполните_Список!$F20,FIND(" ",Заполните_Список!$F20,1)-1)</f>
        <v>Козлов</v>
      </c>
      <c r="H30" s="236" t="str">
        <f>MID(Заполните_Список!$F20,FIND(" ",Заполните_Список!$F20,1)+1,(FIND(" ",Заполните_Список!$F20,FIND(" ",Заполните_Список!$F20,1)+1)-FIND(" ",Заполните_Список!$F20,1))-1)</f>
        <v>Иван</v>
      </c>
      <c r="I30" s="236" t="str">
        <f>RIGHT(Заполните_Список!$F20,LEN(Заполните_Список!$F20)-(FIND(" ",Заполните_Список!$F20,FIND(" ",Заполните_Список!$F20,1)+1)))</f>
        <v>Михайлович</v>
      </c>
      <c r="J30" s="236"/>
      <c r="K30" s="347"/>
      <c r="L30" s="236"/>
      <c r="M30" s="236">
        <f>Заполните_Список!L20</f>
        <v>0</v>
      </c>
      <c r="N30" s="259" t="str">
        <f t="shared" si="5"/>
        <v>Муниципальное казенное общеобразовательное учреждение Оленинская средняя общеобразовательная школа</v>
      </c>
      <c r="O30" s="236">
        <f>Заполните_Список!I20</f>
        <v>8</v>
      </c>
      <c r="P30" s="243"/>
      <c r="Q30" s="243"/>
      <c r="R30" s="243"/>
      <c r="S30" s="243"/>
      <c r="T30" s="236">
        <f>Заполните_Список!N19</f>
        <v>0</v>
      </c>
      <c r="U30" s="236">
        <f>Заполните_Список!O19</f>
        <v>0</v>
      </c>
      <c r="V30" s="236" t="str">
        <f>Заполните_Список!P19</f>
        <v>призер</v>
      </c>
      <c r="W30" s="236">
        <f>Заполните_Список!Q19</f>
        <v>0</v>
      </c>
      <c r="X30" s="236">
        <f>Заполните_Список!R19</f>
        <v>0</v>
      </c>
      <c r="Y30" s="236">
        <f>Заполните_Список!S19</f>
        <v>0</v>
      </c>
      <c r="Z30" s="236">
        <f>Заполните_Список!T19</f>
        <v>0</v>
      </c>
      <c r="AA30" s="236" t="str">
        <f>Заполните_Список!U19</f>
        <v>участник</v>
      </c>
      <c r="AB30" s="236">
        <f>Заполните_Список!V19</f>
        <v>0</v>
      </c>
      <c r="AC30" s="236">
        <f>Заполните_Список!W19</f>
        <v>0</v>
      </c>
      <c r="AD30" s="236">
        <f>Заполните_Список!X19</f>
        <v>0</v>
      </c>
      <c r="AE30" s="236">
        <f>Заполните_Список!Y19</f>
        <v>0</v>
      </c>
      <c r="AF30" s="236">
        <f>Заполните_Список!Z19</f>
        <v>0</v>
      </c>
      <c r="AG30" s="236">
        <f>Заполните_Список!AA19</f>
        <v>0</v>
      </c>
      <c r="AH30" s="236" t="str">
        <f>Заполните_Список!AB19</f>
        <v>призер</v>
      </c>
      <c r="AI30" s="236">
        <f>Заполните_Список!AC19</f>
        <v>0</v>
      </c>
      <c r="AJ30" s="236">
        <f>Заполните_Список!AD19</f>
        <v>0</v>
      </c>
      <c r="AK30" s="236">
        <f>Заполните_Список!AE19</f>
        <v>0</v>
      </c>
      <c r="AL30" s="236">
        <f>Заполните_Список!AF19</f>
        <v>0</v>
      </c>
      <c r="AM30" s="236">
        <f>Заполните_Список!AG19</f>
        <v>0</v>
      </c>
      <c r="AN30" s="236">
        <f>Заполните_Список!AH19</f>
        <v>0</v>
      </c>
      <c r="AO30" s="236">
        <f>Заполните_Список!AI19</f>
        <v>0</v>
      </c>
      <c r="AP30" s="236">
        <f>Заполните_Список!AJ19</f>
        <v>0</v>
      </c>
      <c r="AQ30" s="236">
        <f>Заполните_Список!AK19</f>
        <v>0</v>
      </c>
    </row>
    <row r="31" spans="1:43" ht="18.75" customHeight="1">
      <c r="A31" s="243">
        <f>Заполните_Список!$B20</f>
        <v>28</v>
      </c>
      <c r="B31" s="244">
        <f>Заполните_Список!$C21</f>
        <v>128</v>
      </c>
      <c r="C31" s="258" t="str">
        <f t="shared" si="4"/>
        <v>Оленинский муниципальный округ</v>
      </c>
      <c r="D31" s="244">
        <f>Заполните_Список!$G21</f>
        <v>280001</v>
      </c>
      <c r="E31" s="236"/>
      <c r="F31" s="243">
        <f t="shared" si="3"/>
        <v>28</v>
      </c>
      <c r="G31" s="236" t="str">
        <f>LEFT(Заполните_Список!$F21,FIND(" ",Заполните_Список!$F21,1)-1)</f>
        <v>Мелехина</v>
      </c>
      <c r="H31" s="236" t="str">
        <f>MID(Заполните_Список!$F21,FIND(" ",Заполните_Список!$F21,1)+1,(FIND(" ",Заполните_Список!$F21,FIND(" ",Заполните_Список!$F21,1)+1)-FIND(" ",Заполните_Список!$F21,1))-1)</f>
        <v>Анастисия</v>
      </c>
      <c r="I31" s="236" t="str">
        <f>RIGHT(Заполните_Список!$F21,LEN(Заполните_Список!$F21)-(FIND(" ",Заполните_Список!$F21,FIND(" ",Заполните_Список!$F21,1)+1)))</f>
        <v>Михайловна</v>
      </c>
      <c r="J31" s="236"/>
      <c r="K31" s="347"/>
      <c r="L31" s="236"/>
      <c r="M31" s="236">
        <f>Заполните_Список!L21</f>
        <v>0</v>
      </c>
      <c r="N31" s="259" t="str">
        <f t="shared" si="5"/>
        <v>Муниципальное казенное общеобразовательное учреждение Оленинская средняя общеобразовательная школа</v>
      </c>
      <c r="O31" s="236">
        <f>Заполните_Список!I21</f>
        <v>8</v>
      </c>
      <c r="P31" s="243"/>
      <c r="Q31" s="243"/>
      <c r="R31" s="243"/>
      <c r="S31" s="243"/>
      <c r="T31" s="236">
        <f>Заполните_Список!N20</f>
        <v>0</v>
      </c>
      <c r="U31" s="236">
        <f>Заполните_Список!O20</f>
        <v>0</v>
      </c>
      <c r="V31" s="236">
        <f>Заполните_Список!P20</f>
        <v>0</v>
      </c>
      <c r="W31" s="236">
        <f>Заполните_Список!Q20</f>
        <v>0</v>
      </c>
      <c r="X31" s="236">
        <f>Заполните_Список!R20</f>
        <v>0</v>
      </c>
      <c r="Y31" s="236">
        <f>Заполните_Список!S20</f>
        <v>0</v>
      </c>
      <c r="Z31" s="236">
        <f>Заполните_Список!T20</f>
        <v>0</v>
      </c>
      <c r="AA31" s="236">
        <f>Заполните_Список!U20</f>
        <v>0</v>
      </c>
      <c r="AB31" s="236">
        <f>Заполните_Список!V20</f>
        <v>0</v>
      </c>
      <c r="AC31" s="236">
        <f>Заполните_Список!W20</f>
        <v>0</v>
      </c>
      <c r="AD31" s="236">
        <f>Заполните_Список!X20</f>
        <v>0</v>
      </c>
      <c r="AE31" s="236">
        <f>Заполните_Список!Y20</f>
        <v>0</v>
      </c>
      <c r="AF31" s="236">
        <f>Заполните_Список!Z20</f>
        <v>0</v>
      </c>
      <c r="AG31" s="236">
        <f>Заполните_Список!AA20</f>
        <v>0</v>
      </c>
      <c r="AH31" s="236">
        <f>Заполните_Список!AB20</f>
        <v>0</v>
      </c>
      <c r="AI31" s="236">
        <f>Заполните_Список!AC20</f>
        <v>0</v>
      </c>
      <c r="AJ31" s="236">
        <f>Заполните_Список!AD20</f>
        <v>0</v>
      </c>
      <c r="AK31" s="236">
        <f>Заполните_Список!AE20</f>
        <v>0</v>
      </c>
      <c r="AL31" s="236">
        <f>Заполните_Список!AF20</f>
        <v>0</v>
      </c>
      <c r="AM31" s="236">
        <f>Заполните_Список!AG20</f>
        <v>0</v>
      </c>
      <c r="AN31" s="236">
        <f>Заполните_Список!AH20</f>
        <v>0</v>
      </c>
      <c r="AO31" s="236">
        <f>Заполните_Список!AI20</f>
        <v>0</v>
      </c>
      <c r="AP31" s="236">
        <f>Заполните_Список!AJ20</f>
        <v>0</v>
      </c>
      <c r="AQ31" s="236">
        <f>Заполните_Список!AK20</f>
        <v>0</v>
      </c>
    </row>
    <row r="32" spans="1:43" ht="18.75" customHeight="1">
      <c r="A32" s="243">
        <f>Заполните_Список!$B21</f>
        <v>29</v>
      </c>
      <c r="B32" s="244">
        <f>Заполните_Список!$C22</f>
        <v>128</v>
      </c>
      <c r="C32" s="258" t="str">
        <f t="shared" si="4"/>
        <v>Оленинский муниципальный округ</v>
      </c>
      <c r="D32" s="244">
        <f>Заполните_Список!$G22</f>
        <v>280001</v>
      </c>
      <c r="E32" s="236"/>
      <c r="F32" s="243">
        <f t="shared" si="3"/>
        <v>29</v>
      </c>
      <c r="G32" s="236" t="str">
        <f>LEFT(Заполните_Список!$F22,FIND(" ",Заполните_Список!$F22,1)-1)</f>
        <v>Рыбас</v>
      </c>
      <c r="H32" s="236" t="str">
        <f>MID(Заполните_Список!$F22,FIND(" ",Заполните_Список!$F22,1)+1,(FIND(" ",Заполните_Список!$F22,FIND(" ",Заполните_Список!$F22,1)+1)-FIND(" ",Заполните_Список!$F22,1))-1)</f>
        <v>Даниил</v>
      </c>
      <c r="I32" s="236" t="str">
        <f>RIGHT(Заполните_Список!$F22,LEN(Заполните_Список!$F22)-(FIND(" ",Заполните_Список!$F22,FIND(" ",Заполните_Список!$F22,1)+1)))</f>
        <v>Алексеевич</v>
      </c>
      <c r="J32" s="236"/>
      <c r="K32" s="347"/>
      <c r="L32" s="236"/>
      <c r="M32" s="236">
        <f>Заполните_Список!L22</f>
        <v>0</v>
      </c>
      <c r="N32" s="259" t="str">
        <f t="shared" si="5"/>
        <v>Муниципальное казенное общеобразовательное учреждение Оленинская средняя общеобразовательная школа</v>
      </c>
      <c r="O32" s="236">
        <f>Заполните_Список!I22</f>
        <v>8</v>
      </c>
      <c r="P32" s="243"/>
      <c r="Q32" s="243"/>
      <c r="R32" s="243"/>
      <c r="S32" s="243"/>
      <c r="T32" s="236">
        <f>Заполните_Список!N21</f>
        <v>0</v>
      </c>
      <c r="U32" s="236">
        <f>Заполните_Список!O21</f>
        <v>0</v>
      </c>
      <c r="V32" s="236">
        <f>Заполните_Список!P21</f>
        <v>0</v>
      </c>
      <c r="W32" s="236">
        <f>Заполните_Список!Q21</f>
        <v>0</v>
      </c>
      <c r="X32" s="236">
        <f>Заполните_Список!R21</f>
        <v>0</v>
      </c>
      <c r="Y32" s="236">
        <f>Заполните_Список!S21</f>
        <v>0</v>
      </c>
      <c r="Z32" s="236">
        <f>Заполните_Список!T21</f>
        <v>0</v>
      </c>
      <c r="AA32" s="236">
        <f>Заполните_Список!U21</f>
        <v>0</v>
      </c>
      <c r="AB32" s="236">
        <f>Заполните_Список!V21</f>
        <v>0</v>
      </c>
      <c r="AC32" s="236">
        <f>Заполните_Список!W21</f>
        <v>0</v>
      </c>
      <c r="AD32" s="236">
        <f>Заполните_Список!X21</f>
        <v>0</v>
      </c>
      <c r="AE32" s="236">
        <f>Заполните_Список!Y21</f>
        <v>0</v>
      </c>
      <c r="AF32" s="236">
        <f>Заполните_Список!Z21</f>
        <v>0</v>
      </c>
      <c r="AG32" s="236">
        <f>Заполните_Список!AA21</f>
        <v>0</v>
      </c>
      <c r="AH32" s="236">
        <f>Заполните_Список!AB21</f>
        <v>0</v>
      </c>
      <c r="AI32" s="236">
        <f>Заполните_Список!AC21</f>
        <v>0</v>
      </c>
      <c r="AJ32" s="236">
        <f>Заполните_Список!AD21</f>
        <v>0</v>
      </c>
      <c r="AK32" s="236">
        <f>Заполните_Список!AE21</f>
        <v>0</v>
      </c>
      <c r="AL32" s="236">
        <f>Заполните_Список!AF21</f>
        <v>0</v>
      </c>
      <c r="AM32" s="236">
        <f>Заполните_Список!AG21</f>
        <v>0</v>
      </c>
      <c r="AN32" s="236">
        <f>Заполните_Список!AH21</f>
        <v>0</v>
      </c>
      <c r="AO32" s="236">
        <f>Заполните_Список!AI21</f>
        <v>0</v>
      </c>
      <c r="AP32" s="236">
        <f>Заполните_Список!AJ21</f>
        <v>0</v>
      </c>
      <c r="AQ32" s="236">
        <f>Заполните_Список!AK21</f>
        <v>0</v>
      </c>
    </row>
    <row r="33" spans="1:43" ht="18.75" customHeight="1">
      <c r="A33" s="243">
        <f>Заполните_Список!$B22</f>
        <v>30</v>
      </c>
      <c r="B33" s="244">
        <f>Заполните_Список!$C23</f>
        <v>128</v>
      </c>
      <c r="C33" s="258" t="str">
        <f t="shared" si="4"/>
        <v>Оленинский муниципальный округ</v>
      </c>
      <c r="D33" s="244">
        <f>Заполните_Список!$G23</f>
        <v>280001</v>
      </c>
      <c r="E33" s="236"/>
      <c r="F33" s="243">
        <f t="shared" si="3"/>
        <v>30</v>
      </c>
      <c r="G33" s="236" t="str">
        <f>LEFT(Заполните_Список!$F23,FIND(" ",Заполните_Список!$F23,1)-1)</f>
        <v>Цветкова</v>
      </c>
      <c r="H33" s="236" t="str">
        <f>MID(Заполните_Список!$F23,FIND(" ",Заполните_Список!$F23,1)+1,(FIND(" ",Заполните_Список!$F23,FIND(" ",Заполните_Список!$F23,1)+1)-FIND(" ",Заполните_Список!$F23,1))-1)</f>
        <v>Олеся</v>
      </c>
      <c r="I33" s="236" t="str">
        <f>RIGHT(Заполните_Список!$F23,LEN(Заполните_Список!$F23)-(FIND(" ",Заполните_Список!$F23,FIND(" ",Заполните_Список!$F23,1)+1)))</f>
        <v>Александровна</v>
      </c>
      <c r="J33" s="236"/>
      <c r="K33" s="347"/>
      <c r="L33" s="236"/>
      <c r="M33" s="236">
        <f>Заполните_Список!L23</f>
        <v>0</v>
      </c>
      <c r="N33" s="259" t="str">
        <f t="shared" si="5"/>
        <v>Муниципальное казенное общеобразовательное учреждение Оленинская средняя общеобразовательная школа</v>
      </c>
      <c r="O33" s="236">
        <f>Заполните_Список!I23</f>
        <v>8</v>
      </c>
      <c r="P33" s="243"/>
      <c r="Q33" s="243"/>
      <c r="R33" s="243"/>
      <c r="S33" s="243"/>
      <c r="T33" s="236">
        <f>Заполните_Список!N22</f>
        <v>0</v>
      </c>
      <c r="U33" s="236">
        <f>Заполните_Список!O22</f>
        <v>0</v>
      </c>
      <c r="V33" s="236">
        <f>Заполните_Список!P22</f>
        <v>0</v>
      </c>
      <c r="W33" s="236">
        <f>Заполните_Список!Q22</f>
        <v>0</v>
      </c>
      <c r="X33" s="236">
        <f>Заполните_Список!R22</f>
        <v>0</v>
      </c>
      <c r="Y33" s="236">
        <f>Заполните_Список!S22</f>
        <v>0</v>
      </c>
      <c r="Z33" s="236">
        <f>Заполните_Список!T22</f>
        <v>0</v>
      </c>
      <c r="AA33" s="236">
        <f>Заполните_Список!U22</f>
        <v>0</v>
      </c>
      <c r="AB33" s="236">
        <f>Заполните_Список!V22</f>
        <v>0</v>
      </c>
      <c r="AC33" s="236">
        <f>Заполните_Список!W22</f>
        <v>0</v>
      </c>
      <c r="AD33" s="236">
        <f>Заполните_Список!X22</f>
        <v>0</v>
      </c>
      <c r="AE33" s="236">
        <f>Заполните_Список!Y22</f>
        <v>0</v>
      </c>
      <c r="AF33" s="236">
        <f>Заполните_Список!Z22</f>
        <v>0</v>
      </c>
      <c r="AG33" s="236">
        <f>Заполните_Список!AA22</f>
        <v>0</v>
      </c>
      <c r="AH33" s="236">
        <f>Заполните_Список!AB22</f>
        <v>0</v>
      </c>
      <c r="AI33" s="236">
        <f>Заполните_Список!AC22</f>
        <v>0</v>
      </c>
      <c r="AJ33" s="236">
        <f>Заполните_Список!AD22</f>
        <v>0</v>
      </c>
      <c r="AK33" s="236">
        <f>Заполните_Список!AE22</f>
        <v>0</v>
      </c>
      <c r="AL33" s="236">
        <f>Заполните_Список!AF22</f>
        <v>0</v>
      </c>
      <c r="AM33" s="236">
        <f>Заполните_Список!AG22</f>
        <v>0</v>
      </c>
      <c r="AN33" s="236">
        <f>Заполните_Список!AH22</f>
        <v>0</v>
      </c>
      <c r="AO33" s="236">
        <f>Заполните_Список!AI22</f>
        <v>0</v>
      </c>
      <c r="AP33" s="236">
        <f>Заполните_Список!AJ22</f>
        <v>0</v>
      </c>
      <c r="AQ33" s="236">
        <f>Заполните_Список!AK22</f>
        <v>0</v>
      </c>
    </row>
    <row r="34" spans="1:43" ht="18.75" customHeight="1">
      <c r="A34" s="243">
        <f>Заполните_Список!$B23</f>
        <v>31</v>
      </c>
      <c r="B34" s="244">
        <f>Заполните_Список!$C24</f>
        <v>128</v>
      </c>
      <c r="C34" s="258" t="str">
        <f t="shared" si="4"/>
        <v>Оленинский муниципальный округ</v>
      </c>
      <c r="D34" s="244">
        <f>Заполните_Список!$G24</f>
        <v>280001</v>
      </c>
      <c r="E34" s="236"/>
      <c r="F34" s="243">
        <f t="shared" si="3"/>
        <v>31</v>
      </c>
      <c r="G34" s="236" t="str">
        <f>LEFT(Заполните_Список!$F24,FIND(" ",Заполните_Список!$F24,1)-1)</f>
        <v>Шумова</v>
      </c>
      <c r="H34" s="236" t="str">
        <f>MID(Заполните_Список!$F24,FIND(" ",Заполните_Список!$F24,1)+1,(FIND(" ",Заполните_Список!$F24,FIND(" ",Заполните_Список!$F24,1)+1)-FIND(" ",Заполните_Список!$F24,1))-1)</f>
        <v>Ксения</v>
      </c>
      <c r="I34" s="236" t="str">
        <f>RIGHT(Заполните_Список!$F24,LEN(Заполните_Список!$F24)-(FIND(" ",Заполните_Список!$F24,FIND(" ",Заполните_Список!$F24,1)+1)))</f>
        <v>Анатольевна</v>
      </c>
      <c r="J34" s="236"/>
      <c r="K34" s="347"/>
      <c r="L34" s="236"/>
      <c r="M34" s="236">
        <f>Заполните_Список!L24</f>
        <v>0</v>
      </c>
      <c r="N34" s="259" t="str">
        <f t="shared" si="5"/>
        <v>Муниципальное казенное общеобразовательное учреждение Оленинская средняя общеобразовательная школа</v>
      </c>
      <c r="O34" s="236">
        <f>Заполните_Список!I24</f>
        <v>8</v>
      </c>
      <c r="P34" s="243"/>
      <c r="Q34" s="243"/>
      <c r="R34" s="243"/>
      <c r="S34" s="243"/>
      <c r="T34" s="236">
        <f>Заполните_Список!N23</f>
        <v>0</v>
      </c>
      <c r="U34" s="236">
        <f>Заполните_Список!O23</f>
        <v>0</v>
      </c>
      <c r="V34" s="236">
        <f>Заполните_Список!P23</f>
        <v>0</v>
      </c>
      <c r="W34" s="236">
        <f>Заполните_Список!Q23</f>
        <v>0</v>
      </c>
      <c r="X34" s="236">
        <f>Заполните_Список!R23</f>
        <v>0</v>
      </c>
      <c r="Y34" s="236">
        <f>Заполните_Список!S23</f>
        <v>0</v>
      </c>
      <c r="Z34" s="236">
        <f>Заполните_Список!T23</f>
        <v>0</v>
      </c>
      <c r="AA34" s="236">
        <f>Заполните_Список!U23</f>
        <v>0</v>
      </c>
      <c r="AB34" s="236">
        <f>Заполните_Список!V23</f>
        <v>0</v>
      </c>
      <c r="AC34" s="236">
        <f>Заполните_Список!W23</f>
        <v>0</v>
      </c>
      <c r="AD34" s="236">
        <f>Заполните_Список!X23</f>
        <v>0</v>
      </c>
      <c r="AE34" s="236">
        <f>Заполните_Список!Y23</f>
        <v>0</v>
      </c>
      <c r="AF34" s="236">
        <f>Заполните_Список!Z23</f>
        <v>0</v>
      </c>
      <c r="AG34" s="236">
        <f>Заполните_Список!AA23</f>
        <v>0</v>
      </c>
      <c r="AH34" s="236">
        <f>Заполните_Список!AB23</f>
        <v>0</v>
      </c>
      <c r="AI34" s="236">
        <f>Заполните_Список!AC23</f>
        <v>0</v>
      </c>
      <c r="AJ34" s="236" t="str">
        <f>Заполните_Список!AD23</f>
        <v>участник</v>
      </c>
      <c r="AK34" s="236">
        <f>Заполните_Список!AE23</f>
        <v>0</v>
      </c>
      <c r="AL34" s="236">
        <f>Заполните_Список!AF23</f>
        <v>0</v>
      </c>
      <c r="AM34" s="236">
        <f>Заполните_Список!AG23</f>
        <v>0</v>
      </c>
      <c r="AN34" s="236">
        <f>Заполните_Список!AH23</f>
        <v>0</v>
      </c>
      <c r="AO34" s="236">
        <f>Заполните_Список!AI23</f>
        <v>0</v>
      </c>
      <c r="AP34" s="236">
        <f>Заполните_Список!AJ23</f>
        <v>0</v>
      </c>
      <c r="AQ34" s="236">
        <f>Заполните_Список!AK23</f>
        <v>0</v>
      </c>
    </row>
    <row r="35" spans="1:43" ht="18.75" customHeight="1">
      <c r="A35" s="243">
        <f>Заполните_Список!$B24</f>
        <v>32</v>
      </c>
      <c r="B35" s="244">
        <f>Заполните_Список!$C25</f>
        <v>128</v>
      </c>
      <c r="C35" s="258" t="str">
        <f t="shared" si="4"/>
        <v>Оленинский муниципальный округ</v>
      </c>
      <c r="D35" s="244">
        <f>Заполните_Список!$G25</f>
        <v>280001</v>
      </c>
      <c r="E35" s="236"/>
      <c r="F35" s="243">
        <f t="shared" si="3"/>
        <v>32</v>
      </c>
      <c r="G35" s="236" t="str">
        <f>LEFT(Заполните_Список!$F25,FIND(" ",Заполните_Список!$F25,1)-1)</f>
        <v>Новикова</v>
      </c>
      <c r="H35" s="236" t="str">
        <f>MID(Заполните_Список!$F25,FIND(" ",Заполните_Список!$F25,1)+1,(FIND(" ",Заполните_Список!$F25,FIND(" ",Заполните_Список!$F25,1)+1)-FIND(" ",Заполните_Список!$F25,1))-1)</f>
        <v>Анастасия</v>
      </c>
      <c r="I35" s="236" t="str">
        <f>RIGHT(Заполните_Список!$F25,LEN(Заполните_Список!$F25)-(FIND(" ",Заполните_Список!$F25,FIND(" ",Заполните_Список!$F25,1)+1)))</f>
        <v>Сергеевна</v>
      </c>
      <c r="J35" s="236"/>
      <c r="K35" s="347"/>
      <c r="L35" s="236"/>
      <c r="M35" s="236">
        <f>Заполните_Список!L25</f>
        <v>0</v>
      </c>
      <c r="N35" s="259" t="str">
        <f t="shared" si="5"/>
        <v>Муниципальное казенное общеобразовательное учреждение Оленинская средняя общеобразовательная школа</v>
      </c>
      <c r="O35" s="236">
        <f>Заполните_Список!I25</f>
        <v>8</v>
      </c>
      <c r="P35" s="243"/>
      <c r="Q35" s="243"/>
      <c r="R35" s="243"/>
      <c r="S35" s="243"/>
      <c r="T35" s="236">
        <f>Заполните_Список!N24</f>
        <v>0</v>
      </c>
      <c r="U35" s="236">
        <f>Заполните_Список!O24</f>
        <v>0</v>
      </c>
      <c r="V35" s="236">
        <f>Заполните_Список!P24</f>
        <v>0</v>
      </c>
      <c r="W35" s="236">
        <f>Заполните_Список!Q24</f>
        <v>0</v>
      </c>
      <c r="X35" s="236">
        <f>Заполните_Список!R24</f>
        <v>0</v>
      </c>
      <c r="Y35" s="236">
        <f>Заполните_Список!S24</f>
        <v>0</v>
      </c>
      <c r="Z35" s="236">
        <f>Заполните_Список!T24</f>
        <v>0</v>
      </c>
      <c r="AA35" s="236">
        <f>Заполните_Список!U24</f>
        <v>0</v>
      </c>
      <c r="AB35" s="236">
        <f>Заполните_Список!V24</f>
        <v>0</v>
      </c>
      <c r="AC35" s="236">
        <f>Заполните_Список!W24</f>
        <v>0</v>
      </c>
      <c r="AD35" s="236" t="str">
        <f>Заполните_Список!X24</f>
        <v>участник</v>
      </c>
      <c r="AE35" s="236">
        <f>Заполните_Список!Y24</f>
        <v>0</v>
      </c>
      <c r="AF35" s="236">
        <f>Заполните_Список!Z24</f>
        <v>0</v>
      </c>
      <c r="AG35" s="236">
        <f>Заполните_Список!AA24</f>
        <v>0</v>
      </c>
      <c r="AH35" s="236">
        <f>Заполните_Список!AB24</f>
        <v>0</v>
      </c>
      <c r="AI35" s="236">
        <f>Заполните_Список!AC24</f>
        <v>0</v>
      </c>
      <c r="AJ35" s="236">
        <f>Заполните_Список!AD24</f>
        <v>0</v>
      </c>
      <c r="AK35" s="236">
        <f>Заполните_Список!AE24</f>
        <v>0</v>
      </c>
      <c r="AL35" s="236">
        <f>Заполните_Список!AF24</f>
        <v>0</v>
      </c>
      <c r="AM35" s="236">
        <f>Заполните_Список!AG24</f>
        <v>0</v>
      </c>
      <c r="AN35" s="236">
        <f>Заполните_Список!AH24</f>
        <v>0</v>
      </c>
      <c r="AO35" s="236">
        <f>Заполните_Список!AI24</f>
        <v>0</v>
      </c>
      <c r="AP35" s="236">
        <f>Заполните_Список!AJ24</f>
        <v>0</v>
      </c>
      <c r="AQ35" s="236">
        <f>Заполните_Список!AK24</f>
        <v>0</v>
      </c>
    </row>
    <row r="36" spans="1:43" ht="18.75" customHeight="1">
      <c r="A36" s="243">
        <f>Заполните_Список!$B25</f>
        <v>33</v>
      </c>
      <c r="B36" s="244">
        <f>Заполните_Список!$C26</f>
        <v>128</v>
      </c>
      <c r="C36" s="258" t="str">
        <f t="shared" si="4"/>
        <v>Оленинский муниципальный округ</v>
      </c>
      <c r="D36" s="244">
        <f>Заполните_Список!$G26</f>
        <v>280001</v>
      </c>
      <c r="E36" s="236"/>
      <c r="F36" s="243">
        <f t="shared" si="3"/>
        <v>33</v>
      </c>
      <c r="G36" s="236" t="str">
        <f>LEFT(Заполните_Список!$F26,FIND(" ",Заполните_Список!$F26,1)-1)</f>
        <v>Егорова</v>
      </c>
      <c r="H36" s="236" t="str">
        <f>MID(Заполните_Список!$F26,FIND(" ",Заполните_Список!$F26,1)+1,(FIND(" ",Заполните_Список!$F26,FIND(" ",Заполните_Список!$F26,1)+1)-FIND(" ",Заполните_Список!$F26,1))-1)</f>
        <v>Вероника</v>
      </c>
      <c r="I36" s="236" t="str">
        <f>RIGHT(Заполните_Список!$F26,LEN(Заполните_Список!$F26)-(FIND(" ",Заполните_Список!$F26,FIND(" ",Заполните_Список!$F26,1)+1)))</f>
        <v>Александровна</v>
      </c>
      <c r="J36" s="236"/>
      <c r="K36" s="347"/>
      <c r="L36" s="236"/>
      <c r="M36" s="236">
        <f>Заполните_Список!L26</f>
        <v>0</v>
      </c>
      <c r="N36" s="259" t="str">
        <f t="shared" si="5"/>
        <v>Муниципальное казенное общеобразовательное учреждение Оленинская средняя общеобразовательная школа</v>
      </c>
      <c r="O36" s="236">
        <f>Заполните_Список!I26</f>
        <v>8</v>
      </c>
      <c r="P36" s="243"/>
      <c r="Q36" s="243"/>
      <c r="R36" s="243"/>
      <c r="S36" s="243"/>
      <c r="T36" s="236">
        <f>Заполните_Список!N25</f>
        <v>0</v>
      </c>
      <c r="U36" s="236">
        <f>Заполните_Список!O25</f>
        <v>0</v>
      </c>
      <c r="V36" s="236">
        <f>Заполните_Список!P25</f>
        <v>0</v>
      </c>
      <c r="W36" s="236">
        <f>Заполните_Список!Q25</f>
        <v>0</v>
      </c>
      <c r="X36" s="236">
        <f>Заполните_Список!R25</f>
        <v>0</v>
      </c>
      <c r="Y36" s="236">
        <f>Заполните_Список!S25</f>
        <v>0</v>
      </c>
      <c r="Z36" s="236">
        <f>Заполните_Список!T25</f>
        <v>0</v>
      </c>
      <c r="AA36" s="236">
        <f>Заполните_Список!U25</f>
        <v>0</v>
      </c>
      <c r="AB36" s="236">
        <f>Заполните_Список!V25</f>
        <v>0</v>
      </c>
      <c r="AC36" s="236">
        <f>Заполните_Список!W25</f>
        <v>0</v>
      </c>
      <c r="AD36" s="236">
        <f>Заполните_Список!X25</f>
        <v>0</v>
      </c>
      <c r="AE36" s="236">
        <f>Заполните_Список!Y25</f>
        <v>0</v>
      </c>
      <c r="AF36" s="236">
        <f>Заполните_Список!Z25</f>
        <v>0</v>
      </c>
      <c r="AG36" s="236">
        <f>Заполните_Список!AA25</f>
        <v>0</v>
      </c>
      <c r="AH36" s="236">
        <f>Заполните_Список!AB25</f>
        <v>0</v>
      </c>
      <c r="AI36" s="236">
        <f>Заполните_Список!AC25</f>
        <v>0</v>
      </c>
      <c r="AJ36" s="236" t="str">
        <f>Заполните_Список!AD25</f>
        <v>участник</v>
      </c>
      <c r="AK36" s="236">
        <f>Заполните_Список!AE25</f>
        <v>0</v>
      </c>
      <c r="AL36" s="236">
        <f>Заполните_Список!AF25</f>
        <v>0</v>
      </c>
      <c r="AM36" s="236">
        <f>Заполните_Список!AG25</f>
        <v>0</v>
      </c>
      <c r="AN36" s="236">
        <f>Заполните_Список!AH25</f>
        <v>0</v>
      </c>
      <c r="AO36" s="236">
        <f>Заполните_Список!AI25</f>
        <v>0</v>
      </c>
      <c r="AP36" s="236">
        <f>Заполните_Список!AJ25</f>
        <v>0</v>
      </c>
      <c r="AQ36" s="236">
        <f>Заполните_Список!AK25</f>
        <v>0</v>
      </c>
    </row>
    <row r="37" spans="1:43" ht="18.75" customHeight="1">
      <c r="A37" s="243">
        <f>Заполните_Список!$B26</f>
        <v>34</v>
      </c>
      <c r="B37" s="244">
        <f>Заполните_Список!$C27</f>
        <v>128</v>
      </c>
      <c r="C37" s="258" t="str">
        <f t="shared" si="4"/>
        <v>Оленинский муниципальный округ</v>
      </c>
      <c r="D37" s="244">
        <f>Заполните_Список!$G27</f>
        <v>280001</v>
      </c>
      <c r="E37" s="236"/>
      <c r="F37" s="243">
        <f t="shared" si="3"/>
        <v>34</v>
      </c>
      <c r="G37" s="236" t="str">
        <f>LEFT(Заполните_Список!$F27,FIND(" ",Заполните_Список!$F27,1)-1)</f>
        <v>Молодиков</v>
      </c>
      <c r="H37" s="236" t="str">
        <f>MID(Заполните_Список!$F27,FIND(" ",Заполните_Список!$F27,1)+1,(FIND(" ",Заполните_Список!$F27,FIND(" ",Заполните_Список!$F27,1)+1)-FIND(" ",Заполните_Список!$F27,1))-1)</f>
        <v>Никита</v>
      </c>
      <c r="I37" s="236" t="str">
        <f>RIGHT(Заполните_Список!$F27,LEN(Заполните_Список!$F27)-(FIND(" ",Заполните_Список!$F27,FIND(" ",Заполните_Список!$F27,1)+1)))</f>
        <v>Александрович</v>
      </c>
      <c r="J37" s="236"/>
      <c r="K37" s="347"/>
      <c r="L37" s="236"/>
      <c r="M37" s="236">
        <f>Заполните_Список!L27</f>
        <v>0</v>
      </c>
      <c r="N37" s="259" t="str">
        <f t="shared" si="5"/>
        <v>Муниципальное казенное общеобразовательное учреждение Оленинская средняя общеобразовательная школа</v>
      </c>
      <c r="O37" s="236">
        <f>Заполните_Список!I27</f>
        <v>8</v>
      </c>
      <c r="P37" s="243"/>
      <c r="Q37" s="243"/>
      <c r="R37" s="243"/>
      <c r="S37" s="243"/>
      <c r="T37" s="236">
        <f>Заполните_Список!N26</f>
        <v>0</v>
      </c>
      <c r="U37" s="236">
        <f>Заполните_Список!O26</f>
        <v>0</v>
      </c>
      <c r="V37" s="236">
        <f>Заполните_Список!P26</f>
        <v>0</v>
      </c>
      <c r="W37" s="236">
        <f>Заполните_Список!Q26</f>
        <v>0</v>
      </c>
      <c r="X37" s="236">
        <f>Заполните_Список!R26</f>
        <v>0</v>
      </c>
      <c r="Y37" s="236">
        <f>Заполните_Список!S26</f>
        <v>0</v>
      </c>
      <c r="Z37" s="236">
        <f>Заполните_Список!T26</f>
        <v>0</v>
      </c>
      <c r="AA37" s="236" t="str">
        <f>Заполните_Список!U26</f>
        <v>участник</v>
      </c>
      <c r="AB37" s="236">
        <f>Заполните_Список!V26</f>
        <v>0</v>
      </c>
      <c r="AC37" s="236">
        <f>Заполните_Список!W26</f>
        <v>0</v>
      </c>
      <c r="AD37" s="236">
        <f>Заполните_Список!X26</f>
        <v>0</v>
      </c>
      <c r="AE37" s="236">
        <f>Заполните_Список!Y26</f>
        <v>0</v>
      </c>
      <c r="AF37" s="236">
        <f>Заполните_Список!Z26</f>
        <v>0</v>
      </c>
      <c r="AG37" s="236">
        <f>Заполните_Список!AA26</f>
        <v>0</v>
      </c>
      <c r="AH37" s="236">
        <f>Заполните_Список!AB26</f>
        <v>0</v>
      </c>
      <c r="AI37" s="236">
        <f>Заполните_Список!AC26</f>
        <v>0</v>
      </c>
      <c r="AJ37" s="236" t="str">
        <f>Заполните_Список!AD26</f>
        <v>участник</v>
      </c>
      <c r="AK37" s="236">
        <f>Заполните_Список!AE26</f>
        <v>0</v>
      </c>
      <c r="AL37" s="236">
        <f>Заполните_Список!AF26</f>
        <v>0</v>
      </c>
      <c r="AM37" s="236">
        <f>Заполните_Список!AG26</f>
        <v>0</v>
      </c>
      <c r="AN37" s="236">
        <f>Заполните_Список!AH26</f>
        <v>0</v>
      </c>
      <c r="AO37" s="236">
        <f>Заполните_Список!AI26</f>
        <v>0</v>
      </c>
      <c r="AP37" s="236">
        <f>Заполните_Список!AJ26</f>
        <v>0</v>
      </c>
      <c r="AQ37" s="236">
        <f>Заполните_Список!AK26</f>
        <v>0</v>
      </c>
    </row>
    <row r="38" spans="1:43" ht="18.75" customHeight="1">
      <c r="A38" s="243">
        <f>Заполните_Список!$B27</f>
        <v>35</v>
      </c>
      <c r="B38" s="244">
        <f>Заполните_Список!$C28</f>
        <v>128</v>
      </c>
      <c r="C38" s="258" t="str">
        <f t="shared" si="4"/>
        <v>Оленинский муниципальный округ</v>
      </c>
      <c r="D38" s="244">
        <f>Заполните_Список!$G28</f>
        <v>280001</v>
      </c>
      <c r="E38" s="236"/>
      <c r="F38" s="243">
        <f t="shared" si="3"/>
        <v>35</v>
      </c>
      <c r="G38" s="236" t="str">
        <f>LEFT(Заполните_Список!$F28,FIND(" ",Заполните_Список!$F28,1)-1)</f>
        <v>Щербаков</v>
      </c>
      <c r="H38" s="236" t="str">
        <f>MID(Заполните_Список!$F28,FIND(" ",Заполните_Список!$F28,1)+1,(FIND(" ",Заполните_Список!$F28,FIND(" ",Заполните_Список!$F28,1)+1)-FIND(" ",Заполните_Список!$F28,1))-1)</f>
        <v>Арсений</v>
      </c>
      <c r="I38" s="236" t="str">
        <f>RIGHT(Заполните_Список!$F28,LEN(Заполните_Список!$F28)-(FIND(" ",Заполните_Список!$F28,FIND(" ",Заполните_Список!$F28,1)+1)))</f>
        <v>Максимович</v>
      </c>
      <c r="J38" s="236"/>
      <c r="K38" s="347"/>
      <c r="L38" s="236"/>
      <c r="M38" s="236">
        <f>Заполните_Список!L28</f>
        <v>0</v>
      </c>
      <c r="N38" s="259" t="str">
        <f t="shared" si="5"/>
        <v>Муниципальное казенное общеобразовательное учреждение Оленинская средняя общеобразовательная школа</v>
      </c>
      <c r="O38" s="236">
        <f>Заполните_Список!I28</f>
        <v>8</v>
      </c>
      <c r="P38" s="243"/>
      <c r="Q38" s="243"/>
      <c r="R38" s="243"/>
      <c r="S38" s="243"/>
      <c r="T38" s="236">
        <f>Заполните_Список!N27</f>
        <v>0</v>
      </c>
      <c r="U38" s="236">
        <f>Заполните_Список!O27</f>
        <v>0</v>
      </c>
      <c r="V38" s="236">
        <f>Заполните_Список!P27</f>
        <v>0</v>
      </c>
      <c r="W38" s="236">
        <f>Заполните_Список!Q27</f>
        <v>0</v>
      </c>
      <c r="X38" s="236">
        <f>Заполните_Список!R27</f>
        <v>0</v>
      </c>
      <c r="Y38" s="236">
        <f>Заполните_Список!S27</f>
        <v>0</v>
      </c>
      <c r="Z38" s="236">
        <f>Заполните_Список!T27</f>
        <v>0</v>
      </c>
      <c r="AA38" s="236">
        <f>Заполните_Список!U27</f>
        <v>0</v>
      </c>
      <c r="AB38" s="236">
        <f>Заполните_Список!V27</f>
        <v>0</v>
      </c>
      <c r="AC38" s="236">
        <f>Заполните_Список!W27</f>
        <v>0</v>
      </c>
      <c r="AD38" s="236">
        <f>Заполните_Список!X27</f>
        <v>0</v>
      </c>
      <c r="AE38" s="236">
        <f>Заполните_Список!Y27</f>
        <v>0</v>
      </c>
      <c r="AF38" s="236">
        <f>Заполните_Список!Z27</f>
        <v>0</v>
      </c>
      <c r="AG38" s="236">
        <f>Заполните_Список!AA27</f>
        <v>0</v>
      </c>
      <c r="AH38" s="236">
        <f>Заполните_Список!AB27</f>
        <v>0</v>
      </c>
      <c r="AI38" s="236">
        <f>Заполните_Список!AC27</f>
        <v>0</v>
      </c>
      <c r="AJ38" s="236">
        <f>Заполните_Список!AD27</f>
        <v>0</v>
      </c>
      <c r="AK38" s="236">
        <f>Заполните_Список!AE27</f>
        <v>0</v>
      </c>
      <c r="AL38" s="236">
        <f>Заполните_Список!AF27</f>
        <v>0</v>
      </c>
      <c r="AM38" s="236">
        <f>Заполните_Список!AG27</f>
        <v>0</v>
      </c>
      <c r="AN38" s="236">
        <f>Заполните_Список!AH27</f>
        <v>0</v>
      </c>
      <c r="AO38" s="236">
        <f>Заполните_Список!AI27</f>
        <v>0</v>
      </c>
      <c r="AP38" s="236">
        <f>Заполните_Список!AJ27</f>
        <v>0</v>
      </c>
      <c r="AQ38" s="236">
        <f>Заполните_Список!AK27</f>
        <v>0</v>
      </c>
    </row>
    <row r="39" spans="1:43" ht="18.75" customHeight="1">
      <c r="A39" s="243">
        <f>Заполните_Список!$B28</f>
        <v>36</v>
      </c>
      <c r="B39" s="244">
        <f>Заполните_Список!$C29</f>
        <v>128</v>
      </c>
      <c r="C39" s="258" t="str">
        <f t="shared" si="4"/>
        <v>Оленинский муниципальный округ</v>
      </c>
      <c r="D39" s="244">
        <f>Заполните_Список!$G29</f>
        <v>280001</v>
      </c>
      <c r="E39" s="236"/>
      <c r="F39" s="243">
        <f t="shared" si="3"/>
        <v>36</v>
      </c>
      <c r="G39" s="236" t="str">
        <f>LEFT(Заполните_Список!$F29,FIND(" ",Заполните_Список!$F29,1)-1)</f>
        <v>Осипова</v>
      </c>
      <c r="H39" s="236" t="str">
        <f>MID(Заполните_Список!$F29,FIND(" ",Заполните_Список!$F29,1)+1,(FIND(" ",Заполните_Список!$F29,FIND(" ",Заполните_Список!$F29,1)+1)-FIND(" ",Заполните_Список!$F29,1))-1)</f>
        <v>Дарья</v>
      </c>
      <c r="I39" s="236" t="str">
        <f>RIGHT(Заполните_Список!$F29,LEN(Заполните_Список!$F29)-(FIND(" ",Заполните_Список!$F29,FIND(" ",Заполните_Список!$F29,1)+1)))</f>
        <v>Александровна</v>
      </c>
      <c r="J39" s="236"/>
      <c r="K39" s="347"/>
      <c r="L39" s="236"/>
      <c r="M39" s="236">
        <f>Заполните_Список!L29</f>
        <v>0</v>
      </c>
      <c r="N39" s="259" t="str">
        <f t="shared" si="5"/>
        <v>Муниципальное казенное общеобразовательное учреждение Оленинская средняя общеобразовательная школа</v>
      </c>
      <c r="O39" s="236">
        <f>Заполните_Список!I29</f>
        <v>8</v>
      </c>
      <c r="P39" s="243"/>
      <c r="Q39" s="243"/>
      <c r="R39" s="243"/>
      <c r="S39" s="243"/>
      <c r="T39" s="236">
        <f>Заполните_Список!N28</f>
        <v>0</v>
      </c>
      <c r="U39" s="236">
        <f>Заполните_Список!O28</f>
        <v>0</v>
      </c>
      <c r="V39" s="236">
        <f>Заполните_Список!P28</f>
        <v>0</v>
      </c>
      <c r="W39" s="236">
        <f>Заполните_Список!Q28</f>
        <v>0</v>
      </c>
      <c r="X39" s="236">
        <f>Заполните_Список!R28</f>
        <v>0</v>
      </c>
      <c r="Y39" s="236">
        <f>Заполните_Список!S28</f>
        <v>0</v>
      </c>
      <c r="Z39" s="236">
        <f>Заполните_Список!T28</f>
        <v>0</v>
      </c>
      <c r="AA39" s="236">
        <f>Заполните_Список!U28</f>
        <v>0</v>
      </c>
      <c r="AB39" s="236">
        <f>Заполните_Список!V28</f>
        <v>0</v>
      </c>
      <c r="AC39" s="236">
        <f>Заполните_Список!W28</f>
        <v>0</v>
      </c>
      <c r="AD39" s="236">
        <f>Заполните_Список!X28</f>
        <v>0</v>
      </c>
      <c r="AE39" s="236">
        <f>Заполните_Список!Y28</f>
        <v>0</v>
      </c>
      <c r="AF39" s="236">
        <f>Заполните_Список!Z28</f>
        <v>0</v>
      </c>
      <c r="AG39" s="236">
        <f>Заполните_Список!AA28</f>
        <v>0</v>
      </c>
      <c r="AH39" s="236">
        <f>Заполните_Список!AB28</f>
        <v>0</v>
      </c>
      <c r="AI39" s="236">
        <f>Заполните_Список!AC28</f>
        <v>0</v>
      </c>
      <c r="AJ39" s="236">
        <f>Заполните_Список!AD28</f>
        <v>0</v>
      </c>
      <c r="AK39" s="236">
        <f>Заполните_Список!AE28</f>
        <v>0</v>
      </c>
      <c r="AL39" s="236">
        <f>Заполните_Список!AF28</f>
        <v>0</v>
      </c>
      <c r="AM39" s="236">
        <f>Заполните_Список!AG28</f>
        <v>0</v>
      </c>
      <c r="AN39" s="236">
        <f>Заполните_Список!AH28</f>
        <v>0</v>
      </c>
      <c r="AO39" s="236">
        <f>Заполните_Список!AI28</f>
        <v>0</v>
      </c>
      <c r="AP39" s="236">
        <f>Заполните_Список!AJ28</f>
        <v>0</v>
      </c>
      <c r="AQ39" s="236">
        <f>Заполните_Список!AK28</f>
        <v>0</v>
      </c>
    </row>
    <row r="40" spans="1:43" ht="18.75" customHeight="1">
      <c r="A40" s="243">
        <f>Заполните_Список!$B29</f>
        <v>37</v>
      </c>
      <c r="B40" s="244">
        <f>Заполните_Список!$C30</f>
        <v>128</v>
      </c>
      <c r="C40" s="258" t="str">
        <f t="shared" si="4"/>
        <v>Оленинский муниципальный округ</v>
      </c>
      <c r="D40" s="244">
        <f>Заполните_Список!$G30</f>
        <v>280001</v>
      </c>
      <c r="E40" s="236"/>
      <c r="F40" s="243">
        <f t="shared" si="3"/>
        <v>37</v>
      </c>
      <c r="G40" s="236" t="str">
        <f>LEFT(Заполните_Список!$F30,FIND(" ",Заполните_Список!$F30,1)-1)</f>
        <v>Буханова</v>
      </c>
      <c r="H40" s="236" t="str">
        <f>MID(Заполните_Список!$F30,FIND(" ",Заполните_Список!$F30,1)+1,(FIND(" ",Заполните_Список!$F30,FIND(" ",Заполните_Список!$F30,1)+1)-FIND(" ",Заполните_Список!$F30,1))-1)</f>
        <v>Алена</v>
      </c>
      <c r="I40" s="236" t="str">
        <f>RIGHT(Заполните_Список!$F30,LEN(Заполните_Список!$F30)-(FIND(" ",Заполните_Список!$F30,FIND(" ",Заполните_Список!$F30,1)+1)))</f>
        <v>Сергеевна</v>
      </c>
      <c r="J40" s="236"/>
      <c r="K40" s="347"/>
      <c r="L40" s="236"/>
      <c r="M40" s="236">
        <f>Заполните_Список!L30</f>
        <v>0</v>
      </c>
      <c r="N40" s="259" t="str">
        <f t="shared" si="5"/>
        <v>Муниципальное казенное общеобразовательное учреждение Оленинская средняя общеобразовательная школа</v>
      </c>
      <c r="O40" s="236">
        <f>Заполните_Список!I30</f>
        <v>8</v>
      </c>
      <c r="P40" s="243"/>
      <c r="Q40" s="243"/>
      <c r="R40" s="243"/>
      <c r="S40" s="243"/>
      <c r="T40" s="236">
        <f>Заполните_Список!N29</f>
        <v>0</v>
      </c>
      <c r="U40" s="236">
        <f>Заполните_Список!O29</f>
        <v>0</v>
      </c>
      <c r="V40" s="236">
        <f>Заполните_Список!P29</f>
        <v>0</v>
      </c>
      <c r="W40" s="236">
        <f>Заполните_Список!Q29</f>
        <v>0</v>
      </c>
      <c r="X40" s="236">
        <f>Заполните_Список!R29</f>
        <v>0</v>
      </c>
      <c r="Y40" s="236">
        <f>Заполните_Список!S29</f>
        <v>0</v>
      </c>
      <c r="Z40" s="236">
        <f>Заполните_Список!T29</f>
        <v>0</v>
      </c>
      <c r="AA40" s="236" t="str">
        <f>Заполните_Список!U29</f>
        <v>участник</v>
      </c>
      <c r="AB40" s="236">
        <f>Заполните_Список!V29</f>
        <v>0</v>
      </c>
      <c r="AC40" s="236">
        <f>Заполните_Список!W29</f>
        <v>0</v>
      </c>
      <c r="AD40" s="236">
        <f>Заполните_Список!X29</f>
        <v>0</v>
      </c>
      <c r="AE40" s="236">
        <f>Заполните_Список!Y29</f>
        <v>0</v>
      </c>
      <c r="AF40" s="236">
        <f>Заполните_Список!Z29</f>
        <v>0</v>
      </c>
      <c r="AG40" s="236">
        <f>Заполните_Список!AA29</f>
        <v>0</v>
      </c>
      <c r="AH40" s="236">
        <f>Заполните_Список!AB29</f>
        <v>0</v>
      </c>
      <c r="AI40" s="236">
        <f>Заполните_Список!AC29</f>
        <v>0</v>
      </c>
      <c r="AJ40" s="236">
        <f>Заполните_Список!AD29</f>
        <v>0</v>
      </c>
      <c r="AK40" s="236">
        <f>Заполните_Список!AE29</f>
        <v>0</v>
      </c>
      <c r="AL40" s="236">
        <f>Заполните_Список!AF29</f>
        <v>0</v>
      </c>
      <c r="AM40" s="236">
        <f>Заполните_Список!AG29</f>
        <v>0</v>
      </c>
      <c r="AN40" s="236">
        <f>Заполните_Список!AH29</f>
        <v>0</v>
      </c>
      <c r="AO40" s="236">
        <f>Заполните_Список!AI29</f>
        <v>0</v>
      </c>
      <c r="AP40" s="236">
        <f>Заполните_Список!AJ29</f>
        <v>0</v>
      </c>
      <c r="AQ40" s="236">
        <f>Заполните_Список!AK29</f>
        <v>0</v>
      </c>
    </row>
    <row r="41" spans="1:43" ht="18.75" customHeight="1">
      <c r="A41" s="243">
        <f>Заполните_Список!$B30</f>
        <v>38</v>
      </c>
      <c r="B41" s="244">
        <f>Заполните_Список!$C31</f>
        <v>128</v>
      </c>
      <c r="C41" s="258" t="str">
        <f t="shared" si="4"/>
        <v>Оленинский муниципальный округ</v>
      </c>
      <c r="D41" s="244">
        <f>Заполните_Список!$G31</f>
        <v>280001</v>
      </c>
      <c r="E41" s="236"/>
      <c r="F41" s="243">
        <f t="shared" si="3"/>
        <v>38</v>
      </c>
      <c r="G41" s="236" t="str">
        <f>LEFT(Заполните_Список!$F31,FIND(" ",Заполните_Список!$F31,1)-1)</f>
        <v>Цветков</v>
      </c>
      <c r="H41" s="236" t="str">
        <f>MID(Заполните_Список!$F31,FIND(" ",Заполните_Список!$F31,1)+1,(FIND(" ",Заполните_Список!$F31,FIND(" ",Заполните_Список!$F31,1)+1)-FIND(" ",Заполните_Список!$F31,1))-1)</f>
        <v>Николай</v>
      </c>
      <c r="I41" s="236" t="str">
        <f>RIGHT(Заполните_Список!$F31,LEN(Заполните_Список!$F31)-(FIND(" ",Заполните_Список!$F31,FIND(" ",Заполните_Список!$F31,1)+1)))</f>
        <v>Александрович</v>
      </c>
      <c r="J41" s="236"/>
      <c r="K41" s="347"/>
      <c r="L41" s="236"/>
      <c r="M41" s="236">
        <f>Заполните_Список!L31</f>
        <v>0</v>
      </c>
      <c r="N41" s="259" t="str">
        <f t="shared" si="5"/>
        <v>Муниципальное казенное общеобразовательное учреждение Оленинская средняя общеобразовательная школа</v>
      </c>
      <c r="O41" s="236">
        <f>Заполните_Список!I31</f>
        <v>11</v>
      </c>
      <c r="P41" s="243"/>
      <c r="Q41" s="243"/>
      <c r="R41" s="243"/>
      <c r="S41" s="243"/>
      <c r="T41" s="236">
        <f>Заполните_Список!N30</f>
        <v>0</v>
      </c>
      <c r="U41" s="236">
        <f>Заполните_Список!O30</f>
        <v>0</v>
      </c>
      <c r="V41" s="236">
        <f>Заполните_Список!P30</f>
        <v>0</v>
      </c>
      <c r="W41" s="236">
        <f>Заполните_Список!Q30</f>
        <v>0</v>
      </c>
      <c r="X41" s="236">
        <f>Заполните_Список!R30</f>
        <v>0</v>
      </c>
      <c r="Y41" s="236">
        <f>Заполните_Список!S30</f>
        <v>0</v>
      </c>
      <c r="Z41" s="236">
        <f>Заполните_Список!T30</f>
        <v>0</v>
      </c>
      <c r="AA41" s="236">
        <f>Заполните_Список!U30</f>
        <v>0</v>
      </c>
      <c r="AB41" s="236">
        <f>Заполните_Список!V30</f>
        <v>0</v>
      </c>
      <c r="AC41" s="236">
        <f>Заполните_Список!W30</f>
        <v>0</v>
      </c>
      <c r="AD41" s="236">
        <f>Заполните_Список!X30</f>
        <v>0</v>
      </c>
      <c r="AE41" s="236">
        <f>Заполните_Список!Y30</f>
        <v>0</v>
      </c>
      <c r="AF41" s="236">
        <f>Заполните_Список!Z30</f>
        <v>0</v>
      </c>
      <c r="AG41" s="236">
        <f>Заполните_Список!AA30</f>
        <v>0</v>
      </c>
      <c r="AH41" s="236">
        <f>Заполните_Список!AB30</f>
        <v>0</v>
      </c>
      <c r="AI41" s="236">
        <f>Заполните_Список!AC30</f>
        <v>0</v>
      </c>
      <c r="AJ41" s="236">
        <f>Заполните_Список!AD30</f>
        <v>0</v>
      </c>
      <c r="AK41" s="236">
        <f>Заполните_Список!AE30</f>
        <v>0</v>
      </c>
      <c r="AL41" s="236">
        <f>Заполните_Список!AF30</f>
        <v>0</v>
      </c>
      <c r="AM41" s="236">
        <f>Заполните_Список!AG30</f>
        <v>0</v>
      </c>
      <c r="AN41" s="236">
        <f>Заполните_Список!AH30</f>
        <v>0</v>
      </c>
      <c r="AO41" s="236">
        <f>Заполните_Список!AI30</f>
        <v>0</v>
      </c>
      <c r="AP41" s="236">
        <f>Заполните_Список!AJ30</f>
        <v>0</v>
      </c>
      <c r="AQ41" s="236">
        <f>Заполните_Список!AK30</f>
        <v>0</v>
      </c>
    </row>
    <row r="42" spans="1:43" ht="18.75" customHeight="1">
      <c r="A42" s="243">
        <f>Заполните_Список!$B31</f>
        <v>39</v>
      </c>
      <c r="B42" s="244">
        <f>Заполните_Список!$C32</f>
        <v>128</v>
      </c>
      <c r="C42" s="258" t="str">
        <f t="shared" si="4"/>
        <v>Оленинский муниципальный округ</v>
      </c>
      <c r="D42" s="244">
        <f>Заполните_Список!$G32</f>
        <v>280001</v>
      </c>
      <c r="E42" s="236"/>
      <c r="F42" s="243">
        <f t="shared" si="3"/>
        <v>39</v>
      </c>
      <c r="G42" s="236" t="str">
        <f>LEFT(Заполните_Список!$F32,FIND(" ",Заполните_Список!$F32,1)-1)</f>
        <v>Столярова</v>
      </c>
      <c r="H42" s="236" t="str">
        <f>MID(Заполните_Список!$F32,FIND(" ",Заполните_Список!$F32,1)+1,(FIND(" ",Заполните_Список!$F32,FIND(" ",Заполните_Список!$F32,1)+1)-FIND(" ",Заполните_Список!$F32,1))-1)</f>
        <v>Дарья</v>
      </c>
      <c r="I42" s="236" t="str">
        <f>RIGHT(Заполните_Список!$F32,LEN(Заполните_Список!$F32)-(FIND(" ",Заполните_Список!$F32,FIND(" ",Заполните_Список!$F32,1)+1)))</f>
        <v>Николаевна</v>
      </c>
      <c r="J42" s="236"/>
      <c r="K42" s="347"/>
      <c r="L42" s="236"/>
      <c r="M42" s="236">
        <f>Заполните_Список!L32</f>
        <v>0</v>
      </c>
      <c r="N42" s="259" t="str">
        <f t="shared" si="5"/>
        <v>Муниципальное казенное общеобразовательное учреждение Оленинская средняя общеобразовательная школа</v>
      </c>
      <c r="O42" s="236">
        <f>Заполните_Список!I32</f>
        <v>11</v>
      </c>
      <c r="P42" s="243"/>
      <c r="Q42" s="243"/>
      <c r="R42" s="243"/>
      <c r="S42" s="243"/>
      <c r="T42" s="236">
        <f>Заполните_Список!N31</f>
        <v>0</v>
      </c>
      <c r="U42" s="236">
        <f>Заполните_Список!O31</f>
        <v>0</v>
      </c>
      <c r="V42" s="236">
        <f>Заполните_Список!P31</f>
        <v>0</v>
      </c>
      <c r="W42" s="236">
        <f>Заполните_Список!Q31</f>
        <v>0</v>
      </c>
      <c r="X42" s="236">
        <f>Заполните_Список!R31</f>
        <v>0</v>
      </c>
      <c r="Y42" s="236">
        <f>Заполните_Список!S31</f>
        <v>0</v>
      </c>
      <c r="Z42" s="236">
        <f>Заполните_Список!T31</f>
        <v>0</v>
      </c>
      <c r="AA42" s="236">
        <f>Заполните_Список!U31</f>
        <v>0</v>
      </c>
      <c r="AB42" s="236">
        <f>Заполните_Список!V31</f>
        <v>0</v>
      </c>
      <c r="AC42" s="236">
        <f>Заполните_Список!W31</f>
        <v>0</v>
      </c>
      <c r="AD42" s="236">
        <f>Заполните_Список!X31</f>
        <v>0</v>
      </c>
      <c r="AE42" s="236">
        <f>Заполните_Список!Y31</f>
        <v>0</v>
      </c>
      <c r="AF42" s="236">
        <f>Заполните_Список!Z31</f>
        <v>0</v>
      </c>
      <c r="AG42" s="236">
        <f>Заполните_Список!AA31</f>
        <v>0</v>
      </c>
      <c r="AH42" s="236">
        <f>Заполните_Список!AB31</f>
        <v>0</v>
      </c>
      <c r="AI42" s="236">
        <f>Заполните_Список!AC31</f>
        <v>0</v>
      </c>
      <c r="AJ42" s="236">
        <f>Заполните_Список!AD31</f>
        <v>0</v>
      </c>
      <c r="AK42" s="236">
        <f>Заполните_Список!AE31</f>
        <v>0</v>
      </c>
      <c r="AL42" s="236">
        <f>Заполните_Список!AF31</f>
        <v>0</v>
      </c>
      <c r="AM42" s="236">
        <f>Заполните_Список!AG31</f>
        <v>0</v>
      </c>
      <c r="AN42" s="236">
        <f>Заполните_Список!AH31</f>
        <v>0</v>
      </c>
      <c r="AO42" s="236">
        <f>Заполните_Список!AI31</f>
        <v>0</v>
      </c>
      <c r="AP42" s="236">
        <f>Заполните_Список!AJ31</f>
        <v>0</v>
      </c>
      <c r="AQ42" s="236">
        <f>Заполните_Список!AK31</f>
        <v>0</v>
      </c>
    </row>
    <row r="43" spans="1:43" ht="18.75" customHeight="1">
      <c r="A43" s="243">
        <f>Заполните_Список!$B32</f>
        <v>40</v>
      </c>
      <c r="B43" s="244">
        <f>Заполните_Список!$C33</f>
        <v>128</v>
      </c>
      <c r="C43" s="258" t="str">
        <f t="shared" si="4"/>
        <v>Оленинский муниципальный округ</v>
      </c>
      <c r="D43" s="244">
        <f>Заполните_Список!$G33</f>
        <v>280001</v>
      </c>
      <c r="E43" s="236"/>
      <c r="F43" s="243">
        <f t="shared" si="3"/>
        <v>40</v>
      </c>
      <c r="G43" s="236" t="str">
        <f>LEFT(Заполните_Список!$F33,FIND(" ",Заполните_Список!$F33,1)-1)</f>
        <v>Емельянова</v>
      </c>
      <c r="H43" s="236" t="str">
        <f>MID(Заполните_Список!$F33,FIND(" ",Заполните_Список!$F33,1)+1,(FIND(" ",Заполните_Список!$F33,FIND(" ",Заполните_Список!$F33,1)+1)-FIND(" ",Заполните_Список!$F33,1))-1)</f>
        <v>Ирина</v>
      </c>
      <c r="I43" s="236" t="str">
        <f>RIGHT(Заполните_Список!$F33,LEN(Заполните_Список!$F33)-(FIND(" ",Заполните_Список!$F33,FIND(" ",Заполните_Список!$F33,1)+1)))</f>
        <v>Дмитриевна</v>
      </c>
      <c r="J43" s="236"/>
      <c r="K43" s="347"/>
      <c r="L43" s="236"/>
      <c r="M43" s="236">
        <f>Заполните_Список!L33</f>
        <v>0</v>
      </c>
      <c r="N43" s="259" t="str">
        <f t="shared" si="5"/>
        <v>Муниципальное казенное общеобразовательное учреждение Оленинская средняя общеобразовательная школа</v>
      </c>
      <c r="O43" s="236">
        <f>Заполните_Список!I33</f>
        <v>11</v>
      </c>
      <c r="P43" s="243"/>
      <c r="Q43" s="243"/>
      <c r="R43" s="243"/>
      <c r="S43" s="243"/>
      <c r="T43" s="236">
        <f>Заполните_Список!N32</f>
        <v>0</v>
      </c>
      <c r="U43" s="236">
        <f>Заполните_Список!O32</f>
        <v>0</v>
      </c>
      <c r="V43" s="236">
        <f>Заполните_Список!P32</f>
        <v>0</v>
      </c>
      <c r="W43" s="236">
        <f>Заполните_Список!Q32</f>
        <v>0</v>
      </c>
      <c r="X43" s="236">
        <f>Заполните_Список!R32</f>
        <v>0</v>
      </c>
      <c r="Y43" s="236">
        <f>Заполните_Список!S32</f>
        <v>0</v>
      </c>
      <c r="Z43" s="236">
        <f>Заполните_Список!T32</f>
        <v>0</v>
      </c>
      <c r="AA43" s="236">
        <f>Заполните_Список!U32</f>
        <v>0</v>
      </c>
      <c r="AB43" s="236">
        <f>Заполните_Список!V32</f>
        <v>0</v>
      </c>
      <c r="AC43" s="236">
        <f>Заполните_Список!W32</f>
        <v>0</v>
      </c>
      <c r="AD43" s="236">
        <f>Заполните_Список!X32</f>
        <v>0</v>
      </c>
      <c r="AE43" s="236">
        <f>Заполните_Список!Y32</f>
        <v>0</v>
      </c>
      <c r="AF43" s="236">
        <f>Заполните_Список!Z32</f>
        <v>0</v>
      </c>
      <c r="AG43" s="236">
        <f>Заполните_Список!AA32</f>
        <v>0</v>
      </c>
      <c r="AH43" s="236">
        <f>Заполните_Список!AB32</f>
        <v>0</v>
      </c>
      <c r="AI43" s="236">
        <f>Заполните_Список!AC32</f>
        <v>0</v>
      </c>
      <c r="AJ43" s="236" t="str">
        <f>Заполните_Список!AD32</f>
        <v>участник</v>
      </c>
      <c r="AK43" s="236">
        <f>Заполните_Список!AE32</f>
        <v>0</v>
      </c>
      <c r="AL43" s="236">
        <f>Заполните_Список!AF32</f>
        <v>0</v>
      </c>
      <c r="AM43" s="236">
        <f>Заполните_Список!AG32</f>
        <v>0</v>
      </c>
      <c r="AN43" s="236">
        <f>Заполните_Список!AH32</f>
        <v>0</v>
      </c>
      <c r="AO43" s="236">
        <f>Заполните_Список!AI32</f>
        <v>0</v>
      </c>
      <c r="AP43" s="236">
        <f>Заполните_Список!AJ32</f>
        <v>0</v>
      </c>
      <c r="AQ43" s="236">
        <f>Заполните_Список!AK32</f>
        <v>0</v>
      </c>
    </row>
    <row r="44" spans="1:43" ht="18.75" customHeight="1">
      <c r="A44" s="243">
        <f>Заполните_Список!$B33</f>
        <v>41</v>
      </c>
      <c r="B44" s="244">
        <f>Заполните_Список!$C34</f>
        <v>128</v>
      </c>
      <c r="C44" s="258" t="str">
        <f t="shared" si="4"/>
        <v>Оленинский муниципальный округ</v>
      </c>
      <c r="D44" s="244">
        <f>Заполните_Список!$G34</f>
        <v>280001</v>
      </c>
      <c r="E44" s="236"/>
      <c r="F44" s="243">
        <f t="shared" si="3"/>
        <v>41</v>
      </c>
      <c r="G44" s="236" t="str">
        <f>LEFT(Заполните_Список!$F34,FIND(" ",Заполните_Список!$F34,1)-1)</f>
        <v>Мирон</v>
      </c>
      <c r="H44" s="236" t="str">
        <f>MID(Заполните_Список!$F34,FIND(" ",Заполните_Список!$F34,1)+1,(FIND(" ",Заполните_Список!$F34,FIND(" ",Заполните_Список!$F34,1)+1)-FIND(" ",Заполните_Список!$F34,1))-1)</f>
        <v>Карина</v>
      </c>
      <c r="I44" s="236" t="str">
        <f>RIGHT(Заполните_Список!$F34,LEN(Заполните_Список!$F34)-(FIND(" ",Заполните_Список!$F34,FIND(" ",Заполните_Список!$F34,1)+1)))</f>
        <v>Владиславовна</v>
      </c>
      <c r="J44" s="236"/>
      <c r="K44" s="347"/>
      <c r="L44" s="236"/>
      <c r="M44" s="236">
        <f>Заполните_Список!L34</f>
        <v>0</v>
      </c>
      <c r="N44" s="259" t="str">
        <f t="shared" si="5"/>
        <v>Муниципальное казенное общеобразовательное учреждение Оленинская средняя общеобразовательная школа</v>
      </c>
      <c r="O44" s="236">
        <f>Заполните_Список!I34</f>
        <v>11</v>
      </c>
      <c r="P44" s="243"/>
      <c r="Q44" s="243"/>
      <c r="R44" s="243"/>
      <c r="S44" s="243"/>
      <c r="T44" s="236">
        <f>Заполните_Список!N33</f>
        <v>0</v>
      </c>
      <c r="U44" s="236">
        <f>Заполните_Список!O33</f>
        <v>0</v>
      </c>
      <c r="V44" s="236">
        <f>Заполните_Список!P33</f>
        <v>0</v>
      </c>
      <c r="W44" s="236">
        <f>Заполните_Список!Q33</f>
        <v>0</v>
      </c>
      <c r="X44" s="236">
        <f>Заполните_Список!R33</f>
        <v>0</v>
      </c>
      <c r="Y44" s="236">
        <f>Заполните_Список!S33</f>
        <v>0</v>
      </c>
      <c r="Z44" s="236">
        <f>Заполните_Список!T33</f>
        <v>0</v>
      </c>
      <c r="AA44" s="236">
        <f>Заполните_Список!U33</f>
        <v>0</v>
      </c>
      <c r="AB44" s="236">
        <f>Заполните_Список!V33</f>
        <v>0</v>
      </c>
      <c r="AC44" s="236">
        <f>Заполните_Список!W33</f>
        <v>0</v>
      </c>
      <c r="AD44" s="236">
        <f>Заполните_Список!X33</f>
        <v>0</v>
      </c>
      <c r="AE44" s="236">
        <f>Заполните_Список!Y33</f>
        <v>0</v>
      </c>
      <c r="AF44" s="236">
        <f>Заполните_Список!Z33</f>
        <v>0</v>
      </c>
      <c r="AG44" s="236">
        <f>Заполните_Список!AA33</f>
        <v>0</v>
      </c>
      <c r="AH44" s="236">
        <f>Заполните_Список!AB33</f>
        <v>0</v>
      </c>
      <c r="AI44" s="236">
        <f>Заполните_Список!AC33</f>
        <v>0</v>
      </c>
      <c r="AJ44" s="236">
        <f>Заполните_Список!AD33</f>
        <v>0</v>
      </c>
      <c r="AK44" s="236">
        <f>Заполните_Список!AE33</f>
        <v>0</v>
      </c>
      <c r="AL44" s="236">
        <f>Заполните_Список!AF33</f>
        <v>0</v>
      </c>
      <c r="AM44" s="236">
        <f>Заполните_Список!AG33</f>
        <v>0</v>
      </c>
      <c r="AN44" s="236">
        <f>Заполните_Список!AH33</f>
        <v>0</v>
      </c>
      <c r="AO44" s="236">
        <f>Заполните_Список!AI33</f>
        <v>0</v>
      </c>
      <c r="AP44" s="236">
        <f>Заполните_Список!AJ33</f>
        <v>0</v>
      </c>
      <c r="AQ44" s="236">
        <f>Заполните_Список!AK33</f>
        <v>0</v>
      </c>
    </row>
    <row r="45" spans="1:43" ht="18.75" customHeight="1">
      <c r="A45" s="243">
        <f>Заполните_Список!$B34</f>
        <v>42</v>
      </c>
      <c r="B45" s="244">
        <f>Заполните_Список!$C35</f>
        <v>128</v>
      </c>
      <c r="C45" s="258" t="str">
        <f t="shared" si="4"/>
        <v>Оленинский муниципальный округ</v>
      </c>
      <c r="D45" s="244">
        <f>Заполните_Список!$G35</f>
        <v>280001</v>
      </c>
      <c r="E45" s="236"/>
      <c r="F45" s="243">
        <f t="shared" si="3"/>
        <v>42</v>
      </c>
      <c r="G45" s="236" t="str">
        <f>LEFT(Заполните_Список!$F35,FIND(" ",Заполните_Список!$F35,1)-1)</f>
        <v>Хосровян</v>
      </c>
      <c r="H45" s="236" t="str">
        <f>MID(Заполните_Список!$F35,FIND(" ",Заполните_Список!$F35,1)+1,(FIND(" ",Заполните_Список!$F35,FIND(" ",Заполните_Список!$F35,1)+1)-FIND(" ",Заполните_Список!$F35,1))-1)</f>
        <v>Алла</v>
      </c>
      <c r="I45" s="236" t="str">
        <f>RIGHT(Заполните_Список!$F35,LEN(Заполните_Список!$F35)-(FIND(" ",Заполните_Список!$F35,FIND(" ",Заполните_Список!$F35,1)+1)))</f>
        <v>Андраниковна</v>
      </c>
      <c r="J45" s="236"/>
      <c r="K45" s="347"/>
      <c r="L45" s="236"/>
      <c r="M45" s="236">
        <f>Заполните_Список!L35</f>
        <v>0</v>
      </c>
      <c r="N45" s="259" t="str">
        <f t="shared" si="5"/>
        <v>Муниципальное казенное общеобразовательное учреждение Оленинская средняя общеобразовательная школа</v>
      </c>
      <c r="O45" s="236">
        <f>Заполните_Список!I35</f>
        <v>11</v>
      </c>
      <c r="P45" s="243"/>
      <c r="Q45" s="243"/>
      <c r="R45" s="243"/>
      <c r="S45" s="243"/>
      <c r="T45" s="236">
        <f>Заполните_Список!N34</f>
        <v>0</v>
      </c>
      <c r="U45" s="236">
        <f>Заполните_Список!O34</f>
        <v>0</v>
      </c>
      <c r="V45" s="236">
        <f>Заполните_Список!P34</f>
        <v>0</v>
      </c>
      <c r="W45" s="236">
        <f>Заполните_Список!Q34</f>
        <v>0</v>
      </c>
      <c r="X45" s="236">
        <f>Заполните_Список!R34</f>
        <v>0</v>
      </c>
      <c r="Y45" s="236">
        <f>Заполните_Список!S34</f>
        <v>0</v>
      </c>
      <c r="Z45" s="236">
        <f>Заполните_Список!T34</f>
        <v>0</v>
      </c>
      <c r="AA45" s="236">
        <f>Заполните_Список!U34</f>
        <v>0</v>
      </c>
      <c r="AB45" s="236">
        <f>Заполните_Список!V34</f>
        <v>0</v>
      </c>
      <c r="AC45" s="236">
        <f>Заполните_Список!W34</f>
        <v>0</v>
      </c>
      <c r="AD45" s="236">
        <f>Заполните_Список!X34</f>
        <v>0</v>
      </c>
      <c r="AE45" s="236">
        <f>Заполните_Список!Y34</f>
        <v>0</v>
      </c>
      <c r="AF45" s="236">
        <f>Заполните_Список!Z34</f>
        <v>0</v>
      </c>
      <c r="AG45" s="236">
        <f>Заполните_Список!AA34</f>
        <v>0</v>
      </c>
      <c r="AH45" s="236">
        <f>Заполните_Список!AB34</f>
        <v>0</v>
      </c>
      <c r="AI45" s="236">
        <f>Заполните_Список!AC34</f>
        <v>0</v>
      </c>
      <c r="AJ45" s="236">
        <f>Заполните_Список!AD34</f>
        <v>0</v>
      </c>
      <c r="AK45" s="236">
        <f>Заполните_Список!AE34</f>
        <v>0</v>
      </c>
      <c r="AL45" s="236">
        <f>Заполните_Список!AF34</f>
        <v>0</v>
      </c>
      <c r="AM45" s="236">
        <f>Заполните_Список!AG34</f>
        <v>0</v>
      </c>
      <c r="AN45" s="236">
        <f>Заполните_Список!AH34</f>
        <v>0</v>
      </c>
      <c r="AO45" s="236">
        <f>Заполните_Список!AI34</f>
        <v>0</v>
      </c>
      <c r="AP45" s="236">
        <f>Заполните_Список!AJ34</f>
        <v>0</v>
      </c>
      <c r="AQ45" s="236">
        <f>Заполните_Список!AK34</f>
        <v>0</v>
      </c>
    </row>
    <row r="46" spans="1:43" ht="18.75" customHeight="1">
      <c r="A46" s="243">
        <f>Заполните_Список!$B35</f>
        <v>43</v>
      </c>
      <c r="B46" s="244">
        <f>Заполните_Список!$C36</f>
        <v>128</v>
      </c>
      <c r="C46" s="258" t="str">
        <f t="shared" si="4"/>
        <v>Оленинский муниципальный округ</v>
      </c>
      <c r="D46" s="244">
        <f>Заполните_Список!$G36</f>
        <v>280001</v>
      </c>
      <c r="E46" s="236"/>
      <c r="F46" s="243">
        <f t="shared" si="3"/>
        <v>43</v>
      </c>
      <c r="G46" s="236" t="str">
        <f>LEFT(Заполните_Список!$F36,FIND(" ",Заполните_Список!$F36,1)-1)</f>
        <v>Малдов</v>
      </c>
      <c r="H46" s="236" t="str">
        <f>MID(Заполните_Список!$F36,FIND(" ",Заполните_Список!$F36,1)+1,(FIND(" ",Заполните_Список!$F36,FIND(" ",Заполните_Список!$F36,1)+1)-FIND(" ",Заполните_Список!$F36,1))-1)</f>
        <v>Леопольд</v>
      </c>
      <c r="I46" s="236" t="str">
        <f>RIGHT(Заполните_Список!$F36,LEN(Заполните_Список!$F36)-(FIND(" ",Заполните_Список!$F36,FIND(" ",Заполните_Список!$F36,1)+1)))</f>
        <v>Дмитриевич</v>
      </c>
      <c r="J46" s="236"/>
      <c r="K46" s="347"/>
      <c r="L46" s="236"/>
      <c r="M46" s="236">
        <f>Заполните_Список!L36</f>
        <v>0</v>
      </c>
      <c r="N46" s="259" t="str">
        <f t="shared" si="5"/>
        <v>Муниципальное казенное общеобразовательное учреждение Оленинская средняя общеобразовательная школа</v>
      </c>
      <c r="O46" s="236">
        <f>Заполните_Список!I36</f>
        <v>11</v>
      </c>
      <c r="P46" s="243"/>
      <c r="Q46" s="243"/>
      <c r="R46" s="243"/>
      <c r="S46" s="243"/>
      <c r="T46" s="236">
        <f>Заполните_Список!N35</f>
        <v>0</v>
      </c>
      <c r="U46" s="236">
        <f>Заполните_Список!O35</f>
        <v>0</v>
      </c>
      <c r="V46" s="236">
        <f>Заполните_Список!P35</f>
        <v>0</v>
      </c>
      <c r="W46" s="236" t="str">
        <f>Заполните_Список!Q35</f>
        <v>участник</v>
      </c>
      <c r="X46" s="236">
        <f>Заполните_Список!R35</f>
        <v>0</v>
      </c>
      <c r="Y46" s="236">
        <f>Заполните_Список!S35</f>
        <v>0</v>
      </c>
      <c r="Z46" s="236">
        <f>Заполните_Список!T35</f>
        <v>0</v>
      </c>
      <c r="AA46" s="236">
        <f>Заполните_Список!U35</f>
        <v>0</v>
      </c>
      <c r="AB46" s="236">
        <f>Заполните_Список!V35</f>
        <v>0</v>
      </c>
      <c r="AC46" s="236">
        <f>Заполните_Список!W35</f>
        <v>0</v>
      </c>
      <c r="AD46" s="236">
        <f>Заполните_Список!X35</f>
        <v>0</v>
      </c>
      <c r="AE46" s="236">
        <f>Заполните_Список!Y35</f>
        <v>0</v>
      </c>
      <c r="AF46" s="236">
        <f>Заполните_Список!Z35</f>
        <v>0</v>
      </c>
      <c r="AG46" s="236" t="str">
        <f>Заполните_Список!AA35</f>
        <v>участник</v>
      </c>
      <c r="AH46" s="236">
        <f>Заполните_Список!AB35</f>
        <v>0</v>
      </c>
      <c r="AI46" s="236">
        <f>Заполните_Список!AC35</f>
        <v>0</v>
      </c>
      <c r="AJ46" s="236">
        <f>Заполните_Список!AD35</f>
        <v>0</v>
      </c>
      <c r="AK46" s="236">
        <f>Заполните_Список!AE35</f>
        <v>0</v>
      </c>
      <c r="AL46" s="236">
        <f>Заполните_Список!AF35</f>
        <v>0</v>
      </c>
      <c r="AM46" s="236">
        <f>Заполните_Список!AG35</f>
        <v>0</v>
      </c>
      <c r="AN46" s="236">
        <f>Заполните_Список!AH35</f>
        <v>0</v>
      </c>
      <c r="AO46" s="236">
        <f>Заполните_Список!AI35</f>
        <v>0</v>
      </c>
      <c r="AP46" s="236">
        <f>Заполните_Список!AJ35</f>
        <v>0</v>
      </c>
      <c r="AQ46" s="236">
        <f>Заполните_Список!AK35</f>
        <v>0</v>
      </c>
    </row>
    <row r="47" spans="1:43" ht="18.75" customHeight="1">
      <c r="A47" s="243">
        <f>Заполните_Список!$B36</f>
        <v>44</v>
      </c>
      <c r="B47" s="244">
        <f>Заполните_Список!$C37</f>
        <v>128</v>
      </c>
      <c r="C47" s="258" t="str">
        <f t="shared" si="4"/>
        <v>Оленинский муниципальный округ</v>
      </c>
      <c r="D47" s="244">
        <f>Заполните_Список!$G37</f>
        <v>280001</v>
      </c>
      <c r="E47" s="236"/>
      <c r="F47" s="243">
        <f t="shared" si="3"/>
        <v>44</v>
      </c>
      <c r="G47" s="236" t="str">
        <f>LEFT(Заполните_Список!$F37,FIND(" ",Заполните_Список!$F37,1)-1)</f>
        <v>Горюнов</v>
      </c>
      <c r="H47" s="236" t="str">
        <f>MID(Заполните_Список!$F37,FIND(" ",Заполните_Список!$F37,1)+1,(FIND(" ",Заполните_Список!$F37,FIND(" ",Заполните_Список!$F37,1)+1)-FIND(" ",Заполните_Список!$F37,1))-1)</f>
        <v>Иван</v>
      </c>
      <c r="I47" s="236" t="str">
        <f>RIGHT(Заполните_Список!$F37,LEN(Заполните_Список!$F37)-(FIND(" ",Заполните_Список!$F37,FIND(" ",Заполните_Список!$F37,1)+1)))</f>
        <v>Сергеевич</v>
      </c>
      <c r="J47" s="236"/>
      <c r="K47" s="347"/>
      <c r="L47" s="236"/>
      <c r="M47" s="236">
        <f>Заполните_Список!L37</f>
        <v>0</v>
      </c>
      <c r="N47" s="259" t="str">
        <f t="shared" si="5"/>
        <v>Муниципальное казенное общеобразовательное учреждение Оленинская средняя общеобразовательная школа</v>
      </c>
      <c r="O47" s="236">
        <f>Заполните_Список!I37</f>
        <v>11</v>
      </c>
      <c r="P47" s="243"/>
      <c r="Q47" s="243"/>
      <c r="R47" s="243"/>
      <c r="S47" s="243"/>
      <c r="T47" s="236">
        <f>Заполните_Список!N36</f>
        <v>0</v>
      </c>
      <c r="U47" s="236">
        <f>Заполните_Список!O36</f>
        <v>0</v>
      </c>
      <c r="V47" s="236">
        <f>Заполните_Список!P36</f>
        <v>0</v>
      </c>
      <c r="W47" s="236">
        <f>Заполните_Список!Q36</f>
        <v>0</v>
      </c>
      <c r="X47" s="236">
        <f>Заполните_Список!R36</f>
        <v>0</v>
      </c>
      <c r="Y47" s="236">
        <f>Заполните_Список!S36</f>
        <v>0</v>
      </c>
      <c r="Z47" s="236">
        <f>Заполните_Список!T36</f>
        <v>0</v>
      </c>
      <c r="AA47" s="236">
        <f>Заполните_Список!U36</f>
        <v>0</v>
      </c>
      <c r="AB47" s="236">
        <f>Заполните_Список!V36</f>
        <v>0</v>
      </c>
      <c r="AC47" s="236">
        <f>Заполните_Список!W36</f>
        <v>0</v>
      </c>
      <c r="AD47" s="236">
        <f>Заполните_Список!X36</f>
        <v>0</v>
      </c>
      <c r="AE47" s="236">
        <f>Заполните_Список!Y36</f>
        <v>0</v>
      </c>
      <c r="AF47" s="236">
        <f>Заполните_Список!Z36</f>
        <v>0</v>
      </c>
      <c r="AG47" s="236">
        <f>Заполните_Список!AA36</f>
        <v>0</v>
      </c>
      <c r="AH47" s="236">
        <f>Заполните_Список!AB36</f>
        <v>0</v>
      </c>
      <c r="AI47" s="236">
        <f>Заполните_Список!AC36</f>
        <v>0</v>
      </c>
      <c r="AJ47" s="236">
        <f>Заполните_Список!AD36</f>
        <v>0</v>
      </c>
      <c r="AK47" s="236">
        <f>Заполните_Список!AE36</f>
        <v>0</v>
      </c>
      <c r="AL47" s="236">
        <f>Заполните_Список!AF36</f>
        <v>0</v>
      </c>
      <c r="AM47" s="236">
        <f>Заполните_Список!AG36</f>
        <v>0</v>
      </c>
      <c r="AN47" s="236">
        <f>Заполните_Список!AH36</f>
        <v>0</v>
      </c>
      <c r="AO47" s="236">
        <f>Заполните_Список!AI36</f>
        <v>0</v>
      </c>
      <c r="AP47" s="236">
        <f>Заполните_Список!AJ36</f>
        <v>0</v>
      </c>
      <c r="AQ47" s="236">
        <f>Заполните_Список!AK36</f>
        <v>0</v>
      </c>
    </row>
    <row r="48" spans="1:43" ht="18.75" customHeight="1">
      <c r="A48" s="243">
        <f>Заполните_Список!$B37</f>
        <v>45</v>
      </c>
      <c r="B48" s="244">
        <f>Заполните_Список!$C38</f>
        <v>128</v>
      </c>
      <c r="C48" s="258" t="str">
        <f t="shared" si="4"/>
        <v>Оленинский муниципальный округ</v>
      </c>
      <c r="D48" s="244">
        <f>Заполните_Список!$G38</f>
        <v>280001</v>
      </c>
      <c r="E48" s="236"/>
      <c r="F48" s="243">
        <f t="shared" si="3"/>
        <v>45</v>
      </c>
      <c r="G48" s="236" t="str">
        <f>LEFT(Заполните_Список!$F38,FIND(" ",Заполните_Список!$F38,1)-1)</f>
        <v>Мицько</v>
      </c>
      <c r="H48" s="236" t="str">
        <f>MID(Заполните_Список!$F38,FIND(" ",Заполните_Список!$F38,1)+1,(FIND(" ",Заполните_Список!$F38,FIND(" ",Заполните_Список!$F38,1)+1)-FIND(" ",Заполните_Список!$F38,1))-1)</f>
        <v>Валерия</v>
      </c>
      <c r="I48" s="236" t="str">
        <f>RIGHT(Заполните_Список!$F38,LEN(Заполните_Список!$F38)-(FIND(" ",Заполните_Список!$F38,FIND(" ",Заполните_Список!$F38,1)+1)))</f>
        <v>Руслановна</v>
      </c>
      <c r="J48" s="236"/>
      <c r="K48" s="347"/>
      <c r="L48" s="236"/>
      <c r="M48" s="236">
        <f>Заполните_Список!L38</f>
        <v>0</v>
      </c>
      <c r="N48" s="259" t="str">
        <f t="shared" si="5"/>
        <v>Муниципальное казенное общеобразовательное учреждение Оленинская средняя общеобразовательная школа</v>
      </c>
      <c r="O48" s="236">
        <f>Заполните_Список!I38</f>
        <v>11</v>
      </c>
      <c r="P48" s="243"/>
      <c r="Q48" s="243"/>
      <c r="R48" s="243"/>
      <c r="S48" s="243"/>
      <c r="T48" s="236">
        <f>Заполните_Список!N37</f>
        <v>0</v>
      </c>
      <c r="U48" s="236">
        <f>Заполните_Список!O37</f>
        <v>0</v>
      </c>
      <c r="V48" s="236">
        <f>Заполните_Список!P37</f>
        <v>0</v>
      </c>
      <c r="W48" s="236">
        <f>Заполните_Список!Q37</f>
        <v>0</v>
      </c>
      <c r="X48" s="236">
        <f>Заполните_Список!R37</f>
        <v>0</v>
      </c>
      <c r="Y48" s="236">
        <f>Заполните_Список!S37</f>
        <v>0</v>
      </c>
      <c r="Z48" s="236">
        <f>Заполните_Список!T37</f>
        <v>0</v>
      </c>
      <c r="AA48" s="236">
        <f>Заполните_Список!U37</f>
        <v>0</v>
      </c>
      <c r="AB48" s="236">
        <f>Заполните_Список!V37</f>
        <v>0</v>
      </c>
      <c r="AC48" s="236">
        <f>Заполните_Список!W37</f>
        <v>0</v>
      </c>
      <c r="AD48" s="236">
        <f>Заполните_Список!X37</f>
        <v>0</v>
      </c>
      <c r="AE48" s="236">
        <f>Заполните_Список!Y37</f>
        <v>0</v>
      </c>
      <c r="AF48" s="236">
        <f>Заполните_Список!Z37</f>
        <v>0</v>
      </c>
      <c r="AG48" s="236">
        <f>Заполните_Список!AA37</f>
        <v>0</v>
      </c>
      <c r="AH48" s="236">
        <f>Заполните_Список!AB37</f>
        <v>0</v>
      </c>
      <c r="AI48" s="236">
        <f>Заполните_Список!AC37</f>
        <v>0</v>
      </c>
      <c r="AJ48" s="236">
        <f>Заполните_Список!AD37</f>
        <v>0</v>
      </c>
      <c r="AK48" s="236">
        <f>Заполните_Список!AE37</f>
        <v>0</v>
      </c>
      <c r="AL48" s="236">
        <f>Заполните_Список!AF37</f>
        <v>0</v>
      </c>
      <c r="AM48" s="236">
        <f>Заполните_Список!AG37</f>
        <v>0</v>
      </c>
      <c r="AN48" s="236">
        <f>Заполните_Список!AH37</f>
        <v>0</v>
      </c>
      <c r="AO48" s="236">
        <f>Заполните_Список!AI37</f>
        <v>0</v>
      </c>
      <c r="AP48" s="236">
        <f>Заполните_Список!AJ37</f>
        <v>0</v>
      </c>
      <c r="AQ48" s="236">
        <f>Заполните_Список!AK37</f>
        <v>0</v>
      </c>
    </row>
    <row r="49" spans="1:43" ht="18.75" customHeight="1">
      <c r="A49" s="243">
        <f>Заполните_Список!$B38</f>
        <v>46</v>
      </c>
      <c r="B49" s="244">
        <f>Заполните_Список!$C39</f>
        <v>128</v>
      </c>
      <c r="C49" s="258" t="str">
        <f t="shared" si="4"/>
        <v>Оленинский муниципальный округ</v>
      </c>
      <c r="D49" s="244">
        <f>Заполните_Список!$G39</f>
        <v>280001</v>
      </c>
      <c r="E49" s="236"/>
      <c r="F49" s="243">
        <f t="shared" si="3"/>
        <v>46</v>
      </c>
      <c r="G49" s="236" t="str">
        <f>LEFT(Заполните_Список!$F39,FIND(" ",Заполните_Список!$F39,1)-1)</f>
        <v>Дуброкин</v>
      </c>
      <c r="H49" s="236" t="str">
        <f>MID(Заполните_Список!$F39,FIND(" ",Заполните_Список!$F39,1)+1,(FIND(" ",Заполните_Список!$F39,FIND(" ",Заполните_Список!$F39,1)+1)-FIND(" ",Заполните_Список!$F39,1))-1)</f>
        <v>Дмитрий</v>
      </c>
      <c r="I49" s="236" t="str">
        <f>RIGHT(Заполните_Список!$F39,LEN(Заполните_Список!$F39)-(FIND(" ",Заполните_Список!$F39,FIND(" ",Заполните_Список!$F39,1)+1)))</f>
        <v>Олегович</v>
      </c>
      <c r="J49" s="236"/>
      <c r="K49" s="347"/>
      <c r="L49" s="236"/>
      <c r="M49" s="236">
        <f>Заполните_Список!L39</f>
        <v>0</v>
      </c>
      <c r="N49" s="259" t="str">
        <f t="shared" si="5"/>
        <v>Муниципальное казенное общеобразовательное учреждение Оленинская средняя общеобразовательная школа</v>
      </c>
      <c r="O49" s="236">
        <f>Заполните_Список!I39</f>
        <v>11</v>
      </c>
      <c r="P49" s="243"/>
      <c r="Q49" s="243"/>
      <c r="R49" s="243"/>
      <c r="S49" s="243"/>
      <c r="T49" s="236">
        <f>Заполните_Список!N38</f>
        <v>0</v>
      </c>
      <c r="U49" s="236">
        <f>Заполните_Список!O38</f>
        <v>0</v>
      </c>
      <c r="V49" s="236">
        <f>Заполните_Список!P38</f>
        <v>0</v>
      </c>
      <c r="W49" s="236" t="str">
        <f>Заполните_Список!Q38</f>
        <v>участник</v>
      </c>
      <c r="X49" s="236">
        <f>Заполните_Список!R38</f>
        <v>0</v>
      </c>
      <c r="Y49" s="236">
        <f>Заполните_Список!S38</f>
        <v>0</v>
      </c>
      <c r="Z49" s="236">
        <f>Заполните_Список!T38</f>
        <v>0</v>
      </c>
      <c r="AA49" s="236">
        <f>Заполните_Список!U38</f>
        <v>0</v>
      </c>
      <c r="AB49" s="236">
        <f>Заполните_Список!V38</f>
        <v>0</v>
      </c>
      <c r="AC49" s="236">
        <f>Заполните_Список!W38</f>
        <v>0</v>
      </c>
      <c r="AD49" s="236">
        <f>Заполните_Список!X38</f>
        <v>0</v>
      </c>
      <c r="AE49" s="236">
        <f>Заполните_Список!Y38</f>
        <v>0</v>
      </c>
      <c r="AF49" s="236">
        <f>Заполните_Список!Z38</f>
        <v>0</v>
      </c>
      <c r="AG49" s="236">
        <f>Заполните_Список!AA38</f>
        <v>0</v>
      </c>
      <c r="AH49" s="236">
        <f>Заполните_Список!AB38</f>
        <v>0</v>
      </c>
      <c r="AI49" s="236">
        <f>Заполните_Список!AC38</f>
        <v>0</v>
      </c>
      <c r="AJ49" s="236">
        <f>Заполните_Список!AD38</f>
        <v>0</v>
      </c>
      <c r="AK49" s="236">
        <f>Заполните_Список!AE38</f>
        <v>0</v>
      </c>
      <c r="AL49" s="236">
        <f>Заполните_Список!AF38</f>
        <v>0</v>
      </c>
      <c r="AM49" s="236">
        <f>Заполните_Список!AG38</f>
        <v>0</v>
      </c>
      <c r="AN49" s="236">
        <f>Заполните_Список!AH38</f>
        <v>0</v>
      </c>
      <c r="AO49" s="236">
        <f>Заполните_Список!AI38</f>
        <v>0</v>
      </c>
      <c r="AP49" s="236">
        <f>Заполните_Список!AJ38</f>
        <v>0</v>
      </c>
      <c r="AQ49" s="236">
        <f>Заполните_Список!AK38</f>
        <v>0</v>
      </c>
    </row>
    <row r="50" spans="1:43" ht="18.75" customHeight="1">
      <c r="A50" s="243">
        <f>Заполните_Список!$B39</f>
        <v>47</v>
      </c>
      <c r="B50" s="244">
        <f>Заполните_Список!$C40</f>
        <v>128</v>
      </c>
      <c r="C50" s="258" t="str">
        <f t="shared" si="4"/>
        <v>Оленинский муниципальный округ</v>
      </c>
      <c r="D50" s="244">
        <f>Заполните_Список!$G40</f>
        <v>280001</v>
      </c>
      <c r="E50" s="236"/>
      <c r="F50" s="243">
        <f t="shared" si="3"/>
        <v>47</v>
      </c>
      <c r="G50" s="236" t="str">
        <f>LEFT(Заполните_Список!$F40,FIND(" ",Заполните_Список!$F40,1)-1)</f>
        <v>Дождалев</v>
      </c>
      <c r="H50" s="236" t="str">
        <f>MID(Заполните_Список!$F40,FIND(" ",Заполните_Список!$F40,1)+1,(FIND(" ",Заполните_Список!$F40,FIND(" ",Заполните_Список!$F40,1)+1)-FIND(" ",Заполните_Список!$F40,1))-1)</f>
        <v>Тимофей</v>
      </c>
      <c r="I50" s="236" t="str">
        <f>RIGHT(Заполните_Список!$F40,LEN(Заполните_Список!$F40)-(FIND(" ",Заполните_Список!$F40,FIND(" ",Заполните_Список!$F40,1)+1)))</f>
        <v>Николаевич</v>
      </c>
      <c r="J50" s="236"/>
      <c r="K50" s="347"/>
      <c r="L50" s="236"/>
      <c r="M50" s="236">
        <f>Заполните_Список!L40</f>
        <v>0</v>
      </c>
      <c r="N50" s="259" t="str">
        <f t="shared" si="5"/>
        <v>Муниципальное казенное общеобразовательное учреждение Оленинская средняя общеобразовательная школа</v>
      </c>
      <c r="O50" s="236">
        <f>Заполните_Список!I40</f>
        <v>11</v>
      </c>
      <c r="P50" s="243"/>
      <c r="Q50" s="243"/>
      <c r="R50" s="243"/>
      <c r="S50" s="243"/>
      <c r="T50" s="236">
        <f>Заполните_Список!N39</f>
        <v>0</v>
      </c>
      <c r="U50" s="236">
        <f>Заполните_Список!O39</f>
        <v>0</v>
      </c>
      <c r="V50" s="236">
        <f>Заполните_Список!P39</f>
        <v>0</v>
      </c>
      <c r="W50" s="236" t="str">
        <f>Заполните_Список!Q39</f>
        <v>участник</v>
      </c>
      <c r="X50" s="236">
        <f>Заполните_Список!R39</f>
        <v>0</v>
      </c>
      <c r="Y50" s="236">
        <f>Заполните_Список!S39</f>
        <v>0</v>
      </c>
      <c r="Z50" s="236">
        <f>Заполните_Список!T39</f>
        <v>0</v>
      </c>
      <c r="AA50" s="236">
        <f>Заполните_Список!U39</f>
        <v>0</v>
      </c>
      <c r="AB50" s="236">
        <f>Заполните_Список!V39</f>
        <v>0</v>
      </c>
      <c r="AC50" s="236">
        <f>Заполните_Список!W39</f>
        <v>0</v>
      </c>
      <c r="AD50" s="236">
        <f>Заполните_Список!X39</f>
        <v>0</v>
      </c>
      <c r="AE50" s="236">
        <f>Заполните_Список!Y39</f>
        <v>0</v>
      </c>
      <c r="AF50" s="236">
        <f>Заполните_Список!Z39</f>
        <v>0</v>
      </c>
      <c r="AG50" s="236">
        <f>Заполните_Список!AA39</f>
        <v>0</v>
      </c>
      <c r="AH50" s="236">
        <f>Заполните_Список!AB39</f>
        <v>0</v>
      </c>
      <c r="AI50" s="236">
        <f>Заполните_Список!AC39</f>
        <v>0</v>
      </c>
      <c r="AJ50" s="236">
        <f>Заполните_Список!AD39</f>
        <v>0</v>
      </c>
      <c r="AK50" s="236">
        <f>Заполните_Список!AE39</f>
        <v>0</v>
      </c>
      <c r="AL50" s="236">
        <f>Заполните_Список!AF39</f>
        <v>0</v>
      </c>
      <c r="AM50" s="236">
        <f>Заполните_Список!AG39</f>
        <v>0</v>
      </c>
      <c r="AN50" s="236">
        <f>Заполните_Список!AH39</f>
        <v>0</v>
      </c>
      <c r="AO50" s="236">
        <f>Заполните_Список!AI39</f>
        <v>0</v>
      </c>
      <c r="AP50" s="236">
        <f>Заполните_Список!AJ39</f>
        <v>0</v>
      </c>
      <c r="AQ50" s="236">
        <f>Заполните_Список!AK39</f>
        <v>0</v>
      </c>
    </row>
    <row r="51" spans="1:43" ht="18.75" customHeight="1">
      <c r="A51" s="243">
        <f>Заполните_Список!$B40</f>
        <v>48</v>
      </c>
      <c r="B51" s="244">
        <f>Заполните_Список!$C41</f>
        <v>128</v>
      </c>
      <c r="C51" s="258" t="str">
        <f t="shared" si="4"/>
        <v>Оленинский муниципальный округ</v>
      </c>
      <c r="D51" s="244">
        <f>Заполните_Список!$G41</f>
        <v>280001</v>
      </c>
      <c r="E51" s="236"/>
      <c r="F51" s="243">
        <f t="shared" si="3"/>
        <v>48</v>
      </c>
      <c r="G51" s="236" t="str">
        <f>LEFT(Заполните_Список!$F41,FIND(" ",Заполните_Список!$F41,1)-1)</f>
        <v>Магашова</v>
      </c>
      <c r="H51" s="236" t="str">
        <f>MID(Заполните_Список!$F41,FIND(" ",Заполните_Список!$F41,1)+1,(FIND(" ",Заполните_Список!$F41,FIND(" ",Заполните_Список!$F41,1)+1)-FIND(" ",Заполните_Список!$F41,1))-1)</f>
        <v>Селима</v>
      </c>
      <c r="I51" s="236" t="str">
        <f>RIGHT(Заполните_Список!$F41,LEN(Заполните_Список!$F41)-(FIND(" ",Заполните_Список!$F41,FIND(" ",Заполните_Список!$F41,1)+1)))</f>
        <v>Сайд-Хасаевна</v>
      </c>
      <c r="J51" s="236"/>
      <c r="K51" s="347"/>
      <c r="L51" s="236"/>
      <c r="M51" s="236">
        <f>Заполните_Список!L41</f>
        <v>0</v>
      </c>
      <c r="N51" s="259" t="str">
        <f t="shared" si="5"/>
        <v>Муниципальное казенное общеобразовательное учреждение Оленинская средняя общеобразовательная школа</v>
      </c>
      <c r="O51" s="236">
        <f>Заполните_Список!I41</f>
        <v>11</v>
      </c>
      <c r="P51" s="243"/>
      <c r="Q51" s="243"/>
      <c r="R51" s="243"/>
      <c r="S51" s="243"/>
      <c r="T51" s="236">
        <f>Заполните_Список!N40</f>
        <v>0</v>
      </c>
      <c r="U51" s="236">
        <f>Заполните_Список!O40</f>
        <v>0</v>
      </c>
      <c r="V51" s="236">
        <f>Заполните_Список!P40</f>
        <v>0</v>
      </c>
      <c r="W51" s="236">
        <f>Заполните_Список!Q40</f>
        <v>0</v>
      </c>
      <c r="X51" s="236">
        <f>Заполните_Список!R40</f>
        <v>0</v>
      </c>
      <c r="Y51" s="236">
        <f>Заполните_Список!S40</f>
        <v>0</v>
      </c>
      <c r="Z51" s="236">
        <f>Заполните_Список!T40</f>
        <v>0</v>
      </c>
      <c r="AA51" s="236">
        <f>Заполните_Список!U40</f>
        <v>0</v>
      </c>
      <c r="AB51" s="236">
        <f>Заполните_Список!V40</f>
        <v>0</v>
      </c>
      <c r="AC51" s="236">
        <f>Заполните_Список!W40</f>
        <v>0</v>
      </c>
      <c r="AD51" s="236">
        <f>Заполните_Список!X40</f>
        <v>0</v>
      </c>
      <c r="AE51" s="236">
        <f>Заполните_Список!Y40</f>
        <v>0</v>
      </c>
      <c r="AF51" s="236">
        <f>Заполните_Список!Z40</f>
        <v>0</v>
      </c>
      <c r="AG51" s="236">
        <f>Заполните_Список!AA40</f>
        <v>0</v>
      </c>
      <c r="AH51" s="236">
        <f>Заполните_Список!AB40</f>
        <v>0</v>
      </c>
      <c r="AI51" s="236">
        <f>Заполните_Список!AC40</f>
        <v>0</v>
      </c>
      <c r="AJ51" s="236">
        <f>Заполните_Список!AD40</f>
        <v>0</v>
      </c>
      <c r="AK51" s="236">
        <f>Заполните_Список!AE40</f>
        <v>0</v>
      </c>
      <c r="AL51" s="236">
        <f>Заполните_Список!AF40</f>
        <v>0</v>
      </c>
      <c r="AM51" s="236">
        <f>Заполните_Список!AG40</f>
        <v>0</v>
      </c>
      <c r="AN51" s="236">
        <f>Заполните_Список!AH40</f>
        <v>0</v>
      </c>
      <c r="AO51" s="236">
        <f>Заполните_Список!AI40</f>
        <v>0</v>
      </c>
      <c r="AP51" s="236">
        <f>Заполните_Список!AJ40</f>
        <v>0</v>
      </c>
      <c r="AQ51" s="236">
        <f>Заполните_Список!AK40</f>
        <v>0</v>
      </c>
    </row>
    <row r="52" spans="1:43" ht="18.75" customHeight="1">
      <c r="A52" s="243">
        <f>Заполните_Список!$B41</f>
        <v>49</v>
      </c>
      <c r="B52" s="244">
        <f>Заполните_Список!$C42</f>
        <v>128</v>
      </c>
      <c r="C52" s="258" t="str">
        <f t="shared" si="4"/>
        <v>Оленинский муниципальный округ</v>
      </c>
      <c r="D52" s="244">
        <f>Заполните_Список!$G42</f>
        <v>280001</v>
      </c>
      <c r="E52" s="236"/>
      <c r="F52" s="243">
        <f t="shared" si="3"/>
        <v>49</v>
      </c>
      <c r="G52" s="236" t="str">
        <f>LEFT(Заполните_Список!$F42,FIND(" ",Заполните_Список!$F42,1)-1)</f>
        <v>Стефанов</v>
      </c>
      <c r="H52" s="236" t="str">
        <f>MID(Заполните_Список!$F42,FIND(" ",Заполните_Список!$F42,1)+1,(FIND(" ",Заполните_Список!$F42,FIND(" ",Заполните_Список!$F42,1)+1)-FIND(" ",Заполните_Список!$F42,1))-1)</f>
        <v>Евгений</v>
      </c>
      <c r="I52" s="236" t="str">
        <f>RIGHT(Заполните_Список!$F42,LEN(Заполните_Список!$F42)-(FIND(" ",Заполните_Список!$F42,FIND(" ",Заполните_Список!$F42,1)+1)))</f>
        <v>Алексеевич</v>
      </c>
      <c r="J52" s="236"/>
      <c r="K52" s="347"/>
      <c r="L52" s="236"/>
      <c r="M52" s="236">
        <f>Заполните_Список!L42</f>
        <v>0</v>
      </c>
      <c r="N52" s="259" t="str">
        <f t="shared" si="5"/>
        <v>Муниципальное казенное общеобразовательное учреждение Оленинская средняя общеобразовательная школа</v>
      </c>
      <c r="O52" s="236">
        <f>Заполните_Список!I42</f>
        <v>11</v>
      </c>
      <c r="P52" s="243"/>
      <c r="Q52" s="243"/>
      <c r="R52" s="243"/>
      <c r="S52" s="243"/>
      <c r="T52" s="236">
        <f>Заполните_Список!N41</f>
        <v>0</v>
      </c>
      <c r="U52" s="236">
        <f>Заполните_Список!O41</f>
        <v>0</v>
      </c>
      <c r="V52" s="236">
        <f>Заполните_Список!P41</f>
        <v>0</v>
      </c>
      <c r="W52" s="236">
        <f>Заполните_Список!Q41</f>
        <v>0</v>
      </c>
      <c r="X52" s="236">
        <f>Заполните_Список!R41</f>
        <v>0</v>
      </c>
      <c r="Y52" s="236">
        <f>Заполните_Список!S41</f>
        <v>0</v>
      </c>
      <c r="Z52" s="236">
        <f>Заполните_Список!T41</f>
        <v>0</v>
      </c>
      <c r="AA52" s="236">
        <f>Заполните_Список!U41</f>
        <v>0</v>
      </c>
      <c r="AB52" s="236">
        <f>Заполните_Список!V41</f>
        <v>0</v>
      </c>
      <c r="AC52" s="236">
        <f>Заполните_Список!W41</f>
        <v>0</v>
      </c>
      <c r="AD52" s="236">
        <f>Заполните_Список!X41</f>
        <v>0</v>
      </c>
      <c r="AE52" s="236">
        <f>Заполните_Список!Y41</f>
        <v>0</v>
      </c>
      <c r="AF52" s="236">
        <f>Заполните_Список!Z41</f>
        <v>0</v>
      </c>
      <c r="AG52" s="236">
        <f>Заполните_Список!AA41</f>
        <v>0</v>
      </c>
      <c r="AH52" s="236">
        <f>Заполните_Список!AB41</f>
        <v>0</v>
      </c>
      <c r="AI52" s="236">
        <f>Заполните_Список!AC41</f>
        <v>0</v>
      </c>
      <c r="AJ52" s="236">
        <f>Заполните_Список!AD41</f>
        <v>0</v>
      </c>
      <c r="AK52" s="236">
        <f>Заполните_Список!AE41</f>
        <v>0</v>
      </c>
      <c r="AL52" s="236">
        <f>Заполните_Список!AF41</f>
        <v>0</v>
      </c>
      <c r="AM52" s="236">
        <f>Заполните_Список!AG41</f>
        <v>0</v>
      </c>
      <c r="AN52" s="236">
        <f>Заполните_Список!AH41</f>
        <v>0</v>
      </c>
      <c r="AO52" s="236">
        <f>Заполните_Список!AI41</f>
        <v>0</v>
      </c>
      <c r="AP52" s="236">
        <f>Заполните_Список!AJ41</f>
        <v>0</v>
      </c>
      <c r="AQ52" s="236">
        <f>Заполните_Список!AK41</f>
        <v>0</v>
      </c>
    </row>
    <row r="53" spans="1:43" ht="18.75" customHeight="1">
      <c r="A53" s="243">
        <f>Заполните_Список!$B42</f>
        <v>50</v>
      </c>
      <c r="B53" s="244">
        <f>Заполните_Список!$C43</f>
        <v>128</v>
      </c>
      <c r="C53" s="258" t="str">
        <f t="shared" si="4"/>
        <v>Оленинский муниципальный округ</v>
      </c>
      <c r="D53" s="244">
        <f>Заполните_Список!$G43</f>
        <v>280001</v>
      </c>
      <c r="E53" s="236"/>
      <c r="F53" s="243">
        <f t="shared" si="3"/>
        <v>50</v>
      </c>
      <c r="G53" s="236" t="str">
        <f>LEFT(Заполните_Список!$F43,FIND(" ",Заполните_Список!$F43,1)-1)</f>
        <v>Дроздова</v>
      </c>
      <c r="H53" s="236" t="str">
        <f>MID(Заполните_Список!$F43,FIND(" ",Заполните_Список!$F43,1)+1,(FIND(" ",Заполните_Список!$F43,FIND(" ",Заполните_Список!$F43,1)+1)-FIND(" ",Заполните_Список!$F43,1))-1)</f>
        <v>Ульяна</v>
      </c>
      <c r="I53" s="236" t="str">
        <f>RIGHT(Заполните_Список!$F43,LEN(Заполните_Список!$F43)-(FIND(" ",Заполните_Список!$F43,FIND(" ",Заполните_Список!$F43,1)+1)))</f>
        <v>Александровна</v>
      </c>
      <c r="J53" s="236"/>
      <c r="K53" s="347"/>
      <c r="L53" s="236"/>
      <c r="M53" s="236">
        <f>Заполните_Список!L43</f>
        <v>0</v>
      </c>
      <c r="N53" s="259" t="str">
        <f t="shared" si="5"/>
        <v>Муниципальное казенное общеобразовательное учреждение Оленинская средняя общеобразовательная школа</v>
      </c>
      <c r="O53" s="236">
        <f>Заполните_Список!I43</f>
        <v>11</v>
      </c>
      <c r="P53" s="243"/>
      <c r="Q53" s="243"/>
      <c r="R53" s="243"/>
      <c r="S53" s="243"/>
      <c r="T53" s="236">
        <f>Заполните_Список!N42</f>
        <v>0</v>
      </c>
      <c r="U53" s="236">
        <f>Заполните_Список!O42</f>
        <v>0</v>
      </c>
      <c r="V53" s="236">
        <f>Заполните_Список!P42</f>
        <v>0</v>
      </c>
      <c r="W53" s="236">
        <f>Заполните_Список!Q42</f>
        <v>0</v>
      </c>
      <c r="X53" s="236">
        <f>Заполните_Список!R42</f>
        <v>0</v>
      </c>
      <c r="Y53" s="236">
        <f>Заполните_Список!S42</f>
        <v>0</v>
      </c>
      <c r="Z53" s="236">
        <f>Заполните_Список!T42</f>
        <v>0</v>
      </c>
      <c r="AA53" s="236">
        <f>Заполните_Список!U42</f>
        <v>0</v>
      </c>
      <c r="AB53" s="236">
        <f>Заполните_Список!V42</f>
        <v>0</v>
      </c>
      <c r="AC53" s="236">
        <f>Заполните_Список!W42</f>
        <v>0</v>
      </c>
      <c r="AD53" s="236">
        <f>Заполните_Список!X42</f>
        <v>0</v>
      </c>
      <c r="AE53" s="236">
        <f>Заполните_Список!Y42</f>
        <v>0</v>
      </c>
      <c r="AF53" s="236">
        <f>Заполните_Список!Z42</f>
        <v>0</v>
      </c>
      <c r="AG53" s="236">
        <f>Заполните_Список!AA42</f>
        <v>0</v>
      </c>
      <c r="AH53" s="236">
        <f>Заполните_Список!AB42</f>
        <v>0</v>
      </c>
      <c r="AI53" s="236">
        <f>Заполните_Список!AC42</f>
        <v>0</v>
      </c>
      <c r="AJ53" s="236">
        <f>Заполните_Список!AD42</f>
        <v>0</v>
      </c>
      <c r="AK53" s="236">
        <f>Заполните_Список!AE42</f>
        <v>0</v>
      </c>
      <c r="AL53" s="236">
        <f>Заполните_Список!AF42</f>
        <v>0</v>
      </c>
      <c r="AM53" s="236">
        <f>Заполните_Список!AG42</f>
        <v>0</v>
      </c>
      <c r="AN53" s="236">
        <f>Заполните_Список!AH42</f>
        <v>0</v>
      </c>
      <c r="AO53" s="236">
        <f>Заполните_Список!AI42</f>
        <v>0</v>
      </c>
      <c r="AP53" s="236">
        <f>Заполните_Список!AJ42</f>
        <v>0</v>
      </c>
      <c r="AQ53" s="236">
        <f>Заполните_Список!AK42</f>
        <v>0</v>
      </c>
    </row>
    <row r="54" spans="1:43" ht="18.75" customHeight="1">
      <c r="A54" s="243">
        <f>Заполните_Список!$B43</f>
        <v>51</v>
      </c>
      <c r="B54" s="244">
        <f>Заполните_Список!$C44</f>
        <v>128</v>
      </c>
      <c r="C54" s="258" t="str">
        <f t="shared" si="4"/>
        <v>Оленинский муниципальный округ</v>
      </c>
      <c r="D54" s="244">
        <f>Заполните_Список!$G44</f>
        <v>280001</v>
      </c>
      <c r="E54" s="236"/>
      <c r="F54" s="243">
        <f t="shared" si="3"/>
        <v>51</v>
      </c>
      <c r="G54" s="236" t="str">
        <f>LEFT(Заполните_Список!$F44,FIND(" ",Заполните_Список!$F44,1)-1)</f>
        <v>Хренов</v>
      </c>
      <c r="H54" s="236" t="str">
        <f>MID(Заполните_Список!$F44,FIND(" ",Заполните_Список!$F44,1)+1,(FIND(" ",Заполните_Список!$F44,FIND(" ",Заполните_Список!$F44,1)+1)-FIND(" ",Заполните_Список!$F44,1))-1)</f>
        <v>Георгий</v>
      </c>
      <c r="I54" s="236" t="str">
        <f>RIGHT(Заполните_Список!$F44,LEN(Заполните_Список!$F44)-(FIND(" ",Заполните_Список!$F44,FIND(" ",Заполните_Список!$F44,1)+1)))</f>
        <v>Александрович</v>
      </c>
      <c r="J54" s="236"/>
      <c r="K54" s="347"/>
      <c r="L54" s="236"/>
      <c r="M54" s="236">
        <f>Заполните_Список!L44</f>
        <v>0</v>
      </c>
      <c r="N54" s="259" t="str">
        <f t="shared" si="5"/>
        <v>Муниципальное казенное общеобразовательное учреждение Оленинская средняя общеобразовательная школа</v>
      </c>
      <c r="O54" s="236">
        <f>Заполните_Список!I44</f>
        <v>11</v>
      </c>
      <c r="P54" s="243"/>
      <c r="Q54" s="243"/>
      <c r="R54" s="243"/>
      <c r="S54" s="243"/>
      <c r="T54" s="236">
        <f>Заполните_Список!N43</f>
        <v>0</v>
      </c>
      <c r="U54" s="236">
        <f>Заполните_Список!O43</f>
        <v>0</v>
      </c>
      <c r="V54" s="236">
        <f>Заполните_Список!P43</f>
        <v>0</v>
      </c>
      <c r="W54" s="236">
        <f>Заполните_Список!Q43</f>
        <v>0</v>
      </c>
      <c r="X54" s="236">
        <f>Заполните_Список!R43</f>
        <v>0</v>
      </c>
      <c r="Y54" s="236">
        <f>Заполните_Список!S43</f>
        <v>0</v>
      </c>
      <c r="Z54" s="236">
        <f>Заполните_Список!T43</f>
        <v>0</v>
      </c>
      <c r="AA54" s="236">
        <f>Заполните_Список!U43</f>
        <v>0</v>
      </c>
      <c r="AB54" s="236">
        <f>Заполните_Список!V43</f>
        <v>0</v>
      </c>
      <c r="AC54" s="236">
        <f>Заполните_Список!W43</f>
        <v>0</v>
      </c>
      <c r="AD54" s="236">
        <f>Заполните_Список!X43</f>
        <v>0</v>
      </c>
      <c r="AE54" s="236">
        <f>Заполните_Список!Y43</f>
        <v>0</v>
      </c>
      <c r="AF54" s="236">
        <f>Заполните_Список!Z43</f>
        <v>0</v>
      </c>
      <c r="AG54" s="236">
        <f>Заполните_Список!AA43</f>
        <v>0</v>
      </c>
      <c r="AH54" s="236">
        <f>Заполните_Список!AB43</f>
        <v>0</v>
      </c>
      <c r="AI54" s="236">
        <f>Заполните_Список!AC43</f>
        <v>0</v>
      </c>
      <c r="AJ54" s="236">
        <f>Заполните_Список!AD43</f>
        <v>0</v>
      </c>
      <c r="AK54" s="236">
        <f>Заполните_Список!AE43</f>
        <v>0</v>
      </c>
      <c r="AL54" s="236">
        <f>Заполните_Список!AF43</f>
        <v>0</v>
      </c>
      <c r="AM54" s="236">
        <f>Заполните_Список!AG43</f>
        <v>0</v>
      </c>
      <c r="AN54" s="236">
        <f>Заполните_Список!AH43</f>
        <v>0</v>
      </c>
      <c r="AO54" s="236">
        <f>Заполните_Список!AI43</f>
        <v>0</v>
      </c>
      <c r="AP54" s="236">
        <f>Заполните_Список!AJ43</f>
        <v>0</v>
      </c>
      <c r="AQ54" s="236">
        <f>Заполните_Список!AK43</f>
        <v>0</v>
      </c>
    </row>
    <row r="55" spans="1:43" ht="18.75" customHeight="1">
      <c r="A55" s="243">
        <f>Заполните_Список!$B44</f>
        <v>52</v>
      </c>
      <c r="B55" s="244">
        <f>Заполните_Список!$C45</f>
        <v>128</v>
      </c>
      <c r="C55" s="258" t="str">
        <f t="shared" si="4"/>
        <v>Оленинский муниципальный округ</v>
      </c>
      <c r="D55" s="244">
        <f>Заполните_Список!$G45</f>
        <v>280001</v>
      </c>
      <c r="E55" s="236"/>
      <c r="F55" s="243">
        <f t="shared" si="3"/>
        <v>52</v>
      </c>
      <c r="G55" s="236" t="str">
        <f>LEFT(Заполните_Список!$F45,FIND(" ",Заполните_Список!$F45,1)-1)</f>
        <v>Языкова</v>
      </c>
      <c r="H55" s="236" t="str">
        <f>MID(Заполните_Список!$F45,FIND(" ",Заполните_Список!$F45,1)+1,(FIND(" ",Заполните_Список!$F45,FIND(" ",Заполните_Список!$F45,1)+1)-FIND(" ",Заполните_Список!$F45,1))-1)</f>
        <v>Мария</v>
      </c>
      <c r="I55" s="236" t="str">
        <f>RIGHT(Заполните_Список!$F45,LEN(Заполните_Список!$F45)-(FIND(" ",Заполните_Список!$F45,FIND(" ",Заполните_Список!$F45,1)+1)))</f>
        <v>Константиновна</v>
      </c>
      <c r="J55" s="236"/>
      <c r="K55" s="347"/>
      <c r="L55" s="236"/>
      <c r="M55" s="236">
        <f>Заполните_Список!L45</f>
        <v>0</v>
      </c>
      <c r="N55" s="259" t="str">
        <f t="shared" si="5"/>
        <v>Муниципальное казенное общеобразовательное учреждение Оленинская средняя общеобразовательная школа</v>
      </c>
      <c r="O55" s="236">
        <f>Заполните_Список!I45</f>
        <v>11</v>
      </c>
      <c r="P55" s="243"/>
      <c r="Q55" s="243"/>
      <c r="R55" s="243"/>
      <c r="S55" s="243"/>
      <c r="T55" s="236">
        <f>Заполните_Список!N44</f>
        <v>0</v>
      </c>
      <c r="U55" s="236">
        <f>Заполните_Список!O44</f>
        <v>0</v>
      </c>
      <c r="V55" s="236">
        <f>Заполните_Список!P44</f>
        <v>0</v>
      </c>
      <c r="W55" s="236">
        <f>Заполните_Список!Q44</f>
        <v>0</v>
      </c>
      <c r="X55" s="236">
        <f>Заполните_Список!R44</f>
        <v>0</v>
      </c>
      <c r="Y55" s="236">
        <f>Заполните_Список!S44</f>
        <v>0</v>
      </c>
      <c r="Z55" s="236">
        <f>Заполните_Список!T44</f>
        <v>0</v>
      </c>
      <c r="AA55" s="236">
        <f>Заполните_Список!U44</f>
        <v>0</v>
      </c>
      <c r="AB55" s="236">
        <f>Заполните_Список!V44</f>
        <v>0</v>
      </c>
      <c r="AC55" s="236">
        <f>Заполните_Список!W44</f>
        <v>0</v>
      </c>
      <c r="AD55" s="236">
        <f>Заполните_Список!X44</f>
        <v>0</v>
      </c>
      <c r="AE55" s="236">
        <f>Заполните_Список!Y44</f>
        <v>0</v>
      </c>
      <c r="AF55" s="236">
        <f>Заполните_Список!Z44</f>
        <v>0</v>
      </c>
      <c r="AG55" s="236">
        <f>Заполните_Список!AA44</f>
        <v>0</v>
      </c>
      <c r="AH55" s="236">
        <f>Заполните_Список!AB44</f>
        <v>0</v>
      </c>
      <c r="AI55" s="236">
        <f>Заполните_Список!AC44</f>
        <v>0</v>
      </c>
      <c r="AJ55" s="236">
        <f>Заполните_Список!AD44</f>
        <v>0</v>
      </c>
      <c r="AK55" s="236">
        <f>Заполните_Список!AE44</f>
        <v>0</v>
      </c>
      <c r="AL55" s="236">
        <f>Заполните_Список!AF44</f>
        <v>0</v>
      </c>
      <c r="AM55" s="236">
        <f>Заполните_Список!AG44</f>
        <v>0</v>
      </c>
      <c r="AN55" s="236">
        <f>Заполните_Список!AH44</f>
        <v>0</v>
      </c>
      <c r="AO55" s="236">
        <f>Заполните_Список!AI44</f>
        <v>0</v>
      </c>
      <c r="AP55" s="236">
        <f>Заполните_Список!AJ44</f>
        <v>0</v>
      </c>
      <c r="AQ55" s="236">
        <f>Заполните_Список!AK44</f>
        <v>0</v>
      </c>
    </row>
    <row r="56" spans="1:43" ht="18.75" customHeight="1">
      <c r="A56" s="243">
        <f>Заполните_Список!$B45</f>
        <v>53</v>
      </c>
      <c r="B56" s="244">
        <f>Заполните_Список!$C46</f>
        <v>128</v>
      </c>
      <c r="C56" s="258" t="str">
        <f t="shared" si="4"/>
        <v>Оленинский муниципальный округ</v>
      </c>
      <c r="D56" s="244">
        <f>Заполните_Список!$G46</f>
        <v>280001</v>
      </c>
      <c r="E56" s="236"/>
      <c r="F56" s="243">
        <f t="shared" si="3"/>
        <v>53</v>
      </c>
      <c r="G56" s="236" t="str">
        <f>LEFT(Заполните_Список!$F46,FIND(" ",Заполните_Список!$F46,1)-1)</f>
        <v>Смирнова</v>
      </c>
      <c r="H56" s="236" t="str">
        <f>MID(Заполните_Список!$F46,FIND(" ",Заполните_Список!$F46,1)+1,(FIND(" ",Заполните_Список!$F46,FIND(" ",Заполните_Список!$F46,1)+1)-FIND(" ",Заполните_Список!$F46,1))-1)</f>
        <v>Анна</v>
      </c>
      <c r="I56" s="236" t="str">
        <f>RIGHT(Заполните_Список!$F46,LEN(Заполните_Список!$F46)-(FIND(" ",Заполните_Список!$F46,FIND(" ",Заполните_Список!$F46,1)+1)))</f>
        <v>Олеговна</v>
      </c>
      <c r="J56" s="236"/>
      <c r="K56" s="347"/>
      <c r="L56" s="236"/>
      <c r="M56" s="236">
        <f>Заполните_Список!L46</f>
        <v>0</v>
      </c>
      <c r="N56" s="259" t="str">
        <f t="shared" si="5"/>
        <v>Муниципальное казенное общеобразовательное учреждение Оленинская средняя общеобразовательная школа</v>
      </c>
      <c r="O56" s="236">
        <f>Заполните_Список!I46</f>
        <v>11</v>
      </c>
      <c r="P56" s="243"/>
      <c r="Q56" s="243"/>
      <c r="R56" s="243"/>
      <c r="S56" s="243"/>
      <c r="T56" s="236">
        <f>Заполните_Список!N45</f>
        <v>0</v>
      </c>
      <c r="U56" s="236">
        <f>Заполните_Список!O45</f>
        <v>0</v>
      </c>
      <c r="V56" s="236">
        <f>Заполните_Список!P45</f>
        <v>0</v>
      </c>
      <c r="W56" s="236">
        <f>Заполните_Список!Q45</f>
        <v>0</v>
      </c>
      <c r="X56" s="236">
        <f>Заполните_Список!R45</f>
        <v>0</v>
      </c>
      <c r="Y56" s="236">
        <f>Заполните_Список!S45</f>
        <v>0</v>
      </c>
      <c r="Z56" s="236">
        <f>Заполните_Список!T45</f>
        <v>0</v>
      </c>
      <c r="AA56" s="236">
        <f>Заполните_Список!U45</f>
        <v>0</v>
      </c>
      <c r="AB56" s="236">
        <f>Заполните_Список!V45</f>
        <v>0</v>
      </c>
      <c r="AC56" s="236">
        <f>Заполните_Список!W45</f>
        <v>0</v>
      </c>
      <c r="AD56" s="236">
        <f>Заполните_Список!X45</f>
        <v>0</v>
      </c>
      <c r="AE56" s="236">
        <f>Заполните_Список!Y45</f>
        <v>0</v>
      </c>
      <c r="AF56" s="236">
        <f>Заполните_Список!Z45</f>
        <v>0</v>
      </c>
      <c r="AG56" s="236">
        <f>Заполните_Список!AA45</f>
        <v>0</v>
      </c>
      <c r="AH56" s="236">
        <f>Заполните_Список!AB45</f>
        <v>0</v>
      </c>
      <c r="AI56" s="236">
        <f>Заполните_Список!AC45</f>
        <v>0</v>
      </c>
      <c r="AJ56" s="236" t="str">
        <f>Заполните_Список!AD45</f>
        <v>участник</v>
      </c>
      <c r="AK56" s="236">
        <f>Заполните_Список!AE45</f>
        <v>0</v>
      </c>
      <c r="AL56" s="236">
        <f>Заполните_Список!AF45</f>
        <v>0</v>
      </c>
      <c r="AM56" s="236">
        <f>Заполните_Список!AG45</f>
        <v>0</v>
      </c>
      <c r="AN56" s="236">
        <f>Заполните_Список!AH45</f>
        <v>0</v>
      </c>
      <c r="AO56" s="236">
        <f>Заполните_Список!AI45</f>
        <v>0</v>
      </c>
      <c r="AP56" s="236">
        <f>Заполните_Список!AJ45</f>
        <v>0</v>
      </c>
      <c r="AQ56" s="236">
        <f>Заполните_Список!AK45</f>
        <v>0</v>
      </c>
    </row>
    <row r="57" spans="1:43" ht="18.75" customHeight="1">
      <c r="A57" s="243">
        <f>Заполните_Список!$B46</f>
        <v>54</v>
      </c>
      <c r="B57" s="244">
        <f>Заполните_Список!$C47</f>
        <v>128</v>
      </c>
      <c r="C57" s="258" t="str">
        <f t="shared" si="4"/>
        <v>Оленинский муниципальный округ</v>
      </c>
      <c r="D57" s="244">
        <f>Заполните_Список!$G47</f>
        <v>280001</v>
      </c>
      <c r="E57" s="236"/>
      <c r="F57" s="243">
        <f t="shared" si="3"/>
        <v>54</v>
      </c>
      <c r="G57" s="236" t="str">
        <f>LEFT(Заполните_Список!$F47,FIND(" ",Заполните_Список!$F47,1)-1)</f>
        <v>Брицкая</v>
      </c>
      <c r="H57" s="236" t="str">
        <f>MID(Заполните_Список!$F47,FIND(" ",Заполните_Список!$F47,1)+1,(FIND(" ",Заполните_Список!$F47,FIND(" ",Заполните_Список!$F47,1)+1)-FIND(" ",Заполните_Список!$F47,1))-1)</f>
        <v>Алина</v>
      </c>
      <c r="I57" s="236" t="str">
        <f>RIGHT(Заполните_Список!$F47,LEN(Заполните_Список!$F47)-(FIND(" ",Заполните_Список!$F47,FIND(" ",Заполните_Список!$F47,1)+1)))</f>
        <v>Владимировна</v>
      </c>
      <c r="J57" s="236"/>
      <c r="K57" s="347"/>
      <c r="L57" s="236"/>
      <c r="M57" s="236">
        <f>Заполните_Список!L47</f>
        <v>0</v>
      </c>
      <c r="N57" s="259" t="str">
        <f t="shared" si="5"/>
        <v>Муниципальное казенное общеобразовательное учреждение Оленинская средняя общеобразовательная школа</v>
      </c>
      <c r="O57" s="236">
        <f>Заполните_Список!I47</f>
        <v>10</v>
      </c>
      <c r="P57" s="243"/>
      <c r="Q57" s="243"/>
      <c r="R57" s="243"/>
      <c r="S57" s="243"/>
      <c r="T57" s="236">
        <f>Заполните_Список!N46</f>
        <v>0</v>
      </c>
      <c r="U57" s="236">
        <f>Заполните_Список!O46</f>
        <v>0</v>
      </c>
      <c r="V57" s="236">
        <f>Заполните_Список!P46</f>
        <v>0</v>
      </c>
      <c r="W57" s="236">
        <f>Заполните_Список!Q46</f>
        <v>0</v>
      </c>
      <c r="X57" s="236">
        <f>Заполните_Список!R46</f>
        <v>0</v>
      </c>
      <c r="Y57" s="236">
        <f>Заполните_Список!S46</f>
        <v>0</v>
      </c>
      <c r="Z57" s="236">
        <f>Заполните_Список!T46</f>
        <v>0</v>
      </c>
      <c r="AA57" s="236">
        <f>Заполните_Список!U46</f>
        <v>0</v>
      </c>
      <c r="AB57" s="236">
        <f>Заполните_Список!V46</f>
        <v>0</v>
      </c>
      <c r="AC57" s="236">
        <f>Заполните_Список!W46</f>
        <v>0</v>
      </c>
      <c r="AD57" s="236">
        <f>Заполните_Список!X46</f>
        <v>0</v>
      </c>
      <c r="AE57" s="236">
        <f>Заполните_Список!Y46</f>
        <v>0</v>
      </c>
      <c r="AF57" s="236">
        <f>Заполните_Список!Z46</f>
        <v>0</v>
      </c>
      <c r="AG57" s="236">
        <f>Заполните_Список!AA46</f>
        <v>0</v>
      </c>
      <c r="AH57" s="236">
        <f>Заполните_Список!AB46</f>
        <v>0</v>
      </c>
      <c r="AI57" s="236">
        <f>Заполните_Список!AC46</f>
        <v>0</v>
      </c>
      <c r="AJ57" s="236">
        <f>Заполните_Список!AD46</f>
        <v>0</v>
      </c>
      <c r="AK57" s="236">
        <f>Заполните_Список!AE46</f>
        <v>0</v>
      </c>
      <c r="AL57" s="236">
        <f>Заполните_Список!AF46</f>
        <v>0</v>
      </c>
      <c r="AM57" s="236">
        <f>Заполните_Список!AG46</f>
        <v>0</v>
      </c>
      <c r="AN57" s="236">
        <f>Заполните_Список!AH46</f>
        <v>0</v>
      </c>
      <c r="AO57" s="236">
        <f>Заполните_Список!AI46</f>
        <v>0</v>
      </c>
      <c r="AP57" s="236">
        <f>Заполните_Список!AJ46</f>
        <v>0</v>
      </c>
      <c r="AQ57" s="236">
        <f>Заполните_Список!AK46</f>
        <v>0</v>
      </c>
    </row>
    <row r="58" spans="1:43" ht="18.75" customHeight="1">
      <c r="A58" s="243">
        <f>Заполните_Список!$B47</f>
        <v>55</v>
      </c>
      <c r="B58" s="244">
        <f>Заполните_Список!$C48</f>
        <v>128</v>
      </c>
      <c r="C58" s="258" t="str">
        <f t="shared" si="4"/>
        <v>Оленинский муниципальный округ</v>
      </c>
      <c r="D58" s="244">
        <f>Заполните_Список!$G48</f>
        <v>280001</v>
      </c>
      <c r="E58" s="236"/>
      <c r="F58" s="243">
        <f t="shared" si="3"/>
        <v>55</v>
      </c>
      <c r="G58" s="236" t="str">
        <f>LEFT(Заполните_Список!$F48,FIND(" ",Заполните_Список!$F48,1)-1)</f>
        <v>Иванова</v>
      </c>
      <c r="H58" s="236" t="str">
        <f>MID(Заполните_Список!$F48,FIND(" ",Заполните_Список!$F48,1)+1,(FIND(" ",Заполните_Список!$F48,FIND(" ",Заполните_Список!$F48,1)+1)-FIND(" ",Заполните_Список!$F48,1))-1)</f>
        <v>Арина</v>
      </c>
      <c r="I58" s="236" t="str">
        <f>RIGHT(Заполните_Список!$F48,LEN(Заполните_Список!$F48)-(FIND(" ",Заполните_Список!$F48,FIND(" ",Заполните_Список!$F48,1)+1)))</f>
        <v>Дмитриевна</v>
      </c>
      <c r="J58" s="236"/>
      <c r="K58" s="347"/>
      <c r="L58" s="236"/>
      <c r="M58" s="236">
        <f>Заполните_Список!L48</f>
        <v>0</v>
      </c>
      <c r="N58" s="259" t="str">
        <f t="shared" si="5"/>
        <v>Муниципальное казенное общеобразовательное учреждение Оленинская средняя общеобразовательная школа</v>
      </c>
      <c r="O58" s="236">
        <f>Заполните_Список!I48</f>
        <v>10</v>
      </c>
      <c r="P58" s="243"/>
      <c r="Q58" s="243"/>
      <c r="R58" s="243"/>
      <c r="S58" s="243"/>
      <c r="T58" s="236">
        <f>Заполните_Список!N47</f>
        <v>0</v>
      </c>
      <c r="U58" s="236">
        <f>Заполните_Список!O47</f>
        <v>0</v>
      </c>
      <c r="V58" s="236">
        <f>Заполните_Список!P47</f>
        <v>0</v>
      </c>
      <c r="W58" s="236">
        <f>Заполните_Список!Q47</f>
        <v>0</v>
      </c>
      <c r="X58" s="236">
        <f>Заполните_Список!R47</f>
        <v>0</v>
      </c>
      <c r="Y58" s="236">
        <f>Заполните_Список!S47</f>
        <v>0</v>
      </c>
      <c r="Z58" s="236">
        <f>Заполните_Список!T47</f>
        <v>0</v>
      </c>
      <c r="AA58" s="236">
        <f>Заполните_Список!U47</f>
        <v>0</v>
      </c>
      <c r="AB58" s="236">
        <f>Заполните_Список!V47</f>
        <v>0</v>
      </c>
      <c r="AC58" s="236">
        <f>Заполните_Список!W47</f>
        <v>0</v>
      </c>
      <c r="AD58" s="236">
        <f>Заполните_Список!X47</f>
        <v>0</v>
      </c>
      <c r="AE58" s="236" t="str">
        <f>Заполните_Список!Y47</f>
        <v>участник</v>
      </c>
      <c r="AF58" s="236">
        <f>Заполните_Список!Z47</f>
        <v>0</v>
      </c>
      <c r="AG58" s="236">
        <f>Заполните_Список!AA47</f>
        <v>0</v>
      </c>
      <c r="AH58" s="236">
        <f>Заполните_Список!AB47</f>
        <v>0</v>
      </c>
      <c r="AI58" s="236">
        <f>Заполните_Список!AC47</f>
        <v>0</v>
      </c>
      <c r="AJ58" s="236" t="str">
        <f>Заполните_Список!AD47</f>
        <v>участник</v>
      </c>
      <c r="AK58" s="236">
        <f>Заполните_Список!AE47</f>
        <v>0</v>
      </c>
      <c r="AL58" s="236">
        <f>Заполните_Список!AF47</f>
        <v>0</v>
      </c>
      <c r="AM58" s="236" t="str">
        <f>Заполните_Список!AG47</f>
        <v>призер</v>
      </c>
      <c r="AN58" s="236">
        <f>Заполните_Список!AH47</f>
        <v>0</v>
      </c>
      <c r="AO58" s="236">
        <f>Заполните_Список!AI47</f>
        <v>0</v>
      </c>
      <c r="AP58" s="236">
        <f>Заполните_Список!AJ47</f>
        <v>0</v>
      </c>
      <c r="AQ58" s="236">
        <f>Заполните_Список!AK47</f>
        <v>0</v>
      </c>
    </row>
    <row r="59" spans="1:43" ht="18.75" customHeight="1">
      <c r="A59" s="243">
        <f>Заполните_Список!$B48</f>
        <v>56</v>
      </c>
      <c r="B59" s="244">
        <f>Заполните_Список!$C49</f>
        <v>128</v>
      </c>
      <c r="C59" s="258" t="str">
        <f t="shared" si="4"/>
        <v>Оленинский муниципальный округ</v>
      </c>
      <c r="D59" s="244">
        <f>Заполните_Список!$G49</f>
        <v>280001</v>
      </c>
      <c r="E59" s="236"/>
      <c r="F59" s="243">
        <f t="shared" si="3"/>
        <v>56</v>
      </c>
      <c r="G59" s="236" t="str">
        <f>LEFT(Заполните_Список!$F49,FIND(" ",Заполните_Список!$F49,1)-1)</f>
        <v>Лаврентьев</v>
      </c>
      <c r="H59" s="236" t="str">
        <f>MID(Заполните_Список!$F49,FIND(" ",Заполните_Список!$F49,1)+1,(FIND(" ",Заполните_Список!$F49,FIND(" ",Заполните_Список!$F49,1)+1)-FIND(" ",Заполните_Список!$F49,1))-1)</f>
        <v>Денис</v>
      </c>
      <c r="I59" s="236" t="str">
        <f>RIGHT(Заполните_Список!$F49,LEN(Заполните_Список!$F49)-(FIND(" ",Заполните_Список!$F49,FIND(" ",Заполните_Список!$F49,1)+1)))</f>
        <v>Владимирович</v>
      </c>
      <c r="J59" s="236"/>
      <c r="K59" s="347"/>
      <c r="L59" s="236"/>
      <c r="M59" s="236">
        <f>Заполните_Список!L49</f>
        <v>0</v>
      </c>
      <c r="N59" s="259" t="str">
        <f t="shared" si="5"/>
        <v>Муниципальное казенное общеобразовательное учреждение Оленинская средняя общеобразовательная школа</v>
      </c>
      <c r="O59" s="236">
        <f>Заполните_Список!I49</f>
        <v>10</v>
      </c>
      <c r="P59" s="243"/>
      <c r="Q59" s="243"/>
      <c r="R59" s="243"/>
      <c r="S59" s="243"/>
      <c r="T59" s="236">
        <f>Заполните_Список!N48</f>
        <v>0</v>
      </c>
      <c r="U59" s="236">
        <f>Заполните_Список!O48</f>
        <v>0</v>
      </c>
      <c r="V59" s="236">
        <f>Заполните_Список!P48</f>
        <v>0</v>
      </c>
      <c r="W59" s="236">
        <f>Заполните_Список!Q48</f>
        <v>0</v>
      </c>
      <c r="X59" s="236">
        <f>Заполните_Список!R48</f>
        <v>0</v>
      </c>
      <c r="Y59" s="236">
        <f>Заполните_Список!S48</f>
        <v>0</v>
      </c>
      <c r="Z59" s="236">
        <f>Заполните_Список!T48</f>
        <v>0</v>
      </c>
      <c r="AA59" s="236">
        <f>Заполните_Список!U48</f>
        <v>0</v>
      </c>
      <c r="AB59" s="236">
        <f>Заполните_Список!V48</f>
        <v>0</v>
      </c>
      <c r="AC59" s="236">
        <f>Заполните_Список!W48</f>
        <v>0</v>
      </c>
      <c r="AD59" s="236">
        <f>Заполните_Список!X48</f>
        <v>0</v>
      </c>
      <c r="AE59" s="236">
        <f>Заполните_Список!Y48</f>
        <v>0</v>
      </c>
      <c r="AF59" s="236">
        <f>Заполните_Список!Z48</f>
        <v>0</v>
      </c>
      <c r="AG59" s="236" t="str">
        <f>Заполните_Список!AA48</f>
        <v>участник</v>
      </c>
      <c r="AH59" s="236">
        <f>Заполните_Список!AB48</f>
        <v>0</v>
      </c>
      <c r="AI59" s="236">
        <f>Заполните_Список!AC48</f>
        <v>0</v>
      </c>
      <c r="AJ59" s="236" t="str">
        <f>Заполните_Список!AD48</f>
        <v>участник</v>
      </c>
      <c r="AK59" s="236">
        <f>Заполните_Список!AE48</f>
        <v>0</v>
      </c>
      <c r="AL59" s="236">
        <f>Заполните_Список!AF48</f>
        <v>0</v>
      </c>
      <c r="AM59" s="236">
        <f>Заполните_Список!AG48</f>
        <v>0</v>
      </c>
      <c r="AN59" s="236">
        <f>Заполните_Список!AH48</f>
        <v>0</v>
      </c>
      <c r="AO59" s="236">
        <f>Заполните_Список!AI48</f>
        <v>0</v>
      </c>
      <c r="AP59" s="236">
        <f>Заполните_Список!AJ48</f>
        <v>0</v>
      </c>
      <c r="AQ59" s="236">
        <f>Заполните_Список!AK48</f>
        <v>0</v>
      </c>
    </row>
    <row r="60" spans="1:43" ht="18.75" customHeight="1">
      <c r="A60" s="243">
        <f>Заполните_Список!$B49</f>
        <v>57</v>
      </c>
      <c r="B60" s="244">
        <f>Заполните_Список!$C50</f>
        <v>128</v>
      </c>
      <c r="C60" s="258" t="str">
        <f t="shared" si="4"/>
        <v>Оленинский муниципальный округ</v>
      </c>
      <c r="D60" s="244">
        <f>Заполните_Список!$G50</f>
        <v>280001</v>
      </c>
      <c r="E60" s="236"/>
      <c r="F60" s="243">
        <f t="shared" si="3"/>
        <v>57</v>
      </c>
      <c r="G60" s="236" t="str">
        <f>LEFT(Заполните_Список!$F50,FIND(" ",Заполните_Список!$F50,1)-1)</f>
        <v>Ларионова</v>
      </c>
      <c r="H60" s="236" t="str">
        <f>MID(Заполните_Список!$F50,FIND(" ",Заполните_Список!$F50,1)+1,(FIND(" ",Заполните_Список!$F50,FIND(" ",Заполните_Список!$F50,1)+1)-FIND(" ",Заполните_Список!$F50,1))-1)</f>
        <v>Полина</v>
      </c>
      <c r="I60" s="236" t="str">
        <f>RIGHT(Заполните_Список!$F50,LEN(Заполните_Список!$F50)-(FIND(" ",Заполните_Список!$F50,FIND(" ",Заполните_Список!$F50,1)+1)))</f>
        <v>Дмитриевна</v>
      </c>
      <c r="J60" s="236"/>
      <c r="K60" s="347"/>
      <c r="L60" s="236"/>
      <c r="M60" s="236">
        <f>Заполните_Список!L50</f>
        <v>0</v>
      </c>
      <c r="N60" s="259" t="str">
        <f t="shared" si="5"/>
        <v>Муниципальное казенное общеобразовательное учреждение Оленинская средняя общеобразовательная школа</v>
      </c>
      <c r="O60" s="236">
        <f>Заполните_Список!I50</f>
        <v>10</v>
      </c>
      <c r="P60" s="243"/>
      <c r="Q60" s="243"/>
      <c r="R60" s="243"/>
      <c r="S60" s="243"/>
      <c r="T60" s="236" t="str">
        <f>Заполните_Список!N49</f>
        <v>участник</v>
      </c>
      <c r="U60" s="236">
        <f>Заполните_Список!O49</f>
        <v>0</v>
      </c>
      <c r="V60" s="236">
        <f>Заполните_Список!P49</f>
        <v>0</v>
      </c>
      <c r="W60" s="236">
        <f>Заполните_Список!Q49</f>
        <v>0</v>
      </c>
      <c r="X60" s="236">
        <f>Заполните_Список!R49</f>
        <v>0</v>
      </c>
      <c r="Y60" s="236">
        <f>Заполните_Список!S49</f>
        <v>0</v>
      </c>
      <c r="Z60" s="236">
        <f>Заполните_Список!T49</f>
        <v>0</v>
      </c>
      <c r="AA60" s="236" t="str">
        <f>Заполните_Список!U49</f>
        <v>участник</v>
      </c>
      <c r="AB60" s="236">
        <f>Заполните_Список!V49</f>
        <v>0</v>
      </c>
      <c r="AC60" s="236">
        <f>Заполните_Список!W49</f>
        <v>0</v>
      </c>
      <c r="AD60" s="236">
        <f>Заполните_Список!X49</f>
        <v>0</v>
      </c>
      <c r="AE60" s="236" t="str">
        <f>Заполните_Список!Y49</f>
        <v>участник</v>
      </c>
      <c r="AF60" s="236">
        <f>Заполните_Список!Z49</f>
        <v>0</v>
      </c>
      <c r="AG60" s="236" t="str">
        <f>Заполните_Список!AA49</f>
        <v>участник</v>
      </c>
      <c r="AH60" s="236">
        <f>Заполните_Список!AB49</f>
        <v>0</v>
      </c>
      <c r="AI60" s="236">
        <f>Заполните_Список!AC49</f>
        <v>0</v>
      </c>
      <c r="AJ60" s="236">
        <f>Заполните_Список!AD49</f>
        <v>0</v>
      </c>
      <c r="AK60" s="236">
        <f>Заполните_Список!AE49</f>
        <v>0</v>
      </c>
      <c r="AL60" s="236">
        <f>Заполните_Список!AF49</f>
        <v>0</v>
      </c>
      <c r="AM60" s="236">
        <f>Заполните_Список!AG49</f>
        <v>0</v>
      </c>
      <c r="AN60" s="236">
        <f>Заполните_Список!AH49</f>
        <v>0</v>
      </c>
      <c r="AO60" s="236">
        <f>Заполните_Список!AI49</f>
        <v>0</v>
      </c>
      <c r="AP60" s="236">
        <f>Заполните_Список!AJ49</f>
        <v>0</v>
      </c>
      <c r="AQ60" s="236">
        <f>Заполните_Список!AK49</f>
        <v>0</v>
      </c>
    </row>
    <row r="61" spans="1:43" ht="18.75" customHeight="1">
      <c r="A61" s="243">
        <f>Заполните_Список!$B50</f>
        <v>58</v>
      </c>
      <c r="B61" s="244">
        <f>Заполните_Список!$C51</f>
        <v>128</v>
      </c>
      <c r="C61" s="258" t="str">
        <f t="shared" si="4"/>
        <v>Оленинский муниципальный округ</v>
      </c>
      <c r="D61" s="244">
        <f>Заполните_Список!$G51</f>
        <v>280001</v>
      </c>
      <c r="E61" s="236"/>
      <c r="F61" s="243">
        <f t="shared" si="3"/>
        <v>58</v>
      </c>
      <c r="G61" s="236" t="str">
        <f>LEFT(Заполните_Список!$F51,FIND(" ",Заполните_Список!$F51,1)-1)</f>
        <v>Козлова</v>
      </c>
      <c r="H61" s="236" t="str">
        <f>MID(Заполните_Список!$F51,FIND(" ",Заполните_Список!$F51,1)+1,(FIND(" ",Заполните_Список!$F51,FIND(" ",Заполните_Список!$F51,1)+1)-FIND(" ",Заполните_Список!$F51,1))-1)</f>
        <v>Варвара</v>
      </c>
      <c r="I61" s="236" t="str">
        <f>RIGHT(Заполните_Список!$F51,LEN(Заполните_Список!$F51)-(FIND(" ",Заполните_Список!$F51,FIND(" ",Заполните_Список!$F51,1)+1)))</f>
        <v>Павловна</v>
      </c>
      <c r="J61" s="236"/>
      <c r="K61" s="347"/>
      <c r="L61" s="236"/>
      <c r="M61" s="236">
        <f>Заполните_Список!L51</f>
        <v>0</v>
      </c>
      <c r="N61" s="259" t="str">
        <f t="shared" si="5"/>
        <v>Муниципальное казенное общеобразовательное учреждение Оленинская средняя общеобразовательная школа</v>
      </c>
      <c r="O61" s="236">
        <f>Заполните_Список!I51</f>
        <v>10</v>
      </c>
      <c r="P61" s="243"/>
      <c r="Q61" s="243"/>
      <c r="R61" s="243"/>
      <c r="S61" s="243"/>
      <c r="T61" s="236">
        <f>Заполните_Список!N50</f>
        <v>0</v>
      </c>
      <c r="U61" s="236">
        <f>Заполните_Список!O50</f>
        <v>0</v>
      </c>
      <c r="V61" s="236">
        <f>Заполните_Список!P50</f>
        <v>0</v>
      </c>
      <c r="W61" s="236">
        <f>Заполните_Список!Q50</f>
        <v>0</v>
      </c>
      <c r="X61" s="236">
        <f>Заполните_Список!R50</f>
        <v>0</v>
      </c>
      <c r="Y61" s="236">
        <f>Заполните_Список!S50</f>
        <v>0</v>
      </c>
      <c r="Z61" s="236">
        <f>Заполните_Список!T50</f>
        <v>0</v>
      </c>
      <c r="AA61" s="236">
        <f>Заполните_Список!U50</f>
        <v>0</v>
      </c>
      <c r="AB61" s="236">
        <f>Заполните_Список!V50</f>
        <v>0</v>
      </c>
      <c r="AC61" s="236">
        <f>Заполните_Список!W50</f>
        <v>0</v>
      </c>
      <c r="AD61" s="236" t="str">
        <f>Заполните_Список!X50</f>
        <v>участник</v>
      </c>
      <c r="AE61" s="236">
        <f>Заполните_Список!Y50</f>
        <v>0</v>
      </c>
      <c r="AF61" s="236">
        <f>Заполните_Список!Z50</f>
        <v>0</v>
      </c>
      <c r="AG61" s="236">
        <f>Заполните_Список!AA50</f>
        <v>0</v>
      </c>
      <c r="AH61" s="236">
        <f>Заполните_Список!AB50</f>
        <v>0</v>
      </c>
      <c r="AI61" s="236">
        <f>Заполните_Список!AC50</f>
        <v>0</v>
      </c>
      <c r="AJ61" s="236">
        <f>Заполните_Список!AD50</f>
        <v>0</v>
      </c>
      <c r="AK61" s="236">
        <f>Заполните_Список!AE50</f>
        <v>0</v>
      </c>
      <c r="AL61" s="236">
        <f>Заполните_Список!AF50</f>
        <v>0</v>
      </c>
      <c r="AM61" s="236">
        <f>Заполните_Список!AG50</f>
        <v>0</v>
      </c>
      <c r="AN61" s="236">
        <f>Заполните_Список!AH50</f>
        <v>0</v>
      </c>
      <c r="AO61" s="236">
        <f>Заполните_Список!AI50</f>
        <v>0</v>
      </c>
      <c r="AP61" s="236">
        <f>Заполните_Список!AJ50</f>
        <v>0</v>
      </c>
      <c r="AQ61" s="236">
        <f>Заполните_Список!AK50</f>
        <v>0</v>
      </c>
    </row>
    <row r="62" spans="1:43" ht="18.75" customHeight="1">
      <c r="A62" s="243">
        <f>Заполните_Список!$B51</f>
        <v>59</v>
      </c>
      <c r="B62" s="244">
        <f>Заполните_Список!$C52</f>
        <v>128</v>
      </c>
      <c r="C62" s="258" t="str">
        <f t="shared" si="4"/>
        <v>Оленинский муниципальный округ</v>
      </c>
      <c r="D62" s="244">
        <f>Заполните_Список!$G52</f>
        <v>280001</v>
      </c>
      <c r="E62" s="236"/>
      <c r="F62" s="243">
        <f t="shared" si="3"/>
        <v>59</v>
      </c>
      <c r="G62" s="236" t="str">
        <f>LEFT(Заполните_Список!$F52,FIND(" ",Заполните_Список!$F52,1)-1)</f>
        <v>Жукова</v>
      </c>
      <c r="H62" s="236" t="str">
        <f>MID(Заполните_Список!$F52,FIND(" ",Заполните_Список!$F52,1)+1,(FIND(" ",Заполните_Список!$F52,FIND(" ",Заполните_Список!$F52,1)+1)-FIND(" ",Заполните_Список!$F52,1))-1)</f>
        <v>Елена</v>
      </c>
      <c r="I62" s="236" t="str">
        <f>RIGHT(Заполните_Список!$F52,LEN(Заполните_Список!$F52)-(FIND(" ",Заполните_Список!$F52,FIND(" ",Заполните_Список!$F52,1)+1)))</f>
        <v>Александровна</v>
      </c>
      <c r="J62" s="236"/>
      <c r="K62" s="347"/>
      <c r="L62" s="236"/>
      <c r="M62" s="236">
        <f>Заполните_Список!L52</f>
        <v>0</v>
      </c>
      <c r="N62" s="259" t="str">
        <f t="shared" si="5"/>
        <v>Муниципальное казенное общеобразовательное учреждение Оленинская средняя общеобразовательная школа</v>
      </c>
      <c r="O62" s="236">
        <f>Заполните_Список!I52</f>
        <v>10</v>
      </c>
      <c r="P62" s="243"/>
      <c r="Q62" s="243"/>
      <c r="R62" s="243"/>
      <c r="S62" s="243"/>
      <c r="T62" s="236">
        <f>Заполните_Список!N51</f>
        <v>0</v>
      </c>
      <c r="U62" s="236">
        <f>Заполните_Список!O51</f>
        <v>0</v>
      </c>
      <c r="V62" s="236">
        <f>Заполните_Список!P51</f>
        <v>0</v>
      </c>
      <c r="W62" s="236">
        <f>Заполните_Список!Q51</f>
        <v>0</v>
      </c>
      <c r="X62" s="236">
        <f>Заполните_Список!R51</f>
        <v>0</v>
      </c>
      <c r="Y62" s="236">
        <f>Заполните_Список!S51</f>
        <v>0</v>
      </c>
      <c r="Z62" s="236">
        <f>Заполните_Список!T51</f>
        <v>0</v>
      </c>
      <c r="AA62" s="236">
        <f>Заполните_Список!U51</f>
        <v>0</v>
      </c>
      <c r="AB62" s="236">
        <f>Заполните_Список!V51</f>
        <v>0</v>
      </c>
      <c r="AC62" s="236">
        <f>Заполните_Список!W51</f>
        <v>0</v>
      </c>
      <c r="AD62" s="236">
        <f>Заполните_Список!X51</f>
        <v>0</v>
      </c>
      <c r="AE62" s="236">
        <f>Заполните_Список!Y51</f>
        <v>0</v>
      </c>
      <c r="AF62" s="236">
        <f>Заполните_Список!Z51</f>
        <v>0</v>
      </c>
      <c r="AG62" s="236">
        <f>Заполните_Список!AA51</f>
        <v>0</v>
      </c>
      <c r="AH62" s="236">
        <f>Заполните_Список!AB51</f>
        <v>0</v>
      </c>
      <c r="AI62" s="236">
        <f>Заполните_Список!AC51</f>
        <v>0</v>
      </c>
      <c r="AJ62" s="236">
        <f>Заполните_Список!AD51</f>
        <v>0</v>
      </c>
      <c r="AK62" s="236">
        <f>Заполните_Список!AE51</f>
        <v>0</v>
      </c>
      <c r="AL62" s="236">
        <f>Заполните_Список!AF51</f>
        <v>0</v>
      </c>
      <c r="AM62" s="236">
        <f>Заполните_Список!AG51</f>
        <v>0</v>
      </c>
      <c r="AN62" s="236">
        <f>Заполните_Список!AH51</f>
        <v>0</v>
      </c>
      <c r="AO62" s="236">
        <f>Заполните_Список!AI51</f>
        <v>0</v>
      </c>
      <c r="AP62" s="236">
        <f>Заполните_Список!AJ51</f>
        <v>0</v>
      </c>
      <c r="AQ62" s="236">
        <f>Заполните_Список!AK51</f>
        <v>0</v>
      </c>
    </row>
    <row r="63" spans="1:43" ht="18.75" customHeight="1">
      <c r="A63" s="243">
        <f>Заполните_Список!$B52</f>
        <v>60</v>
      </c>
      <c r="B63" s="244" t="e">
        <f>Заполните_Список!#REF!</f>
        <v>#REF!</v>
      </c>
      <c r="C63" s="258" t="str">
        <f t="shared" si="4"/>
        <v/>
      </c>
      <c r="D63" s="244" t="e">
        <f>Заполните_Список!#REF!</f>
        <v>#REF!</v>
      </c>
      <c r="E63" s="236"/>
      <c r="F63" s="243">
        <f t="shared" si="3"/>
        <v>60</v>
      </c>
      <c r="G63" s="236" t="e">
        <f>LEFT(Заполните_Список!#REF!,FIND(" ",Заполните_Список!#REF!,1)-1)</f>
        <v>#REF!</v>
      </c>
      <c r="H63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63" s="236" t="e">
        <f>RIGHT(Заполните_Список!#REF!,LEN(Заполните_Список!#REF!)-(FIND(" ",Заполните_Список!#REF!,FIND(" ",Заполните_Список!#REF!,1)+1)))</f>
        <v>#REF!</v>
      </c>
      <c r="J63" s="236"/>
      <c r="K63" s="347"/>
      <c r="L63" s="236"/>
      <c r="M63" s="236" t="e">
        <f>Заполните_Список!#REF!</f>
        <v>#REF!</v>
      </c>
      <c r="N63" s="259" t="str">
        <f t="shared" si="5"/>
        <v/>
      </c>
      <c r="O63" s="236" t="e">
        <f>Заполните_Список!#REF!</f>
        <v>#REF!</v>
      </c>
      <c r="P63" s="243"/>
      <c r="Q63" s="243"/>
      <c r="R63" s="243"/>
      <c r="S63" s="243"/>
      <c r="T63" s="236">
        <f>Заполните_Список!N52</f>
        <v>0</v>
      </c>
      <c r="U63" s="236">
        <f>Заполните_Список!O52</f>
        <v>0</v>
      </c>
      <c r="V63" s="236">
        <f>Заполните_Список!P52</f>
        <v>0</v>
      </c>
      <c r="W63" s="236">
        <f>Заполните_Список!Q52</f>
        <v>0</v>
      </c>
      <c r="X63" s="236">
        <f>Заполните_Список!R52</f>
        <v>0</v>
      </c>
      <c r="Y63" s="236">
        <f>Заполните_Список!S52</f>
        <v>0</v>
      </c>
      <c r="Z63" s="236">
        <f>Заполните_Список!T52</f>
        <v>0</v>
      </c>
      <c r="AA63" s="236">
        <f>Заполните_Список!U52</f>
        <v>0</v>
      </c>
      <c r="AB63" s="236">
        <f>Заполните_Список!V52</f>
        <v>0</v>
      </c>
      <c r="AC63" s="236">
        <f>Заполните_Список!W52</f>
        <v>0</v>
      </c>
      <c r="AD63" s="236">
        <f>Заполните_Список!X52</f>
        <v>0</v>
      </c>
      <c r="AE63" s="236">
        <f>Заполните_Список!Y52</f>
        <v>0</v>
      </c>
      <c r="AF63" s="236">
        <f>Заполните_Список!Z52</f>
        <v>0</v>
      </c>
      <c r="AG63" s="236">
        <f>Заполните_Список!AA52</f>
        <v>0</v>
      </c>
      <c r="AH63" s="236">
        <f>Заполните_Список!AB52</f>
        <v>0</v>
      </c>
      <c r="AI63" s="236">
        <f>Заполните_Список!AC52</f>
        <v>0</v>
      </c>
      <c r="AJ63" s="236">
        <f>Заполните_Список!AD52</f>
        <v>0</v>
      </c>
      <c r="AK63" s="236">
        <f>Заполните_Список!AE52</f>
        <v>0</v>
      </c>
      <c r="AL63" s="236">
        <f>Заполните_Список!AF52</f>
        <v>0</v>
      </c>
      <c r="AM63" s="236">
        <f>Заполните_Список!AG52</f>
        <v>0</v>
      </c>
      <c r="AN63" s="236">
        <f>Заполните_Список!AH52</f>
        <v>0</v>
      </c>
      <c r="AO63" s="236">
        <f>Заполните_Список!AI52</f>
        <v>0</v>
      </c>
      <c r="AP63" s="236">
        <f>Заполните_Список!AJ52</f>
        <v>0</v>
      </c>
      <c r="AQ63" s="236">
        <f>Заполните_Список!AK52</f>
        <v>0</v>
      </c>
    </row>
    <row r="64" spans="1:43" ht="18.75" customHeight="1">
      <c r="A64" s="243" t="e">
        <f>Заполните_Список!#REF!</f>
        <v>#REF!</v>
      </c>
      <c r="B64" s="244" t="e">
        <f>Заполните_Список!#REF!</f>
        <v>#REF!</v>
      </c>
      <c r="C64" s="258" t="str">
        <f t="shared" si="4"/>
        <v/>
      </c>
      <c r="D64" s="244" t="e">
        <f>Заполните_Список!#REF!</f>
        <v>#REF!</v>
      </c>
      <c r="E64" s="236"/>
      <c r="F64" s="243">
        <f t="shared" si="3"/>
        <v>61</v>
      </c>
      <c r="G64" s="236" t="e">
        <f>LEFT(Заполните_Список!#REF!,FIND(" ",Заполните_Список!#REF!,1)-1)</f>
        <v>#REF!</v>
      </c>
      <c r="H64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64" s="236" t="e">
        <f>RIGHT(Заполните_Список!#REF!,LEN(Заполните_Список!#REF!)-(FIND(" ",Заполните_Список!#REF!,FIND(" ",Заполните_Список!#REF!,1)+1)))</f>
        <v>#REF!</v>
      </c>
      <c r="J64" s="236"/>
      <c r="K64" s="347"/>
      <c r="L64" s="236"/>
      <c r="M64" s="236" t="e">
        <f>Заполните_Список!#REF!</f>
        <v>#REF!</v>
      </c>
      <c r="N64" s="259" t="str">
        <f t="shared" si="5"/>
        <v/>
      </c>
      <c r="O64" s="236" t="e">
        <f>Заполните_Список!#REF!</f>
        <v>#REF!</v>
      </c>
      <c r="P64" s="243"/>
      <c r="Q64" s="243"/>
      <c r="R64" s="243"/>
      <c r="S64" s="243"/>
      <c r="T64" s="236" t="e">
        <f>Заполните_Список!#REF!</f>
        <v>#REF!</v>
      </c>
      <c r="U64" s="236" t="e">
        <f>Заполните_Список!#REF!</f>
        <v>#REF!</v>
      </c>
      <c r="V64" s="236" t="e">
        <f>Заполните_Список!#REF!</f>
        <v>#REF!</v>
      </c>
      <c r="W64" s="236" t="e">
        <f>Заполните_Список!#REF!</f>
        <v>#REF!</v>
      </c>
      <c r="X64" s="236" t="e">
        <f>Заполните_Список!#REF!</f>
        <v>#REF!</v>
      </c>
      <c r="Y64" s="236" t="e">
        <f>Заполните_Список!#REF!</f>
        <v>#REF!</v>
      </c>
      <c r="Z64" s="236" t="e">
        <f>Заполните_Список!#REF!</f>
        <v>#REF!</v>
      </c>
      <c r="AA64" s="236" t="e">
        <f>Заполните_Список!#REF!</f>
        <v>#REF!</v>
      </c>
      <c r="AB64" s="236" t="e">
        <f>Заполните_Список!#REF!</f>
        <v>#REF!</v>
      </c>
      <c r="AC64" s="236" t="e">
        <f>Заполните_Список!#REF!</f>
        <v>#REF!</v>
      </c>
      <c r="AD64" s="236" t="e">
        <f>Заполните_Список!#REF!</f>
        <v>#REF!</v>
      </c>
      <c r="AE64" s="236" t="e">
        <f>Заполните_Список!#REF!</f>
        <v>#REF!</v>
      </c>
      <c r="AF64" s="236" t="e">
        <f>Заполните_Список!#REF!</f>
        <v>#REF!</v>
      </c>
      <c r="AG64" s="236" t="e">
        <f>Заполните_Список!#REF!</f>
        <v>#REF!</v>
      </c>
      <c r="AH64" s="236" t="e">
        <f>Заполните_Список!#REF!</f>
        <v>#REF!</v>
      </c>
      <c r="AI64" s="236" t="e">
        <f>Заполните_Список!#REF!</f>
        <v>#REF!</v>
      </c>
      <c r="AJ64" s="236" t="e">
        <f>Заполните_Список!#REF!</f>
        <v>#REF!</v>
      </c>
      <c r="AK64" s="236" t="e">
        <f>Заполните_Список!#REF!</f>
        <v>#REF!</v>
      </c>
      <c r="AL64" s="236" t="e">
        <f>Заполните_Список!#REF!</f>
        <v>#REF!</v>
      </c>
      <c r="AM64" s="236" t="e">
        <f>Заполните_Список!#REF!</f>
        <v>#REF!</v>
      </c>
      <c r="AN64" s="236" t="e">
        <f>Заполните_Список!#REF!</f>
        <v>#REF!</v>
      </c>
      <c r="AO64" s="236" t="e">
        <f>Заполните_Список!#REF!</f>
        <v>#REF!</v>
      </c>
      <c r="AP64" s="236" t="e">
        <f>Заполните_Список!#REF!</f>
        <v>#REF!</v>
      </c>
      <c r="AQ64" s="236" t="e">
        <f>Заполните_Список!#REF!</f>
        <v>#REF!</v>
      </c>
    </row>
    <row r="65" spans="1:43" ht="18.75" customHeight="1">
      <c r="A65" s="243" t="e">
        <f>Заполните_Список!#REF!</f>
        <v>#REF!</v>
      </c>
      <c r="B65" s="244" t="e">
        <f>Заполните_Список!#REF!</f>
        <v>#REF!</v>
      </c>
      <c r="C65" s="258" t="str">
        <f t="shared" si="4"/>
        <v/>
      </c>
      <c r="D65" s="244" t="e">
        <f>Заполните_Список!#REF!</f>
        <v>#REF!</v>
      </c>
      <c r="E65" s="236"/>
      <c r="F65" s="243">
        <f t="shared" si="3"/>
        <v>62</v>
      </c>
      <c r="G65" s="236" t="e">
        <f>LEFT(Заполните_Список!#REF!,FIND(" ",Заполните_Список!#REF!,1)-1)</f>
        <v>#REF!</v>
      </c>
      <c r="H65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65" s="236" t="e">
        <f>RIGHT(Заполните_Список!#REF!,LEN(Заполните_Список!#REF!)-(FIND(" ",Заполните_Список!#REF!,FIND(" ",Заполните_Список!#REF!,1)+1)))</f>
        <v>#REF!</v>
      </c>
      <c r="J65" s="236"/>
      <c r="K65" s="347"/>
      <c r="L65" s="236"/>
      <c r="M65" s="236" t="e">
        <f>Заполните_Список!#REF!</f>
        <v>#REF!</v>
      </c>
      <c r="N65" s="259" t="str">
        <f t="shared" si="5"/>
        <v/>
      </c>
      <c r="O65" s="236" t="e">
        <f>Заполните_Список!#REF!</f>
        <v>#REF!</v>
      </c>
      <c r="P65" s="243"/>
      <c r="Q65" s="243"/>
      <c r="R65" s="243"/>
      <c r="S65" s="243"/>
      <c r="T65" s="236" t="e">
        <f>Заполните_Список!#REF!</f>
        <v>#REF!</v>
      </c>
      <c r="U65" s="236" t="e">
        <f>Заполните_Список!#REF!</f>
        <v>#REF!</v>
      </c>
      <c r="V65" s="236" t="e">
        <f>Заполните_Список!#REF!</f>
        <v>#REF!</v>
      </c>
      <c r="W65" s="236" t="e">
        <f>Заполните_Список!#REF!</f>
        <v>#REF!</v>
      </c>
      <c r="X65" s="236" t="e">
        <f>Заполните_Список!#REF!</f>
        <v>#REF!</v>
      </c>
      <c r="Y65" s="236" t="e">
        <f>Заполните_Список!#REF!</f>
        <v>#REF!</v>
      </c>
      <c r="Z65" s="236" t="e">
        <f>Заполните_Список!#REF!</f>
        <v>#REF!</v>
      </c>
      <c r="AA65" s="236" t="e">
        <f>Заполните_Список!#REF!</f>
        <v>#REF!</v>
      </c>
      <c r="AB65" s="236" t="e">
        <f>Заполните_Список!#REF!</f>
        <v>#REF!</v>
      </c>
      <c r="AC65" s="236" t="e">
        <f>Заполните_Список!#REF!</f>
        <v>#REF!</v>
      </c>
      <c r="AD65" s="236" t="e">
        <f>Заполните_Список!#REF!</f>
        <v>#REF!</v>
      </c>
      <c r="AE65" s="236" t="e">
        <f>Заполните_Список!#REF!</f>
        <v>#REF!</v>
      </c>
      <c r="AF65" s="236" t="e">
        <f>Заполните_Список!#REF!</f>
        <v>#REF!</v>
      </c>
      <c r="AG65" s="236" t="e">
        <f>Заполните_Список!#REF!</f>
        <v>#REF!</v>
      </c>
      <c r="AH65" s="236" t="e">
        <f>Заполните_Список!#REF!</f>
        <v>#REF!</v>
      </c>
      <c r="AI65" s="236" t="e">
        <f>Заполните_Список!#REF!</f>
        <v>#REF!</v>
      </c>
      <c r="AJ65" s="236" t="e">
        <f>Заполните_Список!#REF!</f>
        <v>#REF!</v>
      </c>
      <c r="AK65" s="236" t="e">
        <f>Заполните_Список!#REF!</f>
        <v>#REF!</v>
      </c>
      <c r="AL65" s="236" t="e">
        <f>Заполните_Список!#REF!</f>
        <v>#REF!</v>
      </c>
      <c r="AM65" s="236" t="e">
        <f>Заполните_Список!#REF!</f>
        <v>#REF!</v>
      </c>
      <c r="AN65" s="236" t="e">
        <f>Заполните_Список!#REF!</f>
        <v>#REF!</v>
      </c>
      <c r="AO65" s="236" t="e">
        <f>Заполните_Список!#REF!</f>
        <v>#REF!</v>
      </c>
      <c r="AP65" s="236" t="e">
        <f>Заполните_Список!#REF!</f>
        <v>#REF!</v>
      </c>
      <c r="AQ65" s="236" t="e">
        <f>Заполните_Список!#REF!</f>
        <v>#REF!</v>
      </c>
    </row>
    <row r="66" spans="1:43" ht="18.75" customHeight="1">
      <c r="A66" s="243" t="e">
        <f>Заполните_Список!#REF!</f>
        <v>#REF!</v>
      </c>
      <c r="B66" s="244" t="e">
        <f>Заполните_Список!#REF!</f>
        <v>#REF!</v>
      </c>
      <c r="C66" s="258" t="str">
        <f t="shared" si="4"/>
        <v/>
      </c>
      <c r="D66" s="244" t="e">
        <f>Заполните_Список!#REF!</f>
        <v>#REF!</v>
      </c>
      <c r="E66" s="236"/>
      <c r="F66" s="243">
        <f t="shared" si="3"/>
        <v>63</v>
      </c>
      <c r="G66" s="236" t="e">
        <f>LEFT(Заполните_Список!#REF!,FIND(" ",Заполните_Список!#REF!,1)-1)</f>
        <v>#REF!</v>
      </c>
      <c r="H66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66" s="236" t="e">
        <f>RIGHT(Заполните_Список!#REF!,LEN(Заполните_Список!#REF!)-(FIND(" ",Заполните_Список!#REF!,FIND(" ",Заполните_Список!#REF!,1)+1)))</f>
        <v>#REF!</v>
      </c>
      <c r="J66" s="236"/>
      <c r="K66" s="347"/>
      <c r="L66" s="236"/>
      <c r="M66" s="236" t="e">
        <f>Заполните_Список!#REF!</f>
        <v>#REF!</v>
      </c>
      <c r="N66" s="259" t="str">
        <f t="shared" si="5"/>
        <v/>
      </c>
      <c r="O66" s="236" t="e">
        <f>Заполните_Список!#REF!</f>
        <v>#REF!</v>
      </c>
      <c r="P66" s="243"/>
      <c r="Q66" s="243"/>
      <c r="R66" s="243"/>
      <c r="S66" s="243"/>
      <c r="T66" s="236" t="e">
        <f>Заполните_Список!#REF!</f>
        <v>#REF!</v>
      </c>
      <c r="U66" s="236" t="e">
        <f>Заполните_Список!#REF!</f>
        <v>#REF!</v>
      </c>
      <c r="V66" s="236" t="e">
        <f>Заполните_Список!#REF!</f>
        <v>#REF!</v>
      </c>
      <c r="W66" s="236" t="e">
        <f>Заполните_Список!#REF!</f>
        <v>#REF!</v>
      </c>
      <c r="X66" s="236" t="e">
        <f>Заполните_Список!#REF!</f>
        <v>#REF!</v>
      </c>
      <c r="Y66" s="236" t="e">
        <f>Заполните_Список!#REF!</f>
        <v>#REF!</v>
      </c>
      <c r="Z66" s="236" t="e">
        <f>Заполните_Список!#REF!</f>
        <v>#REF!</v>
      </c>
      <c r="AA66" s="236" t="e">
        <f>Заполните_Список!#REF!</f>
        <v>#REF!</v>
      </c>
      <c r="AB66" s="236" t="e">
        <f>Заполните_Список!#REF!</f>
        <v>#REF!</v>
      </c>
      <c r="AC66" s="236" t="e">
        <f>Заполните_Список!#REF!</f>
        <v>#REF!</v>
      </c>
      <c r="AD66" s="236" t="e">
        <f>Заполните_Список!#REF!</f>
        <v>#REF!</v>
      </c>
      <c r="AE66" s="236" t="e">
        <f>Заполните_Список!#REF!</f>
        <v>#REF!</v>
      </c>
      <c r="AF66" s="236" t="e">
        <f>Заполните_Список!#REF!</f>
        <v>#REF!</v>
      </c>
      <c r="AG66" s="236" t="e">
        <f>Заполните_Список!#REF!</f>
        <v>#REF!</v>
      </c>
      <c r="AH66" s="236" t="e">
        <f>Заполните_Список!#REF!</f>
        <v>#REF!</v>
      </c>
      <c r="AI66" s="236" t="e">
        <f>Заполните_Список!#REF!</f>
        <v>#REF!</v>
      </c>
      <c r="AJ66" s="236" t="e">
        <f>Заполните_Список!#REF!</f>
        <v>#REF!</v>
      </c>
      <c r="AK66" s="236" t="e">
        <f>Заполните_Список!#REF!</f>
        <v>#REF!</v>
      </c>
      <c r="AL66" s="236" t="e">
        <f>Заполните_Список!#REF!</f>
        <v>#REF!</v>
      </c>
      <c r="AM66" s="236" t="e">
        <f>Заполните_Список!#REF!</f>
        <v>#REF!</v>
      </c>
      <c r="AN66" s="236" t="e">
        <f>Заполните_Список!#REF!</f>
        <v>#REF!</v>
      </c>
      <c r="AO66" s="236" t="e">
        <f>Заполните_Список!#REF!</f>
        <v>#REF!</v>
      </c>
      <c r="AP66" s="236" t="e">
        <f>Заполните_Список!#REF!</f>
        <v>#REF!</v>
      </c>
      <c r="AQ66" s="236" t="e">
        <f>Заполните_Список!#REF!</f>
        <v>#REF!</v>
      </c>
    </row>
    <row r="67" spans="1:43" ht="18.75" customHeight="1">
      <c r="A67" s="243" t="e">
        <f>Заполните_Список!#REF!</f>
        <v>#REF!</v>
      </c>
      <c r="B67" s="244" t="e">
        <f>Заполните_Список!#REF!</f>
        <v>#REF!</v>
      </c>
      <c r="C67" s="258" t="str">
        <f t="shared" si="4"/>
        <v/>
      </c>
      <c r="D67" s="244" t="e">
        <f>Заполните_Список!#REF!</f>
        <v>#REF!</v>
      </c>
      <c r="E67" s="236"/>
      <c r="F67" s="243">
        <f t="shared" si="3"/>
        <v>64</v>
      </c>
      <c r="G67" s="236" t="e">
        <f>LEFT(Заполните_Список!#REF!,FIND(" ",Заполните_Список!#REF!,1)-1)</f>
        <v>#REF!</v>
      </c>
      <c r="H67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67" s="236" t="e">
        <f>RIGHT(Заполните_Список!#REF!,LEN(Заполните_Список!#REF!)-(FIND(" ",Заполните_Список!#REF!,FIND(" ",Заполните_Список!#REF!,1)+1)))</f>
        <v>#REF!</v>
      </c>
      <c r="J67" s="236"/>
      <c r="K67" s="347"/>
      <c r="L67" s="236"/>
      <c r="M67" s="236" t="e">
        <f>Заполните_Список!#REF!</f>
        <v>#REF!</v>
      </c>
      <c r="N67" s="259" t="str">
        <f t="shared" si="5"/>
        <v/>
      </c>
      <c r="O67" s="236" t="e">
        <f>Заполните_Список!#REF!</f>
        <v>#REF!</v>
      </c>
      <c r="P67" s="243"/>
      <c r="Q67" s="243"/>
      <c r="R67" s="243"/>
      <c r="S67" s="243"/>
      <c r="T67" s="236" t="e">
        <f>Заполните_Список!#REF!</f>
        <v>#REF!</v>
      </c>
      <c r="U67" s="236" t="e">
        <f>Заполните_Список!#REF!</f>
        <v>#REF!</v>
      </c>
      <c r="V67" s="236" t="e">
        <f>Заполните_Список!#REF!</f>
        <v>#REF!</v>
      </c>
      <c r="W67" s="236" t="e">
        <f>Заполните_Список!#REF!</f>
        <v>#REF!</v>
      </c>
      <c r="X67" s="236" t="e">
        <f>Заполните_Список!#REF!</f>
        <v>#REF!</v>
      </c>
      <c r="Y67" s="236" t="e">
        <f>Заполните_Список!#REF!</f>
        <v>#REF!</v>
      </c>
      <c r="Z67" s="236" t="e">
        <f>Заполните_Список!#REF!</f>
        <v>#REF!</v>
      </c>
      <c r="AA67" s="236" t="e">
        <f>Заполните_Список!#REF!</f>
        <v>#REF!</v>
      </c>
      <c r="AB67" s="236" t="e">
        <f>Заполните_Список!#REF!</f>
        <v>#REF!</v>
      </c>
      <c r="AC67" s="236" t="e">
        <f>Заполните_Список!#REF!</f>
        <v>#REF!</v>
      </c>
      <c r="AD67" s="236" t="e">
        <f>Заполните_Список!#REF!</f>
        <v>#REF!</v>
      </c>
      <c r="AE67" s="236" t="e">
        <f>Заполните_Список!#REF!</f>
        <v>#REF!</v>
      </c>
      <c r="AF67" s="236" t="e">
        <f>Заполните_Список!#REF!</f>
        <v>#REF!</v>
      </c>
      <c r="AG67" s="236" t="e">
        <f>Заполните_Список!#REF!</f>
        <v>#REF!</v>
      </c>
      <c r="AH67" s="236" t="e">
        <f>Заполните_Список!#REF!</f>
        <v>#REF!</v>
      </c>
      <c r="AI67" s="236" t="e">
        <f>Заполните_Список!#REF!</f>
        <v>#REF!</v>
      </c>
      <c r="AJ67" s="236" t="e">
        <f>Заполните_Список!#REF!</f>
        <v>#REF!</v>
      </c>
      <c r="AK67" s="236" t="e">
        <f>Заполните_Список!#REF!</f>
        <v>#REF!</v>
      </c>
      <c r="AL67" s="236" t="e">
        <f>Заполните_Список!#REF!</f>
        <v>#REF!</v>
      </c>
      <c r="AM67" s="236" t="e">
        <f>Заполните_Список!#REF!</f>
        <v>#REF!</v>
      </c>
      <c r="AN67" s="236" t="e">
        <f>Заполните_Список!#REF!</f>
        <v>#REF!</v>
      </c>
      <c r="AO67" s="236" t="e">
        <f>Заполните_Список!#REF!</f>
        <v>#REF!</v>
      </c>
      <c r="AP67" s="236" t="e">
        <f>Заполните_Список!#REF!</f>
        <v>#REF!</v>
      </c>
      <c r="AQ67" s="236" t="e">
        <f>Заполните_Список!#REF!</f>
        <v>#REF!</v>
      </c>
    </row>
    <row r="68" spans="1:43" ht="18.75" customHeight="1">
      <c r="A68" s="243" t="e">
        <f>Заполните_Список!#REF!</f>
        <v>#REF!</v>
      </c>
      <c r="B68" s="244" t="e">
        <f>Заполните_Список!#REF!</f>
        <v>#REF!</v>
      </c>
      <c r="C68" s="258" t="str">
        <f t="shared" si="4"/>
        <v/>
      </c>
      <c r="D68" s="244" t="e">
        <f>Заполните_Список!#REF!</f>
        <v>#REF!</v>
      </c>
      <c r="E68" s="236"/>
      <c r="F68" s="243">
        <f t="shared" si="3"/>
        <v>65</v>
      </c>
      <c r="G68" s="236" t="e">
        <f>LEFT(Заполните_Список!#REF!,FIND(" ",Заполните_Список!#REF!,1)-1)</f>
        <v>#REF!</v>
      </c>
      <c r="H68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68" s="236" t="e">
        <f>RIGHT(Заполните_Список!#REF!,LEN(Заполните_Список!#REF!)-(FIND(" ",Заполните_Список!#REF!,FIND(" ",Заполните_Список!#REF!,1)+1)))</f>
        <v>#REF!</v>
      </c>
      <c r="J68" s="236"/>
      <c r="K68" s="347"/>
      <c r="L68" s="236"/>
      <c r="M68" s="236" t="e">
        <f>Заполните_Список!#REF!</f>
        <v>#REF!</v>
      </c>
      <c r="N68" s="259" t="str">
        <f t="shared" si="5"/>
        <v/>
      </c>
      <c r="O68" s="236" t="e">
        <f>Заполните_Список!#REF!</f>
        <v>#REF!</v>
      </c>
      <c r="P68" s="243"/>
      <c r="Q68" s="243"/>
      <c r="R68" s="243"/>
      <c r="S68" s="243"/>
      <c r="T68" s="236" t="e">
        <f>Заполните_Список!#REF!</f>
        <v>#REF!</v>
      </c>
      <c r="U68" s="236" t="e">
        <f>Заполните_Список!#REF!</f>
        <v>#REF!</v>
      </c>
      <c r="V68" s="236" t="e">
        <f>Заполните_Список!#REF!</f>
        <v>#REF!</v>
      </c>
      <c r="W68" s="236" t="e">
        <f>Заполните_Список!#REF!</f>
        <v>#REF!</v>
      </c>
      <c r="X68" s="236" t="e">
        <f>Заполните_Список!#REF!</f>
        <v>#REF!</v>
      </c>
      <c r="Y68" s="236" t="e">
        <f>Заполните_Список!#REF!</f>
        <v>#REF!</v>
      </c>
      <c r="Z68" s="236" t="e">
        <f>Заполните_Список!#REF!</f>
        <v>#REF!</v>
      </c>
      <c r="AA68" s="236" t="e">
        <f>Заполните_Список!#REF!</f>
        <v>#REF!</v>
      </c>
      <c r="AB68" s="236" t="e">
        <f>Заполните_Список!#REF!</f>
        <v>#REF!</v>
      </c>
      <c r="AC68" s="236" t="e">
        <f>Заполните_Список!#REF!</f>
        <v>#REF!</v>
      </c>
      <c r="AD68" s="236" t="e">
        <f>Заполните_Список!#REF!</f>
        <v>#REF!</v>
      </c>
      <c r="AE68" s="236" t="e">
        <f>Заполните_Список!#REF!</f>
        <v>#REF!</v>
      </c>
      <c r="AF68" s="236" t="e">
        <f>Заполните_Список!#REF!</f>
        <v>#REF!</v>
      </c>
      <c r="AG68" s="236" t="e">
        <f>Заполните_Список!#REF!</f>
        <v>#REF!</v>
      </c>
      <c r="AH68" s="236" t="e">
        <f>Заполните_Список!#REF!</f>
        <v>#REF!</v>
      </c>
      <c r="AI68" s="236" t="e">
        <f>Заполните_Список!#REF!</f>
        <v>#REF!</v>
      </c>
      <c r="AJ68" s="236" t="e">
        <f>Заполните_Список!#REF!</f>
        <v>#REF!</v>
      </c>
      <c r="AK68" s="236" t="e">
        <f>Заполните_Список!#REF!</f>
        <v>#REF!</v>
      </c>
      <c r="AL68" s="236" t="e">
        <f>Заполните_Список!#REF!</f>
        <v>#REF!</v>
      </c>
      <c r="AM68" s="236" t="e">
        <f>Заполните_Список!#REF!</f>
        <v>#REF!</v>
      </c>
      <c r="AN68" s="236" t="e">
        <f>Заполните_Список!#REF!</f>
        <v>#REF!</v>
      </c>
      <c r="AO68" s="236" t="e">
        <f>Заполните_Список!#REF!</f>
        <v>#REF!</v>
      </c>
      <c r="AP68" s="236" t="e">
        <f>Заполните_Список!#REF!</f>
        <v>#REF!</v>
      </c>
      <c r="AQ68" s="236" t="e">
        <f>Заполните_Список!#REF!</f>
        <v>#REF!</v>
      </c>
    </row>
    <row r="69" spans="1:43" ht="18.75" customHeight="1">
      <c r="A69" s="243" t="e">
        <f>Заполните_Список!#REF!</f>
        <v>#REF!</v>
      </c>
      <c r="B69" s="244" t="e">
        <f>Заполните_Список!#REF!</f>
        <v>#REF!</v>
      </c>
      <c r="C69" s="258" t="str">
        <f t="shared" si="4"/>
        <v/>
      </c>
      <c r="D69" s="244" t="e">
        <f>Заполните_Список!#REF!</f>
        <v>#REF!</v>
      </c>
      <c r="E69" s="236"/>
      <c r="F69" s="243">
        <f t="shared" si="3"/>
        <v>66</v>
      </c>
      <c r="G69" s="236" t="e">
        <f>LEFT(Заполните_Список!#REF!,FIND(" ",Заполните_Список!#REF!,1)-1)</f>
        <v>#REF!</v>
      </c>
      <c r="H69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69" s="236" t="e">
        <f>RIGHT(Заполните_Список!#REF!,LEN(Заполните_Список!#REF!)-(FIND(" ",Заполните_Список!#REF!,FIND(" ",Заполните_Список!#REF!,1)+1)))</f>
        <v>#REF!</v>
      </c>
      <c r="J69" s="236"/>
      <c r="K69" s="347"/>
      <c r="L69" s="236"/>
      <c r="M69" s="236" t="e">
        <f>Заполните_Список!#REF!</f>
        <v>#REF!</v>
      </c>
      <c r="N69" s="259" t="str">
        <f t="shared" si="5"/>
        <v/>
      </c>
      <c r="O69" s="236" t="e">
        <f>Заполните_Список!#REF!</f>
        <v>#REF!</v>
      </c>
      <c r="P69" s="243"/>
      <c r="Q69" s="243"/>
      <c r="R69" s="243"/>
      <c r="S69" s="243"/>
      <c r="T69" s="236" t="e">
        <f>Заполните_Список!#REF!</f>
        <v>#REF!</v>
      </c>
      <c r="U69" s="236" t="e">
        <f>Заполните_Список!#REF!</f>
        <v>#REF!</v>
      </c>
      <c r="V69" s="236" t="e">
        <f>Заполните_Список!#REF!</f>
        <v>#REF!</v>
      </c>
      <c r="W69" s="236" t="e">
        <f>Заполните_Список!#REF!</f>
        <v>#REF!</v>
      </c>
      <c r="X69" s="236" t="e">
        <f>Заполните_Список!#REF!</f>
        <v>#REF!</v>
      </c>
      <c r="Y69" s="236" t="e">
        <f>Заполните_Список!#REF!</f>
        <v>#REF!</v>
      </c>
      <c r="Z69" s="236" t="e">
        <f>Заполните_Список!#REF!</f>
        <v>#REF!</v>
      </c>
      <c r="AA69" s="236" t="e">
        <f>Заполните_Список!#REF!</f>
        <v>#REF!</v>
      </c>
      <c r="AB69" s="236" t="e">
        <f>Заполните_Список!#REF!</f>
        <v>#REF!</v>
      </c>
      <c r="AC69" s="236" t="e">
        <f>Заполните_Список!#REF!</f>
        <v>#REF!</v>
      </c>
      <c r="AD69" s="236" t="e">
        <f>Заполните_Список!#REF!</f>
        <v>#REF!</v>
      </c>
      <c r="AE69" s="236" t="e">
        <f>Заполните_Список!#REF!</f>
        <v>#REF!</v>
      </c>
      <c r="AF69" s="236" t="e">
        <f>Заполните_Список!#REF!</f>
        <v>#REF!</v>
      </c>
      <c r="AG69" s="236" t="e">
        <f>Заполните_Список!#REF!</f>
        <v>#REF!</v>
      </c>
      <c r="AH69" s="236" t="e">
        <f>Заполните_Список!#REF!</f>
        <v>#REF!</v>
      </c>
      <c r="AI69" s="236" t="e">
        <f>Заполните_Список!#REF!</f>
        <v>#REF!</v>
      </c>
      <c r="AJ69" s="236" t="e">
        <f>Заполните_Список!#REF!</f>
        <v>#REF!</v>
      </c>
      <c r="AK69" s="236" t="e">
        <f>Заполните_Список!#REF!</f>
        <v>#REF!</v>
      </c>
      <c r="AL69" s="236" t="e">
        <f>Заполните_Список!#REF!</f>
        <v>#REF!</v>
      </c>
      <c r="AM69" s="236" t="e">
        <f>Заполните_Список!#REF!</f>
        <v>#REF!</v>
      </c>
      <c r="AN69" s="236" t="e">
        <f>Заполните_Список!#REF!</f>
        <v>#REF!</v>
      </c>
      <c r="AO69" s="236" t="e">
        <f>Заполните_Список!#REF!</f>
        <v>#REF!</v>
      </c>
      <c r="AP69" s="236" t="e">
        <f>Заполните_Список!#REF!</f>
        <v>#REF!</v>
      </c>
      <c r="AQ69" s="236" t="e">
        <f>Заполните_Список!#REF!</f>
        <v>#REF!</v>
      </c>
    </row>
    <row r="70" spans="1:43" ht="18.75" customHeight="1">
      <c r="A70" s="243" t="e">
        <f>Заполните_Список!#REF!</f>
        <v>#REF!</v>
      </c>
      <c r="B70" s="244" t="e">
        <f>Заполните_Список!#REF!</f>
        <v>#REF!</v>
      </c>
      <c r="C70" s="258" t="str">
        <f t="shared" ref="C70:C133" si="6">IFERROR(VLOOKUP(B70,msu,2,0),"")</f>
        <v/>
      </c>
      <c r="D70" s="244" t="e">
        <f>Заполните_Список!#REF!</f>
        <v>#REF!</v>
      </c>
      <c r="E70" s="236"/>
      <c r="F70" s="243">
        <f t="shared" ref="F70:F133" si="7">F69+1</f>
        <v>67</v>
      </c>
      <c r="G70" s="236" t="e">
        <f>LEFT(Заполните_Список!#REF!,FIND(" ",Заполните_Список!#REF!,1)-1)</f>
        <v>#REF!</v>
      </c>
      <c r="H70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70" s="236" t="e">
        <f>RIGHT(Заполните_Список!#REF!,LEN(Заполните_Список!#REF!)-(FIND(" ",Заполните_Список!#REF!,FIND(" ",Заполните_Список!#REF!,1)+1)))</f>
        <v>#REF!</v>
      </c>
      <c r="J70" s="236"/>
      <c r="K70" s="347"/>
      <c r="L70" s="236"/>
      <c r="M70" s="236" t="e">
        <f>Заполните_Список!#REF!</f>
        <v>#REF!</v>
      </c>
      <c r="N70" s="259" t="str">
        <f t="shared" ref="N70:N133" si="8">IFERROR(VLOOKUP(D70,oo,3,0),"")</f>
        <v/>
      </c>
      <c r="O70" s="236" t="e">
        <f>Заполните_Список!#REF!</f>
        <v>#REF!</v>
      </c>
      <c r="P70" s="243"/>
      <c r="Q70" s="243"/>
      <c r="R70" s="243"/>
      <c r="S70" s="243"/>
      <c r="T70" s="236" t="e">
        <f>Заполните_Список!#REF!</f>
        <v>#REF!</v>
      </c>
      <c r="U70" s="236" t="e">
        <f>Заполните_Список!#REF!</f>
        <v>#REF!</v>
      </c>
      <c r="V70" s="236" t="e">
        <f>Заполните_Список!#REF!</f>
        <v>#REF!</v>
      </c>
      <c r="W70" s="236" t="e">
        <f>Заполните_Список!#REF!</f>
        <v>#REF!</v>
      </c>
      <c r="X70" s="236" t="e">
        <f>Заполните_Список!#REF!</f>
        <v>#REF!</v>
      </c>
      <c r="Y70" s="236" t="e">
        <f>Заполните_Список!#REF!</f>
        <v>#REF!</v>
      </c>
      <c r="Z70" s="236" t="e">
        <f>Заполните_Список!#REF!</f>
        <v>#REF!</v>
      </c>
      <c r="AA70" s="236" t="e">
        <f>Заполните_Список!#REF!</f>
        <v>#REF!</v>
      </c>
      <c r="AB70" s="236" t="e">
        <f>Заполните_Список!#REF!</f>
        <v>#REF!</v>
      </c>
      <c r="AC70" s="236" t="e">
        <f>Заполните_Список!#REF!</f>
        <v>#REF!</v>
      </c>
      <c r="AD70" s="236" t="e">
        <f>Заполните_Список!#REF!</f>
        <v>#REF!</v>
      </c>
      <c r="AE70" s="236" t="e">
        <f>Заполните_Список!#REF!</f>
        <v>#REF!</v>
      </c>
      <c r="AF70" s="236" t="e">
        <f>Заполните_Список!#REF!</f>
        <v>#REF!</v>
      </c>
      <c r="AG70" s="236" t="e">
        <f>Заполните_Список!#REF!</f>
        <v>#REF!</v>
      </c>
      <c r="AH70" s="236" t="e">
        <f>Заполните_Список!#REF!</f>
        <v>#REF!</v>
      </c>
      <c r="AI70" s="236" t="e">
        <f>Заполните_Список!#REF!</f>
        <v>#REF!</v>
      </c>
      <c r="AJ70" s="236" t="e">
        <f>Заполните_Список!#REF!</f>
        <v>#REF!</v>
      </c>
      <c r="AK70" s="236" t="e">
        <f>Заполните_Список!#REF!</f>
        <v>#REF!</v>
      </c>
      <c r="AL70" s="236" t="e">
        <f>Заполните_Список!#REF!</f>
        <v>#REF!</v>
      </c>
      <c r="AM70" s="236" t="e">
        <f>Заполните_Список!#REF!</f>
        <v>#REF!</v>
      </c>
      <c r="AN70" s="236" t="e">
        <f>Заполните_Список!#REF!</f>
        <v>#REF!</v>
      </c>
      <c r="AO70" s="236" t="e">
        <f>Заполните_Список!#REF!</f>
        <v>#REF!</v>
      </c>
      <c r="AP70" s="236" t="e">
        <f>Заполните_Список!#REF!</f>
        <v>#REF!</v>
      </c>
      <c r="AQ70" s="236" t="e">
        <f>Заполните_Список!#REF!</f>
        <v>#REF!</v>
      </c>
    </row>
    <row r="71" spans="1:43" ht="18.75" customHeight="1">
      <c r="A71" s="243" t="e">
        <f>Заполните_Список!#REF!</f>
        <v>#REF!</v>
      </c>
      <c r="B71" s="244" t="e">
        <f>Заполните_Список!#REF!</f>
        <v>#REF!</v>
      </c>
      <c r="C71" s="258" t="str">
        <f t="shared" si="6"/>
        <v/>
      </c>
      <c r="D71" s="244" t="e">
        <f>Заполните_Список!#REF!</f>
        <v>#REF!</v>
      </c>
      <c r="E71" s="236"/>
      <c r="F71" s="243">
        <f t="shared" si="7"/>
        <v>68</v>
      </c>
      <c r="G71" s="236" t="e">
        <f>LEFT(Заполните_Список!#REF!,FIND(" ",Заполните_Список!#REF!,1)-1)</f>
        <v>#REF!</v>
      </c>
      <c r="H71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71" s="236" t="e">
        <f>RIGHT(Заполните_Список!#REF!,LEN(Заполните_Список!#REF!)-(FIND(" ",Заполните_Список!#REF!,FIND(" ",Заполните_Список!#REF!,1)+1)))</f>
        <v>#REF!</v>
      </c>
      <c r="J71" s="236"/>
      <c r="K71" s="347"/>
      <c r="L71" s="236"/>
      <c r="M71" s="236" t="e">
        <f>Заполните_Список!#REF!</f>
        <v>#REF!</v>
      </c>
      <c r="N71" s="259" t="str">
        <f t="shared" si="8"/>
        <v/>
      </c>
      <c r="O71" s="236" t="e">
        <f>Заполните_Список!#REF!</f>
        <v>#REF!</v>
      </c>
      <c r="P71" s="243"/>
      <c r="Q71" s="243"/>
      <c r="R71" s="243"/>
      <c r="S71" s="243"/>
      <c r="T71" s="236" t="e">
        <f>Заполните_Список!#REF!</f>
        <v>#REF!</v>
      </c>
      <c r="U71" s="236" t="e">
        <f>Заполните_Список!#REF!</f>
        <v>#REF!</v>
      </c>
      <c r="V71" s="236" t="e">
        <f>Заполните_Список!#REF!</f>
        <v>#REF!</v>
      </c>
      <c r="W71" s="236" t="e">
        <f>Заполните_Список!#REF!</f>
        <v>#REF!</v>
      </c>
      <c r="X71" s="236" t="e">
        <f>Заполните_Список!#REF!</f>
        <v>#REF!</v>
      </c>
      <c r="Y71" s="236" t="e">
        <f>Заполните_Список!#REF!</f>
        <v>#REF!</v>
      </c>
      <c r="Z71" s="236" t="e">
        <f>Заполните_Список!#REF!</f>
        <v>#REF!</v>
      </c>
      <c r="AA71" s="236" t="e">
        <f>Заполните_Список!#REF!</f>
        <v>#REF!</v>
      </c>
      <c r="AB71" s="236" t="e">
        <f>Заполните_Список!#REF!</f>
        <v>#REF!</v>
      </c>
      <c r="AC71" s="236" t="e">
        <f>Заполните_Список!#REF!</f>
        <v>#REF!</v>
      </c>
      <c r="AD71" s="236" t="e">
        <f>Заполните_Список!#REF!</f>
        <v>#REF!</v>
      </c>
      <c r="AE71" s="236" t="e">
        <f>Заполните_Список!#REF!</f>
        <v>#REF!</v>
      </c>
      <c r="AF71" s="236" t="e">
        <f>Заполните_Список!#REF!</f>
        <v>#REF!</v>
      </c>
      <c r="AG71" s="236" t="e">
        <f>Заполните_Список!#REF!</f>
        <v>#REF!</v>
      </c>
      <c r="AH71" s="236" t="e">
        <f>Заполните_Список!#REF!</f>
        <v>#REF!</v>
      </c>
      <c r="AI71" s="236" t="e">
        <f>Заполните_Список!#REF!</f>
        <v>#REF!</v>
      </c>
      <c r="AJ71" s="236" t="e">
        <f>Заполните_Список!#REF!</f>
        <v>#REF!</v>
      </c>
      <c r="AK71" s="236" t="e">
        <f>Заполните_Список!#REF!</f>
        <v>#REF!</v>
      </c>
      <c r="AL71" s="236" t="e">
        <f>Заполните_Список!#REF!</f>
        <v>#REF!</v>
      </c>
      <c r="AM71" s="236" t="e">
        <f>Заполните_Список!#REF!</f>
        <v>#REF!</v>
      </c>
      <c r="AN71" s="236" t="e">
        <f>Заполните_Список!#REF!</f>
        <v>#REF!</v>
      </c>
      <c r="AO71" s="236" t="e">
        <f>Заполните_Список!#REF!</f>
        <v>#REF!</v>
      </c>
      <c r="AP71" s="236" t="e">
        <f>Заполните_Список!#REF!</f>
        <v>#REF!</v>
      </c>
      <c r="AQ71" s="236" t="e">
        <f>Заполните_Список!#REF!</f>
        <v>#REF!</v>
      </c>
    </row>
    <row r="72" spans="1:43" ht="18.75" customHeight="1">
      <c r="A72" s="243" t="e">
        <f>Заполните_Список!#REF!</f>
        <v>#REF!</v>
      </c>
      <c r="B72" s="244">
        <f>Заполните_Список!$C53</f>
        <v>128</v>
      </c>
      <c r="C72" s="258" t="str">
        <f t="shared" si="6"/>
        <v>Оленинский муниципальный округ</v>
      </c>
      <c r="D72" s="244">
        <f>Заполните_Список!$G53</f>
        <v>280001</v>
      </c>
      <c r="E72" s="236"/>
      <c r="F72" s="243">
        <f t="shared" si="7"/>
        <v>69</v>
      </c>
      <c r="G72" s="236" t="str">
        <f>LEFT(Заполните_Список!$F53,FIND(" ",Заполните_Список!$F53,1)-1)</f>
        <v>Цветков</v>
      </c>
      <c r="H72" s="236" t="str">
        <f>MID(Заполните_Список!$F53,FIND(" ",Заполните_Список!$F53,1)+1,(FIND(" ",Заполните_Список!$F53,FIND(" ",Заполните_Список!$F53,1)+1)-FIND(" ",Заполните_Список!$F53,1))-1)</f>
        <v>иван</v>
      </c>
      <c r="I72" s="236" t="str">
        <f>RIGHT(Заполните_Список!$F53,LEN(Заполните_Список!$F53)-(FIND(" ",Заполните_Список!$F53,FIND(" ",Заполните_Список!$F53,1)+1)))</f>
        <v>Александрович</v>
      </c>
      <c r="J72" s="236"/>
      <c r="K72" s="347"/>
      <c r="L72" s="236"/>
      <c r="M72" s="236">
        <f>Заполните_Список!L53</f>
        <v>0</v>
      </c>
      <c r="N72" s="259" t="str">
        <f t="shared" si="8"/>
        <v>Муниципальное казенное общеобразовательное учреждение Оленинская средняя общеобразовательная школа</v>
      </c>
      <c r="O72" s="236">
        <f>Заполните_Список!I53</f>
        <v>7</v>
      </c>
      <c r="P72" s="243"/>
      <c r="Q72" s="243"/>
      <c r="R72" s="243"/>
      <c r="S72" s="243"/>
      <c r="T72" s="236" t="e">
        <f>Заполните_Список!#REF!</f>
        <v>#REF!</v>
      </c>
      <c r="U72" s="236" t="e">
        <f>Заполните_Список!#REF!</f>
        <v>#REF!</v>
      </c>
      <c r="V72" s="236" t="e">
        <f>Заполните_Список!#REF!</f>
        <v>#REF!</v>
      </c>
      <c r="W72" s="236" t="e">
        <f>Заполните_Список!#REF!</f>
        <v>#REF!</v>
      </c>
      <c r="X72" s="236" t="e">
        <f>Заполните_Список!#REF!</f>
        <v>#REF!</v>
      </c>
      <c r="Y72" s="236" t="e">
        <f>Заполните_Список!#REF!</f>
        <v>#REF!</v>
      </c>
      <c r="Z72" s="236" t="e">
        <f>Заполните_Список!#REF!</f>
        <v>#REF!</v>
      </c>
      <c r="AA72" s="236" t="e">
        <f>Заполните_Список!#REF!</f>
        <v>#REF!</v>
      </c>
      <c r="AB72" s="236" t="e">
        <f>Заполните_Список!#REF!</f>
        <v>#REF!</v>
      </c>
      <c r="AC72" s="236" t="e">
        <f>Заполните_Список!#REF!</f>
        <v>#REF!</v>
      </c>
      <c r="AD72" s="236" t="e">
        <f>Заполните_Список!#REF!</f>
        <v>#REF!</v>
      </c>
      <c r="AE72" s="236" t="e">
        <f>Заполните_Список!#REF!</f>
        <v>#REF!</v>
      </c>
      <c r="AF72" s="236" t="e">
        <f>Заполните_Список!#REF!</f>
        <v>#REF!</v>
      </c>
      <c r="AG72" s="236" t="e">
        <f>Заполните_Список!#REF!</f>
        <v>#REF!</v>
      </c>
      <c r="AH72" s="236" t="e">
        <f>Заполните_Список!#REF!</f>
        <v>#REF!</v>
      </c>
      <c r="AI72" s="236" t="e">
        <f>Заполните_Список!#REF!</f>
        <v>#REF!</v>
      </c>
      <c r="AJ72" s="236" t="e">
        <f>Заполните_Список!#REF!</f>
        <v>#REF!</v>
      </c>
      <c r="AK72" s="236" t="e">
        <f>Заполните_Список!#REF!</f>
        <v>#REF!</v>
      </c>
      <c r="AL72" s="236" t="e">
        <f>Заполните_Список!#REF!</f>
        <v>#REF!</v>
      </c>
      <c r="AM72" s="236" t="e">
        <f>Заполните_Список!#REF!</f>
        <v>#REF!</v>
      </c>
      <c r="AN72" s="236" t="e">
        <f>Заполните_Список!#REF!</f>
        <v>#REF!</v>
      </c>
      <c r="AO72" s="236" t="e">
        <f>Заполните_Список!#REF!</f>
        <v>#REF!</v>
      </c>
      <c r="AP72" s="236" t="e">
        <f>Заполните_Список!#REF!</f>
        <v>#REF!</v>
      </c>
      <c r="AQ72" s="236" t="e">
        <f>Заполните_Список!#REF!</f>
        <v>#REF!</v>
      </c>
    </row>
    <row r="73" spans="1:43" ht="18.75" customHeight="1">
      <c r="A73" s="243">
        <f>Заполните_Список!$B53</f>
        <v>70</v>
      </c>
      <c r="B73" s="244">
        <f>Заполните_Список!$C54</f>
        <v>128</v>
      </c>
      <c r="C73" s="258" t="str">
        <f t="shared" si="6"/>
        <v>Оленинский муниципальный округ</v>
      </c>
      <c r="D73" s="244">
        <f>Заполните_Список!$G54</f>
        <v>280001</v>
      </c>
      <c r="E73" s="236"/>
      <c r="F73" s="243">
        <f t="shared" si="7"/>
        <v>70</v>
      </c>
      <c r="G73" s="236" t="str">
        <f>LEFT(Заполните_Список!$F54,FIND(" ",Заполните_Список!$F54,1)-1)</f>
        <v>Рулева</v>
      </c>
      <c r="H73" s="236" t="str">
        <f>MID(Заполните_Список!$F54,FIND(" ",Заполните_Список!$F54,1)+1,(FIND(" ",Заполните_Список!$F54,FIND(" ",Заполните_Список!$F54,1)+1)-FIND(" ",Заполните_Список!$F54,1))-1)</f>
        <v>Анна</v>
      </c>
      <c r="I73" s="236" t="str">
        <f>RIGHT(Заполните_Список!$F54,LEN(Заполните_Список!$F54)-(FIND(" ",Заполните_Список!$F54,FIND(" ",Заполните_Список!$F54,1)+1)))</f>
        <v>Сергеевна</v>
      </c>
      <c r="J73" s="236"/>
      <c r="K73" s="347"/>
      <c r="L73" s="236"/>
      <c r="M73" s="236">
        <f>Заполните_Список!L54</f>
        <v>0</v>
      </c>
      <c r="N73" s="259" t="str">
        <f t="shared" si="8"/>
        <v>Муниципальное казенное общеобразовательное учреждение Оленинская средняя общеобразовательная школа</v>
      </c>
      <c r="O73" s="236">
        <f>Заполните_Список!I54</f>
        <v>7</v>
      </c>
      <c r="P73" s="243"/>
      <c r="Q73" s="243"/>
      <c r="R73" s="243"/>
      <c r="S73" s="243"/>
      <c r="T73" s="236">
        <f>Заполните_Список!N53</f>
        <v>0</v>
      </c>
      <c r="U73" s="236">
        <f>Заполните_Список!O53</f>
        <v>0</v>
      </c>
      <c r="V73" s="236">
        <f>Заполните_Список!P53</f>
        <v>0</v>
      </c>
      <c r="W73" s="236">
        <f>Заполните_Список!Q53</f>
        <v>0</v>
      </c>
      <c r="X73" s="236">
        <f>Заполните_Список!R53</f>
        <v>0</v>
      </c>
      <c r="Y73" s="236">
        <f>Заполните_Список!S53</f>
        <v>0</v>
      </c>
      <c r="Z73" s="236">
        <f>Заполните_Список!T53</f>
        <v>0</v>
      </c>
      <c r="AA73" s="236">
        <f>Заполните_Список!U53</f>
        <v>0</v>
      </c>
      <c r="AB73" s="236">
        <f>Заполните_Список!V53</f>
        <v>0</v>
      </c>
      <c r="AC73" s="236">
        <f>Заполните_Список!W53</f>
        <v>0</v>
      </c>
      <c r="AD73" s="236">
        <f>Заполните_Список!X53</f>
        <v>0</v>
      </c>
      <c r="AE73" s="236">
        <f>Заполните_Список!Y53</f>
        <v>0</v>
      </c>
      <c r="AF73" s="236">
        <f>Заполните_Список!Z53</f>
        <v>0</v>
      </c>
      <c r="AG73" s="236">
        <f>Заполните_Список!AA53</f>
        <v>0</v>
      </c>
      <c r="AH73" s="236">
        <f>Заполните_Список!AB53</f>
        <v>0</v>
      </c>
      <c r="AI73" s="236">
        <f>Заполните_Список!AC53</f>
        <v>0</v>
      </c>
      <c r="AJ73" s="236">
        <f>Заполните_Список!AD53</f>
        <v>0</v>
      </c>
      <c r="AK73" s="236">
        <f>Заполните_Список!AE53</f>
        <v>0</v>
      </c>
      <c r="AL73" s="236">
        <f>Заполните_Список!AF53</f>
        <v>0</v>
      </c>
      <c r="AM73" s="236">
        <f>Заполните_Список!AG53</f>
        <v>0</v>
      </c>
      <c r="AN73" s="236">
        <f>Заполните_Список!AH53</f>
        <v>0</v>
      </c>
      <c r="AO73" s="236">
        <f>Заполните_Список!AI53</f>
        <v>0</v>
      </c>
      <c r="AP73" s="236">
        <f>Заполните_Список!AJ53</f>
        <v>0</v>
      </c>
      <c r="AQ73" s="236">
        <f>Заполните_Список!AK53</f>
        <v>0</v>
      </c>
    </row>
    <row r="74" spans="1:43" ht="18.75" customHeight="1">
      <c r="A74" s="243">
        <f>Заполните_Список!$B54</f>
        <v>71</v>
      </c>
      <c r="B74" s="244">
        <f>Заполните_Список!$C55</f>
        <v>128</v>
      </c>
      <c r="C74" s="258" t="str">
        <f t="shared" si="6"/>
        <v>Оленинский муниципальный округ</v>
      </c>
      <c r="D74" s="244">
        <f>Заполните_Список!$G55</f>
        <v>280001</v>
      </c>
      <c r="E74" s="236"/>
      <c r="F74" s="243">
        <f t="shared" si="7"/>
        <v>71</v>
      </c>
      <c r="G74" s="236" t="str">
        <f>LEFT(Заполните_Список!$F55,FIND(" ",Заполните_Список!$F55,1)-1)</f>
        <v>Воробей</v>
      </c>
      <c r="H74" s="236" t="str">
        <f>MID(Заполните_Список!$F55,FIND(" ",Заполните_Список!$F55,1)+1,(FIND(" ",Заполните_Список!$F55,FIND(" ",Заполните_Список!$F55,1)+1)-FIND(" ",Заполните_Список!$F55,1))-1)</f>
        <v>Никита</v>
      </c>
      <c r="I74" s="236" t="str">
        <f>RIGHT(Заполните_Список!$F55,LEN(Заполните_Список!$F55)-(FIND(" ",Заполните_Список!$F55,FIND(" ",Заполните_Список!$F55,1)+1)))</f>
        <v>Владимирович</v>
      </c>
      <c r="J74" s="236"/>
      <c r="K74" s="347"/>
      <c r="L74" s="236"/>
      <c r="M74" s="236">
        <f>Заполните_Список!L55</f>
        <v>0</v>
      </c>
      <c r="N74" s="259" t="str">
        <f t="shared" si="8"/>
        <v>Муниципальное казенное общеобразовательное учреждение Оленинская средняя общеобразовательная школа</v>
      </c>
      <c r="O74" s="236">
        <f>Заполните_Список!I55</f>
        <v>7</v>
      </c>
      <c r="P74" s="243"/>
      <c r="Q74" s="243"/>
      <c r="R74" s="243"/>
      <c r="S74" s="243"/>
      <c r="T74" s="236">
        <f>Заполните_Список!N54</f>
        <v>0</v>
      </c>
      <c r="U74" s="236">
        <f>Заполните_Список!O54</f>
        <v>0</v>
      </c>
      <c r="V74" s="236">
        <f>Заполните_Список!P54</f>
        <v>0</v>
      </c>
      <c r="W74" s="236">
        <f>Заполните_Список!Q54</f>
        <v>0</v>
      </c>
      <c r="X74" s="236">
        <f>Заполните_Список!R54</f>
        <v>0</v>
      </c>
      <c r="Y74" s="236">
        <f>Заполните_Список!S54</f>
        <v>0</v>
      </c>
      <c r="Z74" s="236">
        <f>Заполните_Список!T54</f>
        <v>0</v>
      </c>
      <c r="AA74" s="236">
        <f>Заполните_Список!U54</f>
        <v>0</v>
      </c>
      <c r="AB74" s="236">
        <f>Заполните_Список!V54</f>
        <v>0</v>
      </c>
      <c r="AC74" s="236">
        <f>Заполните_Список!W54</f>
        <v>0</v>
      </c>
      <c r="AD74" s="236">
        <f>Заполните_Список!X54</f>
        <v>0</v>
      </c>
      <c r="AE74" s="236">
        <f>Заполните_Список!Y54</f>
        <v>0</v>
      </c>
      <c r="AF74" s="236">
        <f>Заполните_Список!Z54</f>
        <v>0</v>
      </c>
      <c r="AG74" s="236">
        <f>Заполните_Список!AA54</f>
        <v>0</v>
      </c>
      <c r="AH74" s="236">
        <f>Заполните_Список!AB54</f>
        <v>0</v>
      </c>
      <c r="AI74" s="236">
        <f>Заполните_Список!AC54</f>
        <v>0</v>
      </c>
      <c r="AJ74" s="236">
        <f>Заполните_Список!AD54</f>
        <v>0</v>
      </c>
      <c r="AK74" s="236">
        <f>Заполните_Список!AE54</f>
        <v>0</v>
      </c>
      <c r="AL74" s="236">
        <f>Заполните_Список!AF54</f>
        <v>0</v>
      </c>
      <c r="AM74" s="236">
        <f>Заполните_Список!AG54</f>
        <v>0</v>
      </c>
      <c r="AN74" s="236">
        <f>Заполните_Список!AH54</f>
        <v>0</v>
      </c>
      <c r="AO74" s="236">
        <f>Заполните_Список!AI54</f>
        <v>0</v>
      </c>
      <c r="AP74" s="236">
        <f>Заполните_Список!AJ54</f>
        <v>0</v>
      </c>
      <c r="AQ74" s="236">
        <f>Заполните_Список!AK54</f>
        <v>0</v>
      </c>
    </row>
    <row r="75" spans="1:43" ht="18.75" customHeight="1">
      <c r="A75" s="243">
        <f>Заполните_Список!$B55</f>
        <v>72</v>
      </c>
      <c r="B75" s="244">
        <f>Заполните_Список!$C56</f>
        <v>128</v>
      </c>
      <c r="C75" s="258" t="str">
        <f t="shared" si="6"/>
        <v>Оленинский муниципальный округ</v>
      </c>
      <c r="D75" s="244">
        <f>Заполните_Список!$G56</f>
        <v>280001</v>
      </c>
      <c r="E75" s="236"/>
      <c r="F75" s="243">
        <f t="shared" si="7"/>
        <v>72</v>
      </c>
      <c r="G75" s="236" t="str">
        <f>LEFT(Заполните_Список!$F56,FIND(" ",Заполните_Список!$F56,1)-1)</f>
        <v>Захаров</v>
      </c>
      <c r="H75" s="236" t="str">
        <f>MID(Заполните_Список!$F56,FIND(" ",Заполните_Список!$F56,1)+1,(FIND(" ",Заполните_Список!$F56,FIND(" ",Заполните_Список!$F56,1)+1)-FIND(" ",Заполните_Список!$F56,1))-1)</f>
        <v>Савелий</v>
      </c>
      <c r="I75" s="236" t="str">
        <f>RIGHT(Заполните_Список!$F56,LEN(Заполните_Список!$F56)-(FIND(" ",Заполните_Список!$F56,FIND(" ",Заполните_Список!$F56,1)+1)))</f>
        <v>Алексеевич</v>
      </c>
      <c r="J75" s="236"/>
      <c r="K75" s="347"/>
      <c r="L75" s="236"/>
      <c r="M75" s="236">
        <f>Заполните_Список!L56</f>
        <v>0</v>
      </c>
      <c r="N75" s="259" t="str">
        <f t="shared" si="8"/>
        <v>Муниципальное казенное общеобразовательное учреждение Оленинская средняя общеобразовательная школа</v>
      </c>
      <c r="O75" s="236">
        <f>Заполните_Список!I56</f>
        <v>7</v>
      </c>
      <c r="P75" s="243"/>
      <c r="Q75" s="243"/>
      <c r="R75" s="243"/>
      <c r="S75" s="243"/>
      <c r="T75" s="236">
        <f>Заполните_Список!N55</f>
        <v>0</v>
      </c>
      <c r="U75" s="236">
        <f>Заполните_Список!O55</f>
        <v>0</v>
      </c>
      <c r="V75" s="236">
        <f>Заполните_Список!P55</f>
        <v>0</v>
      </c>
      <c r="W75" s="236">
        <f>Заполните_Список!Q55</f>
        <v>0</v>
      </c>
      <c r="X75" s="236">
        <f>Заполните_Список!R55</f>
        <v>0</v>
      </c>
      <c r="Y75" s="236">
        <f>Заполните_Список!S55</f>
        <v>0</v>
      </c>
      <c r="Z75" s="236">
        <f>Заполните_Список!T55</f>
        <v>0</v>
      </c>
      <c r="AA75" s="236">
        <f>Заполните_Список!U55</f>
        <v>0</v>
      </c>
      <c r="AB75" s="236">
        <f>Заполните_Список!V55</f>
        <v>0</v>
      </c>
      <c r="AC75" s="236">
        <f>Заполните_Список!W55</f>
        <v>0</v>
      </c>
      <c r="AD75" s="236">
        <f>Заполните_Список!X55</f>
        <v>0</v>
      </c>
      <c r="AE75" s="236">
        <f>Заполните_Список!Y55</f>
        <v>0</v>
      </c>
      <c r="AF75" s="236">
        <f>Заполните_Список!Z55</f>
        <v>0</v>
      </c>
      <c r="AG75" s="236">
        <f>Заполните_Список!AA55</f>
        <v>0</v>
      </c>
      <c r="AH75" s="236">
        <f>Заполните_Список!AB55</f>
        <v>0</v>
      </c>
      <c r="AI75" s="236">
        <f>Заполните_Список!AC55</f>
        <v>0</v>
      </c>
      <c r="AJ75" s="236">
        <f>Заполните_Список!AD55</f>
        <v>0</v>
      </c>
      <c r="AK75" s="236">
        <f>Заполните_Список!AE55</f>
        <v>0</v>
      </c>
      <c r="AL75" s="236">
        <f>Заполните_Список!AF55</f>
        <v>0</v>
      </c>
      <c r="AM75" s="236">
        <f>Заполните_Список!AG55</f>
        <v>0</v>
      </c>
      <c r="AN75" s="236">
        <f>Заполните_Список!AH55</f>
        <v>0</v>
      </c>
      <c r="AO75" s="236">
        <f>Заполните_Список!AI55</f>
        <v>0</v>
      </c>
      <c r="AP75" s="236">
        <f>Заполните_Список!AJ55</f>
        <v>0</v>
      </c>
      <c r="AQ75" s="236">
        <f>Заполните_Список!AK55</f>
        <v>0</v>
      </c>
    </row>
    <row r="76" spans="1:43" ht="18.75" customHeight="1">
      <c r="A76" s="243">
        <f>Заполните_Список!$B56</f>
        <v>73</v>
      </c>
      <c r="B76" s="244">
        <f>Заполните_Список!$C57</f>
        <v>128</v>
      </c>
      <c r="C76" s="258" t="str">
        <f t="shared" si="6"/>
        <v>Оленинский муниципальный округ</v>
      </c>
      <c r="D76" s="244">
        <f>Заполните_Список!$G57</f>
        <v>280001</v>
      </c>
      <c r="E76" s="236"/>
      <c r="F76" s="243">
        <f t="shared" si="7"/>
        <v>73</v>
      </c>
      <c r="G76" s="236" t="str">
        <f>LEFT(Заполните_Список!$F57,FIND(" ",Заполните_Список!$F57,1)-1)</f>
        <v>Вишнякова</v>
      </c>
      <c r="H76" s="236" t="str">
        <f>MID(Заполните_Список!$F57,FIND(" ",Заполните_Список!$F57,1)+1,(FIND(" ",Заполните_Список!$F57,FIND(" ",Заполните_Список!$F57,1)+1)-FIND(" ",Заполните_Список!$F57,1))-1)</f>
        <v>Дарья</v>
      </c>
      <c r="I76" s="236" t="str">
        <f>RIGHT(Заполните_Список!$F57,LEN(Заполните_Список!$F57)-(FIND(" ",Заполните_Список!$F57,FIND(" ",Заполните_Список!$F57,1)+1)))</f>
        <v>Евгеньевна</v>
      </c>
      <c r="J76" s="236"/>
      <c r="K76" s="347"/>
      <c r="L76" s="236"/>
      <c r="M76" s="236">
        <f>Заполните_Список!L57</f>
        <v>0</v>
      </c>
      <c r="N76" s="259" t="str">
        <f t="shared" si="8"/>
        <v>Муниципальное казенное общеобразовательное учреждение Оленинская средняя общеобразовательная школа</v>
      </c>
      <c r="O76" s="236">
        <f>Заполните_Список!I57</f>
        <v>7</v>
      </c>
      <c r="P76" s="243"/>
      <c r="Q76" s="243"/>
      <c r="R76" s="243"/>
      <c r="S76" s="243"/>
      <c r="T76" s="236">
        <f>Заполните_Список!N56</f>
        <v>0</v>
      </c>
      <c r="U76" s="236">
        <f>Заполните_Список!O56</f>
        <v>0</v>
      </c>
      <c r="V76" s="236">
        <f>Заполните_Список!P56</f>
        <v>0</v>
      </c>
      <c r="W76" s="236">
        <f>Заполните_Список!Q56</f>
        <v>0</v>
      </c>
      <c r="X76" s="236">
        <f>Заполните_Список!R56</f>
        <v>0</v>
      </c>
      <c r="Y76" s="236">
        <f>Заполните_Список!S56</f>
        <v>0</v>
      </c>
      <c r="Z76" s="236">
        <f>Заполните_Список!T56</f>
        <v>0</v>
      </c>
      <c r="AA76" s="236">
        <f>Заполните_Список!U56</f>
        <v>0</v>
      </c>
      <c r="AB76" s="236">
        <f>Заполните_Список!V56</f>
        <v>0</v>
      </c>
      <c r="AC76" s="236">
        <f>Заполните_Список!W56</f>
        <v>0</v>
      </c>
      <c r="AD76" s="236">
        <f>Заполните_Список!X56</f>
        <v>0</v>
      </c>
      <c r="AE76" s="236">
        <f>Заполните_Список!Y56</f>
        <v>0</v>
      </c>
      <c r="AF76" s="236">
        <f>Заполните_Список!Z56</f>
        <v>0</v>
      </c>
      <c r="AG76" s="236">
        <f>Заполните_Список!AA56</f>
        <v>0</v>
      </c>
      <c r="AH76" s="236">
        <f>Заполните_Список!AB56</f>
        <v>0</v>
      </c>
      <c r="AI76" s="236">
        <f>Заполните_Список!AC56</f>
        <v>0</v>
      </c>
      <c r="AJ76" s="236">
        <f>Заполните_Список!AD56</f>
        <v>0</v>
      </c>
      <c r="AK76" s="236">
        <f>Заполните_Список!AE56</f>
        <v>0</v>
      </c>
      <c r="AL76" s="236">
        <f>Заполните_Список!AF56</f>
        <v>0</v>
      </c>
      <c r="AM76" s="236">
        <f>Заполните_Список!AG56</f>
        <v>0</v>
      </c>
      <c r="AN76" s="236">
        <f>Заполните_Список!AH56</f>
        <v>0</v>
      </c>
      <c r="AO76" s="236">
        <f>Заполните_Список!AI56</f>
        <v>0</v>
      </c>
      <c r="AP76" s="236">
        <f>Заполните_Список!AJ56</f>
        <v>0</v>
      </c>
      <c r="AQ76" s="236">
        <f>Заполните_Список!AK56</f>
        <v>0</v>
      </c>
    </row>
    <row r="77" spans="1:43" ht="18.75" customHeight="1">
      <c r="A77" s="243">
        <f>Заполните_Список!$B57</f>
        <v>74</v>
      </c>
      <c r="B77" s="244">
        <f>Заполните_Список!$C58</f>
        <v>128</v>
      </c>
      <c r="C77" s="258" t="str">
        <f t="shared" si="6"/>
        <v>Оленинский муниципальный округ</v>
      </c>
      <c r="D77" s="244">
        <f>Заполните_Список!$G58</f>
        <v>280001</v>
      </c>
      <c r="E77" s="236"/>
      <c r="F77" s="243">
        <f t="shared" si="7"/>
        <v>74</v>
      </c>
      <c r="G77" s="236" t="str">
        <f>LEFT(Заполните_Список!$F58,FIND(" ",Заполните_Список!$F58,1)-1)</f>
        <v>Орлова</v>
      </c>
      <c r="H77" s="236" t="str">
        <f>MID(Заполните_Список!$F58,FIND(" ",Заполните_Список!$F58,1)+1,(FIND(" ",Заполните_Список!$F58,FIND(" ",Заполните_Список!$F58,1)+1)-FIND(" ",Заполните_Список!$F58,1))-1)</f>
        <v>Ксения</v>
      </c>
      <c r="I77" s="236" t="str">
        <f>RIGHT(Заполните_Список!$F58,LEN(Заполните_Список!$F58)-(FIND(" ",Заполните_Список!$F58,FIND(" ",Заполните_Список!$F58,1)+1)))</f>
        <v>Дмитриевна</v>
      </c>
      <c r="J77" s="236"/>
      <c r="K77" s="347"/>
      <c r="L77" s="236"/>
      <c r="M77" s="236">
        <f>Заполните_Список!L58</f>
        <v>0</v>
      </c>
      <c r="N77" s="259" t="str">
        <f t="shared" si="8"/>
        <v>Муниципальное казенное общеобразовательное учреждение Оленинская средняя общеобразовательная школа</v>
      </c>
      <c r="O77" s="236">
        <f>Заполните_Список!I58</f>
        <v>7</v>
      </c>
      <c r="P77" s="243"/>
      <c r="Q77" s="243"/>
      <c r="R77" s="243"/>
      <c r="S77" s="243"/>
      <c r="T77" s="236">
        <f>Заполните_Список!N57</f>
        <v>0</v>
      </c>
      <c r="U77" s="236">
        <f>Заполните_Список!O57</f>
        <v>0</v>
      </c>
      <c r="V77" s="236">
        <f>Заполните_Список!P57</f>
        <v>0</v>
      </c>
      <c r="W77" s="236">
        <f>Заполните_Список!Q57</f>
        <v>0</v>
      </c>
      <c r="X77" s="236">
        <f>Заполните_Список!R57</f>
        <v>0</v>
      </c>
      <c r="Y77" s="236">
        <f>Заполните_Список!S57</f>
        <v>0</v>
      </c>
      <c r="Z77" s="236">
        <f>Заполните_Список!T57</f>
        <v>0</v>
      </c>
      <c r="AA77" s="236">
        <f>Заполните_Список!U57</f>
        <v>0</v>
      </c>
      <c r="AB77" s="236">
        <f>Заполните_Список!V57</f>
        <v>0</v>
      </c>
      <c r="AC77" s="236">
        <f>Заполните_Список!W57</f>
        <v>0</v>
      </c>
      <c r="AD77" s="236">
        <f>Заполните_Список!X57</f>
        <v>0</v>
      </c>
      <c r="AE77" s="236">
        <f>Заполните_Список!Y57</f>
        <v>0</v>
      </c>
      <c r="AF77" s="236">
        <f>Заполните_Список!Z57</f>
        <v>0</v>
      </c>
      <c r="AG77" s="236">
        <f>Заполните_Список!AA57</f>
        <v>0</v>
      </c>
      <c r="AH77" s="236">
        <f>Заполните_Список!AB57</f>
        <v>0</v>
      </c>
      <c r="AI77" s="236">
        <f>Заполните_Список!AC57</f>
        <v>0</v>
      </c>
      <c r="AJ77" s="236">
        <f>Заполните_Список!AD57</f>
        <v>0</v>
      </c>
      <c r="AK77" s="236">
        <f>Заполните_Список!AE57</f>
        <v>0</v>
      </c>
      <c r="AL77" s="236">
        <f>Заполните_Список!AF57</f>
        <v>0</v>
      </c>
      <c r="AM77" s="236">
        <f>Заполните_Список!AG57</f>
        <v>0</v>
      </c>
      <c r="AN77" s="236">
        <f>Заполните_Список!AH57</f>
        <v>0</v>
      </c>
      <c r="AO77" s="236">
        <f>Заполните_Список!AI57</f>
        <v>0</v>
      </c>
      <c r="AP77" s="236">
        <f>Заполните_Список!AJ57</f>
        <v>0</v>
      </c>
      <c r="AQ77" s="236">
        <f>Заполните_Список!AK57</f>
        <v>0</v>
      </c>
    </row>
    <row r="78" spans="1:43" ht="18.75" customHeight="1">
      <c r="A78" s="243">
        <f>Заполните_Список!$B58</f>
        <v>75</v>
      </c>
      <c r="B78" s="244">
        <f>Заполните_Список!$C59</f>
        <v>128</v>
      </c>
      <c r="C78" s="258" t="str">
        <f t="shared" si="6"/>
        <v>Оленинский муниципальный округ</v>
      </c>
      <c r="D78" s="244">
        <f>Заполните_Список!$G59</f>
        <v>280001</v>
      </c>
      <c r="E78" s="236"/>
      <c r="F78" s="243">
        <f t="shared" si="7"/>
        <v>75</v>
      </c>
      <c r="G78" s="236" t="str">
        <f>LEFT(Заполните_Список!$F59,FIND(" ",Заполните_Список!$F59,1)-1)</f>
        <v>Ещенко</v>
      </c>
      <c r="H78" s="236" t="str">
        <f>MID(Заполните_Список!$F59,FIND(" ",Заполните_Список!$F59,1)+1,(FIND(" ",Заполните_Список!$F59,FIND(" ",Заполните_Список!$F59,1)+1)-FIND(" ",Заполните_Список!$F59,1))-1)</f>
        <v>Анастасия</v>
      </c>
      <c r="I78" s="236" t="str">
        <f>RIGHT(Заполните_Список!$F59,LEN(Заполните_Список!$F59)-(FIND(" ",Заполните_Список!$F59,FIND(" ",Заполните_Список!$F59,1)+1)))</f>
        <v>Александровна</v>
      </c>
      <c r="J78" s="236"/>
      <c r="K78" s="347"/>
      <c r="L78" s="236"/>
      <c r="M78" s="236">
        <f>Заполните_Список!L59</f>
        <v>0</v>
      </c>
      <c r="N78" s="259" t="str">
        <f t="shared" si="8"/>
        <v>Муниципальное казенное общеобразовательное учреждение Оленинская средняя общеобразовательная школа</v>
      </c>
      <c r="O78" s="236">
        <f>Заполните_Список!I59</f>
        <v>7</v>
      </c>
      <c r="P78" s="243"/>
      <c r="Q78" s="243"/>
      <c r="R78" s="243"/>
      <c r="S78" s="243"/>
      <c r="T78" s="236">
        <f>Заполните_Список!N58</f>
        <v>0</v>
      </c>
      <c r="U78" s="236">
        <f>Заполните_Список!O58</f>
        <v>0</v>
      </c>
      <c r="V78" s="236">
        <f>Заполните_Список!P58</f>
        <v>0</v>
      </c>
      <c r="W78" s="236">
        <f>Заполните_Список!Q58</f>
        <v>0</v>
      </c>
      <c r="X78" s="236">
        <f>Заполните_Список!R58</f>
        <v>0</v>
      </c>
      <c r="Y78" s="236">
        <f>Заполните_Список!S58</f>
        <v>0</v>
      </c>
      <c r="Z78" s="236">
        <f>Заполните_Список!T58</f>
        <v>0</v>
      </c>
      <c r="AA78" s="236">
        <f>Заполните_Список!U58</f>
        <v>0</v>
      </c>
      <c r="AB78" s="236">
        <f>Заполните_Список!V58</f>
        <v>0</v>
      </c>
      <c r="AC78" s="236">
        <f>Заполните_Список!W58</f>
        <v>0</v>
      </c>
      <c r="AD78" s="236">
        <f>Заполните_Список!X58</f>
        <v>0</v>
      </c>
      <c r="AE78" s="236">
        <f>Заполните_Список!Y58</f>
        <v>0</v>
      </c>
      <c r="AF78" s="236">
        <f>Заполните_Список!Z58</f>
        <v>0</v>
      </c>
      <c r="AG78" s="236">
        <f>Заполните_Список!AA58</f>
        <v>0</v>
      </c>
      <c r="AH78" s="236">
        <f>Заполните_Список!AB58</f>
        <v>0</v>
      </c>
      <c r="AI78" s="236">
        <f>Заполните_Список!AC58</f>
        <v>0</v>
      </c>
      <c r="AJ78" s="236">
        <f>Заполните_Список!AD58</f>
        <v>0</v>
      </c>
      <c r="AK78" s="236">
        <f>Заполните_Список!AE58</f>
        <v>0</v>
      </c>
      <c r="AL78" s="236">
        <f>Заполните_Список!AF58</f>
        <v>0</v>
      </c>
      <c r="AM78" s="236">
        <f>Заполните_Список!AG58</f>
        <v>0</v>
      </c>
      <c r="AN78" s="236">
        <f>Заполните_Список!AH58</f>
        <v>0</v>
      </c>
      <c r="AO78" s="236">
        <f>Заполните_Список!AI58</f>
        <v>0</v>
      </c>
      <c r="AP78" s="236">
        <f>Заполните_Список!AJ58</f>
        <v>0</v>
      </c>
      <c r="AQ78" s="236">
        <f>Заполните_Список!AK58</f>
        <v>0</v>
      </c>
    </row>
    <row r="79" spans="1:43" ht="18.75" customHeight="1">
      <c r="A79" s="243">
        <f>Заполните_Список!$B59</f>
        <v>76</v>
      </c>
      <c r="B79" s="244">
        <f>Заполните_Список!$C60</f>
        <v>128</v>
      </c>
      <c r="C79" s="258" t="str">
        <f t="shared" si="6"/>
        <v>Оленинский муниципальный округ</v>
      </c>
      <c r="D79" s="244">
        <f>Заполните_Список!$G60</f>
        <v>280001</v>
      </c>
      <c r="E79" s="236"/>
      <c r="F79" s="243">
        <f t="shared" si="7"/>
        <v>76</v>
      </c>
      <c r="G79" s="236" t="str">
        <f>LEFT(Заполните_Список!$F60,FIND(" ",Заполните_Список!$F60,1)-1)</f>
        <v>Нечаева</v>
      </c>
      <c r="H79" s="236" t="str">
        <f>MID(Заполните_Список!$F60,FIND(" ",Заполните_Список!$F60,1)+1,(FIND(" ",Заполните_Список!$F60,FIND(" ",Заполните_Список!$F60,1)+1)-FIND(" ",Заполните_Список!$F60,1))-1)</f>
        <v>Кира</v>
      </c>
      <c r="I79" s="236" t="str">
        <f>RIGHT(Заполните_Список!$F60,LEN(Заполните_Список!$F60)-(FIND(" ",Заполните_Список!$F60,FIND(" ",Заполните_Список!$F60,1)+1)))</f>
        <v>Александровна</v>
      </c>
      <c r="J79" s="236"/>
      <c r="K79" s="347"/>
      <c r="L79" s="236"/>
      <c r="M79" s="236">
        <f>Заполните_Список!L60</f>
        <v>0</v>
      </c>
      <c r="N79" s="259" t="str">
        <f t="shared" si="8"/>
        <v>Муниципальное казенное общеобразовательное учреждение Оленинская средняя общеобразовательная школа</v>
      </c>
      <c r="O79" s="236">
        <f>Заполните_Список!I60</f>
        <v>7</v>
      </c>
      <c r="P79" s="243"/>
      <c r="Q79" s="243"/>
      <c r="R79" s="243"/>
      <c r="S79" s="243"/>
      <c r="T79" s="236">
        <f>Заполните_Список!N59</f>
        <v>0</v>
      </c>
      <c r="U79" s="236">
        <f>Заполните_Список!O59</f>
        <v>0</v>
      </c>
      <c r="V79" s="236">
        <f>Заполните_Список!P59</f>
        <v>0</v>
      </c>
      <c r="W79" s="236">
        <f>Заполните_Список!Q59</f>
        <v>0</v>
      </c>
      <c r="X79" s="236">
        <f>Заполните_Список!R59</f>
        <v>0</v>
      </c>
      <c r="Y79" s="236">
        <f>Заполните_Список!S59</f>
        <v>0</v>
      </c>
      <c r="Z79" s="236">
        <f>Заполните_Список!T59</f>
        <v>0</v>
      </c>
      <c r="AA79" s="236">
        <f>Заполните_Список!U59</f>
        <v>0</v>
      </c>
      <c r="AB79" s="236">
        <f>Заполните_Список!V59</f>
        <v>0</v>
      </c>
      <c r="AC79" s="236">
        <f>Заполните_Список!W59</f>
        <v>0</v>
      </c>
      <c r="AD79" s="236">
        <f>Заполните_Список!X59</f>
        <v>0</v>
      </c>
      <c r="AE79" s="236">
        <f>Заполните_Список!Y59</f>
        <v>0</v>
      </c>
      <c r="AF79" s="236">
        <f>Заполните_Список!Z59</f>
        <v>0</v>
      </c>
      <c r="AG79" s="236">
        <f>Заполните_Список!AA59</f>
        <v>0</v>
      </c>
      <c r="AH79" s="236">
        <f>Заполните_Список!AB59</f>
        <v>0</v>
      </c>
      <c r="AI79" s="236">
        <f>Заполните_Список!AC59</f>
        <v>0</v>
      </c>
      <c r="AJ79" s="236">
        <f>Заполните_Список!AD59</f>
        <v>0</v>
      </c>
      <c r="AK79" s="236">
        <f>Заполните_Список!AE59</f>
        <v>0</v>
      </c>
      <c r="AL79" s="236">
        <f>Заполните_Список!AF59</f>
        <v>0</v>
      </c>
      <c r="AM79" s="236">
        <f>Заполните_Список!AG59</f>
        <v>0</v>
      </c>
      <c r="AN79" s="236">
        <f>Заполните_Список!AH59</f>
        <v>0</v>
      </c>
      <c r="AO79" s="236">
        <f>Заполните_Список!AI59</f>
        <v>0</v>
      </c>
      <c r="AP79" s="236">
        <f>Заполните_Список!AJ59</f>
        <v>0</v>
      </c>
      <c r="AQ79" s="236">
        <f>Заполните_Список!AK59</f>
        <v>0</v>
      </c>
    </row>
    <row r="80" spans="1:43" ht="18.75" customHeight="1">
      <c r="A80" s="243">
        <f>Заполните_Список!$B60</f>
        <v>77</v>
      </c>
      <c r="B80" s="244">
        <f>Заполните_Список!$C61</f>
        <v>128</v>
      </c>
      <c r="C80" s="258" t="str">
        <f t="shared" si="6"/>
        <v>Оленинский муниципальный округ</v>
      </c>
      <c r="D80" s="244">
        <f>Заполните_Список!$G61</f>
        <v>280001</v>
      </c>
      <c r="E80" s="236"/>
      <c r="F80" s="243">
        <f t="shared" si="7"/>
        <v>77</v>
      </c>
      <c r="G80" s="236" t="str">
        <f>LEFT(Заполните_Список!$F61,FIND(" ",Заполните_Список!$F61,1)-1)</f>
        <v>Чистякова</v>
      </c>
      <c r="H80" s="236" t="str">
        <f>MID(Заполните_Список!$F61,FIND(" ",Заполните_Список!$F61,1)+1,(FIND(" ",Заполните_Список!$F61,FIND(" ",Заполните_Список!$F61,1)+1)-FIND(" ",Заполните_Список!$F61,1))-1)</f>
        <v>Таисия</v>
      </c>
      <c r="I80" s="236" t="str">
        <f>RIGHT(Заполните_Список!$F61,LEN(Заполните_Список!$F61)-(FIND(" ",Заполните_Список!$F61,FIND(" ",Заполните_Список!$F61,1)+1)))</f>
        <v>Романовна</v>
      </c>
      <c r="J80" s="236"/>
      <c r="K80" s="347"/>
      <c r="L80" s="236"/>
      <c r="M80" s="236">
        <f>Заполните_Список!L61</f>
        <v>0</v>
      </c>
      <c r="N80" s="259" t="str">
        <f t="shared" si="8"/>
        <v>Муниципальное казенное общеобразовательное учреждение Оленинская средняя общеобразовательная школа</v>
      </c>
      <c r="O80" s="236">
        <f>Заполните_Список!I61</f>
        <v>7</v>
      </c>
      <c r="P80" s="243"/>
      <c r="Q80" s="243"/>
      <c r="R80" s="243"/>
      <c r="S80" s="243"/>
      <c r="T80" s="236">
        <f>Заполните_Список!N60</f>
        <v>0</v>
      </c>
      <c r="U80" s="236">
        <f>Заполните_Список!O60</f>
        <v>0</v>
      </c>
      <c r="V80" s="236">
        <f>Заполните_Список!P60</f>
        <v>0</v>
      </c>
      <c r="W80" s="236">
        <f>Заполните_Список!Q60</f>
        <v>0</v>
      </c>
      <c r="X80" s="236">
        <f>Заполните_Список!R60</f>
        <v>0</v>
      </c>
      <c r="Y80" s="236">
        <f>Заполните_Список!S60</f>
        <v>0</v>
      </c>
      <c r="Z80" s="236">
        <f>Заполните_Список!T60</f>
        <v>0</v>
      </c>
      <c r="AA80" s="236">
        <f>Заполните_Список!U60</f>
        <v>0</v>
      </c>
      <c r="AB80" s="236">
        <f>Заполните_Список!V60</f>
        <v>0</v>
      </c>
      <c r="AC80" s="236">
        <f>Заполните_Список!W60</f>
        <v>0</v>
      </c>
      <c r="AD80" s="236">
        <f>Заполните_Список!X60</f>
        <v>0</v>
      </c>
      <c r="AE80" s="236">
        <f>Заполните_Список!Y60</f>
        <v>0</v>
      </c>
      <c r="AF80" s="236">
        <f>Заполните_Список!Z60</f>
        <v>0</v>
      </c>
      <c r="AG80" s="236">
        <f>Заполните_Список!AA60</f>
        <v>0</v>
      </c>
      <c r="AH80" s="236">
        <f>Заполните_Список!AB60</f>
        <v>0</v>
      </c>
      <c r="AI80" s="236">
        <f>Заполните_Список!AC60</f>
        <v>0</v>
      </c>
      <c r="AJ80" s="236">
        <f>Заполните_Список!AD60</f>
        <v>0</v>
      </c>
      <c r="AK80" s="236">
        <f>Заполните_Список!AE60</f>
        <v>0</v>
      </c>
      <c r="AL80" s="236">
        <f>Заполните_Список!AF60</f>
        <v>0</v>
      </c>
      <c r="AM80" s="236" t="str">
        <f>Заполните_Список!AG60</f>
        <v>призер</v>
      </c>
      <c r="AN80" s="236">
        <f>Заполните_Список!AH60</f>
        <v>0</v>
      </c>
      <c r="AO80" s="236">
        <f>Заполните_Список!AI60</f>
        <v>0</v>
      </c>
      <c r="AP80" s="236">
        <f>Заполните_Список!AJ60</f>
        <v>0</v>
      </c>
      <c r="AQ80" s="236">
        <f>Заполните_Список!AK60</f>
        <v>0</v>
      </c>
    </row>
    <row r="81" spans="1:43" ht="18.75" customHeight="1">
      <c r="A81" s="243">
        <f>Заполните_Список!$B61</f>
        <v>78</v>
      </c>
      <c r="B81" s="244">
        <f>Заполните_Список!$C62</f>
        <v>128</v>
      </c>
      <c r="C81" s="258" t="str">
        <f t="shared" si="6"/>
        <v>Оленинский муниципальный округ</v>
      </c>
      <c r="D81" s="244">
        <f>Заполните_Список!$G62</f>
        <v>280001</v>
      </c>
      <c r="E81" s="236"/>
      <c r="F81" s="243">
        <f t="shared" si="7"/>
        <v>78</v>
      </c>
      <c r="G81" s="236" t="str">
        <f>LEFT(Заполните_Список!$F62,FIND(" ",Заполните_Список!$F62,1)-1)</f>
        <v>Шидаева</v>
      </c>
      <c r="H81" s="236" t="str">
        <f>MID(Заполните_Список!$F62,FIND(" ",Заполните_Список!$F62,1)+1,(FIND(" ",Заполните_Список!$F62,FIND(" ",Заполните_Список!$F62,1)+1)-FIND(" ",Заполните_Список!$F62,1))-1)</f>
        <v>София</v>
      </c>
      <c r="I81" s="236" t="str">
        <f>RIGHT(Заполните_Список!$F62,LEN(Заполните_Список!$F62)-(FIND(" ",Заполните_Список!$F62,FIND(" ",Заполните_Список!$F62,1)+1)))</f>
        <v>Ильясовна</v>
      </c>
      <c r="J81" s="236"/>
      <c r="K81" s="347"/>
      <c r="L81" s="236"/>
      <c r="M81" s="236">
        <f>Заполните_Список!L62</f>
        <v>0</v>
      </c>
      <c r="N81" s="259" t="str">
        <f t="shared" si="8"/>
        <v>Муниципальное казенное общеобразовательное учреждение Оленинская средняя общеобразовательная школа</v>
      </c>
      <c r="O81" s="236">
        <f>Заполните_Список!I62</f>
        <v>7</v>
      </c>
      <c r="P81" s="243"/>
      <c r="Q81" s="243"/>
      <c r="R81" s="243"/>
      <c r="S81" s="243"/>
      <c r="T81" s="236">
        <f>Заполните_Список!N61</f>
        <v>0</v>
      </c>
      <c r="U81" s="236">
        <f>Заполните_Список!O61</f>
        <v>0</v>
      </c>
      <c r="V81" s="236">
        <f>Заполните_Список!P61</f>
        <v>0</v>
      </c>
      <c r="W81" s="236">
        <f>Заполните_Список!Q61</f>
        <v>0</v>
      </c>
      <c r="X81" s="236">
        <f>Заполните_Список!R61</f>
        <v>0</v>
      </c>
      <c r="Y81" s="236">
        <f>Заполните_Список!S61</f>
        <v>0</v>
      </c>
      <c r="Z81" s="236">
        <f>Заполните_Список!T61</f>
        <v>0</v>
      </c>
      <c r="AA81" s="236">
        <f>Заполните_Список!U61</f>
        <v>0</v>
      </c>
      <c r="AB81" s="236">
        <f>Заполните_Список!V61</f>
        <v>0</v>
      </c>
      <c r="AC81" s="236">
        <f>Заполните_Список!W61</f>
        <v>0</v>
      </c>
      <c r="AD81" s="236">
        <f>Заполните_Список!X61</f>
        <v>0</v>
      </c>
      <c r="AE81" s="236">
        <f>Заполните_Список!Y61</f>
        <v>0</v>
      </c>
      <c r="AF81" s="236">
        <f>Заполните_Список!Z61</f>
        <v>0</v>
      </c>
      <c r="AG81" s="236">
        <f>Заполните_Список!AA61</f>
        <v>0</v>
      </c>
      <c r="AH81" s="236">
        <f>Заполните_Список!AB61</f>
        <v>0</v>
      </c>
      <c r="AI81" s="236">
        <f>Заполните_Список!AC61</f>
        <v>0</v>
      </c>
      <c r="AJ81" s="236">
        <f>Заполните_Список!AD61</f>
        <v>0</v>
      </c>
      <c r="AK81" s="236">
        <f>Заполните_Список!AE61</f>
        <v>0</v>
      </c>
      <c r="AL81" s="236">
        <f>Заполните_Список!AF61</f>
        <v>0</v>
      </c>
      <c r="AM81" s="236" t="str">
        <f>Заполните_Список!AG61</f>
        <v>призер</v>
      </c>
      <c r="AN81" s="236">
        <f>Заполните_Список!AH61</f>
        <v>0</v>
      </c>
      <c r="AO81" s="236">
        <f>Заполните_Список!AI61</f>
        <v>0</v>
      </c>
      <c r="AP81" s="236">
        <f>Заполните_Список!AJ61</f>
        <v>0</v>
      </c>
      <c r="AQ81" s="236">
        <f>Заполните_Список!AK61</f>
        <v>0</v>
      </c>
    </row>
    <row r="82" spans="1:43" ht="18.75" customHeight="1">
      <c r="A82" s="243">
        <f>Заполните_Список!$B62</f>
        <v>79</v>
      </c>
      <c r="B82" s="244" t="e">
        <f>Заполните_Список!#REF!</f>
        <v>#REF!</v>
      </c>
      <c r="C82" s="258" t="str">
        <f t="shared" si="6"/>
        <v/>
      </c>
      <c r="D82" s="244" t="e">
        <f>Заполните_Список!#REF!</f>
        <v>#REF!</v>
      </c>
      <c r="E82" s="236"/>
      <c r="F82" s="243">
        <f t="shared" si="7"/>
        <v>79</v>
      </c>
      <c r="G82" s="236" t="e">
        <f>LEFT(Заполните_Список!#REF!,FIND(" ",Заполните_Список!#REF!,1)-1)</f>
        <v>#REF!</v>
      </c>
      <c r="H82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82" s="236" t="e">
        <f>RIGHT(Заполните_Список!#REF!,LEN(Заполните_Список!#REF!)-(FIND(" ",Заполните_Список!#REF!,FIND(" ",Заполните_Список!#REF!,1)+1)))</f>
        <v>#REF!</v>
      </c>
      <c r="J82" s="236"/>
      <c r="K82" s="347"/>
      <c r="L82" s="236"/>
      <c r="M82" s="236" t="e">
        <f>Заполните_Список!#REF!</f>
        <v>#REF!</v>
      </c>
      <c r="N82" s="259" t="str">
        <f t="shared" si="8"/>
        <v/>
      </c>
      <c r="O82" s="236" t="e">
        <f>Заполните_Список!#REF!</f>
        <v>#REF!</v>
      </c>
      <c r="P82" s="243"/>
      <c r="Q82" s="243"/>
      <c r="R82" s="243"/>
      <c r="S82" s="243"/>
      <c r="T82" s="236">
        <f>Заполните_Список!N62</f>
        <v>0</v>
      </c>
      <c r="U82" s="236">
        <f>Заполните_Список!O62</f>
        <v>0</v>
      </c>
      <c r="V82" s="236">
        <f>Заполните_Список!P62</f>
        <v>0</v>
      </c>
      <c r="W82" s="236">
        <f>Заполните_Список!Q62</f>
        <v>0</v>
      </c>
      <c r="X82" s="236">
        <f>Заполните_Список!R62</f>
        <v>0</v>
      </c>
      <c r="Y82" s="236">
        <f>Заполните_Список!S62</f>
        <v>0</v>
      </c>
      <c r="Z82" s="236">
        <f>Заполните_Список!T62</f>
        <v>0</v>
      </c>
      <c r="AA82" s="236">
        <f>Заполните_Список!U62</f>
        <v>0</v>
      </c>
      <c r="AB82" s="236">
        <f>Заполните_Список!V62</f>
        <v>0</v>
      </c>
      <c r="AC82" s="236">
        <f>Заполните_Список!W62</f>
        <v>0</v>
      </c>
      <c r="AD82" s="236">
        <f>Заполните_Список!X62</f>
        <v>0</v>
      </c>
      <c r="AE82" s="236">
        <f>Заполните_Список!Y62</f>
        <v>0</v>
      </c>
      <c r="AF82" s="236">
        <f>Заполните_Список!Z62</f>
        <v>0</v>
      </c>
      <c r="AG82" s="236">
        <f>Заполните_Список!AA62</f>
        <v>0</v>
      </c>
      <c r="AH82" s="236">
        <f>Заполните_Список!AB62</f>
        <v>0</v>
      </c>
      <c r="AI82" s="236">
        <f>Заполните_Список!AC62</f>
        <v>0</v>
      </c>
      <c r="AJ82" s="236">
        <f>Заполните_Список!AD62</f>
        <v>0</v>
      </c>
      <c r="AK82" s="236">
        <f>Заполните_Список!AE62</f>
        <v>0</v>
      </c>
      <c r="AL82" s="236">
        <f>Заполните_Список!AF62</f>
        <v>0</v>
      </c>
      <c r="AM82" s="236">
        <f>Заполните_Список!AG62</f>
        <v>0</v>
      </c>
      <c r="AN82" s="236">
        <f>Заполните_Список!AH62</f>
        <v>0</v>
      </c>
      <c r="AO82" s="236">
        <f>Заполните_Список!AI62</f>
        <v>0</v>
      </c>
      <c r="AP82" s="236">
        <f>Заполните_Список!AJ62</f>
        <v>0</v>
      </c>
      <c r="AQ82" s="236">
        <f>Заполните_Список!AK62</f>
        <v>0</v>
      </c>
    </row>
    <row r="83" spans="1:43" ht="18.75" customHeight="1">
      <c r="A83" s="243" t="e">
        <f>Заполните_Список!#REF!</f>
        <v>#REF!</v>
      </c>
      <c r="B83" s="244" t="e">
        <f>Заполните_Список!#REF!</f>
        <v>#REF!</v>
      </c>
      <c r="C83" s="258" t="str">
        <f t="shared" si="6"/>
        <v/>
      </c>
      <c r="D83" s="244" t="e">
        <f>Заполните_Список!#REF!</f>
        <v>#REF!</v>
      </c>
      <c r="E83" s="236"/>
      <c r="F83" s="243">
        <f t="shared" si="7"/>
        <v>80</v>
      </c>
      <c r="G83" s="236" t="e">
        <f>LEFT(Заполните_Список!#REF!,FIND(" ",Заполните_Список!#REF!,1)-1)</f>
        <v>#REF!</v>
      </c>
      <c r="H83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83" s="236" t="e">
        <f>RIGHT(Заполните_Список!#REF!,LEN(Заполните_Список!#REF!)-(FIND(" ",Заполните_Список!#REF!,FIND(" ",Заполните_Список!#REF!,1)+1)))</f>
        <v>#REF!</v>
      </c>
      <c r="J83" s="236"/>
      <c r="K83" s="347"/>
      <c r="L83" s="236"/>
      <c r="M83" s="236" t="e">
        <f>Заполните_Список!#REF!</f>
        <v>#REF!</v>
      </c>
      <c r="N83" s="259" t="str">
        <f t="shared" si="8"/>
        <v/>
      </c>
      <c r="O83" s="236" t="e">
        <f>Заполните_Список!#REF!</f>
        <v>#REF!</v>
      </c>
      <c r="P83" s="243"/>
      <c r="Q83" s="243"/>
      <c r="R83" s="243"/>
      <c r="S83" s="243"/>
      <c r="T83" s="236" t="e">
        <f>Заполните_Список!#REF!</f>
        <v>#REF!</v>
      </c>
      <c r="U83" s="236" t="e">
        <f>Заполните_Список!#REF!</f>
        <v>#REF!</v>
      </c>
      <c r="V83" s="236" t="e">
        <f>Заполните_Список!#REF!</f>
        <v>#REF!</v>
      </c>
      <c r="W83" s="236" t="e">
        <f>Заполните_Список!#REF!</f>
        <v>#REF!</v>
      </c>
      <c r="X83" s="236" t="e">
        <f>Заполните_Список!#REF!</f>
        <v>#REF!</v>
      </c>
      <c r="Y83" s="236" t="e">
        <f>Заполните_Список!#REF!</f>
        <v>#REF!</v>
      </c>
      <c r="Z83" s="236" t="e">
        <f>Заполните_Список!#REF!</f>
        <v>#REF!</v>
      </c>
      <c r="AA83" s="236" t="e">
        <f>Заполните_Список!#REF!</f>
        <v>#REF!</v>
      </c>
      <c r="AB83" s="236" t="e">
        <f>Заполните_Список!#REF!</f>
        <v>#REF!</v>
      </c>
      <c r="AC83" s="236" t="e">
        <f>Заполните_Список!#REF!</f>
        <v>#REF!</v>
      </c>
      <c r="AD83" s="236" t="e">
        <f>Заполните_Список!#REF!</f>
        <v>#REF!</v>
      </c>
      <c r="AE83" s="236" t="e">
        <f>Заполните_Список!#REF!</f>
        <v>#REF!</v>
      </c>
      <c r="AF83" s="236" t="e">
        <f>Заполните_Список!#REF!</f>
        <v>#REF!</v>
      </c>
      <c r="AG83" s="236" t="e">
        <f>Заполните_Список!#REF!</f>
        <v>#REF!</v>
      </c>
      <c r="AH83" s="236" t="e">
        <f>Заполните_Список!#REF!</f>
        <v>#REF!</v>
      </c>
      <c r="AI83" s="236" t="e">
        <f>Заполните_Список!#REF!</f>
        <v>#REF!</v>
      </c>
      <c r="AJ83" s="236" t="e">
        <f>Заполните_Список!#REF!</f>
        <v>#REF!</v>
      </c>
      <c r="AK83" s="236" t="e">
        <f>Заполните_Список!#REF!</f>
        <v>#REF!</v>
      </c>
      <c r="AL83" s="236" t="e">
        <f>Заполните_Список!#REF!</f>
        <v>#REF!</v>
      </c>
      <c r="AM83" s="236" t="e">
        <f>Заполните_Список!#REF!</f>
        <v>#REF!</v>
      </c>
      <c r="AN83" s="236" t="e">
        <f>Заполните_Список!#REF!</f>
        <v>#REF!</v>
      </c>
      <c r="AO83" s="236" t="e">
        <f>Заполните_Список!#REF!</f>
        <v>#REF!</v>
      </c>
      <c r="AP83" s="236" t="e">
        <f>Заполните_Список!#REF!</f>
        <v>#REF!</v>
      </c>
      <c r="AQ83" s="236" t="e">
        <f>Заполните_Список!#REF!</f>
        <v>#REF!</v>
      </c>
    </row>
    <row r="84" spans="1:43" ht="18.75" customHeight="1">
      <c r="A84" s="243" t="e">
        <f>Заполните_Список!#REF!</f>
        <v>#REF!</v>
      </c>
      <c r="B84" s="244" t="e">
        <f>Заполните_Список!#REF!</f>
        <v>#REF!</v>
      </c>
      <c r="C84" s="258" t="str">
        <f t="shared" si="6"/>
        <v/>
      </c>
      <c r="D84" s="244" t="e">
        <f>Заполните_Список!#REF!</f>
        <v>#REF!</v>
      </c>
      <c r="E84" s="236"/>
      <c r="F84" s="243">
        <f t="shared" si="7"/>
        <v>81</v>
      </c>
      <c r="G84" s="236" t="e">
        <f>LEFT(Заполните_Список!#REF!,FIND(" ",Заполните_Список!#REF!,1)-1)</f>
        <v>#REF!</v>
      </c>
      <c r="H84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84" s="236" t="e">
        <f>RIGHT(Заполните_Список!#REF!,LEN(Заполните_Список!#REF!)-(FIND(" ",Заполните_Список!#REF!,FIND(" ",Заполните_Список!#REF!,1)+1)))</f>
        <v>#REF!</v>
      </c>
      <c r="J84" s="236"/>
      <c r="K84" s="347"/>
      <c r="L84" s="236"/>
      <c r="M84" s="236" t="e">
        <f>Заполните_Список!#REF!</f>
        <v>#REF!</v>
      </c>
      <c r="N84" s="259" t="str">
        <f t="shared" si="8"/>
        <v/>
      </c>
      <c r="O84" s="236" t="e">
        <f>Заполните_Список!#REF!</f>
        <v>#REF!</v>
      </c>
      <c r="P84" s="243"/>
      <c r="Q84" s="243"/>
      <c r="R84" s="243"/>
      <c r="S84" s="243"/>
      <c r="T84" s="236" t="e">
        <f>Заполните_Список!#REF!</f>
        <v>#REF!</v>
      </c>
      <c r="U84" s="236" t="e">
        <f>Заполните_Список!#REF!</f>
        <v>#REF!</v>
      </c>
      <c r="V84" s="236" t="e">
        <f>Заполните_Список!#REF!</f>
        <v>#REF!</v>
      </c>
      <c r="W84" s="236" t="e">
        <f>Заполните_Список!#REF!</f>
        <v>#REF!</v>
      </c>
      <c r="X84" s="236" t="e">
        <f>Заполните_Список!#REF!</f>
        <v>#REF!</v>
      </c>
      <c r="Y84" s="236" t="e">
        <f>Заполните_Список!#REF!</f>
        <v>#REF!</v>
      </c>
      <c r="Z84" s="236" t="e">
        <f>Заполните_Список!#REF!</f>
        <v>#REF!</v>
      </c>
      <c r="AA84" s="236" t="e">
        <f>Заполните_Список!#REF!</f>
        <v>#REF!</v>
      </c>
      <c r="AB84" s="236" t="e">
        <f>Заполните_Список!#REF!</f>
        <v>#REF!</v>
      </c>
      <c r="AC84" s="236" t="e">
        <f>Заполните_Список!#REF!</f>
        <v>#REF!</v>
      </c>
      <c r="AD84" s="236" t="e">
        <f>Заполните_Список!#REF!</f>
        <v>#REF!</v>
      </c>
      <c r="AE84" s="236" t="e">
        <f>Заполните_Список!#REF!</f>
        <v>#REF!</v>
      </c>
      <c r="AF84" s="236" t="e">
        <f>Заполните_Список!#REF!</f>
        <v>#REF!</v>
      </c>
      <c r="AG84" s="236" t="e">
        <f>Заполните_Список!#REF!</f>
        <v>#REF!</v>
      </c>
      <c r="AH84" s="236" t="e">
        <f>Заполните_Список!#REF!</f>
        <v>#REF!</v>
      </c>
      <c r="AI84" s="236" t="e">
        <f>Заполните_Список!#REF!</f>
        <v>#REF!</v>
      </c>
      <c r="AJ84" s="236" t="e">
        <f>Заполните_Список!#REF!</f>
        <v>#REF!</v>
      </c>
      <c r="AK84" s="236" t="e">
        <f>Заполните_Список!#REF!</f>
        <v>#REF!</v>
      </c>
      <c r="AL84" s="236" t="e">
        <f>Заполните_Список!#REF!</f>
        <v>#REF!</v>
      </c>
      <c r="AM84" s="236" t="e">
        <f>Заполните_Список!#REF!</f>
        <v>#REF!</v>
      </c>
      <c r="AN84" s="236" t="e">
        <f>Заполните_Список!#REF!</f>
        <v>#REF!</v>
      </c>
      <c r="AO84" s="236" t="e">
        <f>Заполните_Список!#REF!</f>
        <v>#REF!</v>
      </c>
      <c r="AP84" s="236" t="e">
        <f>Заполните_Список!#REF!</f>
        <v>#REF!</v>
      </c>
      <c r="AQ84" s="236" t="e">
        <f>Заполните_Список!#REF!</f>
        <v>#REF!</v>
      </c>
    </row>
    <row r="85" spans="1:43" ht="18.75" customHeight="1">
      <c r="A85" s="243" t="e">
        <f>Заполните_Список!#REF!</f>
        <v>#REF!</v>
      </c>
      <c r="B85" s="244" t="e">
        <f>Заполните_Список!#REF!</f>
        <v>#REF!</v>
      </c>
      <c r="C85" s="258" t="str">
        <f t="shared" si="6"/>
        <v/>
      </c>
      <c r="D85" s="244" t="e">
        <f>Заполните_Список!#REF!</f>
        <v>#REF!</v>
      </c>
      <c r="E85" s="236"/>
      <c r="F85" s="243">
        <f t="shared" si="7"/>
        <v>82</v>
      </c>
      <c r="G85" s="236" t="e">
        <f>LEFT(Заполните_Список!#REF!,FIND(" ",Заполните_Список!#REF!,1)-1)</f>
        <v>#REF!</v>
      </c>
      <c r="H85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85" s="236" t="e">
        <f>RIGHT(Заполните_Список!#REF!,LEN(Заполните_Список!#REF!)-(FIND(" ",Заполните_Список!#REF!,FIND(" ",Заполните_Список!#REF!,1)+1)))</f>
        <v>#REF!</v>
      </c>
      <c r="J85" s="236"/>
      <c r="K85" s="347"/>
      <c r="L85" s="236"/>
      <c r="M85" s="236" t="e">
        <f>Заполните_Список!#REF!</f>
        <v>#REF!</v>
      </c>
      <c r="N85" s="259" t="str">
        <f t="shared" si="8"/>
        <v/>
      </c>
      <c r="O85" s="236" t="e">
        <f>Заполните_Список!#REF!</f>
        <v>#REF!</v>
      </c>
      <c r="P85" s="243"/>
      <c r="Q85" s="243"/>
      <c r="R85" s="243"/>
      <c r="S85" s="243"/>
      <c r="T85" s="236" t="e">
        <f>Заполните_Список!#REF!</f>
        <v>#REF!</v>
      </c>
      <c r="U85" s="236" t="e">
        <f>Заполните_Список!#REF!</f>
        <v>#REF!</v>
      </c>
      <c r="V85" s="236" t="e">
        <f>Заполните_Список!#REF!</f>
        <v>#REF!</v>
      </c>
      <c r="W85" s="236" t="e">
        <f>Заполните_Список!#REF!</f>
        <v>#REF!</v>
      </c>
      <c r="X85" s="236" t="e">
        <f>Заполните_Список!#REF!</f>
        <v>#REF!</v>
      </c>
      <c r="Y85" s="236" t="e">
        <f>Заполните_Список!#REF!</f>
        <v>#REF!</v>
      </c>
      <c r="Z85" s="236" t="e">
        <f>Заполните_Список!#REF!</f>
        <v>#REF!</v>
      </c>
      <c r="AA85" s="236" t="e">
        <f>Заполните_Список!#REF!</f>
        <v>#REF!</v>
      </c>
      <c r="AB85" s="236" t="e">
        <f>Заполните_Список!#REF!</f>
        <v>#REF!</v>
      </c>
      <c r="AC85" s="236" t="e">
        <f>Заполните_Список!#REF!</f>
        <v>#REF!</v>
      </c>
      <c r="AD85" s="236" t="e">
        <f>Заполните_Список!#REF!</f>
        <v>#REF!</v>
      </c>
      <c r="AE85" s="236" t="e">
        <f>Заполните_Список!#REF!</f>
        <v>#REF!</v>
      </c>
      <c r="AF85" s="236" t="e">
        <f>Заполните_Список!#REF!</f>
        <v>#REF!</v>
      </c>
      <c r="AG85" s="236" t="e">
        <f>Заполните_Список!#REF!</f>
        <v>#REF!</v>
      </c>
      <c r="AH85" s="236" t="e">
        <f>Заполните_Список!#REF!</f>
        <v>#REF!</v>
      </c>
      <c r="AI85" s="236" t="e">
        <f>Заполните_Список!#REF!</f>
        <v>#REF!</v>
      </c>
      <c r="AJ85" s="236" t="e">
        <f>Заполните_Список!#REF!</f>
        <v>#REF!</v>
      </c>
      <c r="AK85" s="236" t="e">
        <f>Заполните_Список!#REF!</f>
        <v>#REF!</v>
      </c>
      <c r="AL85" s="236" t="e">
        <f>Заполните_Список!#REF!</f>
        <v>#REF!</v>
      </c>
      <c r="AM85" s="236" t="e">
        <f>Заполните_Список!#REF!</f>
        <v>#REF!</v>
      </c>
      <c r="AN85" s="236" t="e">
        <f>Заполните_Список!#REF!</f>
        <v>#REF!</v>
      </c>
      <c r="AO85" s="236" t="e">
        <f>Заполните_Список!#REF!</f>
        <v>#REF!</v>
      </c>
      <c r="AP85" s="236" t="e">
        <f>Заполните_Список!#REF!</f>
        <v>#REF!</v>
      </c>
      <c r="AQ85" s="236" t="e">
        <f>Заполните_Список!#REF!</f>
        <v>#REF!</v>
      </c>
    </row>
    <row r="86" spans="1:43" ht="18.75" customHeight="1">
      <c r="A86" s="243" t="e">
        <f>Заполните_Список!#REF!</f>
        <v>#REF!</v>
      </c>
      <c r="B86" s="244" t="e">
        <f>Заполните_Список!#REF!</f>
        <v>#REF!</v>
      </c>
      <c r="C86" s="258" t="str">
        <f t="shared" si="6"/>
        <v/>
      </c>
      <c r="D86" s="244" t="e">
        <f>Заполните_Список!#REF!</f>
        <v>#REF!</v>
      </c>
      <c r="E86" s="236"/>
      <c r="F86" s="243">
        <f t="shared" si="7"/>
        <v>83</v>
      </c>
      <c r="G86" s="236" t="e">
        <f>LEFT(Заполните_Список!#REF!,FIND(" ",Заполните_Список!#REF!,1)-1)</f>
        <v>#REF!</v>
      </c>
      <c r="H86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86" s="236" t="e">
        <f>RIGHT(Заполните_Список!#REF!,LEN(Заполните_Список!#REF!)-(FIND(" ",Заполните_Список!#REF!,FIND(" ",Заполните_Список!#REF!,1)+1)))</f>
        <v>#REF!</v>
      </c>
      <c r="J86" s="236"/>
      <c r="K86" s="347"/>
      <c r="L86" s="236"/>
      <c r="M86" s="236" t="e">
        <f>Заполните_Список!#REF!</f>
        <v>#REF!</v>
      </c>
      <c r="N86" s="259" t="str">
        <f t="shared" si="8"/>
        <v/>
      </c>
      <c r="O86" s="236" t="e">
        <f>Заполните_Список!#REF!</f>
        <v>#REF!</v>
      </c>
      <c r="P86" s="243"/>
      <c r="Q86" s="243"/>
      <c r="R86" s="243"/>
      <c r="S86" s="243"/>
      <c r="T86" s="236" t="e">
        <f>Заполните_Список!#REF!</f>
        <v>#REF!</v>
      </c>
      <c r="U86" s="236" t="e">
        <f>Заполните_Список!#REF!</f>
        <v>#REF!</v>
      </c>
      <c r="V86" s="236" t="e">
        <f>Заполните_Список!#REF!</f>
        <v>#REF!</v>
      </c>
      <c r="W86" s="236" t="e">
        <f>Заполните_Список!#REF!</f>
        <v>#REF!</v>
      </c>
      <c r="X86" s="236" t="e">
        <f>Заполните_Список!#REF!</f>
        <v>#REF!</v>
      </c>
      <c r="Y86" s="236" t="e">
        <f>Заполните_Список!#REF!</f>
        <v>#REF!</v>
      </c>
      <c r="Z86" s="236" t="e">
        <f>Заполните_Список!#REF!</f>
        <v>#REF!</v>
      </c>
      <c r="AA86" s="236" t="e">
        <f>Заполните_Список!#REF!</f>
        <v>#REF!</v>
      </c>
      <c r="AB86" s="236" t="e">
        <f>Заполните_Список!#REF!</f>
        <v>#REF!</v>
      </c>
      <c r="AC86" s="236" t="e">
        <f>Заполните_Список!#REF!</f>
        <v>#REF!</v>
      </c>
      <c r="AD86" s="236" t="e">
        <f>Заполните_Список!#REF!</f>
        <v>#REF!</v>
      </c>
      <c r="AE86" s="236" t="e">
        <f>Заполните_Список!#REF!</f>
        <v>#REF!</v>
      </c>
      <c r="AF86" s="236" t="e">
        <f>Заполните_Список!#REF!</f>
        <v>#REF!</v>
      </c>
      <c r="AG86" s="236" t="e">
        <f>Заполните_Список!#REF!</f>
        <v>#REF!</v>
      </c>
      <c r="AH86" s="236" t="e">
        <f>Заполните_Список!#REF!</f>
        <v>#REF!</v>
      </c>
      <c r="AI86" s="236" t="e">
        <f>Заполните_Список!#REF!</f>
        <v>#REF!</v>
      </c>
      <c r="AJ86" s="236" t="e">
        <f>Заполните_Список!#REF!</f>
        <v>#REF!</v>
      </c>
      <c r="AK86" s="236" t="e">
        <f>Заполните_Список!#REF!</f>
        <v>#REF!</v>
      </c>
      <c r="AL86" s="236" t="e">
        <f>Заполните_Список!#REF!</f>
        <v>#REF!</v>
      </c>
      <c r="AM86" s="236" t="e">
        <f>Заполните_Список!#REF!</f>
        <v>#REF!</v>
      </c>
      <c r="AN86" s="236" t="e">
        <f>Заполните_Список!#REF!</f>
        <v>#REF!</v>
      </c>
      <c r="AO86" s="236" t="e">
        <f>Заполните_Список!#REF!</f>
        <v>#REF!</v>
      </c>
      <c r="AP86" s="236" t="e">
        <f>Заполните_Список!#REF!</f>
        <v>#REF!</v>
      </c>
      <c r="AQ86" s="236" t="e">
        <f>Заполните_Список!#REF!</f>
        <v>#REF!</v>
      </c>
    </row>
    <row r="87" spans="1:43" ht="18.75" customHeight="1">
      <c r="A87" s="243" t="e">
        <f>Заполните_Список!#REF!</f>
        <v>#REF!</v>
      </c>
      <c r="B87" s="244" t="e">
        <f>Заполните_Список!#REF!</f>
        <v>#REF!</v>
      </c>
      <c r="C87" s="258" t="str">
        <f t="shared" si="6"/>
        <v/>
      </c>
      <c r="D87" s="244" t="e">
        <f>Заполните_Список!#REF!</f>
        <v>#REF!</v>
      </c>
      <c r="E87" s="236"/>
      <c r="F87" s="243">
        <f t="shared" si="7"/>
        <v>84</v>
      </c>
      <c r="G87" s="236" t="e">
        <f>LEFT(Заполните_Список!#REF!,FIND(" ",Заполните_Список!#REF!,1)-1)</f>
        <v>#REF!</v>
      </c>
      <c r="H87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87" s="236" t="e">
        <f>RIGHT(Заполните_Список!#REF!,LEN(Заполните_Список!#REF!)-(FIND(" ",Заполните_Список!#REF!,FIND(" ",Заполните_Список!#REF!,1)+1)))</f>
        <v>#REF!</v>
      </c>
      <c r="J87" s="236"/>
      <c r="K87" s="347"/>
      <c r="L87" s="236"/>
      <c r="M87" s="236" t="e">
        <f>Заполните_Список!#REF!</f>
        <v>#REF!</v>
      </c>
      <c r="N87" s="259" t="str">
        <f t="shared" si="8"/>
        <v/>
      </c>
      <c r="O87" s="236" t="e">
        <f>Заполните_Список!#REF!</f>
        <v>#REF!</v>
      </c>
      <c r="P87" s="243"/>
      <c r="Q87" s="243"/>
      <c r="R87" s="243"/>
      <c r="S87" s="243"/>
      <c r="T87" s="236" t="e">
        <f>Заполните_Список!#REF!</f>
        <v>#REF!</v>
      </c>
      <c r="U87" s="236" t="e">
        <f>Заполните_Список!#REF!</f>
        <v>#REF!</v>
      </c>
      <c r="V87" s="236" t="e">
        <f>Заполните_Список!#REF!</f>
        <v>#REF!</v>
      </c>
      <c r="W87" s="236" t="e">
        <f>Заполните_Список!#REF!</f>
        <v>#REF!</v>
      </c>
      <c r="X87" s="236" t="e">
        <f>Заполните_Список!#REF!</f>
        <v>#REF!</v>
      </c>
      <c r="Y87" s="236" t="e">
        <f>Заполните_Список!#REF!</f>
        <v>#REF!</v>
      </c>
      <c r="Z87" s="236" t="e">
        <f>Заполните_Список!#REF!</f>
        <v>#REF!</v>
      </c>
      <c r="AA87" s="236" t="e">
        <f>Заполните_Список!#REF!</f>
        <v>#REF!</v>
      </c>
      <c r="AB87" s="236" t="e">
        <f>Заполните_Список!#REF!</f>
        <v>#REF!</v>
      </c>
      <c r="AC87" s="236" t="e">
        <f>Заполните_Список!#REF!</f>
        <v>#REF!</v>
      </c>
      <c r="AD87" s="236" t="e">
        <f>Заполните_Список!#REF!</f>
        <v>#REF!</v>
      </c>
      <c r="AE87" s="236" t="e">
        <f>Заполните_Список!#REF!</f>
        <v>#REF!</v>
      </c>
      <c r="AF87" s="236" t="e">
        <f>Заполните_Список!#REF!</f>
        <v>#REF!</v>
      </c>
      <c r="AG87" s="236" t="e">
        <f>Заполните_Список!#REF!</f>
        <v>#REF!</v>
      </c>
      <c r="AH87" s="236" t="e">
        <f>Заполните_Список!#REF!</f>
        <v>#REF!</v>
      </c>
      <c r="AI87" s="236" t="e">
        <f>Заполните_Список!#REF!</f>
        <v>#REF!</v>
      </c>
      <c r="AJ87" s="236" t="e">
        <f>Заполните_Список!#REF!</f>
        <v>#REF!</v>
      </c>
      <c r="AK87" s="236" t="e">
        <f>Заполните_Список!#REF!</f>
        <v>#REF!</v>
      </c>
      <c r="AL87" s="236" t="e">
        <f>Заполните_Список!#REF!</f>
        <v>#REF!</v>
      </c>
      <c r="AM87" s="236" t="e">
        <f>Заполните_Список!#REF!</f>
        <v>#REF!</v>
      </c>
      <c r="AN87" s="236" t="e">
        <f>Заполните_Список!#REF!</f>
        <v>#REF!</v>
      </c>
      <c r="AO87" s="236" t="e">
        <f>Заполните_Список!#REF!</f>
        <v>#REF!</v>
      </c>
      <c r="AP87" s="236" t="e">
        <f>Заполните_Список!#REF!</f>
        <v>#REF!</v>
      </c>
      <c r="AQ87" s="236" t="e">
        <f>Заполните_Список!#REF!</f>
        <v>#REF!</v>
      </c>
    </row>
    <row r="88" spans="1:43" ht="18.75" customHeight="1">
      <c r="A88" s="243" t="e">
        <f>Заполните_Список!#REF!</f>
        <v>#REF!</v>
      </c>
      <c r="B88" s="244" t="e">
        <f>Заполните_Список!#REF!</f>
        <v>#REF!</v>
      </c>
      <c r="C88" s="258" t="str">
        <f t="shared" si="6"/>
        <v/>
      </c>
      <c r="D88" s="244" t="e">
        <f>Заполните_Список!#REF!</f>
        <v>#REF!</v>
      </c>
      <c r="E88" s="236"/>
      <c r="F88" s="243">
        <f t="shared" si="7"/>
        <v>85</v>
      </c>
      <c r="G88" s="236" t="e">
        <f>LEFT(Заполните_Список!#REF!,FIND(" ",Заполните_Список!#REF!,1)-1)</f>
        <v>#REF!</v>
      </c>
      <c r="H88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88" s="236" t="e">
        <f>RIGHT(Заполните_Список!#REF!,LEN(Заполните_Список!#REF!)-(FIND(" ",Заполните_Список!#REF!,FIND(" ",Заполните_Список!#REF!,1)+1)))</f>
        <v>#REF!</v>
      </c>
      <c r="J88" s="236"/>
      <c r="K88" s="347"/>
      <c r="L88" s="236"/>
      <c r="M88" s="236" t="e">
        <f>Заполните_Список!#REF!</f>
        <v>#REF!</v>
      </c>
      <c r="N88" s="259" t="str">
        <f t="shared" si="8"/>
        <v/>
      </c>
      <c r="O88" s="236" t="e">
        <f>Заполните_Список!#REF!</f>
        <v>#REF!</v>
      </c>
      <c r="P88" s="243"/>
      <c r="Q88" s="243"/>
      <c r="R88" s="243"/>
      <c r="S88" s="243"/>
      <c r="T88" s="236" t="e">
        <f>Заполните_Список!#REF!</f>
        <v>#REF!</v>
      </c>
      <c r="U88" s="236" t="e">
        <f>Заполните_Список!#REF!</f>
        <v>#REF!</v>
      </c>
      <c r="V88" s="236" t="e">
        <f>Заполните_Список!#REF!</f>
        <v>#REF!</v>
      </c>
      <c r="W88" s="236" t="e">
        <f>Заполните_Список!#REF!</f>
        <v>#REF!</v>
      </c>
      <c r="X88" s="236" t="e">
        <f>Заполните_Список!#REF!</f>
        <v>#REF!</v>
      </c>
      <c r="Y88" s="236" t="e">
        <f>Заполните_Список!#REF!</f>
        <v>#REF!</v>
      </c>
      <c r="Z88" s="236" t="e">
        <f>Заполните_Список!#REF!</f>
        <v>#REF!</v>
      </c>
      <c r="AA88" s="236" t="e">
        <f>Заполните_Список!#REF!</f>
        <v>#REF!</v>
      </c>
      <c r="AB88" s="236" t="e">
        <f>Заполните_Список!#REF!</f>
        <v>#REF!</v>
      </c>
      <c r="AC88" s="236" t="e">
        <f>Заполните_Список!#REF!</f>
        <v>#REF!</v>
      </c>
      <c r="AD88" s="236" t="e">
        <f>Заполните_Список!#REF!</f>
        <v>#REF!</v>
      </c>
      <c r="AE88" s="236" t="e">
        <f>Заполните_Список!#REF!</f>
        <v>#REF!</v>
      </c>
      <c r="AF88" s="236" t="e">
        <f>Заполните_Список!#REF!</f>
        <v>#REF!</v>
      </c>
      <c r="AG88" s="236" t="e">
        <f>Заполните_Список!#REF!</f>
        <v>#REF!</v>
      </c>
      <c r="AH88" s="236" t="e">
        <f>Заполните_Список!#REF!</f>
        <v>#REF!</v>
      </c>
      <c r="AI88" s="236" t="e">
        <f>Заполните_Список!#REF!</f>
        <v>#REF!</v>
      </c>
      <c r="AJ88" s="236" t="e">
        <f>Заполните_Список!#REF!</f>
        <v>#REF!</v>
      </c>
      <c r="AK88" s="236" t="e">
        <f>Заполните_Список!#REF!</f>
        <v>#REF!</v>
      </c>
      <c r="AL88" s="236" t="e">
        <f>Заполните_Список!#REF!</f>
        <v>#REF!</v>
      </c>
      <c r="AM88" s="236" t="e">
        <f>Заполните_Список!#REF!</f>
        <v>#REF!</v>
      </c>
      <c r="AN88" s="236" t="e">
        <f>Заполните_Список!#REF!</f>
        <v>#REF!</v>
      </c>
      <c r="AO88" s="236" t="e">
        <f>Заполните_Список!#REF!</f>
        <v>#REF!</v>
      </c>
      <c r="AP88" s="236" t="e">
        <f>Заполните_Список!#REF!</f>
        <v>#REF!</v>
      </c>
      <c r="AQ88" s="236" t="e">
        <f>Заполните_Список!#REF!</f>
        <v>#REF!</v>
      </c>
    </row>
    <row r="89" spans="1:43" ht="18.75" customHeight="1">
      <c r="A89" s="243" t="e">
        <f>Заполните_Список!#REF!</f>
        <v>#REF!</v>
      </c>
      <c r="B89" s="244" t="e">
        <f>Заполните_Список!#REF!</f>
        <v>#REF!</v>
      </c>
      <c r="C89" s="258" t="str">
        <f t="shared" si="6"/>
        <v/>
      </c>
      <c r="D89" s="244" t="e">
        <f>Заполните_Список!#REF!</f>
        <v>#REF!</v>
      </c>
      <c r="E89" s="236"/>
      <c r="F89" s="243">
        <f t="shared" si="7"/>
        <v>86</v>
      </c>
      <c r="G89" s="236" t="e">
        <f>LEFT(Заполните_Список!#REF!,FIND(" ",Заполните_Список!#REF!,1)-1)</f>
        <v>#REF!</v>
      </c>
      <c r="H89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89" s="236" t="e">
        <f>RIGHT(Заполните_Список!#REF!,LEN(Заполните_Список!#REF!)-(FIND(" ",Заполните_Список!#REF!,FIND(" ",Заполните_Список!#REF!,1)+1)))</f>
        <v>#REF!</v>
      </c>
      <c r="J89" s="236"/>
      <c r="K89" s="347"/>
      <c r="L89" s="236"/>
      <c r="M89" s="236" t="e">
        <f>Заполните_Список!#REF!</f>
        <v>#REF!</v>
      </c>
      <c r="N89" s="259" t="str">
        <f t="shared" si="8"/>
        <v/>
      </c>
      <c r="O89" s="236" t="e">
        <f>Заполните_Список!#REF!</f>
        <v>#REF!</v>
      </c>
      <c r="P89" s="243"/>
      <c r="Q89" s="243"/>
      <c r="R89" s="243"/>
      <c r="S89" s="243"/>
      <c r="T89" s="236" t="e">
        <f>Заполните_Список!#REF!</f>
        <v>#REF!</v>
      </c>
      <c r="U89" s="236" t="e">
        <f>Заполните_Список!#REF!</f>
        <v>#REF!</v>
      </c>
      <c r="V89" s="236" t="e">
        <f>Заполните_Список!#REF!</f>
        <v>#REF!</v>
      </c>
      <c r="W89" s="236" t="e">
        <f>Заполните_Список!#REF!</f>
        <v>#REF!</v>
      </c>
      <c r="X89" s="236" t="e">
        <f>Заполните_Список!#REF!</f>
        <v>#REF!</v>
      </c>
      <c r="Y89" s="236" t="e">
        <f>Заполните_Список!#REF!</f>
        <v>#REF!</v>
      </c>
      <c r="Z89" s="236" t="e">
        <f>Заполните_Список!#REF!</f>
        <v>#REF!</v>
      </c>
      <c r="AA89" s="236" t="e">
        <f>Заполните_Список!#REF!</f>
        <v>#REF!</v>
      </c>
      <c r="AB89" s="236" t="e">
        <f>Заполните_Список!#REF!</f>
        <v>#REF!</v>
      </c>
      <c r="AC89" s="236" t="e">
        <f>Заполните_Список!#REF!</f>
        <v>#REF!</v>
      </c>
      <c r="AD89" s="236" t="e">
        <f>Заполните_Список!#REF!</f>
        <v>#REF!</v>
      </c>
      <c r="AE89" s="236" t="e">
        <f>Заполните_Список!#REF!</f>
        <v>#REF!</v>
      </c>
      <c r="AF89" s="236" t="e">
        <f>Заполните_Список!#REF!</f>
        <v>#REF!</v>
      </c>
      <c r="AG89" s="236" t="e">
        <f>Заполните_Список!#REF!</f>
        <v>#REF!</v>
      </c>
      <c r="AH89" s="236" t="e">
        <f>Заполните_Список!#REF!</f>
        <v>#REF!</v>
      </c>
      <c r="AI89" s="236" t="e">
        <f>Заполните_Список!#REF!</f>
        <v>#REF!</v>
      </c>
      <c r="AJ89" s="236" t="e">
        <f>Заполните_Список!#REF!</f>
        <v>#REF!</v>
      </c>
      <c r="AK89" s="236" t="e">
        <f>Заполните_Список!#REF!</f>
        <v>#REF!</v>
      </c>
      <c r="AL89" s="236" t="e">
        <f>Заполните_Список!#REF!</f>
        <v>#REF!</v>
      </c>
      <c r="AM89" s="236" t="e">
        <f>Заполните_Список!#REF!</f>
        <v>#REF!</v>
      </c>
      <c r="AN89" s="236" t="e">
        <f>Заполните_Список!#REF!</f>
        <v>#REF!</v>
      </c>
      <c r="AO89" s="236" t="e">
        <f>Заполните_Список!#REF!</f>
        <v>#REF!</v>
      </c>
      <c r="AP89" s="236" t="e">
        <f>Заполните_Список!#REF!</f>
        <v>#REF!</v>
      </c>
      <c r="AQ89" s="236" t="e">
        <f>Заполните_Список!#REF!</f>
        <v>#REF!</v>
      </c>
    </row>
    <row r="90" spans="1:43" ht="18.75" customHeight="1">
      <c r="A90" s="243" t="e">
        <f>Заполните_Список!#REF!</f>
        <v>#REF!</v>
      </c>
      <c r="B90" s="244" t="e">
        <f>Заполните_Список!#REF!</f>
        <v>#REF!</v>
      </c>
      <c r="C90" s="258" t="str">
        <f t="shared" si="6"/>
        <v/>
      </c>
      <c r="D90" s="244" t="e">
        <f>Заполните_Список!#REF!</f>
        <v>#REF!</v>
      </c>
      <c r="E90" s="236"/>
      <c r="F90" s="243">
        <f t="shared" si="7"/>
        <v>87</v>
      </c>
      <c r="G90" s="236" t="e">
        <f>LEFT(Заполните_Список!#REF!,FIND(" ",Заполните_Список!#REF!,1)-1)</f>
        <v>#REF!</v>
      </c>
      <c r="H90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90" s="236" t="e">
        <f>RIGHT(Заполните_Список!#REF!,LEN(Заполните_Список!#REF!)-(FIND(" ",Заполните_Список!#REF!,FIND(" ",Заполните_Список!#REF!,1)+1)))</f>
        <v>#REF!</v>
      </c>
      <c r="J90" s="236"/>
      <c r="K90" s="347"/>
      <c r="L90" s="236"/>
      <c r="M90" s="236" t="e">
        <f>Заполните_Список!#REF!</f>
        <v>#REF!</v>
      </c>
      <c r="N90" s="259" t="str">
        <f t="shared" si="8"/>
        <v/>
      </c>
      <c r="O90" s="236" t="e">
        <f>Заполните_Список!#REF!</f>
        <v>#REF!</v>
      </c>
      <c r="P90" s="243"/>
      <c r="Q90" s="243"/>
      <c r="R90" s="243"/>
      <c r="S90" s="243"/>
      <c r="T90" s="236" t="e">
        <f>Заполните_Список!#REF!</f>
        <v>#REF!</v>
      </c>
      <c r="U90" s="236" t="e">
        <f>Заполните_Список!#REF!</f>
        <v>#REF!</v>
      </c>
      <c r="V90" s="236" t="e">
        <f>Заполните_Список!#REF!</f>
        <v>#REF!</v>
      </c>
      <c r="W90" s="236" t="e">
        <f>Заполните_Список!#REF!</f>
        <v>#REF!</v>
      </c>
      <c r="X90" s="236" t="e">
        <f>Заполните_Список!#REF!</f>
        <v>#REF!</v>
      </c>
      <c r="Y90" s="236" t="e">
        <f>Заполните_Список!#REF!</f>
        <v>#REF!</v>
      </c>
      <c r="Z90" s="236" t="e">
        <f>Заполните_Список!#REF!</f>
        <v>#REF!</v>
      </c>
      <c r="AA90" s="236" t="e">
        <f>Заполните_Список!#REF!</f>
        <v>#REF!</v>
      </c>
      <c r="AB90" s="236" t="e">
        <f>Заполните_Список!#REF!</f>
        <v>#REF!</v>
      </c>
      <c r="AC90" s="236" t="e">
        <f>Заполните_Список!#REF!</f>
        <v>#REF!</v>
      </c>
      <c r="AD90" s="236" t="e">
        <f>Заполните_Список!#REF!</f>
        <v>#REF!</v>
      </c>
      <c r="AE90" s="236" t="e">
        <f>Заполните_Список!#REF!</f>
        <v>#REF!</v>
      </c>
      <c r="AF90" s="236" t="e">
        <f>Заполните_Список!#REF!</f>
        <v>#REF!</v>
      </c>
      <c r="AG90" s="236" t="e">
        <f>Заполните_Список!#REF!</f>
        <v>#REF!</v>
      </c>
      <c r="AH90" s="236" t="e">
        <f>Заполните_Список!#REF!</f>
        <v>#REF!</v>
      </c>
      <c r="AI90" s="236" t="e">
        <f>Заполните_Список!#REF!</f>
        <v>#REF!</v>
      </c>
      <c r="AJ90" s="236" t="e">
        <f>Заполните_Список!#REF!</f>
        <v>#REF!</v>
      </c>
      <c r="AK90" s="236" t="e">
        <f>Заполните_Список!#REF!</f>
        <v>#REF!</v>
      </c>
      <c r="AL90" s="236" t="e">
        <f>Заполните_Список!#REF!</f>
        <v>#REF!</v>
      </c>
      <c r="AM90" s="236" t="e">
        <f>Заполните_Список!#REF!</f>
        <v>#REF!</v>
      </c>
      <c r="AN90" s="236" t="e">
        <f>Заполните_Список!#REF!</f>
        <v>#REF!</v>
      </c>
      <c r="AO90" s="236" t="e">
        <f>Заполните_Список!#REF!</f>
        <v>#REF!</v>
      </c>
      <c r="AP90" s="236" t="e">
        <f>Заполните_Список!#REF!</f>
        <v>#REF!</v>
      </c>
      <c r="AQ90" s="236" t="e">
        <f>Заполните_Список!#REF!</f>
        <v>#REF!</v>
      </c>
    </row>
    <row r="91" spans="1:43" ht="18.75" customHeight="1">
      <c r="A91" s="243" t="e">
        <f>Заполните_Список!#REF!</f>
        <v>#REF!</v>
      </c>
      <c r="B91" s="244" t="e">
        <f>Заполните_Список!#REF!</f>
        <v>#REF!</v>
      </c>
      <c r="C91" s="258" t="str">
        <f t="shared" si="6"/>
        <v/>
      </c>
      <c r="D91" s="244" t="e">
        <f>Заполните_Список!#REF!</f>
        <v>#REF!</v>
      </c>
      <c r="E91" s="236"/>
      <c r="F91" s="243">
        <f t="shared" si="7"/>
        <v>88</v>
      </c>
      <c r="G91" s="236" t="e">
        <f>LEFT(Заполните_Список!#REF!,FIND(" ",Заполните_Список!#REF!,1)-1)</f>
        <v>#REF!</v>
      </c>
      <c r="H91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91" s="236" t="e">
        <f>RIGHT(Заполните_Список!#REF!,LEN(Заполните_Список!#REF!)-(FIND(" ",Заполните_Список!#REF!,FIND(" ",Заполните_Список!#REF!,1)+1)))</f>
        <v>#REF!</v>
      </c>
      <c r="J91" s="236"/>
      <c r="K91" s="347"/>
      <c r="L91" s="236"/>
      <c r="M91" s="236" t="e">
        <f>Заполните_Список!#REF!</f>
        <v>#REF!</v>
      </c>
      <c r="N91" s="259" t="str">
        <f t="shared" si="8"/>
        <v/>
      </c>
      <c r="O91" s="236" t="e">
        <f>Заполните_Список!#REF!</f>
        <v>#REF!</v>
      </c>
      <c r="P91" s="243"/>
      <c r="Q91" s="243"/>
      <c r="R91" s="243"/>
      <c r="S91" s="243"/>
      <c r="T91" s="236" t="e">
        <f>Заполните_Список!#REF!</f>
        <v>#REF!</v>
      </c>
      <c r="U91" s="236" t="e">
        <f>Заполните_Список!#REF!</f>
        <v>#REF!</v>
      </c>
      <c r="V91" s="236" t="e">
        <f>Заполните_Список!#REF!</f>
        <v>#REF!</v>
      </c>
      <c r="W91" s="236" t="e">
        <f>Заполните_Список!#REF!</f>
        <v>#REF!</v>
      </c>
      <c r="X91" s="236" t="e">
        <f>Заполните_Список!#REF!</f>
        <v>#REF!</v>
      </c>
      <c r="Y91" s="236" t="e">
        <f>Заполните_Список!#REF!</f>
        <v>#REF!</v>
      </c>
      <c r="Z91" s="236" t="e">
        <f>Заполните_Список!#REF!</f>
        <v>#REF!</v>
      </c>
      <c r="AA91" s="236" t="e">
        <f>Заполните_Список!#REF!</f>
        <v>#REF!</v>
      </c>
      <c r="AB91" s="236" t="e">
        <f>Заполните_Список!#REF!</f>
        <v>#REF!</v>
      </c>
      <c r="AC91" s="236" t="e">
        <f>Заполните_Список!#REF!</f>
        <v>#REF!</v>
      </c>
      <c r="AD91" s="236" t="e">
        <f>Заполните_Список!#REF!</f>
        <v>#REF!</v>
      </c>
      <c r="AE91" s="236" t="e">
        <f>Заполните_Список!#REF!</f>
        <v>#REF!</v>
      </c>
      <c r="AF91" s="236" t="e">
        <f>Заполните_Список!#REF!</f>
        <v>#REF!</v>
      </c>
      <c r="AG91" s="236" t="e">
        <f>Заполните_Список!#REF!</f>
        <v>#REF!</v>
      </c>
      <c r="AH91" s="236" t="e">
        <f>Заполните_Список!#REF!</f>
        <v>#REF!</v>
      </c>
      <c r="AI91" s="236" t="e">
        <f>Заполните_Список!#REF!</f>
        <v>#REF!</v>
      </c>
      <c r="AJ91" s="236" t="e">
        <f>Заполните_Список!#REF!</f>
        <v>#REF!</v>
      </c>
      <c r="AK91" s="236" t="e">
        <f>Заполните_Список!#REF!</f>
        <v>#REF!</v>
      </c>
      <c r="AL91" s="236" t="e">
        <f>Заполните_Список!#REF!</f>
        <v>#REF!</v>
      </c>
      <c r="AM91" s="236" t="e">
        <f>Заполните_Список!#REF!</f>
        <v>#REF!</v>
      </c>
      <c r="AN91" s="236" t="e">
        <f>Заполните_Список!#REF!</f>
        <v>#REF!</v>
      </c>
      <c r="AO91" s="236" t="e">
        <f>Заполните_Список!#REF!</f>
        <v>#REF!</v>
      </c>
      <c r="AP91" s="236" t="e">
        <f>Заполните_Список!#REF!</f>
        <v>#REF!</v>
      </c>
      <c r="AQ91" s="236" t="e">
        <f>Заполните_Список!#REF!</f>
        <v>#REF!</v>
      </c>
    </row>
    <row r="92" spans="1:43" ht="18.75" customHeight="1">
      <c r="A92" s="243" t="e">
        <f>Заполните_Список!#REF!</f>
        <v>#REF!</v>
      </c>
      <c r="B92" s="244" t="e">
        <f>Заполните_Список!#REF!</f>
        <v>#REF!</v>
      </c>
      <c r="C92" s="258" t="str">
        <f t="shared" si="6"/>
        <v/>
      </c>
      <c r="D92" s="244" t="e">
        <f>Заполните_Список!#REF!</f>
        <v>#REF!</v>
      </c>
      <c r="E92" s="236"/>
      <c r="F92" s="243">
        <f t="shared" si="7"/>
        <v>89</v>
      </c>
      <c r="G92" s="236" t="e">
        <f>LEFT(Заполните_Список!#REF!,FIND(" ",Заполните_Список!#REF!,1)-1)</f>
        <v>#REF!</v>
      </c>
      <c r="H92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92" s="236" t="e">
        <f>RIGHT(Заполните_Список!#REF!,LEN(Заполните_Список!#REF!)-(FIND(" ",Заполните_Список!#REF!,FIND(" ",Заполните_Список!#REF!,1)+1)))</f>
        <v>#REF!</v>
      </c>
      <c r="J92" s="236"/>
      <c r="K92" s="347"/>
      <c r="L92" s="236"/>
      <c r="M92" s="236" t="e">
        <f>Заполните_Список!#REF!</f>
        <v>#REF!</v>
      </c>
      <c r="N92" s="259" t="str">
        <f t="shared" si="8"/>
        <v/>
      </c>
      <c r="O92" s="236" t="e">
        <f>Заполните_Список!#REF!</f>
        <v>#REF!</v>
      </c>
      <c r="P92" s="243"/>
      <c r="Q92" s="243"/>
      <c r="R92" s="243"/>
      <c r="S92" s="243"/>
      <c r="T92" s="236" t="e">
        <f>Заполните_Список!#REF!</f>
        <v>#REF!</v>
      </c>
      <c r="U92" s="236" t="e">
        <f>Заполните_Список!#REF!</f>
        <v>#REF!</v>
      </c>
      <c r="V92" s="236" t="e">
        <f>Заполните_Список!#REF!</f>
        <v>#REF!</v>
      </c>
      <c r="W92" s="236" t="e">
        <f>Заполните_Список!#REF!</f>
        <v>#REF!</v>
      </c>
      <c r="X92" s="236" t="e">
        <f>Заполните_Список!#REF!</f>
        <v>#REF!</v>
      </c>
      <c r="Y92" s="236" t="e">
        <f>Заполните_Список!#REF!</f>
        <v>#REF!</v>
      </c>
      <c r="Z92" s="236" t="e">
        <f>Заполните_Список!#REF!</f>
        <v>#REF!</v>
      </c>
      <c r="AA92" s="236" t="e">
        <f>Заполните_Список!#REF!</f>
        <v>#REF!</v>
      </c>
      <c r="AB92" s="236" t="e">
        <f>Заполните_Список!#REF!</f>
        <v>#REF!</v>
      </c>
      <c r="AC92" s="236" t="e">
        <f>Заполните_Список!#REF!</f>
        <v>#REF!</v>
      </c>
      <c r="AD92" s="236" t="e">
        <f>Заполните_Список!#REF!</f>
        <v>#REF!</v>
      </c>
      <c r="AE92" s="236" t="e">
        <f>Заполните_Список!#REF!</f>
        <v>#REF!</v>
      </c>
      <c r="AF92" s="236" t="e">
        <f>Заполните_Список!#REF!</f>
        <v>#REF!</v>
      </c>
      <c r="AG92" s="236" t="e">
        <f>Заполните_Список!#REF!</f>
        <v>#REF!</v>
      </c>
      <c r="AH92" s="236" t="e">
        <f>Заполните_Список!#REF!</f>
        <v>#REF!</v>
      </c>
      <c r="AI92" s="236" t="e">
        <f>Заполните_Список!#REF!</f>
        <v>#REF!</v>
      </c>
      <c r="AJ92" s="236" t="e">
        <f>Заполните_Список!#REF!</f>
        <v>#REF!</v>
      </c>
      <c r="AK92" s="236" t="e">
        <f>Заполните_Список!#REF!</f>
        <v>#REF!</v>
      </c>
      <c r="AL92" s="236" t="e">
        <f>Заполните_Список!#REF!</f>
        <v>#REF!</v>
      </c>
      <c r="AM92" s="236" t="e">
        <f>Заполните_Список!#REF!</f>
        <v>#REF!</v>
      </c>
      <c r="AN92" s="236" t="e">
        <f>Заполните_Список!#REF!</f>
        <v>#REF!</v>
      </c>
      <c r="AO92" s="236" t="e">
        <f>Заполните_Список!#REF!</f>
        <v>#REF!</v>
      </c>
      <c r="AP92" s="236" t="e">
        <f>Заполните_Список!#REF!</f>
        <v>#REF!</v>
      </c>
      <c r="AQ92" s="236" t="e">
        <f>Заполните_Список!#REF!</f>
        <v>#REF!</v>
      </c>
    </row>
    <row r="93" spans="1:43" ht="18.75" customHeight="1">
      <c r="A93" s="243" t="e">
        <f>Заполните_Список!#REF!</f>
        <v>#REF!</v>
      </c>
      <c r="B93" s="244" t="e">
        <f>Заполните_Список!#REF!</f>
        <v>#REF!</v>
      </c>
      <c r="C93" s="258" t="str">
        <f t="shared" si="6"/>
        <v/>
      </c>
      <c r="D93" s="244" t="e">
        <f>Заполните_Список!#REF!</f>
        <v>#REF!</v>
      </c>
      <c r="E93" s="236"/>
      <c r="F93" s="243">
        <f t="shared" si="7"/>
        <v>90</v>
      </c>
      <c r="G93" s="236" t="e">
        <f>LEFT(Заполните_Список!#REF!,FIND(" ",Заполните_Список!#REF!,1)-1)</f>
        <v>#REF!</v>
      </c>
      <c r="H93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93" s="236" t="e">
        <f>RIGHT(Заполните_Список!#REF!,LEN(Заполните_Список!#REF!)-(FIND(" ",Заполните_Список!#REF!,FIND(" ",Заполните_Список!#REF!,1)+1)))</f>
        <v>#REF!</v>
      </c>
      <c r="J93" s="236"/>
      <c r="K93" s="347"/>
      <c r="L93" s="236"/>
      <c r="M93" s="236" t="e">
        <f>Заполните_Список!#REF!</f>
        <v>#REF!</v>
      </c>
      <c r="N93" s="259" t="str">
        <f t="shared" si="8"/>
        <v/>
      </c>
      <c r="O93" s="236" t="e">
        <f>Заполните_Список!#REF!</f>
        <v>#REF!</v>
      </c>
      <c r="P93" s="243"/>
      <c r="Q93" s="243"/>
      <c r="R93" s="243"/>
      <c r="S93" s="243"/>
      <c r="T93" s="236" t="e">
        <f>Заполните_Список!#REF!</f>
        <v>#REF!</v>
      </c>
      <c r="U93" s="236" t="e">
        <f>Заполните_Список!#REF!</f>
        <v>#REF!</v>
      </c>
      <c r="V93" s="236" t="e">
        <f>Заполните_Список!#REF!</f>
        <v>#REF!</v>
      </c>
      <c r="W93" s="236" t="e">
        <f>Заполните_Список!#REF!</f>
        <v>#REF!</v>
      </c>
      <c r="X93" s="236" t="e">
        <f>Заполните_Список!#REF!</f>
        <v>#REF!</v>
      </c>
      <c r="Y93" s="236" t="e">
        <f>Заполните_Список!#REF!</f>
        <v>#REF!</v>
      </c>
      <c r="Z93" s="236" t="e">
        <f>Заполните_Список!#REF!</f>
        <v>#REF!</v>
      </c>
      <c r="AA93" s="236" t="e">
        <f>Заполните_Список!#REF!</f>
        <v>#REF!</v>
      </c>
      <c r="AB93" s="236" t="e">
        <f>Заполните_Список!#REF!</f>
        <v>#REF!</v>
      </c>
      <c r="AC93" s="236" t="e">
        <f>Заполните_Список!#REF!</f>
        <v>#REF!</v>
      </c>
      <c r="AD93" s="236" t="e">
        <f>Заполните_Список!#REF!</f>
        <v>#REF!</v>
      </c>
      <c r="AE93" s="236" t="e">
        <f>Заполните_Список!#REF!</f>
        <v>#REF!</v>
      </c>
      <c r="AF93" s="236" t="e">
        <f>Заполните_Список!#REF!</f>
        <v>#REF!</v>
      </c>
      <c r="AG93" s="236" t="e">
        <f>Заполните_Список!#REF!</f>
        <v>#REF!</v>
      </c>
      <c r="AH93" s="236" t="e">
        <f>Заполните_Список!#REF!</f>
        <v>#REF!</v>
      </c>
      <c r="AI93" s="236" t="e">
        <f>Заполните_Список!#REF!</f>
        <v>#REF!</v>
      </c>
      <c r="AJ93" s="236" t="e">
        <f>Заполните_Список!#REF!</f>
        <v>#REF!</v>
      </c>
      <c r="AK93" s="236" t="e">
        <f>Заполните_Список!#REF!</f>
        <v>#REF!</v>
      </c>
      <c r="AL93" s="236" t="e">
        <f>Заполните_Список!#REF!</f>
        <v>#REF!</v>
      </c>
      <c r="AM93" s="236" t="e">
        <f>Заполните_Список!#REF!</f>
        <v>#REF!</v>
      </c>
      <c r="AN93" s="236" t="e">
        <f>Заполните_Список!#REF!</f>
        <v>#REF!</v>
      </c>
      <c r="AO93" s="236" t="e">
        <f>Заполните_Список!#REF!</f>
        <v>#REF!</v>
      </c>
      <c r="AP93" s="236" t="e">
        <f>Заполните_Список!#REF!</f>
        <v>#REF!</v>
      </c>
      <c r="AQ93" s="236" t="e">
        <f>Заполните_Список!#REF!</f>
        <v>#REF!</v>
      </c>
    </row>
    <row r="94" spans="1:43" ht="18.75" customHeight="1">
      <c r="A94" s="243" t="e">
        <f>Заполните_Список!#REF!</f>
        <v>#REF!</v>
      </c>
      <c r="B94" s="244" t="e">
        <f>Заполните_Список!#REF!</f>
        <v>#REF!</v>
      </c>
      <c r="C94" s="258" t="str">
        <f t="shared" si="6"/>
        <v/>
      </c>
      <c r="D94" s="244" t="e">
        <f>Заполните_Список!#REF!</f>
        <v>#REF!</v>
      </c>
      <c r="E94" s="236"/>
      <c r="F94" s="243">
        <f t="shared" si="7"/>
        <v>91</v>
      </c>
      <c r="G94" s="236" t="e">
        <f>LEFT(Заполните_Список!#REF!,FIND(" ",Заполните_Список!#REF!,1)-1)</f>
        <v>#REF!</v>
      </c>
      <c r="H94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94" s="236" t="e">
        <f>RIGHT(Заполните_Список!#REF!,LEN(Заполните_Список!#REF!)-(FIND(" ",Заполните_Список!#REF!,FIND(" ",Заполните_Список!#REF!,1)+1)))</f>
        <v>#REF!</v>
      </c>
      <c r="J94" s="236"/>
      <c r="K94" s="347"/>
      <c r="L94" s="236"/>
      <c r="M94" s="236" t="e">
        <f>Заполните_Список!#REF!</f>
        <v>#REF!</v>
      </c>
      <c r="N94" s="259" t="str">
        <f t="shared" si="8"/>
        <v/>
      </c>
      <c r="O94" s="236" t="e">
        <f>Заполните_Список!#REF!</f>
        <v>#REF!</v>
      </c>
      <c r="P94" s="243"/>
      <c r="Q94" s="243"/>
      <c r="R94" s="243"/>
      <c r="S94" s="243"/>
      <c r="T94" s="236" t="e">
        <f>Заполните_Список!#REF!</f>
        <v>#REF!</v>
      </c>
      <c r="U94" s="236" t="e">
        <f>Заполните_Список!#REF!</f>
        <v>#REF!</v>
      </c>
      <c r="V94" s="236" t="e">
        <f>Заполните_Список!#REF!</f>
        <v>#REF!</v>
      </c>
      <c r="W94" s="236" t="e">
        <f>Заполните_Список!#REF!</f>
        <v>#REF!</v>
      </c>
      <c r="X94" s="236" t="e">
        <f>Заполните_Список!#REF!</f>
        <v>#REF!</v>
      </c>
      <c r="Y94" s="236" t="e">
        <f>Заполните_Список!#REF!</f>
        <v>#REF!</v>
      </c>
      <c r="Z94" s="236" t="e">
        <f>Заполните_Список!#REF!</f>
        <v>#REF!</v>
      </c>
      <c r="AA94" s="236" t="e">
        <f>Заполните_Список!#REF!</f>
        <v>#REF!</v>
      </c>
      <c r="AB94" s="236" t="e">
        <f>Заполните_Список!#REF!</f>
        <v>#REF!</v>
      </c>
      <c r="AC94" s="236" t="e">
        <f>Заполните_Список!#REF!</f>
        <v>#REF!</v>
      </c>
      <c r="AD94" s="236" t="e">
        <f>Заполните_Список!#REF!</f>
        <v>#REF!</v>
      </c>
      <c r="AE94" s="236" t="e">
        <f>Заполните_Список!#REF!</f>
        <v>#REF!</v>
      </c>
      <c r="AF94" s="236" t="e">
        <f>Заполните_Список!#REF!</f>
        <v>#REF!</v>
      </c>
      <c r="AG94" s="236" t="e">
        <f>Заполните_Список!#REF!</f>
        <v>#REF!</v>
      </c>
      <c r="AH94" s="236" t="e">
        <f>Заполните_Список!#REF!</f>
        <v>#REF!</v>
      </c>
      <c r="AI94" s="236" t="e">
        <f>Заполните_Список!#REF!</f>
        <v>#REF!</v>
      </c>
      <c r="AJ94" s="236" t="e">
        <f>Заполните_Список!#REF!</f>
        <v>#REF!</v>
      </c>
      <c r="AK94" s="236" t="e">
        <f>Заполните_Список!#REF!</f>
        <v>#REF!</v>
      </c>
      <c r="AL94" s="236" t="e">
        <f>Заполните_Список!#REF!</f>
        <v>#REF!</v>
      </c>
      <c r="AM94" s="236" t="e">
        <f>Заполните_Список!#REF!</f>
        <v>#REF!</v>
      </c>
      <c r="AN94" s="236" t="e">
        <f>Заполните_Список!#REF!</f>
        <v>#REF!</v>
      </c>
      <c r="AO94" s="236" t="e">
        <f>Заполните_Список!#REF!</f>
        <v>#REF!</v>
      </c>
      <c r="AP94" s="236" t="e">
        <f>Заполните_Список!#REF!</f>
        <v>#REF!</v>
      </c>
      <c r="AQ94" s="236" t="e">
        <f>Заполните_Список!#REF!</f>
        <v>#REF!</v>
      </c>
    </row>
    <row r="95" spans="1:43" ht="18.75" customHeight="1">
      <c r="A95" s="243" t="e">
        <f>Заполните_Список!#REF!</f>
        <v>#REF!</v>
      </c>
      <c r="B95" s="244" t="e">
        <f>Заполните_Список!#REF!</f>
        <v>#REF!</v>
      </c>
      <c r="C95" s="258" t="str">
        <f t="shared" si="6"/>
        <v/>
      </c>
      <c r="D95" s="244" t="e">
        <f>Заполните_Список!#REF!</f>
        <v>#REF!</v>
      </c>
      <c r="E95" s="236"/>
      <c r="F95" s="243">
        <f t="shared" si="7"/>
        <v>92</v>
      </c>
      <c r="G95" s="236" t="e">
        <f>LEFT(Заполните_Список!#REF!,FIND(" ",Заполните_Список!#REF!,1)-1)</f>
        <v>#REF!</v>
      </c>
      <c r="H95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95" s="236" t="e">
        <f>RIGHT(Заполните_Список!#REF!,LEN(Заполните_Список!#REF!)-(FIND(" ",Заполните_Список!#REF!,FIND(" ",Заполните_Список!#REF!,1)+1)))</f>
        <v>#REF!</v>
      </c>
      <c r="J95" s="236"/>
      <c r="K95" s="347"/>
      <c r="L95" s="236"/>
      <c r="M95" s="236" t="e">
        <f>Заполните_Список!#REF!</f>
        <v>#REF!</v>
      </c>
      <c r="N95" s="259" t="str">
        <f t="shared" si="8"/>
        <v/>
      </c>
      <c r="O95" s="236" t="e">
        <f>Заполните_Список!#REF!</f>
        <v>#REF!</v>
      </c>
      <c r="P95" s="243"/>
      <c r="Q95" s="243"/>
      <c r="R95" s="243"/>
      <c r="S95" s="243"/>
      <c r="T95" s="236" t="e">
        <f>Заполните_Список!#REF!</f>
        <v>#REF!</v>
      </c>
      <c r="U95" s="236" t="e">
        <f>Заполните_Список!#REF!</f>
        <v>#REF!</v>
      </c>
      <c r="V95" s="236" t="e">
        <f>Заполните_Список!#REF!</f>
        <v>#REF!</v>
      </c>
      <c r="W95" s="236" t="e">
        <f>Заполните_Список!#REF!</f>
        <v>#REF!</v>
      </c>
      <c r="X95" s="236" t="e">
        <f>Заполните_Список!#REF!</f>
        <v>#REF!</v>
      </c>
      <c r="Y95" s="236" t="e">
        <f>Заполните_Список!#REF!</f>
        <v>#REF!</v>
      </c>
      <c r="Z95" s="236" t="e">
        <f>Заполните_Список!#REF!</f>
        <v>#REF!</v>
      </c>
      <c r="AA95" s="236" t="e">
        <f>Заполните_Список!#REF!</f>
        <v>#REF!</v>
      </c>
      <c r="AB95" s="236" t="e">
        <f>Заполните_Список!#REF!</f>
        <v>#REF!</v>
      </c>
      <c r="AC95" s="236" t="e">
        <f>Заполните_Список!#REF!</f>
        <v>#REF!</v>
      </c>
      <c r="AD95" s="236" t="e">
        <f>Заполните_Список!#REF!</f>
        <v>#REF!</v>
      </c>
      <c r="AE95" s="236" t="e">
        <f>Заполните_Список!#REF!</f>
        <v>#REF!</v>
      </c>
      <c r="AF95" s="236" t="e">
        <f>Заполните_Список!#REF!</f>
        <v>#REF!</v>
      </c>
      <c r="AG95" s="236" t="e">
        <f>Заполните_Список!#REF!</f>
        <v>#REF!</v>
      </c>
      <c r="AH95" s="236" t="e">
        <f>Заполните_Список!#REF!</f>
        <v>#REF!</v>
      </c>
      <c r="AI95" s="236" t="e">
        <f>Заполните_Список!#REF!</f>
        <v>#REF!</v>
      </c>
      <c r="AJ95" s="236" t="e">
        <f>Заполните_Список!#REF!</f>
        <v>#REF!</v>
      </c>
      <c r="AK95" s="236" t="e">
        <f>Заполните_Список!#REF!</f>
        <v>#REF!</v>
      </c>
      <c r="AL95" s="236" t="e">
        <f>Заполните_Список!#REF!</f>
        <v>#REF!</v>
      </c>
      <c r="AM95" s="236" t="e">
        <f>Заполните_Список!#REF!</f>
        <v>#REF!</v>
      </c>
      <c r="AN95" s="236" t="e">
        <f>Заполните_Список!#REF!</f>
        <v>#REF!</v>
      </c>
      <c r="AO95" s="236" t="e">
        <f>Заполните_Список!#REF!</f>
        <v>#REF!</v>
      </c>
      <c r="AP95" s="236" t="e">
        <f>Заполните_Список!#REF!</f>
        <v>#REF!</v>
      </c>
      <c r="AQ95" s="236" t="e">
        <f>Заполните_Список!#REF!</f>
        <v>#REF!</v>
      </c>
    </row>
    <row r="96" spans="1:43" ht="18.75" customHeight="1">
      <c r="A96" s="243" t="e">
        <f>Заполните_Список!#REF!</f>
        <v>#REF!</v>
      </c>
      <c r="B96" s="244" t="e">
        <f>Заполните_Список!#REF!</f>
        <v>#REF!</v>
      </c>
      <c r="C96" s="258" t="str">
        <f t="shared" si="6"/>
        <v/>
      </c>
      <c r="D96" s="244" t="e">
        <f>Заполните_Список!#REF!</f>
        <v>#REF!</v>
      </c>
      <c r="E96" s="236"/>
      <c r="F96" s="243">
        <f t="shared" si="7"/>
        <v>93</v>
      </c>
      <c r="G96" s="236" t="e">
        <f>LEFT(Заполните_Список!#REF!,FIND(" ",Заполните_Список!#REF!,1)-1)</f>
        <v>#REF!</v>
      </c>
      <c r="H96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96" s="236" t="e">
        <f>RIGHT(Заполните_Список!#REF!,LEN(Заполните_Список!#REF!)-(FIND(" ",Заполните_Список!#REF!,FIND(" ",Заполните_Список!#REF!,1)+1)))</f>
        <v>#REF!</v>
      </c>
      <c r="J96" s="236"/>
      <c r="K96" s="347"/>
      <c r="L96" s="236"/>
      <c r="M96" s="236" t="e">
        <f>Заполните_Список!#REF!</f>
        <v>#REF!</v>
      </c>
      <c r="N96" s="259" t="str">
        <f t="shared" si="8"/>
        <v/>
      </c>
      <c r="O96" s="236" t="e">
        <f>Заполните_Список!#REF!</f>
        <v>#REF!</v>
      </c>
      <c r="P96" s="243"/>
      <c r="Q96" s="243"/>
      <c r="R96" s="243"/>
      <c r="S96" s="243"/>
      <c r="T96" s="236" t="e">
        <f>Заполните_Список!#REF!</f>
        <v>#REF!</v>
      </c>
      <c r="U96" s="236" t="e">
        <f>Заполните_Список!#REF!</f>
        <v>#REF!</v>
      </c>
      <c r="V96" s="236" t="e">
        <f>Заполните_Список!#REF!</f>
        <v>#REF!</v>
      </c>
      <c r="W96" s="236" t="e">
        <f>Заполните_Список!#REF!</f>
        <v>#REF!</v>
      </c>
      <c r="X96" s="236" t="e">
        <f>Заполните_Список!#REF!</f>
        <v>#REF!</v>
      </c>
      <c r="Y96" s="236" t="e">
        <f>Заполните_Список!#REF!</f>
        <v>#REF!</v>
      </c>
      <c r="Z96" s="236" t="e">
        <f>Заполните_Список!#REF!</f>
        <v>#REF!</v>
      </c>
      <c r="AA96" s="236" t="e">
        <f>Заполните_Список!#REF!</f>
        <v>#REF!</v>
      </c>
      <c r="AB96" s="236" t="e">
        <f>Заполните_Список!#REF!</f>
        <v>#REF!</v>
      </c>
      <c r="AC96" s="236" t="e">
        <f>Заполните_Список!#REF!</f>
        <v>#REF!</v>
      </c>
      <c r="AD96" s="236" t="e">
        <f>Заполните_Список!#REF!</f>
        <v>#REF!</v>
      </c>
      <c r="AE96" s="236" t="e">
        <f>Заполните_Список!#REF!</f>
        <v>#REF!</v>
      </c>
      <c r="AF96" s="236" t="e">
        <f>Заполните_Список!#REF!</f>
        <v>#REF!</v>
      </c>
      <c r="AG96" s="236" t="e">
        <f>Заполните_Список!#REF!</f>
        <v>#REF!</v>
      </c>
      <c r="AH96" s="236" t="e">
        <f>Заполните_Список!#REF!</f>
        <v>#REF!</v>
      </c>
      <c r="AI96" s="236" t="e">
        <f>Заполните_Список!#REF!</f>
        <v>#REF!</v>
      </c>
      <c r="AJ96" s="236" t="e">
        <f>Заполните_Список!#REF!</f>
        <v>#REF!</v>
      </c>
      <c r="AK96" s="236" t="e">
        <f>Заполните_Список!#REF!</f>
        <v>#REF!</v>
      </c>
      <c r="AL96" s="236" t="e">
        <f>Заполните_Список!#REF!</f>
        <v>#REF!</v>
      </c>
      <c r="AM96" s="236" t="e">
        <f>Заполните_Список!#REF!</f>
        <v>#REF!</v>
      </c>
      <c r="AN96" s="236" t="e">
        <f>Заполните_Список!#REF!</f>
        <v>#REF!</v>
      </c>
      <c r="AO96" s="236" t="e">
        <f>Заполните_Список!#REF!</f>
        <v>#REF!</v>
      </c>
      <c r="AP96" s="236" t="e">
        <f>Заполните_Список!#REF!</f>
        <v>#REF!</v>
      </c>
      <c r="AQ96" s="236" t="e">
        <f>Заполните_Список!#REF!</f>
        <v>#REF!</v>
      </c>
    </row>
    <row r="97" spans="1:43" ht="18.75" customHeight="1">
      <c r="A97" s="243" t="e">
        <f>Заполните_Список!#REF!</f>
        <v>#REF!</v>
      </c>
      <c r="B97" s="244" t="e">
        <f>Заполните_Список!#REF!</f>
        <v>#REF!</v>
      </c>
      <c r="C97" s="258" t="str">
        <f t="shared" si="6"/>
        <v/>
      </c>
      <c r="D97" s="244" t="e">
        <f>Заполните_Список!#REF!</f>
        <v>#REF!</v>
      </c>
      <c r="E97" s="236"/>
      <c r="F97" s="243">
        <f t="shared" si="7"/>
        <v>94</v>
      </c>
      <c r="G97" s="236" t="e">
        <f>LEFT(Заполните_Список!#REF!,FIND(" ",Заполните_Список!#REF!,1)-1)</f>
        <v>#REF!</v>
      </c>
      <c r="H97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97" s="236" t="e">
        <f>RIGHT(Заполните_Список!#REF!,LEN(Заполните_Список!#REF!)-(FIND(" ",Заполните_Список!#REF!,FIND(" ",Заполните_Список!#REF!,1)+1)))</f>
        <v>#REF!</v>
      </c>
      <c r="J97" s="236"/>
      <c r="K97" s="347"/>
      <c r="L97" s="236"/>
      <c r="M97" s="236" t="e">
        <f>Заполните_Список!#REF!</f>
        <v>#REF!</v>
      </c>
      <c r="N97" s="259" t="str">
        <f t="shared" si="8"/>
        <v/>
      </c>
      <c r="O97" s="236" t="e">
        <f>Заполните_Список!#REF!</f>
        <v>#REF!</v>
      </c>
      <c r="P97" s="243"/>
      <c r="Q97" s="243"/>
      <c r="R97" s="243"/>
      <c r="S97" s="243"/>
      <c r="T97" s="236" t="e">
        <f>Заполните_Список!#REF!</f>
        <v>#REF!</v>
      </c>
      <c r="U97" s="236" t="e">
        <f>Заполните_Список!#REF!</f>
        <v>#REF!</v>
      </c>
      <c r="V97" s="236" t="e">
        <f>Заполните_Список!#REF!</f>
        <v>#REF!</v>
      </c>
      <c r="W97" s="236" t="e">
        <f>Заполните_Список!#REF!</f>
        <v>#REF!</v>
      </c>
      <c r="X97" s="236" t="e">
        <f>Заполните_Список!#REF!</f>
        <v>#REF!</v>
      </c>
      <c r="Y97" s="236" t="e">
        <f>Заполните_Список!#REF!</f>
        <v>#REF!</v>
      </c>
      <c r="Z97" s="236" t="e">
        <f>Заполните_Список!#REF!</f>
        <v>#REF!</v>
      </c>
      <c r="AA97" s="236" t="e">
        <f>Заполните_Список!#REF!</f>
        <v>#REF!</v>
      </c>
      <c r="AB97" s="236" t="e">
        <f>Заполните_Список!#REF!</f>
        <v>#REF!</v>
      </c>
      <c r="AC97" s="236" t="e">
        <f>Заполните_Список!#REF!</f>
        <v>#REF!</v>
      </c>
      <c r="AD97" s="236" t="e">
        <f>Заполните_Список!#REF!</f>
        <v>#REF!</v>
      </c>
      <c r="AE97" s="236" t="e">
        <f>Заполните_Список!#REF!</f>
        <v>#REF!</v>
      </c>
      <c r="AF97" s="236" t="e">
        <f>Заполните_Список!#REF!</f>
        <v>#REF!</v>
      </c>
      <c r="AG97" s="236" t="e">
        <f>Заполните_Список!#REF!</f>
        <v>#REF!</v>
      </c>
      <c r="AH97" s="236" t="e">
        <f>Заполните_Список!#REF!</f>
        <v>#REF!</v>
      </c>
      <c r="AI97" s="236" t="e">
        <f>Заполните_Список!#REF!</f>
        <v>#REF!</v>
      </c>
      <c r="AJ97" s="236" t="e">
        <f>Заполните_Список!#REF!</f>
        <v>#REF!</v>
      </c>
      <c r="AK97" s="236" t="e">
        <f>Заполните_Список!#REF!</f>
        <v>#REF!</v>
      </c>
      <c r="AL97" s="236" t="e">
        <f>Заполните_Список!#REF!</f>
        <v>#REF!</v>
      </c>
      <c r="AM97" s="236" t="e">
        <f>Заполните_Список!#REF!</f>
        <v>#REF!</v>
      </c>
      <c r="AN97" s="236" t="e">
        <f>Заполните_Список!#REF!</f>
        <v>#REF!</v>
      </c>
      <c r="AO97" s="236" t="e">
        <f>Заполните_Список!#REF!</f>
        <v>#REF!</v>
      </c>
      <c r="AP97" s="236" t="e">
        <f>Заполните_Список!#REF!</f>
        <v>#REF!</v>
      </c>
      <c r="AQ97" s="236" t="e">
        <f>Заполните_Список!#REF!</f>
        <v>#REF!</v>
      </c>
    </row>
    <row r="98" spans="1:43" ht="18.75" customHeight="1">
      <c r="A98" s="243" t="e">
        <f>Заполните_Список!#REF!</f>
        <v>#REF!</v>
      </c>
      <c r="B98" s="244" t="e">
        <f>Заполните_Список!#REF!</f>
        <v>#REF!</v>
      </c>
      <c r="C98" s="258" t="str">
        <f t="shared" si="6"/>
        <v/>
      </c>
      <c r="D98" s="244" t="e">
        <f>Заполните_Список!#REF!</f>
        <v>#REF!</v>
      </c>
      <c r="E98" s="236"/>
      <c r="F98" s="243">
        <f t="shared" si="7"/>
        <v>95</v>
      </c>
      <c r="G98" s="236" t="e">
        <f>LEFT(Заполните_Список!#REF!,FIND(" ",Заполните_Список!#REF!,1)-1)</f>
        <v>#REF!</v>
      </c>
      <c r="H98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98" s="236" t="e">
        <f>RIGHT(Заполните_Список!#REF!,LEN(Заполните_Список!#REF!)-(FIND(" ",Заполните_Список!#REF!,FIND(" ",Заполните_Список!#REF!,1)+1)))</f>
        <v>#REF!</v>
      </c>
      <c r="J98" s="236"/>
      <c r="K98" s="347"/>
      <c r="L98" s="236"/>
      <c r="M98" s="236" t="e">
        <f>Заполните_Список!#REF!</f>
        <v>#REF!</v>
      </c>
      <c r="N98" s="259" t="str">
        <f t="shared" si="8"/>
        <v/>
      </c>
      <c r="O98" s="236" t="e">
        <f>Заполните_Список!#REF!</f>
        <v>#REF!</v>
      </c>
      <c r="P98" s="243"/>
      <c r="Q98" s="243"/>
      <c r="R98" s="243"/>
      <c r="S98" s="243"/>
      <c r="T98" s="236" t="e">
        <f>Заполните_Список!#REF!</f>
        <v>#REF!</v>
      </c>
      <c r="U98" s="236" t="e">
        <f>Заполните_Список!#REF!</f>
        <v>#REF!</v>
      </c>
      <c r="V98" s="236" t="e">
        <f>Заполните_Список!#REF!</f>
        <v>#REF!</v>
      </c>
      <c r="W98" s="236" t="e">
        <f>Заполните_Список!#REF!</f>
        <v>#REF!</v>
      </c>
      <c r="X98" s="236" t="e">
        <f>Заполните_Список!#REF!</f>
        <v>#REF!</v>
      </c>
      <c r="Y98" s="236" t="e">
        <f>Заполните_Список!#REF!</f>
        <v>#REF!</v>
      </c>
      <c r="Z98" s="236" t="e">
        <f>Заполните_Список!#REF!</f>
        <v>#REF!</v>
      </c>
      <c r="AA98" s="236" t="e">
        <f>Заполните_Список!#REF!</f>
        <v>#REF!</v>
      </c>
      <c r="AB98" s="236" t="e">
        <f>Заполните_Список!#REF!</f>
        <v>#REF!</v>
      </c>
      <c r="AC98" s="236" t="e">
        <f>Заполните_Список!#REF!</f>
        <v>#REF!</v>
      </c>
      <c r="AD98" s="236" t="e">
        <f>Заполните_Список!#REF!</f>
        <v>#REF!</v>
      </c>
      <c r="AE98" s="236" t="e">
        <f>Заполните_Список!#REF!</f>
        <v>#REF!</v>
      </c>
      <c r="AF98" s="236" t="e">
        <f>Заполните_Список!#REF!</f>
        <v>#REF!</v>
      </c>
      <c r="AG98" s="236" t="e">
        <f>Заполните_Список!#REF!</f>
        <v>#REF!</v>
      </c>
      <c r="AH98" s="236" t="e">
        <f>Заполните_Список!#REF!</f>
        <v>#REF!</v>
      </c>
      <c r="AI98" s="236" t="e">
        <f>Заполните_Список!#REF!</f>
        <v>#REF!</v>
      </c>
      <c r="AJ98" s="236" t="e">
        <f>Заполните_Список!#REF!</f>
        <v>#REF!</v>
      </c>
      <c r="AK98" s="236" t="e">
        <f>Заполните_Список!#REF!</f>
        <v>#REF!</v>
      </c>
      <c r="AL98" s="236" t="e">
        <f>Заполните_Список!#REF!</f>
        <v>#REF!</v>
      </c>
      <c r="AM98" s="236" t="e">
        <f>Заполните_Список!#REF!</f>
        <v>#REF!</v>
      </c>
      <c r="AN98" s="236" t="e">
        <f>Заполните_Список!#REF!</f>
        <v>#REF!</v>
      </c>
      <c r="AO98" s="236" t="e">
        <f>Заполните_Список!#REF!</f>
        <v>#REF!</v>
      </c>
      <c r="AP98" s="236" t="e">
        <f>Заполните_Список!#REF!</f>
        <v>#REF!</v>
      </c>
      <c r="AQ98" s="236" t="e">
        <f>Заполните_Список!#REF!</f>
        <v>#REF!</v>
      </c>
    </row>
    <row r="99" spans="1:43" ht="18.75" customHeight="1">
      <c r="A99" s="243" t="e">
        <f>Заполните_Список!#REF!</f>
        <v>#REF!</v>
      </c>
      <c r="B99" s="244">
        <f>Заполните_Список!$C63</f>
        <v>128</v>
      </c>
      <c r="C99" s="258" t="str">
        <f t="shared" si="6"/>
        <v>Оленинский муниципальный округ</v>
      </c>
      <c r="D99" s="244">
        <f>Заполните_Список!$G63</f>
        <v>280001</v>
      </c>
      <c r="E99" s="236"/>
      <c r="F99" s="243">
        <f t="shared" si="7"/>
        <v>96</v>
      </c>
      <c r="G99" s="236" t="str">
        <f>LEFT(Заполните_Список!$F63,FIND(" ",Заполните_Список!$F63,1)-1)</f>
        <v>Акимова</v>
      </c>
      <c r="H99" s="236" t="str">
        <f>MID(Заполните_Список!$F63,FIND(" ",Заполните_Список!$F63,1)+1,(FIND(" ",Заполните_Список!$F63,FIND(" ",Заполните_Список!$F63,1)+1)-FIND(" ",Заполните_Список!$F63,1))-1)</f>
        <v>Елизавета</v>
      </c>
      <c r="I99" s="236" t="str">
        <f>RIGHT(Заполните_Список!$F63,LEN(Заполните_Список!$F63)-(FIND(" ",Заполните_Список!$F63,FIND(" ",Заполните_Список!$F63,1)+1)))</f>
        <v>Александровна</v>
      </c>
      <c r="J99" s="236"/>
      <c r="K99" s="347"/>
      <c r="L99" s="236"/>
      <c r="M99" s="236">
        <f>Заполните_Список!L63</f>
        <v>0</v>
      </c>
      <c r="N99" s="259" t="str">
        <f t="shared" si="8"/>
        <v>Муниципальное казенное общеобразовательное учреждение Оленинская средняя общеобразовательная школа</v>
      </c>
      <c r="O99" s="236">
        <f>Заполните_Список!I63</f>
        <v>7</v>
      </c>
      <c r="P99" s="243"/>
      <c r="Q99" s="243"/>
      <c r="R99" s="243"/>
      <c r="S99" s="243"/>
      <c r="T99" s="236" t="e">
        <f>Заполните_Список!#REF!</f>
        <v>#REF!</v>
      </c>
      <c r="U99" s="236" t="e">
        <f>Заполните_Список!#REF!</f>
        <v>#REF!</v>
      </c>
      <c r="V99" s="236" t="e">
        <f>Заполните_Список!#REF!</f>
        <v>#REF!</v>
      </c>
      <c r="W99" s="236" t="e">
        <f>Заполните_Список!#REF!</f>
        <v>#REF!</v>
      </c>
      <c r="X99" s="236" t="e">
        <f>Заполните_Список!#REF!</f>
        <v>#REF!</v>
      </c>
      <c r="Y99" s="236" t="e">
        <f>Заполните_Список!#REF!</f>
        <v>#REF!</v>
      </c>
      <c r="Z99" s="236" t="e">
        <f>Заполните_Список!#REF!</f>
        <v>#REF!</v>
      </c>
      <c r="AA99" s="236" t="e">
        <f>Заполните_Список!#REF!</f>
        <v>#REF!</v>
      </c>
      <c r="AB99" s="236" t="e">
        <f>Заполните_Список!#REF!</f>
        <v>#REF!</v>
      </c>
      <c r="AC99" s="236" t="e">
        <f>Заполните_Список!#REF!</f>
        <v>#REF!</v>
      </c>
      <c r="AD99" s="236" t="e">
        <f>Заполните_Список!#REF!</f>
        <v>#REF!</v>
      </c>
      <c r="AE99" s="236" t="e">
        <f>Заполните_Список!#REF!</f>
        <v>#REF!</v>
      </c>
      <c r="AF99" s="236" t="e">
        <f>Заполните_Список!#REF!</f>
        <v>#REF!</v>
      </c>
      <c r="AG99" s="236" t="e">
        <f>Заполните_Список!#REF!</f>
        <v>#REF!</v>
      </c>
      <c r="AH99" s="236" t="e">
        <f>Заполните_Список!#REF!</f>
        <v>#REF!</v>
      </c>
      <c r="AI99" s="236" t="e">
        <f>Заполните_Список!#REF!</f>
        <v>#REF!</v>
      </c>
      <c r="AJ99" s="236" t="e">
        <f>Заполните_Список!#REF!</f>
        <v>#REF!</v>
      </c>
      <c r="AK99" s="236" t="e">
        <f>Заполните_Список!#REF!</f>
        <v>#REF!</v>
      </c>
      <c r="AL99" s="236" t="e">
        <f>Заполните_Список!#REF!</f>
        <v>#REF!</v>
      </c>
      <c r="AM99" s="236" t="e">
        <f>Заполните_Список!#REF!</f>
        <v>#REF!</v>
      </c>
      <c r="AN99" s="236" t="e">
        <f>Заполните_Список!#REF!</f>
        <v>#REF!</v>
      </c>
      <c r="AO99" s="236" t="e">
        <f>Заполните_Список!#REF!</f>
        <v>#REF!</v>
      </c>
      <c r="AP99" s="236" t="e">
        <f>Заполните_Список!#REF!</f>
        <v>#REF!</v>
      </c>
      <c r="AQ99" s="236" t="e">
        <f>Заполните_Список!#REF!</f>
        <v>#REF!</v>
      </c>
    </row>
    <row r="100" spans="1:43" ht="18.75" customHeight="1">
      <c r="A100" s="243">
        <f>Заполните_Список!$B63</f>
        <v>97</v>
      </c>
      <c r="B100" s="244">
        <f>Заполните_Список!$C64</f>
        <v>128</v>
      </c>
      <c r="C100" s="258" t="str">
        <f t="shared" si="6"/>
        <v>Оленинский муниципальный округ</v>
      </c>
      <c r="D100" s="244">
        <f>Заполните_Список!$G64</f>
        <v>280001</v>
      </c>
      <c r="E100" s="236"/>
      <c r="F100" s="243">
        <f t="shared" si="7"/>
        <v>97</v>
      </c>
      <c r="G100" s="236" t="str">
        <f>LEFT(Заполните_Список!$F64,FIND(" ",Заполните_Список!$F64,1)-1)</f>
        <v>Веселова</v>
      </c>
      <c r="H100" s="236" t="str">
        <f>MID(Заполните_Список!$F64,FIND(" ",Заполните_Список!$F64,1)+1,(FIND(" ",Заполните_Список!$F64,FIND(" ",Заполните_Список!$F64,1)+1)-FIND(" ",Заполните_Список!$F64,1))-1)</f>
        <v>Мария</v>
      </c>
      <c r="I100" s="236" t="str">
        <f>RIGHT(Заполните_Список!$F64,LEN(Заполните_Список!$F64)-(FIND(" ",Заполните_Список!$F64,FIND(" ",Заполните_Список!$F64,1)+1)))</f>
        <v>Игоревна</v>
      </c>
      <c r="J100" s="236"/>
      <c r="K100" s="347"/>
      <c r="L100" s="236"/>
      <c r="M100" s="236">
        <f>Заполните_Список!L64</f>
        <v>0</v>
      </c>
      <c r="N100" s="259" t="str">
        <f t="shared" si="8"/>
        <v>Муниципальное казенное общеобразовательное учреждение Оленинская средняя общеобразовательная школа</v>
      </c>
      <c r="O100" s="236">
        <f>Заполните_Список!I64</f>
        <v>7</v>
      </c>
      <c r="P100" s="243"/>
      <c r="Q100" s="243"/>
      <c r="R100" s="243"/>
      <c r="S100" s="243"/>
      <c r="T100" s="236">
        <f>Заполните_Список!N63</f>
        <v>0</v>
      </c>
      <c r="U100" s="236">
        <f>Заполните_Список!O63</f>
        <v>0</v>
      </c>
      <c r="V100" s="236">
        <f>Заполните_Список!P63</f>
        <v>0</v>
      </c>
      <c r="W100" s="236">
        <f>Заполните_Список!Q63</f>
        <v>0</v>
      </c>
      <c r="X100" s="236">
        <f>Заполните_Список!R63</f>
        <v>0</v>
      </c>
      <c r="Y100" s="236">
        <f>Заполните_Список!S63</f>
        <v>0</v>
      </c>
      <c r="Z100" s="236">
        <f>Заполните_Список!T63</f>
        <v>0</v>
      </c>
      <c r="AA100" s="236">
        <f>Заполните_Список!U63</f>
        <v>0</v>
      </c>
      <c r="AB100" s="236">
        <f>Заполните_Список!V63</f>
        <v>0</v>
      </c>
      <c r="AC100" s="236">
        <f>Заполните_Список!W63</f>
        <v>0</v>
      </c>
      <c r="AD100" s="236">
        <f>Заполните_Список!X63</f>
        <v>0</v>
      </c>
      <c r="AE100" s="236">
        <f>Заполните_Список!Y63</f>
        <v>0</v>
      </c>
      <c r="AF100" s="236">
        <f>Заполните_Список!Z63</f>
        <v>0</v>
      </c>
      <c r="AG100" s="236">
        <f>Заполните_Список!AA63</f>
        <v>0</v>
      </c>
      <c r="AH100" s="236">
        <f>Заполните_Список!AB63</f>
        <v>0</v>
      </c>
      <c r="AI100" s="236">
        <f>Заполните_Список!AC63</f>
        <v>0</v>
      </c>
      <c r="AJ100" s="236">
        <f>Заполните_Список!AD63</f>
        <v>0</v>
      </c>
      <c r="AK100" s="236">
        <f>Заполните_Список!AE63</f>
        <v>0</v>
      </c>
      <c r="AL100" s="236">
        <f>Заполните_Список!AF63</f>
        <v>0</v>
      </c>
      <c r="AM100" s="236">
        <f>Заполните_Список!AG63</f>
        <v>0</v>
      </c>
      <c r="AN100" s="236">
        <f>Заполните_Список!AH63</f>
        <v>0</v>
      </c>
      <c r="AO100" s="236">
        <f>Заполните_Список!AI63</f>
        <v>0</v>
      </c>
      <c r="AP100" s="236">
        <f>Заполните_Список!AJ63</f>
        <v>0</v>
      </c>
      <c r="AQ100" s="236">
        <f>Заполните_Список!AK63</f>
        <v>0</v>
      </c>
    </row>
    <row r="101" spans="1:43" ht="18.75" customHeight="1">
      <c r="A101" s="243">
        <f>Заполните_Список!$B64</f>
        <v>98</v>
      </c>
      <c r="B101" s="244" t="e">
        <f>Заполните_Список!#REF!</f>
        <v>#REF!</v>
      </c>
      <c r="C101" s="258" t="str">
        <f t="shared" si="6"/>
        <v/>
      </c>
      <c r="D101" s="244" t="e">
        <f>Заполните_Список!#REF!</f>
        <v>#REF!</v>
      </c>
      <c r="E101" s="236"/>
      <c r="F101" s="243">
        <f t="shared" si="7"/>
        <v>98</v>
      </c>
      <c r="G101" s="236" t="e">
        <f>LEFT(Заполните_Список!#REF!,FIND(" ",Заполните_Список!#REF!,1)-1)</f>
        <v>#REF!</v>
      </c>
      <c r="H101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01" s="236" t="e">
        <f>RIGHT(Заполните_Список!#REF!,LEN(Заполните_Список!#REF!)-(FIND(" ",Заполните_Список!#REF!,FIND(" ",Заполните_Список!#REF!,1)+1)))</f>
        <v>#REF!</v>
      </c>
      <c r="J101" s="236"/>
      <c r="K101" s="347"/>
      <c r="L101" s="236"/>
      <c r="M101" s="236" t="e">
        <f>Заполните_Список!#REF!</f>
        <v>#REF!</v>
      </c>
      <c r="N101" s="259" t="str">
        <f t="shared" si="8"/>
        <v/>
      </c>
      <c r="O101" s="236" t="e">
        <f>Заполните_Список!#REF!</f>
        <v>#REF!</v>
      </c>
      <c r="P101" s="243"/>
      <c r="Q101" s="243"/>
      <c r="R101" s="243"/>
      <c r="S101" s="243"/>
      <c r="T101" s="236">
        <f>Заполните_Список!N64</f>
        <v>0</v>
      </c>
      <c r="U101" s="236">
        <f>Заполните_Список!O64</f>
        <v>0</v>
      </c>
      <c r="V101" s="236">
        <f>Заполните_Список!P64</f>
        <v>0</v>
      </c>
      <c r="W101" s="236">
        <f>Заполните_Список!Q64</f>
        <v>0</v>
      </c>
      <c r="X101" s="236">
        <f>Заполните_Список!R64</f>
        <v>0</v>
      </c>
      <c r="Y101" s="236">
        <f>Заполните_Список!S64</f>
        <v>0</v>
      </c>
      <c r="Z101" s="236">
        <f>Заполните_Список!T64</f>
        <v>0</v>
      </c>
      <c r="AA101" s="236">
        <f>Заполните_Список!U64</f>
        <v>0</v>
      </c>
      <c r="AB101" s="236">
        <f>Заполните_Список!V64</f>
        <v>0</v>
      </c>
      <c r="AC101" s="236">
        <f>Заполните_Список!W64</f>
        <v>0</v>
      </c>
      <c r="AD101" s="236">
        <f>Заполните_Список!X64</f>
        <v>0</v>
      </c>
      <c r="AE101" s="236">
        <f>Заполните_Список!Y64</f>
        <v>0</v>
      </c>
      <c r="AF101" s="236">
        <f>Заполните_Список!Z64</f>
        <v>0</v>
      </c>
      <c r="AG101" s="236">
        <f>Заполните_Список!AA64</f>
        <v>0</v>
      </c>
      <c r="AH101" s="236">
        <f>Заполните_Список!AB64</f>
        <v>0</v>
      </c>
      <c r="AI101" s="236">
        <f>Заполните_Список!AC64</f>
        <v>0</v>
      </c>
      <c r="AJ101" s="236">
        <f>Заполните_Список!AD64</f>
        <v>0</v>
      </c>
      <c r="AK101" s="236">
        <f>Заполните_Список!AE64</f>
        <v>0</v>
      </c>
      <c r="AL101" s="236">
        <f>Заполните_Список!AF64</f>
        <v>0</v>
      </c>
      <c r="AM101" s="236">
        <f>Заполните_Список!AG64</f>
        <v>0</v>
      </c>
      <c r="AN101" s="236">
        <f>Заполните_Список!AH64</f>
        <v>0</v>
      </c>
      <c r="AO101" s="236">
        <f>Заполните_Список!AI64</f>
        <v>0</v>
      </c>
      <c r="AP101" s="236">
        <f>Заполните_Список!AJ64</f>
        <v>0</v>
      </c>
      <c r="AQ101" s="236">
        <f>Заполните_Список!AK64</f>
        <v>0</v>
      </c>
    </row>
    <row r="102" spans="1:43" ht="18.75" customHeight="1">
      <c r="A102" s="243" t="e">
        <f>Заполните_Список!#REF!</f>
        <v>#REF!</v>
      </c>
      <c r="B102" s="244" t="e">
        <f>Заполните_Список!#REF!</f>
        <v>#REF!</v>
      </c>
      <c r="C102" s="258" t="str">
        <f t="shared" si="6"/>
        <v/>
      </c>
      <c r="D102" s="244" t="e">
        <f>Заполните_Список!#REF!</f>
        <v>#REF!</v>
      </c>
      <c r="E102" s="236"/>
      <c r="F102" s="243">
        <f t="shared" si="7"/>
        <v>99</v>
      </c>
      <c r="G102" s="236" t="e">
        <f>LEFT(Заполните_Список!#REF!,FIND(" ",Заполните_Список!#REF!,1)-1)</f>
        <v>#REF!</v>
      </c>
      <c r="H102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02" s="236" t="e">
        <f>RIGHT(Заполните_Список!#REF!,LEN(Заполните_Список!#REF!)-(FIND(" ",Заполните_Список!#REF!,FIND(" ",Заполните_Список!#REF!,1)+1)))</f>
        <v>#REF!</v>
      </c>
      <c r="J102" s="236"/>
      <c r="K102" s="347"/>
      <c r="L102" s="236"/>
      <c r="M102" s="236" t="e">
        <f>Заполните_Список!#REF!</f>
        <v>#REF!</v>
      </c>
      <c r="N102" s="259" t="str">
        <f t="shared" si="8"/>
        <v/>
      </c>
      <c r="O102" s="236" t="e">
        <f>Заполните_Список!#REF!</f>
        <v>#REF!</v>
      </c>
      <c r="P102" s="243"/>
      <c r="Q102" s="243"/>
      <c r="R102" s="243"/>
      <c r="S102" s="243"/>
      <c r="T102" s="236" t="e">
        <f>Заполните_Список!#REF!</f>
        <v>#REF!</v>
      </c>
      <c r="U102" s="236" t="e">
        <f>Заполните_Список!#REF!</f>
        <v>#REF!</v>
      </c>
      <c r="V102" s="236" t="e">
        <f>Заполните_Список!#REF!</f>
        <v>#REF!</v>
      </c>
      <c r="W102" s="236" t="e">
        <f>Заполните_Список!#REF!</f>
        <v>#REF!</v>
      </c>
      <c r="X102" s="236" t="e">
        <f>Заполните_Список!#REF!</f>
        <v>#REF!</v>
      </c>
      <c r="Y102" s="236" t="e">
        <f>Заполните_Список!#REF!</f>
        <v>#REF!</v>
      </c>
      <c r="Z102" s="236" t="e">
        <f>Заполните_Список!#REF!</f>
        <v>#REF!</v>
      </c>
      <c r="AA102" s="236" t="e">
        <f>Заполните_Список!#REF!</f>
        <v>#REF!</v>
      </c>
      <c r="AB102" s="236" t="e">
        <f>Заполните_Список!#REF!</f>
        <v>#REF!</v>
      </c>
      <c r="AC102" s="236" t="e">
        <f>Заполните_Список!#REF!</f>
        <v>#REF!</v>
      </c>
      <c r="AD102" s="236" t="e">
        <f>Заполните_Список!#REF!</f>
        <v>#REF!</v>
      </c>
      <c r="AE102" s="236" t="e">
        <f>Заполните_Список!#REF!</f>
        <v>#REF!</v>
      </c>
      <c r="AF102" s="236" t="e">
        <f>Заполните_Список!#REF!</f>
        <v>#REF!</v>
      </c>
      <c r="AG102" s="236" t="e">
        <f>Заполните_Список!#REF!</f>
        <v>#REF!</v>
      </c>
      <c r="AH102" s="236" t="e">
        <f>Заполните_Список!#REF!</f>
        <v>#REF!</v>
      </c>
      <c r="AI102" s="236" t="e">
        <f>Заполните_Список!#REF!</f>
        <v>#REF!</v>
      </c>
      <c r="AJ102" s="236" t="e">
        <f>Заполните_Список!#REF!</f>
        <v>#REF!</v>
      </c>
      <c r="AK102" s="236" t="e">
        <f>Заполните_Список!#REF!</f>
        <v>#REF!</v>
      </c>
      <c r="AL102" s="236" t="e">
        <f>Заполните_Список!#REF!</f>
        <v>#REF!</v>
      </c>
      <c r="AM102" s="236" t="e">
        <f>Заполните_Список!#REF!</f>
        <v>#REF!</v>
      </c>
      <c r="AN102" s="236" t="e">
        <f>Заполните_Список!#REF!</f>
        <v>#REF!</v>
      </c>
      <c r="AO102" s="236" t="e">
        <f>Заполните_Список!#REF!</f>
        <v>#REF!</v>
      </c>
      <c r="AP102" s="236" t="e">
        <f>Заполните_Список!#REF!</f>
        <v>#REF!</v>
      </c>
      <c r="AQ102" s="236" t="e">
        <f>Заполните_Список!#REF!</f>
        <v>#REF!</v>
      </c>
    </row>
    <row r="103" spans="1:43" ht="18.75" customHeight="1">
      <c r="A103" s="243" t="e">
        <f>Заполните_Список!#REF!</f>
        <v>#REF!</v>
      </c>
      <c r="B103" s="244" t="e">
        <f>Заполните_Список!#REF!</f>
        <v>#REF!</v>
      </c>
      <c r="C103" s="258" t="str">
        <f t="shared" si="6"/>
        <v/>
      </c>
      <c r="D103" s="244" t="e">
        <f>Заполните_Список!#REF!</f>
        <v>#REF!</v>
      </c>
      <c r="E103" s="236"/>
      <c r="F103" s="243">
        <f t="shared" si="7"/>
        <v>100</v>
      </c>
      <c r="G103" s="236" t="e">
        <f>LEFT(Заполните_Список!#REF!,FIND(" ",Заполните_Список!#REF!,1)-1)</f>
        <v>#REF!</v>
      </c>
      <c r="H103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03" s="236" t="e">
        <f>RIGHT(Заполните_Список!#REF!,LEN(Заполните_Список!#REF!)-(FIND(" ",Заполните_Список!#REF!,FIND(" ",Заполните_Список!#REF!,1)+1)))</f>
        <v>#REF!</v>
      </c>
      <c r="J103" s="236"/>
      <c r="K103" s="347"/>
      <c r="L103" s="236"/>
      <c r="M103" s="236" t="e">
        <f>Заполните_Список!#REF!</f>
        <v>#REF!</v>
      </c>
      <c r="N103" s="259" t="str">
        <f t="shared" si="8"/>
        <v/>
      </c>
      <c r="O103" s="236" t="e">
        <f>Заполните_Список!#REF!</f>
        <v>#REF!</v>
      </c>
      <c r="P103" s="243"/>
      <c r="Q103" s="243"/>
      <c r="R103" s="243"/>
      <c r="S103" s="243"/>
      <c r="T103" s="236" t="e">
        <f>Заполните_Список!#REF!</f>
        <v>#REF!</v>
      </c>
      <c r="U103" s="236" t="e">
        <f>Заполните_Список!#REF!</f>
        <v>#REF!</v>
      </c>
      <c r="V103" s="236" t="e">
        <f>Заполните_Список!#REF!</f>
        <v>#REF!</v>
      </c>
      <c r="W103" s="236" t="e">
        <f>Заполните_Список!#REF!</f>
        <v>#REF!</v>
      </c>
      <c r="X103" s="236" t="e">
        <f>Заполните_Список!#REF!</f>
        <v>#REF!</v>
      </c>
      <c r="Y103" s="236" t="e">
        <f>Заполните_Список!#REF!</f>
        <v>#REF!</v>
      </c>
      <c r="Z103" s="236" t="e">
        <f>Заполните_Список!#REF!</f>
        <v>#REF!</v>
      </c>
      <c r="AA103" s="236" t="e">
        <f>Заполните_Список!#REF!</f>
        <v>#REF!</v>
      </c>
      <c r="AB103" s="236" t="e">
        <f>Заполните_Список!#REF!</f>
        <v>#REF!</v>
      </c>
      <c r="AC103" s="236" t="e">
        <f>Заполните_Список!#REF!</f>
        <v>#REF!</v>
      </c>
      <c r="AD103" s="236" t="e">
        <f>Заполните_Список!#REF!</f>
        <v>#REF!</v>
      </c>
      <c r="AE103" s="236" t="e">
        <f>Заполните_Список!#REF!</f>
        <v>#REF!</v>
      </c>
      <c r="AF103" s="236" t="e">
        <f>Заполните_Список!#REF!</f>
        <v>#REF!</v>
      </c>
      <c r="AG103" s="236" t="e">
        <f>Заполните_Список!#REF!</f>
        <v>#REF!</v>
      </c>
      <c r="AH103" s="236" t="e">
        <f>Заполните_Список!#REF!</f>
        <v>#REF!</v>
      </c>
      <c r="AI103" s="236" t="e">
        <f>Заполните_Список!#REF!</f>
        <v>#REF!</v>
      </c>
      <c r="AJ103" s="236" t="e">
        <f>Заполните_Список!#REF!</f>
        <v>#REF!</v>
      </c>
      <c r="AK103" s="236" t="e">
        <f>Заполните_Список!#REF!</f>
        <v>#REF!</v>
      </c>
      <c r="AL103" s="236" t="e">
        <f>Заполните_Список!#REF!</f>
        <v>#REF!</v>
      </c>
      <c r="AM103" s="236" t="e">
        <f>Заполните_Список!#REF!</f>
        <v>#REF!</v>
      </c>
      <c r="AN103" s="236" t="e">
        <f>Заполните_Список!#REF!</f>
        <v>#REF!</v>
      </c>
      <c r="AO103" s="236" t="e">
        <f>Заполните_Список!#REF!</f>
        <v>#REF!</v>
      </c>
      <c r="AP103" s="236" t="e">
        <f>Заполните_Список!#REF!</f>
        <v>#REF!</v>
      </c>
      <c r="AQ103" s="236" t="e">
        <f>Заполните_Список!#REF!</f>
        <v>#REF!</v>
      </c>
    </row>
    <row r="104" spans="1:43" ht="18.75" customHeight="1">
      <c r="A104" s="243" t="e">
        <f>Заполните_Список!#REF!</f>
        <v>#REF!</v>
      </c>
      <c r="B104" s="244">
        <f>Заполните_Список!$C65</f>
        <v>128</v>
      </c>
      <c r="C104" s="258" t="str">
        <f t="shared" si="6"/>
        <v>Оленинский муниципальный округ</v>
      </c>
      <c r="D104" s="244">
        <f>Заполните_Список!$G65</f>
        <v>280009</v>
      </c>
      <c r="E104" s="236"/>
      <c r="F104" s="243">
        <f t="shared" si="7"/>
        <v>101</v>
      </c>
      <c r="G104" s="236" t="str">
        <f>LEFT(Заполните_Список!$F65,FIND(" ",Заполните_Список!$F65,1)-1)</f>
        <v>Коршакова</v>
      </c>
      <c r="H104" s="236" t="str">
        <f>MID(Заполните_Список!$F65,FIND(" ",Заполните_Список!$F65,1)+1,(FIND(" ",Заполните_Список!$F65,FIND(" ",Заполните_Список!$F65,1)+1)-FIND(" ",Заполните_Список!$F65,1))-1)</f>
        <v>Алена</v>
      </c>
      <c r="I104" s="236" t="str">
        <f>RIGHT(Заполните_Список!$F65,LEN(Заполните_Список!$F65)-(FIND(" ",Заполните_Список!$F65,FIND(" ",Заполните_Список!$F65,1)+1)))</f>
        <v>Денисовна</v>
      </c>
      <c r="J104" s="236"/>
      <c r="K104" s="347"/>
      <c r="L104" s="236"/>
      <c r="M104" s="236">
        <f>Заполните_Список!L65</f>
        <v>0</v>
      </c>
      <c r="N104" s="259" t="str">
        <f t="shared" si="8"/>
        <v>Муниципальное казенное общеобразовательное учреждение Гусевская основная общеобразовательная школа</v>
      </c>
      <c r="O104" s="236">
        <f>Заполните_Список!I65</f>
        <v>8</v>
      </c>
      <c r="P104" s="243"/>
      <c r="Q104" s="243"/>
      <c r="R104" s="243"/>
      <c r="S104" s="243"/>
      <c r="T104" s="236" t="e">
        <f>Заполните_Список!#REF!</f>
        <v>#REF!</v>
      </c>
      <c r="U104" s="236" t="e">
        <f>Заполните_Список!#REF!</f>
        <v>#REF!</v>
      </c>
      <c r="V104" s="236" t="e">
        <f>Заполните_Список!#REF!</f>
        <v>#REF!</v>
      </c>
      <c r="W104" s="236" t="e">
        <f>Заполните_Список!#REF!</f>
        <v>#REF!</v>
      </c>
      <c r="X104" s="236" t="e">
        <f>Заполните_Список!#REF!</f>
        <v>#REF!</v>
      </c>
      <c r="Y104" s="236" t="e">
        <f>Заполните_Список!#REF!</f>
        <v>#REF!</v>
      </c>
      <c r="Z104" s="236" t="e">
        <f>Заполните_Список!#REF!</f>
        <v>#REF!</v>
      </c>
      <c r="AA104" s="236" t="e">
        <f>Заполните_Список!#REF!</f>
        <v>#REF!</v>
      </c>
      <c r="AB104" s="236" t="e">
        <f>Заполните_Список!#REF!</f>
        <v>#REF!</v>
      </c>
      <c r="AC104" s="236" t="e">
        <f>Заполните_Список!#REF!</f>
        <v>#REF!</v>
      </c>
      <c r="AD104" s="236" t="e">
        <f>Заполните_Список!#REF!</f>
        <v>#REF!</v>
      </c>
      <c r="AE104" s="236" t="e">
        <f>Заполните_Список!#REF!</f>
        <v>#REF!</v>
      </c>
      <c r="AF104" s="236" t="e">
        <f>Заполните_Список!#REF!</f>
        <v>#REF!</v>
      </c>
      <c r="AG104" s="236" t="e">
        <f>Заполните_Список!#REF!</f>
        <v>#REF!</v>
      </c>
      <c r="AH104" s="236" t="e">
        <f>Заполните_Список!#REF!</f>
        <v>#REF!</v>
      </c>
      <c r="AI104" s="236" t="e">
        <f>Заполните_Список!#REF!</f>
        <v>#REF!</v>
      </c>
      <c r="AJ104" s="236" t="e">
        <f>Заполните_Список!#REF!</f>
        <v>#REF!</v>
      </c>
      <c r="AK104" s="236" t="e">
        <f>Заполните_Список!#REF!</f>
        <v>#REF!</v>
      </c>
      <c r="AL104" s="236" t="e">
        <f>Заполните_Список!#REF!</f>
        <v>#REF!</v>
      </c>
      <c r="AM104" s="236" t="e">
        <f>Заполните_Список!#REF!</f>
        <v>#REF!</v>
      </c>
      <c r="AN104" s="236" t="e">
        <f>Заполните_Список!#REF!</f>
        <v>#REF!</v>
      </c>
      <c r="AO104" s="236" t="e">
        <f>Заполните_Список!#REF!</f>
        <v>#REF!</v>
      </c>
      <c r="AP104" s="236" t="e">
        <f>Заполните_Список!#REF!</f>
        <v>#REF!</v>
      </c>
      <c r="AQ104" s="236" t="e">
        <f>Заполните_Список!#REF!</f>
        <v>#REF!</v>
      </c>
    </row>
    <row r="105" spans="1:43" ht="18.75" customHeight="1">
      <c r="A105" s="243">
        <f>Заполните_Список!$B65</f>
        <v>102</v>
      </c>
      <c r="B105" s="244">
        <f>Заполните_Список!$C66</f>
        <v>128</v>
      </c>
      <c r="C105" s="258" t="str">
        <f t="shared" si="6"/>
        <v>Оленинский муниципальный округ</v>
      </c>
      <c r="D105" s="244">
        <f>Заполните_Список!$G66</f>
        <v>280009</v>
      </c>
      <c r="E105" s="236"/>
      <c r="F105" s="243">
        <f t="shared" si="7"/>
        <v>102</v>
      </c>
      <c r="G105" s="236" t="str">
        <f>LEFT(Заполните_Список!$F66,FIND(" ",Заполните_Список!$F66,1)-1)</f>
        <v>Кузнецов</v>
      </c>
      <c r="H105" s="236" t="str">
        <f>MID(Заполните_Список!$F66,FIND(" ",Заполните_Список!$F66,1)+1,(FIND(" ",Заполните_Список!$F66,FIND(" ",Заполните_Список!$F66,1)+1)-FIND(" ",Заполните_Список!$F66,1))-1)</f>
        <v>Юрий</v>
      </c>
      <c r="I105" s="236" t="str">
        <f>RIGHT(Заполните_Список!$F66,LEN(Заполните_Список!$F66)-(FIND(" ",Заполните_Список!$F66,FIND(" ",Заполните_Список!$F66,1)+1)))</f>
        <v>Михайлович</v>
      </c>
      <c r="J105" s="236"/>
      <c r="K105" s="347"/>
      <c r="L105" s="236"/>
      <c r="M105" s="236">
        <f>Заполните_Список!L66</f>
        <v>0</v>
      </c>
      <c r="N105" s="259" t="str">
        <f t="shared" si="8"/>
        <v>Муниципальное казенное общеобразовательное учреждение Гусевская основная общеобразовательная школа</v>
      </c>
      <c r="O105" s="236">
        <f>Заполните_Список!I66</f>
        <v>8</v>
      </c>
      <c r="P105" s="243"/>
      <c r="Q105" s="243"/>
      <c r="R105" s="243"/>
      <c r="S105" s="243"/>
      <c r="T105" s="236">
        <f>Заполните_Список!N65</f>
        <v>0</v>
      </c>
      <c r="U105" s="236">
        <f>Заполните_Список!O65</f>
        <v>0</v>
      </c>
      <c r="V105" s="236">
        <f>Заполните_Список!P65</f>
        <v>0</v>
      </c>
      <c r="W105" s="236">
        <f>Заполните_Список!Q65</f>
        <v>0</v>
      </c>
      <c r="X105" s="236">
        <f>Заполните_Список!R65</f>
        <v>0</v>
      </c>
      <c r="Y105" s="236">
        <f>Заполните_Список!S65</f>
        <v>0</v>
      </c>
      <c r="Z105" s="236">
        <f>Заполните_Список!T65</f>
        <v>0</v>
      </c>
      <c r="AA105" s="236">
        <f>Заполните_Список!U65</f>
        <v>0</v>
      </c>
      <c r="AB105" s="236">
        <f>Заполните_Список!V65</f>
        <v>0</v>
      </c>
      <c r="AC105" s="236">
        <f>Заполните_Список!W65</f>
        <v>0</v>
      </c>
      <c r="AD105" s="236">
        <f>Заполните_Список!X65</f>
        <v>0</v>
      </c>
      <c r="AE105" s="236">
        <f>Заполните_Список!Y65</f>
        <v>0</v>
      </c>
      <c r="AF105" s="236">
        <f>Заполните_Список!Z65</f>
        <v>0</v>
      </c>
      <c r="AG105" s="236">
        <f>Заполните_Список!AA65</f>
        <v>0</v>
      </c>
      <c r="AH105" s="236">
        <f>Заполните_Список!AB65</f>
        <v>0</v>
      </c>
      <c r="AI105" s="236">
        <f>Заполните_Список!AC65</f>
        <v>0</v>
      </c>
      <c r="AJ105" s="236">
        <f>Заполните_Список!AD65</f>
        <v>0</v>
      </c>
      <c r="AK105" s="236">
        <f>Заполните_Список!AE65</f>
        <v>0</v>
      </c>
      <c r="AL105" s="236">
        <f>Заполните_Список!AF65</f>
        <v>0</v>
      </c>
      <c r="AM105" s="236">
        <f>Заполните_Список!AG65</f>
        <v>0</v>
      </c>
      <c r="AN105" s="236">
        <f>Заполните_Список!AH65</f>
        <v>0</v>
      </c>
      <c r="AO105" s="236">
        <f>Заполните_Список!AI65</f>
        <v>0</v>
      </c>
      <c r="AP105" s="236">
        <f>Заполните_Список!AJ65</f>
        <v>0</v>
      </c>
      <c r="AQ105" s="236">
        <f>Заполните_Список!AK65</f>
        <v>0</v>
      </c>
    </row>
    <row r="106" spans="1:43" ht="18.75" customHeight="1">
      <c r="A106" s="243">
        <f>Заполните_Список!$B66</f>
        <v>103</v>
      </c>
      <c r="B106" s="244" t="e">
        <f>Заполните_Список!#REF!</f>
        <v>#REF!</v>
      </c>
      <c r="C106" s="258" t="str">
        <f t="shared" si="6"/>
        <v/>
      </c>
      <c r="D106" s="244" t="e">
        <f>Заполните_Список!#REF!</f>
        <v>#REF!</v>
      </c>
      <c r="E106" s="236"/>
      <c r="F106" s="243">
        <f t="shared" si="7"/>
        <v>103</v>
      </c>
      <c r="G106" s="236" t="e">
        <f>LEFT(Заполните_Список!#REF!,FIND(" ",Заполните_Список!#REF!,1)-1)</f>
        <v>#REF!</v>
      </c>
      <c r="H106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06" s="236" t="e">
        <f>RIGHT(Заполните_Список!#REF!,LEN(Заполните_Список!#REF!)-(FIND(" ",Заполните_Список!#REF!,FIND(" ",Заполните_Список!#REF!,1)+1)))</f>
        <v>#REF!</v>
      </c>
      <c r="J106" s="236"/>
      <c r="K106" s="347"/>
      <c r="L106" s="236"/>
      <c r="M106" s="236" t="e">
        <f>Заполните_Список!#REF!</f>
        <v>#REF!</v>
      </c>
      <c r="N106" s="259" t="str">
        <f t="shared" si="8"/>
        <v/>
      </c>
      <c r="O106" s="236" t="e">
        <f>Заполните_Список!#REF!</f>
        <v>#REF!</v>
      </c>
      <c r="P106" s="243"/>
      <c r="Q106" s="243"/>
      <c r="R106" s="243"/>
      <c r="S106" s="243"/>
      <c r="T106" s="236">
        <f>Заполните_Список!N66</f>
        <v>0</v>
      </c>
      <c r="U106" s="236">
        <f>Заполните_Список!O66</f>
        <v>0</v>
      </c>
      <c r="V106" s="236">
        <f>Заполните_Список!P66</f>
        <v>0</v>
      </c>
      <c r="W106" s="236">
        <f>Заполните_Список!Q66</f>
        <v>0</v>
      </c>
      <c r="X106" s="236">
        <f>Заполните_Список!R66</f>
        <v>0</v>
      </c>
      <c r="Y106" s="236">
        <f>Заполните_Список!S66</f>
        <v>0</v>
      </c>
      <c r="Z106" s="236">
        <f>Заполните_Список!T66</f>
        <v>0</v>
      </c>
      <c r="AA106" s="236">
        <f>Заполните_Список!U66</f>
        <v>0</v>
      </c>
      <c r="AB106" s="236">
        <f>Заполните_Список!V66</f>
        <v>0</v>
      </c>
      <c r="AC106" s="236">
        <f>Заполните_Список!W66</f>
        <v>0</v>
      </c>
      <c r="AD106" s="236">
        <f>Заполните_Список!X66</f>
        <v>0</v>
      </c>
      <c r="AE106" s="236">
        <f>Заполните_Список!Y66</f>
        <v>0</v>
      </c>
      <c r="AF106" s="236">
        <f>Заполните_Список!Z66</f>
        <v>0</v>
      </c>
      <c r="AG106" s="236">
        <f>Заполните_Список!AA66</f>
        <v>0</v>
      </c>
      <c r="AH106" s="236">
        <f>Заполните_Список!AB66</f>
        <v>0</v>
      </c>
      <c r="AI106" s="236">
        <f>Заполните_Список!AC66</f>
        <v>0</v>
      </c>
      <c r="AJ106" s="236">
        <f>Заполните_Список!AD66</f>
        <v>0</v>
      </c>
      <c r="AK106" s="236">
        <f>Заполните_Список!AE66</f>
        <v>0</v>
      </c>
      <c r="AL106" s="236">
        <f>Заполните_Список!AF66</f>
        <v>0</v>
      </c>
      <c r="AM106" s="236">
        <f>Заполните_Список!AG66</f>
        <v>0</v>
      </c>
      <c r="AN106" s="236">
        <f>Заполните_Список!AH66</f>
        <v>0</v>
      </c>
      <c r="AO106" s="236">
        <f>Заполните_Список!AI66</f>
        <v>0</v>
      </c>
      <c r="AP106" s="236">
        <f>Заполните_Список!AJ66</f>
        <v>0</v>
      </c>
      <c r="AQ106" s="236">
        <f>Заполните_Список!AK66</f>
        <v>0</v>
      </c>
    </row>
    <row r="107" spans="1:43" ht="18.75" customHeight="1">
      <c r="A107" s="243" t="e">
        <f>Заполните_Список!#REF!</f>
        <v>#REF!</v>
      </c>
      <c r="B107" s="244" t="e">
        <f>Заполните_Список!#REF!</f>
        <v>#REF!</v>
      </c>
      <c r="C107" s="258" t="str">
        <f t="shared" si="6"/>
        <v/>
      </c>
      <c r="D107" s="244" t="e">
        <f>Заполните_Список!#REF!</f>
        <v>#REF!</v>
      </c>
      <c r="E107" s="236"/>
      <c r="F107" s="243">
        <f t="shared" si="7"/>
        <v>104</v>
      </c>
      <c r="G107" s="236" t="e">
        <f>LEFT(Заполните_Список!#REF!,FIND(" ",Заполните_Список!#REF!,1)-1)</f>
        <v>#REF!</v>
      </c>
      <c r="H107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07" s="236" t="e">
        <f>RIGHT(Заполните_Список!#REF!,LEN(Заполните_Список!#REF!)-(FIND(" ",Заполните_Список!#REF!,FIND(" ",Заполните_Список!#REF!,1)+1)))</f>
        <v>#REF!</v>
      </c>
      <c r="J107" s="236"/>
      <c r="K107" s="347"/>
      <c r="L107" s="236"/>
      <c r="M107" s="236" t="e">
        <f>Заполните_Список!#REF!</f>
        <v>#REF!</v>
      </c>
      <c r="N107" s="259" t="str">
        <f t="shared" si="8"/>
        <v/>
      </c>
      <c r="O107" s="236" t="e">
        <f>Заполните_Список!#REF!</f>
        <v>#REF!</v>
      </c>
      <c r="P107" s="243"/>
      <c r="Q107" s="243"/>
      <c r="R107" s="243"/>
      <c r="S107" s="243"/>
      <c r="T107" s="236" t="e">
        <f>Заполните_Список!#REF!</f>
        <v>#REF!</v>
      </c>
      <c r="U107" s="236" t="e">
        <f>Заполните_Список!#REF!</f>
        <v>#REF!</v>
      </c>
      <c r="V107" s="236" t="e">
        <f>Заполните_Список!#REF!</f>
        <v>#REF!</v>
      </c>
      <c r="W107" s="236" t="e">
        <f>Заполните_Список!#REF!</f>
        <v>#REF!</v>
      </c>
      <c r="X107" s="236" t="e">
        <f>Заполните_Список!#REF!</f>
        <v>#REF!</v>
      </c>
      <c r="Y107" s="236" t="e">
        <f>Заполните_Список!#REF!</f>
        <v>#REF!</v>
      </c>
      <c r="Z107" s="236" t="e">
        <f>Заполните_Список!#REF!</f>
        <v>#REF!</v>
      </c>
      <c r="AA107" s="236" t="e">
        <f>Заполните_Список!#REF!</f>
        <v>#REF!</v>
      </c>
      <c r="AB107" s="236" t="e">
        <f>Заполните_Список!#REF!</f>
        <v>#REF!</v>
      </c>
      <c r="AC107" s="236" t="e">
        <f>Заполните_Список!#REF!</f>
        <v>#REF!</v>
      </c>
      <c r="AD107" s="236" t="e">
        <f>Заполните_Список!#REF!</f>
        <v>#REF!</v>
      </c>
      <c r="AE107" s="236" t="e">
        <f>Заполните_Список!#REF!</f>
        <v>#REF!</v>
      </c>
      <c r="AF107" s="236" t="e">
        <f>Заполните_Список!#REF!</f>
        <v>#REF!</v>
      </c>
      <c r="AG107" s="236" t="e">
        <f>Заполните_Список!#REF!</f>
        <v>#REF!</v>
      </c>
      <c r="AH107" s="236" t="e">
        <f>Заполните_Список!#REF!</f>
        <v>#REF!</v>
      </c>
      <c r="AI107" s="236" t="e">
        <f>Заполните_Список!#REF!</f>
        <v>#REF!</v>
      </c>
      <c r="AJ107" s="236" t="e">
        <f>Заполните_Список!#REF!</f>
        <v>#REF!</v>
      </c>
      <c r="AK107" s="236" t="e">
        <f>Заполните_Список!#REF!</f>
        <v>#REF!</v>
      </c>
      <c r="AL107" s="236" t="e">
        <f>Заполните_Список!#REF!</f>
        <v>#REF!</v>
      </c>
      <c r="AM107" s="236" t="e">
        <f>Заполните_Список!#REF!</f>
        <v>#REF!</v>
      </c>
      <c r="AN107" s="236" t="e">
        <f>Заполните_Список!#REF!</f>
        <v>#REF!</v>
      </c>
      <c r="AO107" s="236" t="e">
        <f>Заполните_Список!#REF!</f>
        <v>#REF!</v>
      </c>
      <c r="AP107" s="236" t="e">
        <f>Заполните_Список!#REF!</f>
        <v>#REF!</v>
      </c>
      <c r="AQ107" s="236" t="e">
        <f>Заполните_Список!#REF!</f>
        <v>#REF!</v>
      </c>
    </row>
    <row r="108" spans="1:43" ht="18.75" customHeight="1">
      <c r="A108" s="243" t="e">
        <f>Заполните_Список!#REF!</f>
        <v>#REF!</v>
      </c>
      <c r="B108" s="244" t="e">
        <f>Заполните_Список!#REF!</f>
        <v>#REF!</v>
      </c>
      <c r="C108" s="258" t="str">
        <f t="shared" si="6"/>
        <v/>
      </c>
      <c r="D108" s="244" t="e">
        <f>Заполните_Список!#REF!</f>
        <v>#REF!</v>
      </c>
      <c r="E108" s="236"/>
      <c r="F108" s="243">
        <f t="shared" si="7"/>
        <v>105</v>
      </c>
      <c r="G108" s="236" t="e">
        <f>LEFT(Заполните_Список!#REF!,FIND(" ",Заполните_Список!#REF!,1)-1)</f>
        <v>#REF!</v>
      </c>
      <c r="H108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08" s="236" t="e">
        <f>RIGHT(Заполните_Список!#REF!,LEN(Заполните_Список!#REF!)-(FIND(" ",Заполните_Список!#REF!,FIND(" ",Заполните_Список!#REF!,1)+1)))</f>
        <v>#REF!</v>
      </c>
      <c r="J108" s="236"/>
      <c r="K108" s="347"/>
      <c r="L108" s="236"/>
      <c r="M108" s="236" t="e">
        <f>Заполните_Список!#REF!</f>
        <v>#REF!</v>
      </c>
      <c r="N108" s="259" t="str">
        <f t="shared" si="8"/>
        <v/>
      </c>
      <c r="O108" s="236" t="e">
        <f>Заполните_Список!#REF!</f>
        <v>#REF!</v>
      </c>
      <c r="P108" s="243"/>
      <c r="Q108" s="243"/>
      <c r="R108" s="243"/>
      <c r="S108" s="243"/>
      <c r="T108" s="236" t="e">
        <f>Заполните_Список!#REF!</f>
        <v>#REF!</v>
      </c>
      <c r="U108" s="236" t="e">
        <f>Заполните_Список!#REF!</f>
        <v>#REF!</v>
      </c>
      <c r="V108" s="236" t="e">
        <f>Заполните_Список!#REF!</f>
        <v>#REF!</v>
      </c>
      <c r="W108" s="236" t="e">
        <f>Заполните_Список!#REF!</f>
        <v>#REF!</v>
      </c>
      <c r="X108" s="236" t="e">
        <f>Заполните_Список!#REF!</f>
        <v>#REF!</v>
      </c>
      <c r="Y108" s="236" t="e">
        <f>Заполните_Список!#REF!</f>
        <v>#REF!</v>
      </c>
      <c r="Z108" s="236" t="e">
        <f>Заполните_Список!#REF!</f>
        <v>#REF!</v>
      </c>
      <c r="AA108" s="236" t="e">
        <f>Заполните_Список!#REF!</f>
        <v>#REF!</v>
      </c>
      <c r="AB108" s="236" t="e">
        <f>Заполните_Список!#REF!</f>
        <v>#REF!</v>
      </c>
      <c r="AC108" s="236" t="e">
        <f>Заполните_Список!#REF!</f>
        <v>#REF!</v>
      </c>
      <c r="AD108" s="236" t="e">
        <f>Заполните_Список!#REF!</f>
        <v>#REF!</v>
      </c>
      <c r="AE108" s="236" t="e">
        <f>Заполните_Список!#REF!</f>
        <v>#REF!</v>
      </c>
      <c r="AF108" s="236" t="e">
        <f>Заполните_Список!#REF!</f>
        <v>#REF!</v>
      </c>
      <c r="AG108" s="236" t="e">
        <f>Заполните_Список!#REF!</f>
        <v>#REF!</v>
      </c>
      <c r="AH108" s="236" t="e">
        <f>Заполните_Список!#REF!</f>
        <v>#REF!</v>
      </c>
      <c r="AI108" s="236" t="e">
        <f>Заполните_Список!#REF!</f>
        <v>#REF!</v>
      </c>
      <c r="AJ108" s="236" t="e">
        <f>Заполните_Список!#REF!</f>
        <v>#REF!</v>
      </c>
      <c r="AK108" s="236" t="e">
        <f>Заполните_Список!#REF!</f>
        <v>#REF!</v>
      </c>
      <c r="AL108" s="236" t="e">
        <f>Заполните_Список!#REF!</f>
        <v>#REF!</v>
      </c>
      <c r="AM108" s="236" t="e">
        <f>Заполните_Список!#REF!</f>
        <v>#REF!</v>
      </c>
      <c r="AN108" s="236" t="e">
        <f>Заполните_Список!#REF!</f>
        <v>#REF!</v>
      </c>
      <c r="AO108" s="236" t="e">
        <f>Заполните_Список!#REF!</f>
        <v>#REF!</v>
      </c>
      <c r="AP108" s="236" t="e">
        <f>Заполните_Список!#REF!</f>
        <v>#REF!</v>
      </c>
      <c r="AQ108" s="236" t="e">
        <f>Заполните_Список!#REF!</f>
        <v>#REF!</v>
      </c>
    </row>
    <row r="109" spans="1:43" ht="18.75" customHeight="1">
      <c r="A109" s="243" t="e">
        <f>Заполните_Список!#REF!</f>
        <v>#REF!</v>
      </c>
      <c r="B109" s="244" t="e">
        <f>Заполните_Список!#REF!</f>
        <v>#REF!</v>
      </c>
      <c r="C109" s="258" t="str">
        <f t="shared" si="6"/>
        <v/>
      </c>
      <c r="D109" s="244" t="e">
        <f>Заполните_Список!#REF!</f>
        <v>#REF!</v>
      </c>
      <c r="E109" s="236"/>
      <c r="F109" s="243">
        <f t="shared" si="7"/>
        <v>106</v>
      </c>
      <c r="G109" s="236" t="e">
        <f>LEFT(Заполните_Список!#REF!,FIND(" ",Заполните_Список!#REF!,1)-1)</f>
        <v>#REF!</v>
      </c>
      <c r="H109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09" s="236" t="e">
        <f>RIGHT(Заполните_Список!#REF!,LEN(Заполните_Список!#REF!)-(FIND(" ",Заполните_Список!#REF!,FIND(" ",Заполните_Список!#REF!,1)+1)))</f>
        <v>#REF!</v>
      </c>
      <c r="J109" s="236"/>
      <c r="K109" s="347"/>
      <c r="L109" s="236"/>
      <c r="M109" s="236" t="e">
        <f>Заполните_Список!#REF!</f>
        <v>#REF!</v>
      </c>
      <c r="N109" s="259" t="str">
        <f t="shared" si="8"/>
        <v/>
      </c>
      <c r="O109" s="236" t="e">
        <f>Заполните_Список!#REF!</f>
        <v>#REF!</v>
      </c>
      <c r="P109" s="243"/>
      <c r="Q109" s="243"/>
      <c r="R109" s="243"/>
      <c r="S109" s="243"/>
      <c r="T109" s="236" t="e">
        <f>Заполните_Список!#REF!</f>
        <v>#REF!</v>
      </c>
      <c r="U109" s="236" t="e">
        <f>Заполните_Список!#REF!</f>
        <v>#REF!</v>
      </c>
      <c r="V109" s="236" t="e">
        <f>Заполните_Список!#REF!</f>
        <v>#REF!</v>
      </c>
      <c r="W109" s="236" t="e">
        <f>Заполните_Список!#REF!</f>
        <v>#REF!</v>
      </c>
      <c r="X109" s="236" t="e">
        <f>Заполните_Список!#REF!</f>
        <v>#REF!</v>
      </c>
      <c r="Y109" s="236" t="e">
        <f>Заполните_Список!#REF!</f>
        <v>#REF!</v>
      </c>
      <c r="Z109" s="236" t="e">
        <f>Заполните_Список!#REF!</f>
        <v>#REF!</v>
      </c>
      <c r="AA109" s="236" t="e">
        <f>Заполните_Список!#REF!</f>
        <v>#REF!</v>
      </c>
      <c r="AB109" s="236" t="e">
        <f>Заполните_Список!#REF!</f>
        <v>#REF!</v>
      </c>
      <c r="AC109" s="236" t="e">
        <f>Заполните_Список!#REF!</f>
        <v>#REF!</v>
      </c>
      <c r="AD109" s="236" t="e">
        <f>Заполните_Список!#REF!</f>
        <v>#REF!</v>
      </c>
      <c r="AE109" s="236" t="e">
        <f>Заполните_Список!#REF!</f>
        <v>#REF!</v>
      </c>
      <c r="AF109" s="236" t="e">
        <f>Заполните_Список!#REF!</f>
        <v>#REF!</v>
      </c>
      <c r="AG109" s="236" t="e">
        <f>Заполните_Список!#REF!</f>
        <v>#REF!</v>
      </c>
      <c r="AH109" s="236" t="e">
        <f>Заполните_Список!#REF!</f>
        <v>#REF!</v>
      </c>
      <c r="AI109" s="236" t="e">
        <f>Заполните_Список!#REF!</f>
        <v>#REF!</v>
      </c>
      <c r="AJ109" s="236" t="e">
        <f>Заполните_Список!#REF!</f>
        <v>#REF!</v>
      </c>
      <c r="AK109" s="236" t="e">
        <f>Заполните_Список!#REF!</f>
        <v>#REF!</v>
      </c>
      <c r="AL109" s="236" t="e">
        <f>Заполните_Список!#REF!</f>
        <v>#REF!</v>
      </c>
      <c r="AM109" s="236" t="e">
        <f>Заполните_Список!#REF!</f>
        <v>#REF!</v>
      </c>
      <c r="AN109" s="236" t="e">
        <f>Заполните_Список!#REF!</f>
        <v>#REF!</v>
      </c>
      <c r="AO109" s="236" t="e">
        <f>Заполните_Список!#REF!</f>
        <v>#REF!</v>
      </c>
      <c r="AP109" s="236" t="e">
        <f>Заполните_Список!#REF!</f>
        <v>#REF!</v>
      </c>
      <c r="AQ109" s="236" t="e">
        <f>Заполните_Список!#REF!</f>
        <v>#REF!</v>
      </c>
    </row>
    <row r="110" spans="1:43" ht="18.75" customHeight="1">
      <c r="A110" s="243" t="e">
        <f>Заполните_Список!#REF!</f>
        <v>#REF!</v>
      </c>
      <c r="B110" s="244" t="e">
        <f>Заполните_Список!#REF!</f>
        <v>#REF!</v>
      </c>
      <c r="C110" s="258" t="str">
        <f t="shared" si="6"/>
        <v/>
      </c>
      <c r="D110" s="244" t="e">
        <f>Заполните_Список!#REF!</f>
        <v>#REF!</v>
      </c>
      <c r="E110" s="236"/>
      <c r="F110" s="243">
        <f t="shared" si="7"/>
        <v>107</v>
      </c>
      <c r="G110" s="236" t="e">
        <f>LEFT(Заполните_Список!#REF!,FIND(" ",Заполните_Список!#REF!,1)-1)</f>
        <v>#REF!</v>
      </c>
      <c r="H110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10" s="236" t="e">
        <f>RIGHT(Заполните_Список!#REF!,LEN(Заполните_Список!#REF!)-(FIND(" ",Заполните_Список!#REF!,FIND(" ",Заполните_Список!#REF!,1)+1)))</f>
        <v>#REF!</v>
      </c>
      <c r="J110" s="236"/>
      <c r="K110" s="347"/>
      <c r="L110" s="236"/>
      <c r="M110" s="236" t="e">
        <f>Заполните_Список!#REF!</f>
        <v>#REF!</v>
      </c>
      <c r="N110" s="259" t="str">
        <f t="shared" si="8"/>
        <v/>
      </c>
      <c r="O110" s="236" t="e">
        <f>Заполните_Список!#REF!</f>
        <v>#REF!</v>
      </c>
      <c r="P110" s="243"/>
      <c r="Q110" s="243"/>
      <c r="R110" s="243"/>
      <c r="S110" s="243"/>
      <c r="T110" s="236" t="e">
        <f>Заполните_Список!#REF!</f>
        <v>#REF!</v>
      </c>
      <c r="U110" s="236" t="e">
        <f>Заполните_Список!#REF!</f>
        <v>#REF!</v>
      </c>
      <c r="V110" s="236" t="e">
        <f>Заполните_Список!#REF!</f>
        <v>#REF!</v>
      </c>
      <c r="W110" s="236" t="e">
        <f>Заполните_Список!#REF!</f>
        <v>#REF!</v>
      </c>
      <c r="X110" s="236" t="e">
        <f>Заполните_Список!#REF!</f>
        <v>#REF!</v>
      </c>
      <c r="Y110" s="236" t="e">
        <f>Заполните_Список!#REF!</f>
        <v>#REF!</v>
      </c>
      <c r="Z110" s="236" t="e">
        <f>Заполните_Список!#REF!</f>
        <v>#REF!</v>
      </c>
      <c r="AA110" s="236" t="e">
        <f>Заполните_Список!#REF!</f>
        <v>#REF!</v>
      </c>
      <c r="AB110" s="236" t="e">
        <f>Заполните_Список!#REF!</f>
        <v>#REF!</v>
      </c>
      <c r="AC110" s="236" t="e">
        <f>Заполните_Список!#REF!</f>
        <v>#REF!</v>
      </c>
      <c r="AD110" s="236" t="e">
        <f>Заполните_Список!#REF!</f>
        <v>#REF!</v>
      </c>
      <c r="AE110" s="236" t="e">
        <f>Заполните_Список!#REF!</f>
        <v>#REF!</v>
      </c>
      <c r="AF110" s="236" t="e">
        <f>Заполните_Список!#REF!</f>
        <v>#REF!</v>
      </c>
      <c r="AG110" s="236" t="e">
        <f>Заполните_Список!#REF!</f>
        <v>#REF!</v>
      </c>
      <c r="AH110" s="236" t="e">
        <f>Заполните_Список!#REF!</f>
        <v>#REF!</v>
      </c>
      <c r="AI110" s="236" t="e">
        <f>Заполните_Список!#REF!</f>
        <v>#REF!</v>
      </c>
      <c r="AJ110" s="236" t="e">
        <f>Заполните_Список!#REF!</f>
        <v>#REF!</v>
      </c>
      <c r="AK110" s="236" t="e">
        <f>Заполните_Список!#REF!</f>
        <v>#REF!</v>
      </c>
      <c r="AL110" s="236" t="e">
        <f>Заполните_Список!#REF!</f>
        <v>#REF!</v>
      </c>
      <c r="AM110" s="236" t="e">
        <f>Заполните_Список!#REF!</f>
        <v>#REF!</v>
      </c>
      <c r="AN110" s="236" t="e">
        <f>Заполните_Список!#REF!</f>
        <v>#REF!</v>
      </c>
      <c r="AO110" s="236" t="e">
        <f>Заполните_Список!#REF!</f>
        <v>#REF!</v>
      </c>
      <c r="AP110" s="236" t="e">
        <f>Заполните_Список!#REF!</f>
        <v>#REF!</v>
      </c>
      <c r="AQ110" s="236" t="e">
        <f>Заполните_Список!#REF!</f>
        <v>#REF!</v>
      </c>
    </row>
    <row r="111" spans="1:43" ht="18.75" customHeight="1">
      <c r="A111" s="243" t="e">
        <f>Заполните_Список!#REF!</f>
        <v>#REF!</v>
      </c>
      <c r="B111" s="244" t="e">
        <f>Заполните_Список!#REF!</f>
        <v>#REF!</v>
      </c>
      <c r="C111" s="258" t="str">
        <f t="shared" si="6"/>
        <v/>
      </c>
      <c r="D111" s="244" t="e">
        <f>Заполните_Список!#REF!</f>
        <v>#REF!</v>
      </c>
      <c r="E111" s="236"/>
      <c r="F111" s="243">
        <f t="shared" si="7"/>
        <v>108</v>
      </c>
      <c r="G111" s="236" t="e">
        <f>LEFT(Заполните_Список!#REF!,FIND(" ",Заполните_Список!#REF!,1)-1)</f>
        <v>#REF!</v>
      </c>
      <c r="H111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11" s="236" t="e">
        <f>RIGHT(Заполните_Список!#REF!,LEN(Заполните_Список!#REF!)-(FIND(" ",Заполните_Список!#REF!,FIND(" ",Заполните_Список!#REF!,1)+1)))</f>
        <v>#REF!</v>
      </c>
      <c r="J111" s="236"/>
      <c r="K111" s="347"/>
      <c r="L111" s="236"/>
      <c r="M111" s="236" t="e">
        <f>Заполните_Список!#REF!</f>
        <v>#REF!</v>
      </c>
      <c r="N111" s="259" t="str">
        <f t="shared" si="8"/>
        <v/>
      </c>
      <c r="O111" s="236" t="e">
        <f>Заполните_Список!#REF!</f>
        <v>#REF!</v>
      </c>
      <c r="P111" s="243"/>
      <c r="Q111" s="243"/>
      <c r="R111" s="243"/>
      <c r="S111" s="243"/>
      <c r="T111" s="236" t="e">
        <f>Заполните_Список!#REF!</f>
        <v>#REF!</v>
      </c>
      <c r="U111" s="236" t="e">
        <f>Заполните_Список!#REF!</f>
        <v>#REF!</v>
      </c>
      <c r="V111" s="236" t="e">
        <f>Заполните_Список!#REF!</f>
        <v>#REF!</v>
      </c>
      <c r="W111" s="236" t="e">
        <f>Заполните_Список!#REF!</f>
        <v>#REF!</v>
      </c>
      <c r="X111" s="236" t="e">
        <f>Заполните_Список!#REF!</f>
        <v>#REF!</v>
      </c>
      <c r="Y111" s="236" t="e">
        <f>Заполните_Список!#REF!</f>
        <v>#REF!</v>
      </c>
      <c r="Z111" s="236" t="e">
        <f>Заполните_Список!#REF!</f>
        <v>#REF!</v>
      </c>
      <c r="AA111" s="236" t="e">
        <f>Заполните_Список!#REF!</f>
        <v>#REF!</v>
      </c>
      <c r="AB111" s="236" t="e">
        <f>Заполните_Список!#REF!</f>
        <v>#REF!</v>
      </c>
      <c r="AC111" s="236" t="e">
        <f>Заполните_Список!#REF!</f>
        <v>#REF!</v>
      </c>
      <c r="AD111" s="236" t="e">
        <f>Заполните_Список!#REF!</f>
        <v>#REF!</v>
      </c>
      <c r="AE111" s="236" t="e">
        <f>Заполните_Список!#REF!</f>
        <v>#REF!</v>
      </c>
      <c r="AF111" s="236" t="e">
        <f>Заполните_Список!#REF!</f>
        <v>#REF!</v>
      </c>
      <c r="AG111" s="236" t="e">
        <f>Заполните_Список!#REF!</f>
        <v>#REF!</v>
      </c>
      <c r="AH111" s="236" t="e">
        <f>Заполните_Список!#REF!</f>
        <v>#REF!</v>
      </c>
      <c r="AI111" s="236" t="e">
        <f>Заполните_Список!#REF!</f>
        <v>#REF!</v>
      </c>
      <c r="AJ111" s="236" t="e">
        <f>Заполните_Список!#REF!</f>
        <v>#REF!</v>
      </c>
      <c r="AK111" s="236" t="e">
        <f>Заполните_Список!#REF!</f>
        <v>#REF!</v>
      </c>
      <c r="AL111" s="236" t="e">
        <f>Заполните_Список!#REF!</f>
        <v>#REF!</v>
      </c>
      <c r="AM111" s="236" t="e">
        <f>Заполните_Список!#REF!</f>
        <v>#REF!</v>
      </c>
      <c r="AN111" s="236" t="e">
        <f>Заполните_Список!#REF!</f>
        <v>#REF!</v>
      </c>
      <c r="AO111" s="236" t="e">
        <f>Заполните_Список!#REF!</f>
        <v>#REF!</v>
      </c>
      <c r="AP111" s="236" t="e">
        <f>Заполните_Список!#REF!</f>
        <v>#REF!</v>
      </c>
      <c r="AQ111" s="236" t="e">
        <f>Заполните_Список!#REF!</f>
        <v>#REF!</v>
      </c>
    </row>
    <row r="112" spans="1:43" ht="18.75" customHeight="1">
      <c r="A112" s="243" t="e">
        <f>Заполните_Список!#REF!</f>
        <v>#REF!</v>
      </c>
      <c r="B112" s="244" t="e">
        <f>Заполните_Список!#REF!</f>
        <v>#REF!</v>
      </c>
      <c r="C112" s="258" t="str">
        <f t="shared" si="6"/>
        <v/>
      </c>
      <c r="D112" s="244" t="e">
        <f>Заполните_Список!#REF!</f>
        <v>#REF!</v>
      </c>
      <c r="E112" s="236"/>
      <c r="F112" s="243">
        <f t="shared" si="7"/>
        <v>109</v>
      </c>
      <c r="G112" s="236" t="e">
        <f>LEFT(Заполните_Список!#REF!,FIND(" ",Заполните_Список!#REF!,1)-1)</f>
        <v>#REF!</v>
      </c>
      <c r="H112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12" s="236" t="e">
        <f>RIGHT(Заполните_Список!#REF!,LEN(Заполните_Список!#REF!)-(FIND(" ",Заполните_Список!#REF!,FIND(" ",Заполните_Список!#REF!,1)+1)))</f>
        <v>#REF!</v>
      </c>
      <c r="J112" s="236"/>
      <c r="K112" s="347"/>
      <c r="L112" s="236"/>
      <c r="M112" s="236" t="e">
        <f>Заполните_Список!#REF!</f>
        <v>#REF!</v>
      </c>
      <c r="N112" s="259" t="str">
        <f t="shared" si="8"/>
        <v/>
      </c>
      <c r="O112" s="236" t="e">
        <f>Заполните_Список!#REF!</f>
        <v>#REF!</v>
      </c>
      <c r="P112" s="243"/>
      <c r="Q112" s="243"/>
      <c r="R112" s="243"/>
      <c r="S112" s="243"/>
      <c r="T112" s="236" t="e">
        <f>Заполните_Список!#REF!</f>
        <v>#REF!</v>
      </c>
      <c r="U112" s="236" t="e">
        <f>Заполните_Список!#REF!</f>
        <v>#REF!</v>
      </c>
      <c r="V112" s="236" t="e">
        <f>Заполните_Список!#REF!</f>
        <v>#REF!</v>
      </c>
      <c r="W112" s="236" t="e">
        <f>Заполните_Список!#REF!</f>
        <v>#REF!</v>
      </c>
      <c r="X112" s="236" t="e">
        <f>Заполните_Список!#REF!</f>
        <v>#REF!</v>
      </c>
      <c r="Y112" s="236" t="e">
        <f>Заполните_Список!#REF!</f>
        <v>#REF!</v>
      </c>
      <c r="Z112" s="236" t="e">
        <f>Заполните_Список!#REF!</f>
        <v>#REF!</v>
      </c>
      <c r="AA112" s="236" t="e">
        <f>Заполните_Список!#REF!</f>
        <v>#REF!</v>
      </c>
      <c r="AB112" s="236" t="e">
        <f>Заполните_Список!#REF!</f>
        <v>#REF!</v>
      </c>
      <c r="AC112" s="236" t="e">
        <f>Заполните_Список!#REF!</f>
        <v>#REF!</v>
      </c>
      <c r="AD112" s="236" t="e">
        <f>Заполните_Список!#REF!</f>
        <v>#REF!</v>
      </c>
      <c r="AE112" s="236" t="e">
        <f>Заполните_Список!#REF!</f>
        <v>#REF!</v>
      </c>
      <c r="AF112" s="236" t="e">
        <f>Заполните_Список!#REF!</f>
        <v>#REF!</v>
      </c>
      <c r="AG112" s="236" t="e">
        <f>Заполните_Список!#REF!</f>
        <v>#REF!</v>
      </c>
      <c r="AH112" s="236" t="e">
        <f>Заполните_Список!#REF!</f>
        <v>#REF!</v>
      </c>
      <c r="AI112" s="236" t="e">
        <f>Заполните_Список!#REF!</f>
        <v>#REF!</v>
      </c>
      <c r="AJ112" s="236" t="e">
        <f>Заполните_Список!#REF!</f>
        <v>#REF!</v>
      </c>
      <c r="AK112" s="236" t="e">
        <f>Заполните_Список!#REF!</f>
        <v>#REF!</v>
      </c>
      <c r="AL112" s="236" t="e">
        <f>Заполните_Список!#REF!</f>
        <v>#REF!</v>
      </c>
      <c r="AM112" s="236" t="e">
        <f>Заполните_Список!#REF!</f>
        <v>#REF!</v>
      </c>
      <c r="AN112" s="236" t="e">
        <f>Заполните_Список!#REF!</f>
        <v>#REF!</v>
      </c>
      <c r="AO112" s="236" t="e">
        <f>Заполните_Список!#REF!</f>
        <v>#REF!</v>
      </c>
      <c r="AP112" s="236" t="e">
        <f>Заполните_Список!#REF!</f>
        <v>#REF!</v>
      </c>
      <c r="AQ112" s="236" t="e">
        <f>Заполните_Список!#REF!</f>
        <v>#REF!</v>
      </c>
    </row>
    <row r="113" spans="1:43" ht="18.75" customHeight="1">
      <c r="A113" s="243" t="e">
        <f>Заполните_Список!#REF!</f>
        <v>#REF!</v>
      </c>
      <c r="B113" s="244">
        <f>Заполните_Список!$C67</f>
        <v>128</v>
      </c>
      <c r="C113" s="258" t="str">
        <f t="shared" si="6"/>
        <v>Оленинский муниципальный округ</v>
      </c>
      <c r="D113" s="244">
        <f>Заполните_Список!$G67</f>
        <v>280011</v>
      </c>
      <c r="E113" s="236"/>
      <c r="F113" s="243">
        <f t="shared" si="7"/>
        <v>110</v>
      </c>
      <c r="G113" s="236" t="str">
        <f>LEFT(Заполните_Список!$F67,FIND(" ",Заполните_Список!$F67,1)-1)</f>
        <v>Жигунова</v>
      </c>
      <c r="H113" s="236" t="str">
        <f>MID(Заполните_Список!$F67,FIND(" ",Заполните_Список!$F67,1)+1,(FIND(" ",Заполните_Список!$F67,FIND(" ",Заполните_Список!$F67,1)+1)-FIND(" ",Заполните_Список!$F67,1))-1)</f>
        <v>Евгения</v>
      </c>
      <c r="I113" s="236" t="str">
        <f>RIGHT(Заполните_Список!$F67,LEN(Заполните_Список!$F67)-(FIND(" ",Заполните_Список!$F67,FIND(" ",Заполните_Список!$F67,1)+1)))</f>
        <v>Дмитриевна</v>
      </c>
      <c r="J113" s="236"/>
      <c r="K113" s="347"/>
      <c r="L113" s="236"/>
      <c r="M113" s="236">
        <f>Заполните_Список!L67</f>
        <v>0</v>
      </c>
      <c r="N113" s="259" t="str">
        <f t="shared" si="8"/>
        <v>Муниципальное казенное общеобразовательное учреждение Знаменская основная общеобразовательная школа</v>
      </c>
      <c r="O113" s="236">
        <f>Заполните_Список!I67</f>
        <v>7</v>
      </c>
      <c r="P113" s="243"/>
      <c r="Q113" s="243"/>
      <c r="R113" s="243"/>
      <c r="S113" s="243"/>
      <c r="T113" s="236" t="e">
        <f>Заполните_Список!#REF!</f>
        <v>#REF!</v>
      </c>
      <c r="U113" s="236" t="e">
        <f>Заполните_Список!#REF!</f>
        <v>#REF!</v>
      </c>
      <c r="V113" s="236" t="e">
        <f>Заполните_Список!#REF!</f>
        <v>#REF!</v>
      </c>
      <c r="W113" s="236" t="e">
        <f>Заполните_Список!#REF!</f>
        <v>#REF!</v>
      </c>
      <c r="X113" s="236" t="e">
        <f>Заполните_Список!#REF!</f>
        <v>#REF!</v>
      </c>
      <c r="Y113" s="236" t="e">
        <f>Заполните_Список!#REF!</f>
        <v>#REF!</v>
      </c>
      <c r="Z113" s="236" t="e">
        <f>Заполните_Список!#REF!</f>
        <v>#REF!</v>
      </c>
      <c r="AA113" s="236" t="e">
        <f>Заполните_Список!#REF!</f>
        <v>#REF!</v>
      </c>
      <c r="AB113" s="236" t="e">
        <f>Заполните_Список!#REF!</f>
        <v>#REF!</v>
      </c>
      <c r="AC113" s="236" t="e">
        <f>Заполните_Список!#REF!</f>
        <v>#REF!</v>
      </c>
      <c r="AD113" s="236" t="e">
        <f>Заполните_Список!#REF!</f>
        <v>#REF!</v>
      </c>
      <c r="AE113" s="236" t="e">
        <f>Заполните_Список!#REF!</f>
        <v>#REF!</v>
      </c>
      <c r="AF113" s="236" t="e">
        <f>Заполните_Список!#REF!</f>
        <v>#REF!</v>
      </c>
      <c r="AG113" s="236" t="e">
        <f>Заполните_Список!#REF!</f>
        <v>#REF!</v>
      </c>
      <c r="AH113" s="236" t="e">
        <f>Заполните_Список!#REF!</f>
        <v>#REF!</v>
      </c>
      <c r="AI113" s="236" t="e">
        <f>Заполните_Список!#REF!</f>
        <v>#REF!</v>
      </c>
      <c r="AJ113" s="236" t="e">
        <f>Заполните_Список!#REF!</f>
        <v>#REF!</v>
      </c>
      <c r="AK113" s="236" t="e">
        <f>Заполните_Список!#REF!</f>
        <v>#REF!</v>
      </c>
      <c r="AL113" s="236" t="e">
        <f>Заполните_Список!#REF!</f>
        <v>#REF!</v>
      </c>
      <c r="AM113" s="236" t="e">
        <f>Заполните_Список!#REF!</f>
        <v>#REF!</v>
      </c>
      <c r="AN113" s="236" t="e">
        <f>Заполните_Список!#REF!</f>
        <v>#REF!</v>
      </c>
      <c r="AO113" s="236" t="e">
        <f>Заполните_Список!#REF!</f>
        <v>#REF!</v>
      </c>
      <c r="AP113" s="236" t="e">
        <f>Заполните_Список!#REF!</f>
        <v>#REF!</v>
      </c>
      <c r="AQ113" s="236" t="e">
        <f>Заполните_Список!#REF!</f>
        <v>#REF!</v>
      </c>
    </row>
    <row r="114" spans="1:43" ht="18.75" customHeight="1">
      <c r="A114" s="243">
        <f>Заполните_Список!$B67</f>
        <v>111</v>
      </c>
      <c r="B114" s="244">
        <f>Заполните_Список!$C68</f>
        <v>128</v>
      </c>
      <c r="C114" s="258" t="str">
        <f t="shared" si="6"/>
        <v>Оленинский муниципальный округ</v>
      </c>
      <c r="D114" s="244">
        <f>Заполните_Список!$G68</f>
        <v>280011</v>
      </c>
      <c r="E114" s="236"/>
      <c r="F114" s="243">
        <f t="shared" si="7"/>
        <v>111</v>
      </c>
      <c r="G114" s="236" t="str">
        <f>LEFT(Заполните_Список!$F68,FIND(" ",Заполните_Список!$F68,1)-1)</f>
        <v>Куосайте</v>
      </c>
      <c r="H114" s="236" t="str">
        <f>MID(Заполните_Список!$F68,FIND(" ",Заполните_Список!$F68,1)+1,(FIND(" ",Заполните_Список!$F68,FIND(" ",Заполните_Список!$F68,1)+1)-FIND(" ",Заполните_Список!$F68,1))-1)</f>
        <v>Дана</v>
      </c>
      <c r="I114" s="236" t="str">
        <f>RIGHT(Заполните_Список!$F68,LEN(Заполните_Список!$F68)-(FIND(" ",Заполните_Список!$F68,FIND(" ",Заполните_Список!$F68,1)+1)))</f>
        <v>Ромасо</v>
      </c>
      <c r="J114" s="236"/>
      <c r="K114" s="347"/>
      <c r="L114" s="236"/>
      <c r="M114" s="236">
        <f>Заполните_Список!L68</f>
        <v>0</v>
      </c>
      <c r="N114" s="259" t="str">
        <f t="shared" si="8"/>
        <v>Муниципальное казенное общеобразовательное учреждение Знаменская основная общеобразовательная школа</v>
      </c>
      <c r="O114" s="236">
        <f>Заполните_Список!I68</f>
        <v>8</v>
      </c>
      <c r="P114" s="243"/>
      <c r="Q114" s="243"/>
      <c r="R114" s="243"/>
      <c r="S114" s="243"/>
      <c r="T114" s="236">
        <f>Заполните_Список!N67</f>
        <v>0</v>
      </c>
      <c r="U114" s="236">
        <f>Заполните_Список!O67</f>
        <v>0</v>
      </c>
      <c r="V114" s="236">
        <f>Заполните_Список!P67</f>
        <v>0</v>
      </c>
      <c r="W114" s="236">
        <f>Заполните_Список!Q67</f>
        <v>0</v>
      </c>
      <c r="X114" s="236">
        <f>Заполните_Список!R67</f>
        <v>0</v>
      </c>
      <c r="Y114" s="236">
        <f>Заполните_Список!S67</f>
        <v>0</v>
      </c>
      <c r="Z114" s="236">
        <f>Заполните_Список!T67</f>
        <v>0</v>
      </c>
      <c r="AA114" s="236">
        <f>Заполните_Список!U67</f>
        <v>0</v>
      </c>
      <c r="AB114" s="236">
        <f>Заполните_Список!V67</f>
        <v>0</v>
      </c>
      <c r="AC114" s="236">
        <f>Заполните_Список!W67</f>
        <v>0</v>
      </c>
      <c r="AD114" s="236">
        <f>Заполните_Список!X67</f>
        <v>0</v>
      </c>
      <c r="AE114" s="236">
        <f>Заполните_Список!Y67</f>
        <v>0</v>
      </c>
      <c r="AF114" s="236">
        <f>Заполните_Список!Z67</f>
        <v>0</v>
      </c>
      <c r="AG114" s="236">
        <f>Заполните_Список!AA67</f>
        <v>0</v>
      </c>
      <c r="AH114" s="236">
        <f>Заполните_Список!AB67</f>
        <v>0</v>
      </c>
      <c r="AI114" s="236">
        <f>Заполните_Список!AC67</f>
        <v>0</v>
      </c>
      <c r="AJ114" s="236">
        <f>Заполните_Список!AD67</f>
        <v>0</v>
      </c>
      <c r="AK114" s="236">
        <f>Заполните_Список!AE67</f>
        <v>0</v>
      </c>
      <c r="AL114" s="236">
        <f>Заполните_Список!AF67</f>
        <v>0</v>
      </c>
      <c r="AM114" s="236">
        <f>Заполните_Список!AG67</f>
        <v>0</v>
      </c>
      <c r="AN114" s="236">
        <f>Заполните_Список!AH67</f>
        <v>0</v>
      </c>
      <c r="AO114" s="236">
        <f>Заполните_Список!AI67</f>
        <v>0</v>
      </c>
      <c r="AP114" s="236">
        <f>Заполните_Список!AJ67</f>
        <v>0</v>
      </c>
      <c r="AQ114" s="236">
        <f>Заполните_Список!AK67</f>
        <v>0</v>
      </c>
    </row>
    <row r="115" spans="1:43" ht="18.75" customHeight="1">
      <c r="A115" s="243">
        <f>Заполните_Список!$B68</f>
        <v>112</v>
      </c>
      <c r="B115" s="244">
        <f>Заполните_Список!$C69</f>
        <v>128</v>
      </c>
      <c r="C115" s="258" t="str">
        <f t="shared" si="6"/>
        <v>Оленинский муниципальный округ</v>
      </c>
      <c r="D115" s="244">
        <f>Заполните_Список!$G69</f>
        <v>280011</v>
      </c>
      <c r="E115" s="236"/>
      <c r="F115" s="243">
        <f t="shared" si="7"/>
        <v>112</v>
      </c>
      <c r="G115" s="236" t="str">
        <f>LEFT(Заполните_Список!$F69,FIND(" ",Заполните_Список!$F69,1)-1)</f>
        <v>Ждан</v>
      </c>
      <c r="H115" s="236" t="str">
        <f>MID(Заполните_Список!$F69,FIND(" ",Заполните_Список!$F69,1)+1,(FIND(" ",Заполните_Список!$F69,FIND(" ",Заполните_Список!$F69,1)+1)-FIND(" ",Заполните_Список!$F69,1))-1)</f>
        <v>Александр</v>
      </c>
      <c r="I115" s="236" t="str">
        <f>RIGHT(Заполните_Список!$F69,LEN(Заполните_Список!$F69)-(FIND(" ",Заполните_Список!$F69,FIND(" ",Заполните_Список!$F69,1)+1)))</f>
        <v>Алексеевич</v>
      </c>
      <c r="J115" s="236"/>
      <c r="K115" s="347"/>
      <c r="L115" s="236"/>
      <c r="M115" s="236">
        <f>Заполните_Список!L69</f>
        <v>0</v>
      </c>
      <c r="N115" s="259" t="str">
        <f t="shared" si="8"/>
        <v>Муниципальное казенное общеобразовательное учреждение Знаменская основная общеобразовательная школа</v>
      </c>
      <c r="O115" s="236">
        <f>Заполните_Список!I69</f>
        <v>9</v>
      </c>
      <c r="P115" s="243"/>
      <c r="Q115" s="243"/>
      <c r="R115" s="243"/>
      <c r="S115" s="243"/>
      <c r="T115" s="236">
        <f>Заполните_Список!N68</f>
        <v>0</v>
      </c>
      <c r="U115" s="236">
        <f>Заполните_Список!O68</f>
        <v>0</v>
      </c>
      <c r="V115" s="236">
        <f>Заполните_Список!P68</f>
        <v>0</v>
      </c>
      <c r="W115" s="236">
        <f>Заполните_Список!Q68</f>
        <v>0</v>
      </c>
      <c r="X115" s="236">
        <f>Заполните_Список!R68</f>
        <v>0</v>
      </c>
      <c r="Y115" s="236">
        <f>Заполните_Список!S68</f>
        <v>0</v>
      </c>
      <c r="Z115" s="236">
        <f>Заполните_Список!T68</f>
        <v>0</v>
      </c>
      <c r="AA115" s="236">
        <f>Заполните_Список!U68</f>
        <v>0</v>
      </c>
      <c r="AB115" s="236">
        <f>Заполните_Список!V68</f>
        <v>0</v>
      </c>
      <c r="AC115" s="236">
        <f>Заполните_Список!W68</f>
        <v>0</v>
      </c>
      <c r="AD115" s="236">
        <f>Заполните_Список!X68</f>
        <v>0</v>
      </c>
      <c r="AE115" s="236">
        <f>Заполните_Список!Y68</f>
        <v>0</v>
      </c>
      <c r="AF115" s="236">
        <f>Заполните_Список!Z68</f>
        <v>0</v>
      </c>
      <c r="AG115" s="236">
        <f>Заполните_Список!AA68</f>
        <v>0</v>
      </c>
      <c r="AH115" s="236">
        <f>Заполните_Список!AB68</f>
        <v>0</v>
      </c>
      <c r="AI115" s="236">
        <f>Заполните_Список!AC68</f>
        <v>0</v>
      </c>
      <c r="AJ115" s="236">
        <f>Заполните_Список!AD68</f>
        <v>0</v>
      </c>
      <c r="AK115" s="236">
        <f>Заполните_Список!AE68</f>
        <v>0</v>
      </c>
      <c r="AL115" s="236">
        <f>Заполните_Список!AF68</f>
        <v>0</v>
      </c>
      <c r="AM115" s="236">
        <f>Заполните_Список!AG68</f>
        <v>0</v>
      </c>
      <c r="AN115" s="236">
        <f>Заполните_Список!AH68</f>
        <v>0</v>
      </c>
      <c r="AO115" s="236">
        <f>Заполните_Список!AI68</f>
        <v>0</v>
      </c>
      <c r="AP115" s="236">
        <f>Заполните_Список!AJ68</f>
        <v>0</v>
      </c>
      <c r="AQ115" s="236">
        <f>Заполните_Список!AK68</f>
        <v>0</v>
      </c>
    </row>
    <row r="116" spans="1:43" ht="18.75" customHeight="1">
      <c r="A116" s="243">
        <f>Заполните_Список!$B69</f>
        <v>113</v>
      </c>
      <c r="B116" s="244">
        <f>Заполните_Список!$C70</f>
        <v>128</v>
      </c>
      <c r="C116" s="258" t="str">
        <f t="shared" si="6"/>
        <v>Оленинский муниципальный округ</v>
      </c>
      <c r="D116" s="244">
        <f>Заполните_Список!$G70</f>
        <v>280011</v>
      </c>
      <c r="E116" s="236"/>
      <c r="F116" s="243">
        <f t="shared" si="7"/>
        <v>113</v>
      </c>
      <c r="G116" s="236" t="str">
        <f>LEFT(Заполните_Список!$F70,FIND(" ",Заполните_Список!$F70,1)-1)</f>
        <v>Шунихина</v>
      </c>
      <c r="H116" s="236" t="str">
        <f>MID(Заполните_Список!$F70,FIND(" ",Заполните_Список!$F70,1)+1,(FIND(" ",Заполните_Список!$F70,FIND(" ",Заполните_Список!$F70,1)+1)-FIND(" ",Заполните_Список!$F70,1))-1)</f>
        <v>Анастасия</v>
      </c>
      <c r="I116" s="236" t="str">
        <f>RIGHT(Заполните_Список!$F70,LEN(Заполните_Список!$F70)-(FIND(" ",Заполните_Список!$F70,FIND(" ",Заполните_Список!$F70,1)+1)))</f>
        <v>Викторовна</v>
      </c>
      <c r="J116" s="236"/>
      <c r="K116" s="347"/>
      <c r="L116" s="236"/>
      <c r="M116" s="236">
        <f>Заполните_Список!L70</f>
        <v>0</v>
      </c>
      <c r="N116" s="259" t="str">
        <f t="shared" si="8"/>
        <v>Муниципальное казенное общеобразовательное учреждение Знаменская основная общеобразовательная школа</v>
      </c>
      <c r="O116" s="236">
        <f>Заполните_Список!I70</f>
        <v>9</v>
      </c>
      <c r="P116" s="243"/>
      <c r="Q116" s="243"/>
      <c r="R116" s="243"/>
      <c r="S116" s="243"/>
      <c r="T116" s="236">
        <f>Заполните_Список!N69</f>
        <v>0</v>
      </c>
      <c r="U116" s="236">
        <f>Заполните_Список!O69</f>
        <v>0</v>
      </c>
      <c r="V116" s="236">
        <f>Заполните_Список!P69</f>
        <v>0</v>
      </c>
      <c r="W116" s="236">
        <f>Заполните_Список!Q69</f>
        <v>0</v>
      </c>
      <c r="X116" s="236">
        <f>Заполните_Список!R69</f>
        <v>0</v>
      </c>
      <c r="Y116" s="236">
        <f>Заполните_Список!S69</f>
        <v>0</v>
      </c>
      <c r="Z116" s="236">
        <f>Заполните_Список!T69</f>
        <v>0</v>
      </c>
      <c r="AA116" s="236">
        <f>Заполните_Список!U69</f>
        <v>0</v>
      </c>
      <c r="AB116" s="236">
        <f>Заполните_Список!V69</f>
        <v>0</v>
      </c>
      <c r="AC116" s="236">
        <f>Заполните_Список!W69</f>
        <v>0</v>
      </c>
      <c r="AD116" s="236">
        <f>Заполните_Список!X69</f>
        <v>0</v>
      </c>
      <c r="AE116" s="236">
        <f>Заполните_Список!Y69</f>
        <v>0</v>
      </c>
      <c r="AF116" s="236">
        <f>Заполните_Список!Z69</f>
        <v>0</v>
      </c>
      <c r="AG116" s="236">
        <f>Заполните_Список!AA69</f>
        <v>0</v>
      </c>
      <c r="AH116" s="236">
        <f>Заполните_Список!AB69</f>
        <v>0</v>
      </c>
      <c r="AI116" s="236">
        <f>Заполните_Список!AC69</f>
        <v>0</v>
      </c>
      <c r="AJ116" s="236">
        <f>Заполните_Список!AD69</f>
        <v>0</v>
      </c>
      <c r="AK116" s="236">
        <f>Заполните_Список!AE69</f>
        <v>0</v>
      </c>
      <c r="AL116" s="236">
        <f>Заполните_Список!AF69</f>
        <v>0</v>
      </c>
      <c r="AM116" s="236">
        <f>Заполните_Список!AG69</f>
        <v>0</v>
      </c>
      <c r="AN116" s="236">
        <f>Заполните_Список!AH69</f>
        <v>0</v>
      </c>
      <c r="AO116" s="236">
        <f>Заполните_Список!AI69</f>
        <v>0</v>
      </c>
      <c r="AP116" s="236">
        <f>Заполните_Список!AJ69</f>
        <v>0</v>
      </c>
      <c r="AQ116" s="236">
        <f>Заполните_Список!AK69</f>
        <v>0</v>
      </c>
    </row>
    <row r="117" spans="1:43" ht="18.75" customHeight="1">
      <c r="A117" s="243">
        <f>Заполните_Список!$B70</f>
        <v>114</v>
      </c>
      <c r="B117" s="244">
        <f>Заполните_Список!$C71</f>
        <v>128</v>
      </c>
      <c r="C117" s="258" t="str">
        <f t="shared" si="6"/>
        <v>Оленинский муниципальный округ</v>
      </c>
      <c r="D117" s="244">
        <f>Заполните_Список!$G71</f>
        <v>280011</v>
      </c>
      <c r="E117" s="236"/>
      <c r="F117" s="243">
        <f t="shared" si="7"/>
        <v>114</v>
      </c>
      <c r="G117" s="236" t="str">
        <f>LEFT(Заполните_Список!$F71,FIND(" ",Заполните_Список!$F71,1)-1)</f>
        <v>Коваль</v>
      </c>
      <c r="H117" s="236" t="str">
        <f>MID(Заполните_Список!$F71,FIND(" ",Заполните_Список!$F71,1)+1,(FIND(" ",Заполните_Список!$F71,FIND(" ",Заполните_Список!$F71,1)+1)-FIND(" ",Заполните_Список!$F71,1))-1)</f>
        <v>Ульяна</v>
      </c>
      <c r="I117" s="236" t="str">
        <f>RIGHT(Заполните_Список!$F71,LEN(Заполните_Список!$F71)-(FIND(" ",Заполните_Список!$F71,FIND(" ",Заполните_Список!$F71,1)+1)))</f>
        <v>Александровна</v>
      </c>
      <c r="J117" s="236"/>
      <c r="K117" s="347"/>
      <c r="L117" s="236"/>
      <c r="M117" s="236">
        <f>Заполните_Список!L71</f>
        <v>0</v>
      </c>
      <c r="N117" s="259" t="str">
        <f t="shared" si="8"/>
        <v>Муниципальное казенное общеобразовательное учреждение Знаменская основная общеобразовательная школа</v>
      </c>
      <c r="O117" s="236">
        <f>Заполните_Список!I71</f>
        <v>9</v>
      </c>
      <c r="P117" s="243"/>
      <c r="Q117" s="243"/>
      <c r="R117" s="243"/>
      <c r="S117" s="243"/>
      <c r="T117" s="236">
        <f>Заполните_Список!N70</f>
        <v>0</v>
      </c>
      <c r="U117" s="236">
        <f>Заполните_Список!O70</f>
        <v>0</v>
      </c>
      <c r="V117" s="236">
        <f>Заполните_Список!P70</f>
        <v>0</v>
      </c>
      <c r="W117" s="236">
        <f>Заполните_Список!Q70</f>
        <v>0</v>
      </c>
      <c r="X117" s="236">
        <f>Заполните_Список!R70</f>
        <v>0</v>
      </c>
      <c r="Y117" s="236">
        <f>Заполните_Список!S70</f>
        <v>0</v>
      </c>
      <c r="Z117" s="236">
        <f>Заполните_Список!T70</f>
        <v>0</v>
      </c>
      <c r="AA117" s="236">
        <f>Заполните_Список!U70</f>
        <v>0</v>
      </c>
      <c r="AB117" s="236">
        <f>Заполните_Список!V70</f>
        <v>0</v>
      </c>
      <c r="AC117" s="236">
        <f>Заполните_Список!W70</f>
        <v>0</v>
      </c>
      <c r="AD117" s="236">
        <f>Заполните_Список!X70</f>
        <v>0</v>
      </c>
      <c r="AE117" s="236">
        <f>Заполните_Список!Y70</f>
        <v>0</v>
      </c>
      <c r="AF117" s="236">
        <f>Заполните_Список!Z70</f>
        <v>0</v>
      </c>
      <c r="AG117" s="236">
        <f>Заполните_Список!AA70</f>
        <v>0</v>
      </c>
      <c r="AH117" s="236">
        <f>Заполните_Список!AB70</f>
        <v>0</v>
      </c>
      <c r="AI117" s="236">
        <f>Заполните_Список!AC70</f>
        <v>0</v>
      </c>
      <c r="AJ117" s="236">
        <f>Заполните_Список!AD70</f>
        <v>0</v>
      </c>
      <c r="AK117" s="236">
        <f>Заполните_Список!AE70</f>
        <v>0</v>
      </c>
      <c r="AL117" s="236">
        <f>Заполните_Список!AF70</f>
        <v>0</v>
      </c>
      <c r="AM117" s="236">
        <f>Заполните_Список!AG70</f>
        <v>0</v>
      </c>
      <c r="AN117" s="236">
        <f>Заполните_Список!AH70</f>
        <v>0</v>
      </c>
      <c r="AO117" s="236">
        <f>Заполните_Список!AI70</f>
        <v>0</v>
      </c>
      <c r="AP117" s="236">
        <f>Заполните_Список!AJ70</f>
        <v>0</v>
      </c>
      <c r="AQ117" s="236">
        <f>Заполните_Список!AK70</f>
        <v>0</v>
      </c>
    </row>
    <row r="118" spans="1:43" ht="18.75" customHeight="1">
      <c r="A118" s="243">
        <f>Заполните_Список!$B71</f>
        <v>115</v>
      </c>
      <c r="B118" s="244">
        <f>Заполните_Список!$C72</f>
        <v>128</v>
      </c>
      <c r="C118" s="258" t="str">
        <f t="shared" si="6"/>
        <v>Оленинский муниципальный округ</v>
      </c>
      <c r="D118" s="244">
        <f>Заполните_Список!$G72</f>
        <v>280012</v>
      </c>
      <c r="E118" s="236"/>
      <c r="F118" s="243">
        <f t="shared" si="7"/>
        <v>115</v>
      </c>
      <c r="G118" s="236" t="str">
        <f>LEFT(Заполните_Список!$F72,FIND(" ",Заполните_Список!$F72,1)-1)</f>
        <v>Объедкова</v>
      </c>
      <c r="H118" s="236" t="str">
        <f>MID(Заполните_Список!$F72,FIND(" ",Заполните_Список!$F72,1)+1,(FIND(" ",Заполните_Список!$F72,FIND(" ",Заполните_Список!$F72,1)+1)-FIND(" ",Заполните_Список!$F72,1))-1)</f>
        <v>Роза</v>
      </c>
      <c r="I118" s="236" t="str">
        <f>RIGHT(Заполните_Список!$F72,LEN(Заполните_Список!$F72)-(FIND(" ",Заполните_Список!$F72,FIND(" ",Заполните_Список!$F72,1)+1)))</f>
        <v>Юрьевна</v>
      </c>
      <c r="J118" s="236"/>
      <c r="K118" s="347"/>
      <c r="L118" s="236"/>
      <c r="M118" s="236">
        <f>Заполните_Список!L72</f>
        <v>0</v>
      </c>
      <c r="N118" s="259" t="str">
        <f t="shared" si="8"/>
        <v>Муниципальное казенное общеобразовательное учреждение Ленинская основная общеобразовательная школа</v>
      </c>
      <c r="O118" s="236">
        <f>Заполните_Список!I72</f>
        <v>8</v>
      </c>
      <c r="P118" s="243"/>
      <c r="Q118" s="243"/>
      <c r="R118" s="243"/>
      <c r="S118" s="243"/>
      <c r="T118" s="236">
        <f>Заполните_Список!N71</f>
        <v>0</v>
      </c>
      <c r="U118" s="236">
        <f>Заполните_Список!O71</f>
        <v>0</v>
      </c>
      <c r="V118" s="236">
        <f>Заполните_Список!P71</f>
        <v>0</v>
      </c>
      <c r="W118" s="236">
        <f>Заполните_Список!Q71</f>
        <v>0</v>
      </c>
      <c r="X118" s="236">
        <f>Заполните_Список!R71</f>
        <v>0</v>
      </c>
      <c r="Y118" s="236">
        <f>Заполните_Список!S71</f>
        <v>0</v>
      </c>
      <c r="Z118" s="236">
        <f>Заполните_Список!T71</f>
        <v>0</v>
      </c>
      <c r="AA118" s="236">
        <f>Заполните_Список!U71</f>
        <v>0</v>
      </c>
      <c r="AB118" s="236">
        <f>Заполните_Список!V71</f>
        <v>0</v>
      </c>
      <c r="AC118" s="236">
        <f>Заполните_Список!W71</f>
        <v>0</v>
      </c>
      <c r="AD118" s="236">
        <f>Заполните_Список!X71</f>
        <v>0</v>
      </c>
      <c r="AE118" s="236">
        <f>Заполните_Список!Y71</f>
        <v>0</v>
      </c>
      <c r="AF118" s="236">
        <f>Заполните_Список!Z71</f>
        <v>0</v>
      </c>
      <c r="AG118" s="236">
        <f>Заполните_Список!AA71</f>
        <v>0</v>
      </c>
      <c r="AH118" s="236">
        <f>Заполните_Список!AB71</f>
        <v>0</v>
      </c>
      <c r="AI118" s="236">
        <f>Заполните_Список!AC71</f>
        <v>0</v>
      </c>
      <c r="AJ118" s="236">
        <f>Заполните_Список!AD71</f>
        <v>0</v>
      </c>
      <c r="AK118" s="236">
        <f>Заполните_Список!AE71</f>
        <v>0</v>
      </c>
      <c r="AL118" s="236">
        <f>Заполните_Список!AF71</f>
        <v>0</v>
      </c>
      <c r="AM118" s="236">
        <f>Заполните_Список!AG71</f>
        <v>0</v>
      </c>
      <c r="AN118" s="236">
        <f>Заполните_Список!AH71</f>
        <v>0</v>
      </c>
      <c r="AO118" s="236">
        <f>Заполните_Список!AI71</f>
        <v>0</v>
      </c>
      <c r="AP118" s="236">
        <f>Заполните_Список!AJ71</f>
        <v>0</v>
      </c>
      <c r="AQ118" s="236">
        <f>Заполните_Список!AK71</f>
        <v>0</v>
      </c>
    </row>
    <row r="119" spans="1:43" ht="18.75" customHeight="1">
      <c r="A119" s="243">
        <f>Заполните_Список!$B72</f>
        <v>116</v>
      </c>
      <c r="B119" s="244">
        <f>Заполните_Список!$C73</f>
        <v>128</v>
      </c>
      <c r="C119" s="258" t="str">
        <f t="shared" si="6"/>
        <v>Оленинский муниципальный округ</v>
      </c>
      <c r="D119" s="244">
        <f>Заполните_Список!$G73</f>
        <v>280012</v>
      </c>
      <c r="E119" s="236"/>
      <c r="F119" s="243">
        <f t="shared" si="7"/>
        <v>116</v>
      </c>
      <c r="G119" s="236" t="str">
        <f>LEFT(Заполните_Список!$F73,FIND(" ",Заполните_Список!$F73,1)-1)</f>
        <v>Щерблюк</v>
      </c>
      <c r="H119" s="236" t="str">
        <f>MID(Заполните_Список!$F73,FIND(" ",Заполните_Список!$F73,1)+1,(FIND(" ",Заполните_Список!$F73,FIND(" ",Заполните_Список!$F73,1)+1)-FIND(" ",Заполните_Список!$F73,1))-1)</f>
        <v>Владислав</v>
      </c>
      <c r="I119" s="236" t="str">
        <f>RIGHT(Заполните_Список!$F73,LEN(Заполните_Список!$F73)-(FIND(" ",Заполните_Список!$F73,FIND(" ",Заполните_Список!$F73,1)+1)))</f>
        <v>Антонович</v>
      </c>
      <c r="J119" s="236"/>
      <c r="K119" s="347"/>
      <c r="L119" s="236"/>
      <c r="M119" s="236">
        <f>Заполните_Список!L73</f>
        <v>0</v>
      </c>
      <c r="N119" s="259" t="str">
        <f t="shared" si="8"/>
        <v>Муниципальное казенное общеобразовательное учреждение Ленинская основная общеобразовательная школа</v>
      </c>
      <c r="O119" s="236">
        <f>Заполните_Список!I73</f>
        <v>8</v>
      </c>
      <c r="P119" s="243"/>
      <c r="Q119" s="243"/>
      <c r="R119" s="243"/>
      <c r="S119" s="243"/>
      <c r="T119" s="236">
        <f>Заполните_Список!N72</f>
        <v>0</v>
      </c>
      <c r="U119" s="236">
        <f>Заполните_Список!O72</f>
        <v>0</v>
      </c>
      <c r="V119" s="236">
        <f>Заполните_Список!P72</f>
        <v>0</v>
      </c>
      <c r="W119" s="236">
        <f>Заполните_Список!Q72</f>
        <v>0</v>
      </c>
      <c r="X119" s="236">
        <f>Заполните_Список!R72</f>
        <v>0</v>
      </c>
      <c r="Y119" s="236">
        <f>Заполните_Список!S72</f>
        <v>0</v>
      </c>
      <c r="Z119" s="236">
        <f>Заполните_Список!T72</f>
        <v>0</v>
      </c>
      <c r="AA119" s="236">
        <f>Заполните_Список!U72</f>
        <v>0</v>
      </c>
      <c r="AB119" s="236">
        <f>Заполните_Список!V72</f>
        <v>0</v>
      </c>
      <c r="AC119" s="236">
        <f>Заполните_Список!W72</f>
        <v>0</v>
      </c>
      <c r="AD119" s="236">
        <f>Заполните_Список!X72</f>
        <v>0</v>
      </c>
      <c r="AE119" s="236">
        <f>Заполните_Список!Y72</f>
        <v>0</v>
      </c>
      <c r="AF119" s="236">
        <f>Заполните_Список!Z72</f>
        <v>0</v>
      </c>
      <c r="AG119" s="236">
        <f>Заполните_Список!AA72</f>
        <v>0</v>
      </c>
      <c r="AH119" s="236">
        <f>Заполните_Список!AB72</f>
        <v>0</v>
      </c>
      <c r="AI119" s="236">
        <f>Заполните_Список!AC72</f>
        <v>0</v>
      </c>
      <c r="AJ119" s="236">
        <f>Заполните_Список!AD72</f>
        <v>0</v>
      </c>
      <c r="AK119" s="236">
        <f>Заполните_Список!AE72</f>
        <v>0</v>
      </c>
      <c r="AL119" s="236">
        <f>Заполните_Список!AF72</f>
        <v>0</v>
      </c>
      <c r="AM119" s="236">
        <f>Заполните_Список!AG72</f>
        <v>0</v>
      </c>
      <c r="AN119" s="236">
        <f>Заполните_Список!AH72</f>
        <v>0</v>
      </c>
      <c r="AO119" s="236">
        <f>Заполните_Список!AI72</f>
        <v>0</v>
      </c>
      <c r="AP119" s="236">
        <f>Заполните_Список!AJ72</f>
        <v>0</v>
      </c>
      <c r="AQ119" s="236">
        <f>Заполните_Список!AK72</f>
        <v>0</v>
      </c>
    </row>
    <row r="120" spans="1:43" ht="18.75" customHeight="1">
      <c r="A120" s="243">
        <f>Заполните_Список!$B73</f>
        <v>117</v>
      </c>
      <c r="B120" s="244">
        <f>Заполните_Список!$C74</f>
        <v>128</v>
      </c>
      <c r="C120" s="258" t="str">
        <f t="shared" si="6"/>
        <v>Оленинский муниципальный округ</v>
      </c>
      <c r="D120" s="244">
        <f>Заполните_Список!$G74</f>
        <v>280012</v>
      </c>
      <c r="E120" s="236"/>
      <c r="F120" s="243">
        <f t="shared" si="7"/>
        <v>117</v>
      </c>
      <c r="G120" s="236" t="str">
        <f>LEFT(Заполните_Список!$F74,FIND(" ",Заполните_Список!$F74,1)-1)</f>
        <v>Хаецкий</v>
      </c>
      <c r="H120" s="236" t="str">
        <f>MID(Заполните_Список!$F74,FIND(" ",Заполните_Список!$F74,1)+1,(FIND(" ",Заполните_Список!$F74,FIND(" ",Заполните_Список!$F74,1)+1)-FIND(" ",Заполните_Список!$F74,1))-1)</f>
        <v>Артем</v>
      </c>
      <c r="I120" s="236" t="str">
        <f>RIGHT(Заполните_Список!$F74,LEN(Заполните_Список!$F74)-(FIND(" ",Заполните_Список!$F74,FIND(" ",Заполните_Список!$F74,1)+1)))</f>
        <v>Владимирович</v>
      </c>
      <c r="J120" s="236"/>
      <c r="K120" s="347"/>
      <c r="L120" s="236"/>
      <c r="M120" s="236">
        <f>Заполните_Список!L74</f>
        <v>0</v>
      </c>
      <c r="N120" s="259" t="str">
        <f t="shared" si="8"/>
        <v>Муниципальное казенное общеобразовательное учреждение Ленинская основная общеобразовательная школа</v>
      </c>
      <c r="O120" s="236">
        <f>Заполните_Список!I74</f>
        <v>9</v>
      </c>
      <c r="P120" s="243"/>
      <c r="Q120" s="243"/>
      <c r="R120" s="243"/>
      <c r="S120" s="243"/>
      <c r="T120" s="236">
        <f>Заполните_Список!N73</f>
        <v>0</v>
      </c>
      <c r="U120" s="236">
        <f>Заполните_Список!O73</f>
        <v>0</v>
      </c>
      <c r="V120" s="236">
        <f>Заполните_Список!P73</f>
        <v>0</v>
      </c>
      <c r="W120" s="236">
        <f>Заполните_Список!Q73</f>
        <v>0</v>
      </c>
      <c r="X120" s="236">
        <f>Заполните_Список!R73</f>
        <v>0</v>
      </c>
      <c r="Y120" s="236">
        <f>Заполните_Список!S73</f>
        <v>0</v>
      </c>
      <c r="Z120" s="236">
        <f>Заполните_Список!T73</f>
        <v>0</v>
      </c>
      <c r="AA120" s="236">
        <f>Заполните_Список!U73</f>
        <v>0</v>
      </c>
      <c r="AB120" s="236">
        <f>Заполните_Список!V73</f>
        <v>0</v>
      </c>
      <c r="AC120" s="236">
        <f>Заполните_Список!W73</f>
        <v>0</v>
      </c>
      <c r="AD120" s="236">
        <f>Заполните_Список!X73</f>
        <v>0</v>
      </c>
      <c r="AE120" s="236">
        <f>Заполните_Список!Y73</f>
        <v>0</v>
      </c>
      <c r="AF120" s="236">
        <f>Заполните_Список!Z73</f>
        <v>0</v>
      </c>
      <c r="AG120" s="236">
        <f>Заполните_Список!AA73</f>
        <v>0</v>
      </c>
      <c r="AH120" s="236">
        <f>Заполните_Список!AB73</f>
        <v>0</v>
      </c>
      <c r="AI120" s="236">
        <f>Заполните_Список!AC73</f>
        <v>0</v>
      </c>
      <c r="AJ120" s="236" t="str">
        <f>Заполните_Список!AD73</f>
        <v>участник</v>
      </c>
      <c r="AK120" s="236">
        <f>Заполните_Список!AE73</f>
        <v>0</v>
      </c>
      <c r="AL120" s="236">
        <f>Заполните_Список!AF73</f>
        <v>0</v>
      </c>
      <c r="AM120" s="236">
        <f>Заполните_Список!AG73</f>
        <v>0</v>
      </c>
      <c r="AN120" s="236">
        <f>Заполните_Список!AH73</f>
        <v>0</v>
      </c>
      <c r="AO120" s="236">
        <f>Заполните_Список!AI73</f>
        <v>0</v>
      </c>
      <c r="AP120" s="236">
        <f>Заполните_Список!AJ73</f>
        <v>0</v>
      </c>
      <c r="AQ120" s="236">
        <f>Заполните_Список!AK73</f>
        <v>0</v>
      </c>
    </row>
    <row r="121" spans="1:43" ht="18.75" customHeight="1">
      <c r="A121" s="243">
        <f>Заполните_Список!$B74</f>
        <v>118</v>
      </c>
      <c r="B121" s="244">
        <f>Заполните_Список!$C75</f>
        <v>128</v>
      </c>
      <c r="C121" s="258" t="str">
        <f t="shared" si="6"/>
        <v>Оленинский муниципальный округ</v>
      </c>
      <c r="D121" s="244">
        <f>Заполните_Список!$G75</f>
        <v>280012</v>
      </c>
      <c r="E121" s="236"/>
      <c r="F121" s="243">
        <f t="shared" si="7"/>
        <v>118</v>
      </c>
      <c r="G121" s="236" t="str">
        <f>LEFT(Заполните_Список!$F75,FIND(" ",Заполните_Список!$F75,1)-1)</f>
        <v>Хаецкая</v>
      </c>
      <c r="H121" s="236" t="str">
        <f>MID(Заполните_Список!$F75,FIND(" ",Заполните_Список!$F75,1)+1,(FIND(" ",Заполните_Список!$F75,FIND(" ",Заполните_Список!$F75,1)+1)-FIND(" ",Заполните_Список!$F75,1))-1)</f>
        <v>Анна</v>
      </c>
      <c r="I121" s="236" t="str">
        <f>RIGHT(Заполните_Список!$F75,LEN(Заполните_Список!$F75)-(FIND(" ",Заполните_Список!$F75,FIND(" ",Заполните_Список!$F75,1)+1)))</f>
        <v>Владимировна</v>
      </c>
      <c r="J121" s="236"/>
      <c r="K121" s="347"/>
      <c r="L121" s="236"/>
      <c r="M121" s="236">
        <f>Заполните_Список!L75</f>
        <v>0</v>
      </c>
      <c r="N121" s="259" t="str">
        <f t="shared" si="8"/>
        <v>Муниципальное казенное общеобразовательное учреждение Ленинская основная общеобразовательная школа</v>
      </c>
      <c r="O121" s="236">
        <f>Заполните_Список!I75</f>
        <v>8</v>
      </c>
      <c r="P121" s="243"/>
      <c r="Q121" s="243"/>
      <c r="R121" s="243"/>
      <c r="S121" s="243"/>
      <c r="T121" s="236">
        <f>Заполните_Список!N74</f>
        <v>0</v>
      </c>
      <c r="U121" s="236">
        <f>Заполните_Список!O74</f>
        <v>0</v>
      </c>
      <c r="V121" s="236">
        <f>Заполните_Список!P74</f>
        <v>0</v>
      </c>
      <c r="W121" s="236">
        <f>Заполните_Список!Q74</f>
        <v>0</v>
      </c>
      <c r="X121" s="236">
        <f>Заполните_Список!R74</f>
        <v>0</v>
      </c>
      <c r="Y121" s="236">
        <f>Заполните_Список!S74</f>
        <v>0</v>
      </c>
      <c r="Z121" s="236">
        <f>Заполните_Список!T74</f>
        <v>0</v>
      </c>
      <c r="AA121" s="236">
        <f>Заполните_Список!U74</f>
        <v>0</v>
      </c>
      <c r="AB121" s="236">
        <f>Заполните_Список!V74</f>
        <v>0</v>
      </c>
      <c r="AC121" s="236">
        <f>Заполните_Список!W74</f>
        <v>0</v>
      </c>
      <c r="AD121" s="236">
        <f>Заполните_Список!X74</f>
        <v>0</v>
      </c>
      <c r="AE121" s="236">
        <f>Заполните_Список!Y74</f>
        <v>0</v>
      </c>
      <c r="AF121" s="236">
        <f>Заполните_Список!Z74</f>
        <v>0</v>
      </c>
      <c r="AG121" s="236">
        <f>Заполните_Список!AA74</f>
        <v>0</v>
      </c>
      <c r="AH121" s="236">
        <f>Заполните_Список!AB74</f>
        <v>0</v>
      </c>
      <c r="AI121" s="236">
        <f>Заполните_Список!AC74</f>
        <v>0</v>
      </c>
      <c r="AJ121" s="236">
        <f>Заполните_Список!AD74</f>
        <v>0</v>
      </c>
      <c r="AK121" s="236">
        <f>Заполните_Список!AE74</f>
        <v>0</v>
      </c>
      <c r="AL121" s="236">
        <f>Заполните_Список!AF74</f>
        <v>0</v>
      </c>
      <c r="AM121" s="236">
        <f>Заполните_Список!AG74</f>
        <v>0</v>
      </c>
      <c r="AN121" s="236">
        <f>Заполните_Список!AH74</f>
        <v>0</v>
      </c>
      <c r="AO121" s="236">
        <f>Заполните_Список!AI74</f>
        <v>0</v>
      </c>
      <c r="AP121" s="236">
        <f>Заполните_Список!AJ74</f>
        <v>0</v>
      </c>
      <c r="AQ121" s="236">
        <f>Заполните_Список!AK74</f>
        <v>0</v>
      </c>
    </row>
    <row r="122" spans="1:43" ht="18.75" customHeight="1">
      <c r="A122" s="243">
        <f>Заполните_Список!$B75</f>
        <v>119</v>
      </c>
      <c r="B122" s="244">
        <f>Заполните_Список!$C76</f>
        <v>128</v>
      </c>
      <c r="C122" s="258" t="str">
        <f t="shared" si="6"/>
        <v>Оленинский муниципальный округ</v>
      </c>
      <c r="D122" s="244">
        <f>Заполните_Список!$G76</f>
        <v>280003</v>
      </c>
      <c r="E122" s="236"/>
      <c r="F122" s="243">
        <f t="shared" si="7"/>
        <v>119</v>
      </c>
      <c r="G122" s="236" t="e">
        <f>LEFT(Заполните_Список!$F76,FIND(" ",Заполните_Список!$F76,1)-1)</f>
        <v>#VALUE!</v>
      </c>
      <c r="H122" s="236" t="e">
        <f>MID(Заполните_Список!$F76,FIND(" ",Заполните_Список!$F76,1)+1,(FIND(" ",Заполните_Список!$F76,FIND(" ",Заполните_Список!$F76,1)+1)-FIND(" ",Заполните_Список!$F76,1))-1)</f>
        <v>#VALUE!</v>
      </c>
      <c r="I122" s="236" t="e">
        <f>RIGHT(Заполните_Список!$F76,LEN(Заполните_Список!$F76)-(FIND(" ",Заполните_Список!$F76,FIND(" ",Заполните_Список!$F76,1)+1)))</f>
        <v>#VALUE!</v>
      </c>
      <c r="J122" s="236"/>
      <c r="K122" s="347"/>
      <c r="L122" s="236"/>
      <c r="M122" s="236">
        <f>Заполните_Список!L76</f>
        <v>0</v>
      </c>
      <c r="N122" s="259" t="str">
        <f t="shared" si="8"/>
        <v>Муниципальное казенное общеобразовательное учреждение Молодотудская средняя общеобразовательная школа</v>
      </c>
      <c r="O122" s="236">
        <f>Заполните_Список!I76</f>
        <v>8</v>
      </c>
      <c r="P122" s="243"/>
      <c r="Q122" s="243"/>
      <c r="R122" s="243"/>
      <c r="S122" s="243"/>
      <c r="T122" s="236">
        <f>Заполните_Список!N75</f>
        <v>0</v>
      </c>
      <c r="U122" s="236">
        <f>Заполните_Список!O75</f>
        <v>0</v>
      </c>
      <c r="V122" s="236">
        <f>Заполните_Список!P75</f>
        <v>0</v>
      </c>
      <c r="W122" s="236">
        <f>Заполните_Список!Q75</f>
        <v>0</v>
      </c>
      <c r="X122" s="236">
        <f>Заполните_Список!R75</f>
        <v>0</v>
      </c>
      <c r="Y122" s="236">
        <f>Заполните_Список!S75</f>
        <v>0</v>
      </c>
      <c r="Z122" s="236">
        <f>Заполните_Список!T75</f>
        <v>0</v>
      </c>
      <c r="AA122" s="236">
        <f>Заполните_Список!U75</f>
        <v>0</v>
      </c>
      <c r="AB122" s="236">
        <f>Заполните_Список!V75</f>
        <v>0</v>
      </c>
      <c r="AC122" s="236">
        <f>Заполните_Список!W75</f>
        <v>0</v>
      </c>
      <c r="AD122" s="236">
        <f>Заполните_Список!X75</f>
        <v>0</v>
      </c>
      <c r="AE122" s="236">
        <f>Заполните_Список!Y75</f>
        <v>0</v>
      </c>
      <c r="AF122" s="236">
        <f>Заполните_Список!Z75</f>
        <v>0</v>
      </c>
      <c r="AG122" s="236">
        <f>Заполните_Список!AA75</f>
        <v>0</v>
      </c>
      <c r="AH122" s="236">
        <f>Заполните_Список!AB75</f>
        <v>0</v>
      </c>
      <c r="AI122" s="236">
        <f>Заполните_Список!AC75</f>
        <v>0</v>
      </c>
      <c r="AJ122" s="236" t="str">
        <f>Заполните_Список!AD75</f>
        <v>участник</v>
      </c>
      <c r="AK122" s="236">
        <f>Заполните_Список!AE75</f>
        <v>0</v>
      </c>
      <c r="AL122" s="236">
        <f>Заполните_Список!AF75</f>
        <v>0</v>
      </c>
      <c r="AM122" s="236">
        <f>Заполните_Список!AG75</f>
        <v>0</v>
      </c>
      <c r="AN122" s="236">
        <f>Заполните_Список!AH75</f>
        <v>0</v>
      </c>
      <c r="AO122" s="236">
        <f>Заполните_Список!AI75</f>
        <v>0</v>
      </c>
      <c r="AP122" s="236">
        <f>Заполните_Список!AJ75</f>
        <v>0</v>
      </c>
      <c r="AQ122" s="236">
        <f>Заполните_Список!AK75</f>
        <v>0</v>
      </c>
    </row>
    <row r="123" spans="1:43" ht="18.75" customHeight="1">
      <c r="A123" s="243">
        <f>Заполните_Список!$B76</f>
        <v>120</v>
      </c>
      <c r="B123" s="244">
        <f>Заполните_Список!$C77</f>
        <v>128</v>
      </c>
      <c r="C123" s="258" t="str">
        <f t="shared" si="6"/>
        <v>Оленинский муниципальный округ</v>
      </c>
      <c r="D123" s="244">
        <f>Заполните_Список!$G77</f>
        <v>280003</v>
      </c>
      <c r="E123" s="236"/>
      <c r="F123" s="243">
        <f t="shared" si="7"/>
        <v>120</v>
      </c>
      <c r="G123" s="236" t="e">
        <f>LEFT(Заполните_Список!$F77,FIND(" ",Заполните_Список!$F77,1)-1)</f>
        <v>#VALUE!</v>
      </c>
      <c r="H123" s="236" t="e">
        <f>MID(Заполните_Список!$F77,FIND(" ",Заполните_Список!$F77,1)+1,(FIND(" ",Заполните_Список!$F77,FIND(" ",Заполните_Список!$F77,1)+1)-FIND(" ",Заполните_Список!$F77,1))-1)</f>
        <v>#VALUE!</v>
      </c>
      <c r="I123" s="236" t="e">
        <f>RIGHT(Заполните_Список!$F77,LEN(Заполните_Список!$F77)-(FIND(" ",Заполните_Список!$F77,FIND(" ",Заполните_Список!$F77,1)+1)))</f>
        <v>#VALUE!</v>
      </c>
      <c r="J123" s="236"/>
      <c r="K123" s="347"/>
      <c r="L123" s="236"/>
      <c r="M123" s="236">
        <f>Заполните_Список!L77</f>
        <v>0</v>
      </c>
      <c r="N123" s="259" t="str">
        <f t="shared" si="8"/>
        <v>Муниципальное казенное общеобразовательное учреждение Молодотудская средняя общеобразовательная школа</v>
      </c>
      <c r="O123" s="236">
        <f>Заполните_Список!I77</f>
        <v>9</v>
      </c>
      <c r="P123" s="243"/>
      <c r="Q123" s="243"/>
      <c r="R123" s="243"/>
      <c r="S123" s="243"/>
      <c r="T123" s="236">
        <f>Заполните_Список!N76</f>
        <v>0</v>
      </c>
      <c r="U123" s="236">
        <f>Заполните_Список!O76</f>
        <v>0</v>
      </c>
      <c r="V123" s="236">
        <f>Заполните_Список!P76</f>
        <v>0</v>
      </c>
      <c r="W123" s="236">
        <f>Заполните_Список!Q76</f>
        <v>0</v>
      </c>
      <c r="X123" s="236">
        <f>Заполните_Список!R76</f>
        <v>0</v>
      </c>
      <c r="Y123" s="236">
        <f>Заполните_Список!S76</f>
        <v>0</v>
      </c>
      <c r="Z123" s="236">
        <f>Заполните_Список!T76</f>
        <v>0</v>
      </c>
      <c r="AA123" s="236">
        <f>Заполните_Список!U76</f>
        <v>0</v>
      </c>
      <c r="AB123" s="236">
        <f>Заполните_Список!V76</f>
        <v>0</v>
      </c>
      <c r="AC123" s="236">
        <f>Заполните_Список!W76</f>
        <v>0</v>
      </c>
      <c r="AD123" s="236">
        <f>Заполните_Список!X76</f>
        <v>0</v>
      </c>
      <c r="AE123" s="236">
        <f>Заполните_Список!Y76</f>
        <v>0</v>
      </c>
      <c r="AF123" s="236">
        <f>Заполните_Список!Z76</f>
        <v>0</v>
      </c>
      <c r="AG123" s="236">
        <f>Заполните_Список!AA76</f>
        <v>0</v>
      </c>
      <c r="AH123" s="236">
        <f>Заполните_Список!AB76</f>
        <v>0</v>
      </c>
      <c r="AI123" s="236">
        <f>Заполните_Список!AC76</f>
        <v>0</v>
      </c>
      <c r="AJ123" s="236">
        <f>Заполните_Список!AD76</f>
        <v>0</v>
      </c>
      <c r="AK123" s="236">
        <f>Заполните_Список!AE76</f>
        <v>0</v>
      </c>
      <c r="AL123" s="236">
        <f>Заполните_Список!AF76</f>
        <v>0</v>
      </c>
      <c r="AM123" s="236">
        <f>Заполните_Список!AG76</f>
        <v>0</v>
      </c>
      <c r="AN123" s="236">
        <f>Заполните_Список!AH76</f>
        <v>0</v>
      </c>
      <c r="AO123" s="236">
        <f>Заполните_Список!AI76</f>
        <v>0</v>
      </c>
      <c r="AP123" s="236">
        <f>Заполните_Список!AJ76</f>
        <v>0</v>
      </c>
      <c r="AQ123" s="236">
        <f>Заполните_Список!AK76</f>
        <v>0</v>
      </c>
    </row>
    <row r="124" spans="1:43" ht="18.75" customHeight="1">
      <c r="A124" s="243">
        <f>Заполните_Список!$B77</f>
        <v>121</v>
      </c>
      <c r="B124" s="244" t="e">
        <f>Заполните_Список!#REF!</f>
        <v>#REF!</v>
      </c>
      <c r="C124" s="258" t="str">
        <f t="shared" si="6"/>
        <v/>
      </c>
      <c r="D124" s="244" t="e">
        <f>Заполните_Список!#REF!</f>
        <v>#REF!</v>
      </c>
      <c r="E124" s="236"/>
      <c r="F124" s="243">
        <f t="shared" si="7"/>
        <v>121</v>
      </c>
      <c r="G124" s="236" t="e">
        <f>LEFT(Заполните_Список!#REF!,FIND(" ",Заполните_Список!#REF!,1)-1)</f>
        <v>#REF!</v>
      </c>
      <c r="H124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24" s="236" t="e">
        <f>RIGHT(Заполните_Список!#REF!,LEN(Заполните_Список!#REF!)-(FIND(" ",Заполните_Список!#REF!,FIND(" ",Заполните_Список!#REF!,1)+1)))</f>
        <v>#REF!</v>
      </c>
      <c r="J124" s="236"/>
      <c r="K124" s="347"/>
      <c r="L124" s="236"/>
      <c r="M124" s="236" t="e">
        <f>Заполните_Список!#REF!</f>
        <v>#REF!</v>
      </c>
      <c r="N124" s="259" t="str">
        <f t="shared" si="8"/>
        <v/>
      </c>
      <c r="O124" s="236" t="e">
        <f>Заполните_Список!#REF!</f>
        <v>#REF!</v>
      </c>
      <c r="P124" s="243"/>
      <c r="Q124" s="243"/>
      <c r="R124" s="243"/>
      <c r="S124" s="243"/>
      <c r="T124" s="236">
        <f>Заполните_Список!N77</f>
        <v>0</v>
      </c>
      <c r="U124" s="236">
        <f>Заполните_Список!O77</f>
        <v>0</v>
      </c>
      <c r="V124" s="236">
        <f>Заполните_Список!P77</f>
        <v>0</v>
      </c>
      <c r="W124" s="236">
        <f>Заполните_Список!Q77</f>
        <v>0</v>
      </c>
      <c r="X124" s="236">
        <f>Заполните_Список!R77</f>
        <v>0</v>
      </c>
      <c r="Y124" s="236">
        <f>Заполните_Список!S77</f>
        <v>0</v>
      </c>
      <c r="Z124" s="236">
        <f>Заполните_Список!T77</f>
        <v>0</v>
      </c>
      <c r="AA124" s="236">
        <f>Заполните_Список!U77</f>
        <v>0</v>
      </c>
      <c r="AB124" s="236">
        <f>Заполните_Список!V77</f>
        <v>0</v>
      </c>
      <c r="AC124" s="236">
        <f>Заполните_Список!W77</f>
        <v>0</v>
      </c>
      <c r="AD124" s="236">
        <f>Заполните_Список!X77</f>
        <v>0</v>
      </c>
      <c r="AE124" s="236">
        <f>Заполните_Список!Y77</f>
        <v>0</v>
      </c>
      <c r="AF124" s="236">
        <f>Заполните_Список!Z77</f>
        <v>0</v>
      </c>
      <c r="AG124" s="236">
        <f>Заполните_Список!AA77</f>
        <v>0</v>
      </c>
      <c r="AH124" s="236">
        <f>Заполните_Список!AB77</f>
        <v>0</v>
      </c>
      <c r="AI124" s="236">
        <f>Заполните_Список!AC77</f>
        <v>0</v>
      </c>
      <c r="AJ124" s="236">
        <f>Заполните_Список!AD77</f>
        <v>0</v>
      </c>
      <c r="AK124" s="236">
        <f>Заполните_Список!AE77</f>
        <v>0</v>
      </c>
      <c r="AL124" s="236">
        <f>Заполните_Список!AF77</f>
        <v>0</v>
      </c>
      <c r="AM124" s="236">
        <f>Заполните_Список!AG77</f>
        <v>0</v>
      </c>
      <c r="AN124" s="236">
        <f>Заполните_Список!AH77</f>
        <v>0</v>
      </c>
      <c r="AO124" s="236">
        <f>Заполните_Список!AI77</f>
        <v>0</v>
      </c>
      <c r="AP124" s="236">
        <f>Заполните_Список!AJ77</f>
        <v>0</v>
      </c>
      <c r="AQ124" s="236">
        <f>Заполните_Список!AK77</f>
        <v>0</v>
      </c>
    </row>
    <row r="125" spans="1:43" ht="18.75" customHeight="1">
      <c r="A125" s="243" t="e">
        <f>Заполните_Список!#REF!</f>
        <v>#REF!</v>
      </c>
      <c r="B125" s="244" t="e">
        <f>Заполните_Список!#REF!</f>
        <v>#REF!</v>
      </c>
      <c r="C125" s="258" t="str">
        <f t="shared" si="6"/>
        <v/>
      </c>
      <c r="D125" s="244" t="e">
        <f>Заполните_Список!#REF!</f>
        <v>#REF!</v>
      </c>
      <c r="E125" s="236"/>
      <c r="F125" s="243">
        <f t="shared" si="7"/>
        <v>122</v>
      </c>
      <c r="G125" s="236" t="e">
        <f>LEFT(Заполните_Список!#REF!,FIND(" ",Заполните_Список!#REF!,1)-1)</f>
        <v>#REF!</v>
      </c>
      <c r="H125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25" s="236" t="e">
        <f>RIGHT(Заполните_Список!#REF!,LEN(Заполните_Список!#REF!)-(FIND(" ",Заполните_Список!#REF!,FIND(" ",Заполните_Список!#REF!,1)+1)))</f>
        <v>#REF!</v>
      </c>
      <c r="J125" s="236"/>
      <c r="K125" s="347"/>
      <c r="L125" s="236"/>
      <c r="M125" s="236" t="e">
        <f>Заполните_Список!#REF!</f>
        <v>#REF!</v>
      </c>
      <c r="N125" s="259" t="str">
        <f t="shared" si="8"/>
        <v/>
      </c>
      <c r="O125" s="236" t="e">
        <f>Заполните_Список!#REF!</f>
        <v>#REF!</v>
      </c>
      <c r="P125" s="243"/>
      <c r="Q125" s="243"/>
      <c r="R125" s="243"/>
      <c r="S125" s="243"/>
      <c r="T125" s="236" t="e">
        <f>Заполните_Список!#REF!</f>
        <v>#REF!</v>
      </c>
      <c r="U125" s="236" t="e">
        <f>Заполните_Список!#REF!</f>
        <v>#REF!</v>
      </c>
      <c r="V125" s="236" t="e">
        <f>Заполните_Список!#REF!</f>
        <v>#REF!</v>
      </c>
      <c r="W125" s="236" t="e">
        <f>Заполните_Список!#REF!</f>
        <v>#REF!</v>
      </c>
      <c r="X125" s="236" t="e">
        <f>Заполните_Список!#REF!</f>
        <v>#REF!</v>
      </c>
      <c r="Y125" s="236" t="e">
        <f>Заполните_Список!#REF!</f>
        <v>#REF!</v>
      </c>
      <c r="Z125" s="236" t="e">
        <f>Заполните_Список!#REF!</f>
        <v>#REF!</v>
      </c>
      <c r="AA125" s="236" t="e">
        <f>Заполните_Список!#REF!</f>
        <v>#REF!</v>
      </c>
      <c r="AB125" s="236" t="e">
        <f>Заполните_Список!#REF!</f>
        <v>#REF!</v>
      </c>
      <c r="AC125" s="236" t="e">
        <f>Заполните_Список!#REF!</f>
        <v>#REF!</v>
      </c>
      <c r="AD125" s="236" t="e">
        <f>Заполните_Список!#REF!</f>
        <v>#REF!</v>
      </c>
      <c r="AE125" s="236" t="e">
        <f>Заполните_Список!#REF!</f>
        <v>#REF!</v>
      </c>
      <c r="AF125" s="236" t="e">
        <f>Заполните_Список!#REF!</f>
        <v>#REF!</v>
      </c>
      <c r="AG125" s="236" t="e">
        <f>Заполните_Список!#REF!</f>
        <v>#REF!</v>
      </c>
      <c r="AH125" s="236" t="e">
        <f>Заполните_Список!#REF!</f>
        <v>#REF!</v>
      </c>
      <c r="AI125" s="236" t="e">
        <f>Заполните_Список!#REF!</f>
        <v>#REF!</v>
      </c>
      <c r="AJ125" s="236" t="e">
        <f>Заполните_Список!#REF!</f>
        <v>#REF!</v>
      </c>
      <c r="AK125" s="236" t="e">
        <f>Заполните_Список!#REF!</f>
        <v>#REF!</v>
      </c>
      <c r="AL125" s="236" t="e">
        <f>Заполните_Список!#REF!</f>
        <v>#REF!</v>
      </c>
      <c r="AM125" s="236" t="e">
        <f>Заполните_Список!#REF!</f>
        <v>#REF!</v>
      </c>
      <c r="AN125" s="236" t="e">
        <f>Заполните_Список!#REF!</f>
        <v>#REF!</v>
      </c>
      <c r="AO125" s="236" t="e">
        <f>Заполните_Список!#REF!</f>
        <v>#REF!</v>
      </c>
      <c r="AP125" s="236" t="e">
        <f>Заполните_Список!#REF!</f>
        <v>#REF!</v>
      </c>
      <c r="AQ125" s="236" t="e">
        <f>Заполните_Список!#REF!</f>
        <v>#REF!</v>
      </c>
    </row>
    <row r="126" spans="1:43" ht="18.75" customHeight="1">
      <c r="A126" s="243" t="e">
        <f>Заполните_Список!#REF!</f>
        <v>#REF!</v>
      </c>
      <c r="B126" s="244" t="e">
        <f>Заполните_Список!#REF!</f>
        <v>#REF!</v>
      </c>
      <c r="C126" s="258" t="str">
        <f t="shared" si="6"/>
        <v/>
      </c>
      <c r="D126" s="244" t="e">
        <f>Заполните_Список!#REF!</f>
        <v>#REF!</v>
      </c>
      <c r="E126" s="236"/>
      <c r="F126" s="243">
        <f t="shared" si="7"/>
        <v>123</v>
      </c>
      <c r="G126" s="236" t="e">
        <f>LEFT(Заполните_Список!#REF!,FIND(" ",Заполните_Список!#REF!,1)-1)</f>
        <v>#REF!</v>
      </c>
      <c r="H126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26" s="236" t="e">
        <f>RIGHT(Заполните_Список!#REF!,LEN(Заполните_Список!#REF!)-(FIND(" ",Заполните_Список!#REF!,FIND(" ",Заполните_Список!#REF!,1)+1)))</f>
        <v>#REF!</v>
      </c>
      <c r="J126" s="236"/>
      <c r="K126" s="347"/>
      <c r="L126" s="236"/>
      <c r="M126" s="236" t="e">
        <f>Заполните_Список!#REF!</f>
        <v>#REF!</v>
      </c>
      <c r="N126" s="259" t="str">
        <f t="shared" si="8"/>
        <v/>
      </c>
      <c r="O126" s="236" t="e">
        <f>Заполните_Список!#REF!</f>
        <v>#REF!</v>
      </c>
      <c r="P126" s="243"/>
      <c r="Q126" s="243"/>
      <c r="R126" s="243"/>
      <c r="S126" s="243"/>
      <c r="T126" s="236" t="e">
        <f>Заполните_Список!#REF!</f>
        <v>#REF!</v>
      </c>
      <c r="U126" s="236" t="e">
        <f>Заполните_Список!#REF!</f>
        <v>#REF!</v>
      </c>
      <c r="V126" s="236" t="e">
        <f>Заполните_Список!#REF!</f>
        <v>#REF!</v>
      </c>
      <c r="W126" s="236" t="e">
        <f>Заполните_Список!#REF!</f>
        <v>#REF!</v>
      </c>
      <c r="X126" s="236" t="e">
        <f>Заполните_Список!#REF!</f>
        <v>#REF!</v>
      </c>
      <c r="Y126" s="236" t="e">
        <f>Заполните_Список!#REF!</f>
        <v>#REF!</v>
      </c>
      <c r="Z126" s="236" t="e">
        <f>Заполните_Список!#REF!</f>
        <v>#REF!</v>
      </c>
      <c r="AA126" s="236" t="e">
        <f>Заполните_Список!#REF!</f>
        <v>#REF!</v>
      </c>
      <c r="AB126" s="236" t="e">
        <f>Заполните_Список!#REF!</f>
        <v>#REF!</v>
      </c>
      <c r="AC126" s="236" t="e">
        <f>Заполните_Список!#REF!</f>
        <v>#REF!</v>
      </c>
      <c r="AD126" s="236" t="e">
        <f>Заполните_Список!#REF!</f>
        <v>#REF!</v>
      </c>
      <c r="AE126" s="236" t="e">
        <f>Заполните_Список!#REF!</f>
        <v>#REF!</v>
      </c>
      <c r="AF126" s="236" t="e">
        <f>Заполните_Список!#REF!</f>
        <v>#REF!</v>
      </c>
      <c r="AG126" s="236" t="e">
        <f>Заполните_Список!#REF!</f>
        <v>#REF!</v>
      </c>
      <c r="AH126" s="236" t="e">
        <f>Заполните_Список!#REF!</f>
        <v>#REF!</v>
      </c>
      <c r="AI126" s="236" t="e">
        <f>Заполните_Список!#REF!</f>
        <v>#REF!</v>
      </c>
      <c r="AJ126" s="236" t="e">
        <f>Заполните_Список!#REF!</f>
        <v>#REF!</v>
      </c>
      <c r="AK126" s="236" t="e">
        <f>Заполните_Список!#REF!</f>
        <v>#REF!</v>
      </c>
      <c r="AL126" s="236" t="e">
        <f>Заполните_Список!#REF!</f>
        <v>#REF!</v>
      </c>
      <c r="AM126" s="236" t="e">
        <f>Заполните_Список!#REF!</f>
        <v>#REF!</v>
      </c>
      <c r="AN126" s="236" t="e">
        <f>Заполните_Список!#REF!</f>
        <v>#REF!</v>
      </c>
      <c r="AO126" s="236" t="e">
        <f>Заполните_Список!#REF!</f>
        <v>#REF!</v>
      </c>
      <c r="AP126" s="236" t="e">
        <f>Заполните_Список!#REF!</f>
        <v>#REF!</v>
      </c>
      <c r="AQ126" s="236" t="e">
        <f>Заполните_Список!#REF!</f>
        <v>#REF!</v>
      </c>
    </row>
    <row r="127" spans="1:43" ht="18.75" customHeight="1">
      <c r="A127" s="243" t="e">
        <f>Заполните_Список!#REF!</f>
        <v>#REF!</v>
      </c>
      <c r="B127" s="244">
        <f>Заполните_Список!$C78</f>
        <v>128</v>
      </c>
      <c r="C127" s="258" t="str">
        <f t="shared" si="6"/>
        <v>Оленинский муниципальный округ</v>
      </c>
      <c r="D127" s="244">
        <f>Заполните_Список!$G78</f>
        <v>280003</v>
      </c>
      <c r="E127" s="236"/>
      <c r="F127" s="243">
        <f t="shared" si="7"/>
        <v>124</v>
      </c>
      <c r="G127" s="236" t="e">
        <f>LEFT(Заполните_Список!$F78,FIND(" ",Заполните_Список!$F78,1)-1)</f>
        <v>#VALUE!</v>
      </c>
      <c r="H127" s="236" t="e">
        <f>MID(Заполните_Список!$F78,FIND(" ",Заполните_Список!$F78,1)+1,(FIND(" ",Заполните_Список!$F78,FIND(" ",Заполните_Список!$F78,1)+1)-FIND(" ",Заполните_Список!$F78,1))-1)</f>
        <v>#VALUE!</v>
      </c>
      <c r="I127" s="236" t="e">
        <f>RIGHT(Заполните_Список!$F78,LEN(Заполните_Список!$F78)-(FIND(" ",Заполните_Список!$F78,FIND(" ",Заполните_Список!$F78,1)+1)))</f>
        <v>#VALUE!</v>
      </c>
      <c r="J127" s="236"/>
      <c r="K127" s="347"/>
      <c r="L127" s="236"/>
      <c r="M127" s="236">
        <f>Заполните_Список!L78</f>
        <v>0</v>
      </c>
      <c r="N127" s="259" t="str">
        <f t="shared" si="8"/>
        <v>Муниципальное казенное общеобразовательное учреждение Молодотудская средняя общеобразовательная школа</v>
      </c>
      <c r="O127" s="236">
        <f>Заполните_Список!I78</f>
        <v>7</v>
      </c>
      <c r="P127" s="243"/>
      <c r="Q127" s="243"/>
      <c r="R127" s="243"/>
      <c r="S127" s="243"/>
      <c r="T127" s="236" t="e">
        <f>Заполните_Список!#REF!</f>
        <v>#REF!</v>
      </c>
      <c r="U127" s="236" t="e">
        <f>Заполните_Список!#REF!</f>
        <v>#REF!</v>
      </c>
      <c r="V127" s="236" t="e">
        <f>Заполните_Список!#REF!</f>
        <v>#REF!</v>
      </c>
      <c r="W127" s="236" t="e">
        <f>Заполните_Список!#REF!</f>
        <v>#REF!</v>
      </c>
      <c r="X127" s="236" t="e">
        <f>Заполните_Список!#REF!</f>
        <v>#REF!</v>
      </c>
      <c r="Y127" s="236" t="e">
        <f>Заполните_Список!#REF!</f>
        <v>#REF!</v>
      </c>
      <c r="Z127" s="236" t="e">
        <f>Заполните_Список!#REF!</f>
        <v>#REF!</v>
      </c>
      <c r="AA127" s="236" t="e">
        <f>Заполните_Список!#REF!</f>
        <v>#REF!</v>
      </c>
      <c r="AB127" s="236" t="e">
        <f>Заполните_Список!#REF!</f>
        <v>#REF!</v>
      </c>
      <c r="AC127" s="236" t="e">
        <f>Заполните_Список!#REF!</f>
        <v>#REF!</v>
      </c>
      <c r="AD127" s="236" t="e">
        <f>Заполните_Список!#REF!</f>
        <v>#REF!</v>
      </c>
      <c r="AE127" s="236" t="e">
        <f>Заполните_Список!#REF!</f>
        <v>#REF!</v>
      </c>
      <c r="AF127" s="236" t="e">
        <f>Заполните_Список!#REF!</f>
        <v>#REF!</v>
      </c>
      <c r="AG127" s="236" t="e">
        <f>Заполните_Список!#REF!</f>
        <v>#REF!</v>
      </c>
      <c r="AH127" s="236" t="e">
        <f>Заполните_Список!#REF!</f>
        <v>#REF!</v>
      </c>
      <c r="AI127" s="236" t="e">
        <f>Заполните_Список!#REF!</f>
        <v>#REF!</v>
      </c>
      <c r="AJ127" s="236" t="e">
        <f>Заполните_Список!#REF!</f>
        <v>#REF!</v>
      </c>
      <c r="AK127" s="236" t="e">
        <f>Заполните_Список!#REF!</f>
        <v>#REF!</v>
      </c>
      <c r="AL127" s="236" t="e">
        <f>Заполните_Список!#REF!</f>
        <v>#REF!</v>
      </c>
      <c r="AM127" s="236" t="e">
        <f>Заполните_Список!#REF!</f>
        <v>#REF!</v>
      </c>
      <c r="AN127" s="236" t="e">
        <f>Заполните_Список!#REF!</f>
        <v>#REF!</v>
      </c>
      <c r="AO127" s="236" t="e">
        <f>Заполните_Список!#REF!</f>
        <v>#REF!</v>
      </c>
      <c r="AP127" s="236" t="e">
        <f>Заполните_Список!#REF!</f>
        <v>#REF!</v>
      </c>
      <c r="AQ127" s="236" t="e">
        <f>Заполните_Список!#REF!</f>
        <v>#REF!</v>
      </c>
    </row>
    <row r="128" spans="1:43" ht="18.75" customHeight="1">
      <c r="A128" s="243">
        <f>Заполните_Список!$B78</f>
        <v>125</v>
      </c>
      <c r="B128" s="244">
        <f>Заполните_Список!$C79</f>
        <v>128</v>
      </c>
      <c r="C128" s="258" t="str">
        <f t="shared" si="6"/>
        <v>Оленинский муниципальный округ</v>
      </c>
      <c r="D128" s="244">
        <f>Заполните_Список!$G79</f>
        <v>280003</v>
      </c>
      <c r="E128" s="236"/>
      <c r="F128" s="243">
        <f t="shared" si="7"/>
        <v>125</v>
      </c>
      <c r="G128" s="236" t="e">
        <f>LEFT(Заполните_Список!$F79,FIND(" ",Заполните_Список!$F79,1)-1)</f>
        <v>#VALUE!</v>
      </c>
      <c r="H128" s="236" t="e">
        <f>MID(Заполните_Список!$F79,FIND(" ",Заполните_Список!$F79,1)+1,(FIND(" ",Заполните_Список!$F79,FIND(" ",Заполните_Список!$F79,1)+1)-FIND(" ",Заполните_Список!$F79,1))-1)</f>
        <v>#VALUE!</v>
      </c>
      <c r="I128" s="236" t="e">
        <f>RIGHT(Заполните_Список!$F79,LEN(Заполните_Список!$F79)-(FIND(" ",Заполните_Список!$F79,FIND(" ",Заполните_Список!$F79,1)+1)))</f>
        <v>#VALUE!</v>
      </c>
      <c r="J128" s="236"/>
      <c r="K128" s="347"/>
      <c r="L128" s="236"/>
      <c r="M128" s="236">
        <f>Заполните_Список!L79</f>
        <v>0</v>
      </c>
      <c r="N128" s="259" t="str">
        <f t="shared" si="8"/>
        <v>Муниципальное казенное общеобразовательное учреждение Молодотудская средняя общеобразовательная школа</v>
      </c>
      <c r="O128" s="236">
        <f>Заполните_Список!I79</f>
        <v>7</v>
      </c>
      <c r="P128" s="243"/>
      <c r="Q128" s="243"/>
      <c r="R128" s="243"/>
      <c r="S128" s="243"/>
      <c r="T128" s="236">
        <f>Заполните_Список!N78</f>
        <v>0</v>
      </c>
      <c r="U128" s="236">
        <f>Заполните_Список!O78</f>
        <v>0</v>
      </c>
      <c r="V128" s="236">
        <f>Заполните_Список!P78</f>
        <v>0</v>
      </c>
      <c r="W128" s="236">
        <f>Заполните_Список!Q78</f>
        <v>0</v>
      </c>
      <c r="X128" s="236">
        <f>Заполните_Список!R78</f>
        <v>0</v>
      </c>
      <c r="Y128" s="236">
        <f>Заполните_Список!S78</f>
        <v>0</v>
      </c>
      <c r="Z128" s="236">
        <f>Заполните_Список!T78</f>
        <v>0</v>
      </c>
      <c r="AA128" s="236">
        <f>Заполните_Список!U78</f>
        <v>0</v>
      </c>
      <c r="AB128" s="236">
        <f>Заполните_Список!V78</f>
        <v>0</v>
      </c>
      <c r="AC128" s="236">
        <f>Заполните_Список!W78</f>
        <v>0</v>
      </c>
      <c r="AD128" s="236">
        <f>Заполните_Список!X78</f>
        <v>0</v>
      </c>
      <c r="AE128" s="236">
        <f>Заполните_Список!Y78</f>
        <v>0</v>
      </c>
      <c r="AF128" s="236">
        <f>Заполните_Список!Z78</f>
        <v>0</v>
      </c>
      <c r="AG128" s="236">
        <f>Заполните_Список!AA78</f>
        <v>0</v>
      </c>
      <c r="AH128" s="236">
        <f>Заполните_Список!AB78</f>
        <v>0</v>
      </c>
      <c r="AI128" s="236">
        <f>Заполните_Список!AC78</f>
        <v>0</v>
      </c>
      <c r="AJ128" s="236" t="str">
        <f>Заполните_Список!AD78</f>
        <v>участник</v>
      </c>
      <c r="AK128" s="236">
        <f>Заполните_Список!AE78</f>
        <v>0</v>
      </c>
      <c r="AL128" s="236">
        <f>Заполните_Список!AF78</f>
        <v>0</v>
      </c>
      <c r="AM128" s="236">
        <f>Заполните_Список!AG78</f>
        <v>0</v>
      </c>
      <c r="AN128" s="236">
        <f>Заполните_Список!AH78</f>
        <v>0</v>
      </c>
      <c r="AO128" s="236">
        <f>Заполните_Список!AI78</f>
        <v>0</v>
      </c>
      <c r="AP128" s="236">
        <f>Заполните_Список!AJ78</f>
        <v>0</v>
      </c>
      <c r="AQ128" s="236">
        <f>Заполните_Список!AK78</f>
        <v>0</v>
      </c>
    </row>
    <row r="129" spans="1:43" ht="18.75" customHeight="1">
      <c r="A129" s="243">
        <f>Заполните_Список!$B79</f>
        <v>126</v>
      </c>
      <c r="B129" s="244">
        <f>Заполните_Список!$C80</f>
        <v>128</v>
      </c>
      <c r="C129" s="258" t="str">
        <f t="shared" si="6"/>
        <v>Оленинский муниципальный округ</v>
      </c>
      <c r="D129" s="244">
        <f>Заполните_Список!$G80</f>
        <v>280003</v>
      </c>
      <c r="E129" s="236"/>
      <c r="F129" s="243">
        <f t="shared" si="7"/>
        <v>126</v>
      </c>
      <c r="G129" s="236" t="e">
        <f>LEFT(Заполните_Список!$F80,FIND(" ",Заполните_Список!$F80,1)-1)</f>
        <v>#VALUE!</v>
      </c>
      <c r="H129" s="236" t="e">
        <f>MID(Заполните_Список!$F80,FIND(" ",Заполните_Список!$F80,1)+1,(FIND(" ",Заполните_Список!$F80,FIND(" ",Заполните_Список!$F80,1)+1)-FIND(" ",Заполните_Список!$F80,1))-1)</f>
        <v>#VALUE!</v>
      </c>
      <c r="I129" s="236" t="e">
        <f>RIGHT(Заполните_Список!$F80,LEN(Заполните_Список!$F80)-(FIND(" ",Заполните_Список!$F80,FIND(" ",Заполните_Список!$F80,1)+1)))</f>
        <v>#VALUE!</v>
      </c>
      <c r="J129" s="236"/>
      <c r="K129" s="347"/>
      <c r="L129" s="236"/>
      <c r="M129" s="236">
        <f>Заполните_Список!L80</f>
        <v>0</v>
      </c>
      <c r="N129" s="259" t="str">
        <f t="shared" si="8"/>
        <v>Муниципальное казенное общеобразовательное учреждение Молодотудская средняя общеобразовательная школа</v>
      </c>
      <c r="O129" s="236">
        <f>Заполните_Список!I80</f>
        <v>7</v>
      </c>
      <c r="P129" s="243"/>
      <c r="Q129" s="243"/>
      <c r="R129" s="243"/>
      <c r="S129" s="243"/>
      <c r="T129" s="236">
        <f>Заполните_Список!N79</f>
        <v>0</v>
      </c>
      <c r="U129" s="236">
        <f>Заполните_Список!O79</f>
        <v>0</v>
      </c>
      <c r="V129" s="236">
        <f>Заполните_Список!P79</f>
        <v>0</v>
      </c>
      <c r="W129" s="236">
        <f>Заполните_Список!Q79</f>
        <v>0</v>
      </c>
      <c r="X129" s="236">
        <f>Заполните_Список!R79</f>
        <v>0</v>
      </c>
      <c r="Y129" s="236">
        <f>Заполните_Список!S79</f>
        <v>0</v>
      </c>
      <c r="Z129" s="236">
        <f>Заполните_Список!T79</f>
        <v>0</v>
      </c>
      <c r="AA129" s="236">
        <f>Заполните_Список!U79</f>
        <v>0</v>
      </c>
      <c r="AB129" s="236">
        <f>Заполните_Список!V79</f>
        <v>0</v>
      </c>
      <c r="AC129" s="236">
        <f>Заполните_Список!W79</f>
        <v>0</v>
      </c>
      <c r="AD129" s="236">
        <f>Заполните_Список!X79</f>
        <v>0</v>
      </c>
      <c r="AE129" s="236">
        <f>Заполните_Список!Y79</f>
        <v>0</v>
      </c>
      <c r="AF129" s="236">
        <f>Заполните_Список!Z79</f>
        <v>0</v>
      </c>
      <c r="AG129" s="236">
        <f>Заполните_Список!AA79</f>
        <v>0</v>
      </c>
      <c r="AH129" s="236">
        <f>Заполните_Список!AB79</f>
        <v>0</v>
      </c>
      <c r="AI129" s="236">
        <f>Заполните_Список!AC79</f>
        <v>0</v>
      </c>
      <c r="AJ129" s="236" t="str">
        <f>Заполните_Список!AD79</f>
        <v>участник</v>
      </c>
      <c r="AK129" s="236">
        <f>Заполните_Список!AE79</f>
        <v>0</v>
      </c>
      <c r="AL129" s="236">
        <f>Заполните_Список!AF79</f>
        <v>0</v>
      </c>
      <c r="AM129" s="236">
        <f>Заполните_Список!AG79</f>
        <v>0</v>
      </c>
      <c r="AN129" s="236">
        <f>Заполните_Список!AH79</f>
        <v>0</v>
      </c>
      <c r="AO129" s="236">
        <f>Заполните_Список!AI79</f>
        <v>0</v>
      </c>
      <c r="AP129" s="236">
        <f>Заполните_Список!AJ79</f>
        <v>0</v>
      </c>
      <c r="AQ129" s="236">
        <f>Заполните_Список!AK79</f>
        <v>0</v>
      </c>
    </row>
    <row r="130" spans="1:43" ht="18.75" customHeight="1">
      <c r="A130" s="243">
        <f>Заполните_Список!$B80</f>
        <v>127</v>
      </c>
      <c r="B130" s="244" t="e">
        <f>Заполните_Список!#REF!</f>
        <v>#REF!</v>
      </c>
      <c r="C130" s="258" t="str">
        <f t="shared" si="6"/>
        <v/>
      </c>
      <c r="D130" s="244" t="e">
        <f>Заполните_Список!#REF!</f>
        <v>#REF!</v>
      </c>
      <c r="E130" s="236"/>
      <c r="F130" s="243">
        <f t="shared" si="7"/>
        <v>127</v>
      </c>
      <c r="G130" s="236" t="e">
        <f>LEFT(Заполните_Список!#REF!,FIND(" ",Заполните_Список!#REF!,1)-1)</f>
        <v>#REF!</v>
      </c>
      <c r="H130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30" s="236" t="e">
        <f>RIGHT(Заполните_Список!#REF!,LEN(Заполните_Список!#REF!)-(FIND(" ",Заполните_Список!#REF!,FIND(" ",Заполните_Список!#REF!,1)+1)))</f>
        <v>#REF!</v>
      </c>
      <c r="J130" s="236"/>
      <c r="K130" s="347"/>
      <c r="L130" s="236"/>
      <c r="M130" s="236" t="e">
        <f>Заполните_Список!#REF!</f>
        <v>#REF!</v>
      </c>
      <c r="N130" s="259" t="str">
        <f t="shared" si="8"/>
        <v/>
      </c>
      <c r="O130" s="236" t="e">
        <f>Заполните_Список!#REF!</f>
        <v>#REF!</v>
      </c>
      <c r="P130" s="243"/>
      <c r="Q130" s="243"/>
      <c r="R130" s="243"/>
      <c r="S130" s="243"/>
      <c r="T130" s="236">
        <f>Заполните_Список!N80</f>
        <v>0</v>
      </c>
      <c r="U130" s="236">
        <f>Заполните_Список!O80</f>
        <v>0</v>
      </c>
      <c r="V130" s="236">
        <f>Заполните_Список!P80</f>
        <v>0</v>
      </c>
      <c r="W130" s="236">
        <f>Заполните_Список!Q80</f>
        <v>0</v>
      </c>
      <c r="X130" s="236">
        <f>Заполните_Список!R80</f>
        <v>0</v>
      </c>
      <c r="Y130" s="236">
        <f>Заполните_Список!S80</f>
        <v>0</v>
      </c>
      <c r="Z130" s="236">
        <f>Заполните_Список!T80</f>
        <v>0</v>
      </c>
      <c r="AA130" s="236">
        <f>Заполните_Список!U80</f>
        <v>0</v>
      </c>
      <c r="AB130" s="236">
        <f>Заполните_Список!V80</f>
        <v>0</v>
      </c>
      <c r="AC130" s="236">
        <f>Заполните_Список!W80</f>
        <v>0</v>
      </c>
      <c r="AD130" s="236">
        <f>Заполните_Список!X80</f>
        <v>0</v>
      </c>
      <c r="AE130" s="236">
        <f>Заполните_Список!Y80</f>
        <v>0</v>
      </c>
      <c r="AF130" s="236">
        <f>Заполните_Список!Z80</f>
        <v>0</v>
      </c>
      <c r="AG130" s="236">
        <f>Заполните_Список!AA80</f>
        <v>0</v>
      </c>
      <c r="AH130" s="236">
        <f>Заполните_Список!AB80</f>
        <v>0</v>
      </c>
      <c r="AI130" s="236">
        <f>Заполните_Список!AC80</f>
        <v>0</v>
      </c>
      <c r="AJ130" s="236">
        <f>Заполните_Список!AD80</f>
        <v>0</v>
      </c>
      <c r="AK130" s="236">
        <f>Заполните_Список!AE80</f>
        <v>0</v>
      </c>
      <c r="AL130" s="236">
        <f>Заполните_Список!AF80</f>
        <v>0</v>
      </c>
      <c r="AM130" s="236">
        <f>Заполните_Список!AG80</f>
        <v>0</v>
      </c>
      <c r="AN130" s="236">
        <f>Заполните_Список!AH80</f>
        <v>0</v>
      </c>
      <c r="AO130" s="236">
        <f>Заполните_Список!AI80</f>
        <v>0</v>
      </c>
      <c r="AP130" s="236">
        <f>Заполните_Список!AJ80</f>
        <v>0</v>
      </c>
      <c r="AQ130" s="236">
        <f>Заполните_Список!AK80</f>
        <v>0</v>
      </c>
    </row>
    <row r="131" spans="1:43" ht="18.75" customHeight="1">
      <c r="A131" s="243" t="e">
        <f>Заполните_Список!#REF!</f>
        <v>#REF!</v>
      </c>
      <c r="B131" s="244">
        <f>Заполните_Список!$C81</f>
        <v>128</v>
      </c>
      <c r="C131" s="258" t="str">
        <f t="shared" si="6"/>
        <v>Оленинский муниципальный округ</v>
      </c>
      <c r="D131" s="244">
        <f>Заполните_Список!$G81</f>
        <v>280003</v>
      </c>
      <c r="E131" s="236"/>
      <c r="F131" s="243">
        <f t="shared" si="7"/>
        <v>128</v>
      </c>
      <c r="G131" s="236" t="e">
        <f>LEFT(Заполните_Список!$F81,FIND(" ",Заполните_Список!$F81,1)-1)</f>
        <v>#VALUE!</v>
      </c>
      <c r="H131" s="236" t="e">
        <f>MID(Заполните_Список!$F81,FIND(" ",Заполните_Список!$F81,1)+1,(FIND(" ",Заполните_Список!$F81,FIND(" ",Заполните_Список!$F81,1)+1)-FIND(" ",Заполните_Список!$F81,1))-1)</f>
        <v>#VALUE!</v>
      </c>
      <c r="I131" s="236" t="e">
        <f>RIGHT(Заполните_Список!$F81,LEN(Заполните_Список!$F81)-(FIND(" ",Заполните_Список!$F81,FIND(" ",Заполните_Список!$F81,1)+1)))</f>
        <v>#VALUE!</v>
      </c>
      <c r="J131" s="236"/>
      <c r="K131" s="347"/>
      <c r="L131" s="236"/>
      <c r="M131" s="236">
        <f>Заполните_Список!L81</f>
        <v>0</v>
      </c>
      <c r="N131" s="259" t="str">
        <f t="shared" si="8"/>
        <v>Муниципальное казенное общеобразовательное учреждение Молодотудская средняя общеобразовательная школа</v>
      </c>
      <c r="O131" s="236">
        <f>Заполните_Список!I81</f>
        <v>10</v>
      </c>
      <c r="P131" s="243"/>
      <c r="Q131" s="243"/>
      <c r="R131" s="243"/>
      <c r="S131" s="243"/>
      <c r="T131" s="236" t="e">
        <f>Заполните_Список!#REF!</f>
        <v>#REF!</v>
      </c>
      <c r="U131" s="236" t="e">
        <f>Заполните_Список!#REF!</f>
        <v>#REF!</v>
      </c>
      <c r="V131" s="236" t="e">
        <f>Заполните_Список!#REF!</f>
        <v>#REF!</v>
      </c>
      <c r="W131" s="236" t="e">
        <f>Заполните_Список!#REF!</f>
        <v>#REF!</v>
      </c>
      <c r="X131" s="236" t="e">
        <f>Заполните_Список!#REF!</f>
        <v>#REF!</v>
      </c>
      <c r="Y131" s="236" t="e">
        <f>Заполните_Список!#REF!</f>
        <v>#REF!</v>
      </c>
      <c r="Z131" s="236" t="e">
        <f>Заполните_Список!#REF!</f>
        <v>#REF!</v>
      </c>
      <c r="AA131" s="236" t="e">
        <f>Заполните_Список!#REF!</f>
        <v>#REF!</v>
      </c>
      <c r="AB131" s="236" t="e">
        <f>Заполните_Список!#REF!</f>
        <v>#REF!</v>
      </c>
      <c r="AC131" s="236" t="e">
        <f>Заполните_Список!#REF!</f>
        <v>#REF!</v>
      </c>
      <c r="AD131" s="236" t="e">
        <f>Заполните_Список!#REF!</f>
        <v>#REF!</v>
      </c>
      <c r="AE131" s="236" t="e">
        <f>Заполните_Список!#REF!</f>
        <v>#REF!</v>
      </c>
      <c r="AF131" s="236" t="e">
        <f>Заполните_Список!#REF!</f>
        <v>#REF!</v>
      </c>
      <c r="AG131" s="236" t="e">
        <f>Заполните_Список!#REF!</f>
        <v>#REF!</v>
      </c>
      <c r="AH131" s="236" t="e">
        <f>Заполните_Список!#REF!</f>
        <v>#REF!</v>
      </c>
      <c r="AI131" s="236" t="e">
        <f>Заполните_Список!#REF!</f>
        <v>#REF!</v>
      </c>
      <c r="AJ131" s="236" t="e">
        <f>Заполните_Список!#REF!</f>
        <v>#REF!</v>
      </c>
      <c r="AK131" s="236" t="e">
        <f>Заполните_Список!#REF!</f>
        <v>#REF!</v>
      </c>
      <c r="AL131" s="236" t="e">
        <f>Заполните_Список!#REF!</f>
        <v>#REF!</v>
      </c>
      <c r="AM131" s="236" t="e">
        <f>Заполните_Список!#REF!</f>
        <v>#REF!</v>
      </c>
      <c r="AN131" s="236" t="e">
        <f>Заполните_Список!#REF!</f>
        <v>#REF!</v>
      </c>
      <c r="AO131" s="236" t="e">
        <f>Заполните_Список!#REF!</f>
        <v>#REF!</v>
      </c>
      <c r="AP131" s="236" t="e">
        <f>Заполните_Список!#REF!</f>
        <v>#REF!</v>
      </c>
      <c r="AQ131" s="236" t="e">
        <f>Заполните_Список!#REF!</f>
        <v>#REF!</v>
      </c>
    </row>
    <row r="132" spans="1:43" ht="18.75" customHeight="1">
      <c r="A132" s="243">
        <f>Заполните_Список!$B81</f>
        <v>129</v>
      </c>
      <c r="B132" s="244">
        <f>Заполните_Список!$C82</f>
        <v>128</v>
      </c>
      <c r="C132" s="258" t="str">
        <f t="shared" si="6"/>
        <v>Оленинский муниципальный округ</v>
      </c>
      <c r="D132" s="244">
        <f>Заполните_Список!$G82</f>
        <v>280003</v>
      </c>
      <c r="E132" s="236"/>
      <c r="F132" s="243">
        <f t="shared" si="7"/>
        <v>129</v>
      </c>
      <c r="G132" s="236" t="e">
        <f>LEFT(Заполните_Список!$F82,FIND(" ",Заполните_Список!$F82,1)-1)</f>
        <v>#VALUE!</v>
      </c>
      <c r="H132" s="236" t="e">
        <f>MID(Заполните_Список!$F82,FIND(" ",Заполните_Список!$F82,1)+1,(FIND(" ",Заполните_Список!$F82,FIND(" ",Заполните_Список!$F82,1)+1)-FIND(" ",Заполните_Список!$F82,1))-1)</f>
        <v>#VALUE!</v>
      </c>
      <c r="I132" s="236" t="e">
        <f>RIGHT(Заполните_Список!$F82,LEN(Заполните_Список!$F82)-(FIND(" ",Заполните_Список!$F82,FIND(" ",Заполните_Список!$F82,1)+1)))</f>
        <v>#VALUE!</v>
      </c>
      <c r="J132" s="236"/>
      <c r="K132" s="347"/>
      <c r="L132" s="236"/>
      <c r="M132" s="236">
        <f>Заполните_Список!L82</f>
        <v>0</v>
      </c>
      <c r="N132" s="259" t="str">
        <f t="shared" si="8"/>
        <v>Муниципальное казенное общеобразовательное учреждение Молодотудская средняя общеобразовательная школа</v>
      </c>
      <c r="O132" s="236">
        <f>Заполните_Список!I82</f>
        <v>8</v>
      </c>
      <c r="P132" s="243"/>
      <c r="Q132" s="243"/>
      <c r="R132" s="243"/>
      <c r="S132" s="243"/>
      <c r="T132" s="236">
        <f>Заполните_Список!N81</f>
        <v>0</v>
      </c>
      <c r="U132" s="236">
        <f>Заполните_Список!O81</f>
        <v>0</v>
      </c>
      <c r="V132" s="236">
        <f>Заполните_Список!P81</f>
        <v>0</v>
      </c>
      <c r="W132" s="236">
        <f>Заполните_Список!Q81</f>
        <v>0</v>
      </c>
      <c r="X132" s="236">
        <f>Заполните_Список!R81</f>
        <v>0</v>
      </c>
      <c r="Y132" s="236">
        <f>Заполните_Список!S81</f>
        <v>0</v>
      </c>
      <c r="Z132" s="236">
        <f>Заполните_Список!T81</f>
        <v>0</v>
      </c>
      <c r="AA132" s="236">
        <f>Заполните_Список!U81</f>
        <v>0</v>
      </c>
      <c r="AB132" s="236">
        <f>Заполните_Список!V81</f>
        <v>0</v>
      </c>
      <c r="AC132" s="236">
        <f>Заполните_Список!W81</f>
        <v>0</v>
      </c>
      <c r="AD132" s="236">
        <f>Заполните_Список!X81</f>
        <v>0</v>
      </c>
      <c r="AE132" s="236">
        <f>Заполните_Список!Y81</f>
        <v>0</v>
      </c>
      <c r="AF132" s="236">
        <f>Заполните_Список!Z81</f>
        <v>0</v>
      </c>
      <c r="AG132" s="236">
        <f>Заполните_Список!AA81</f>
        <v>0</v>
      </c>
      <c r="AH132" s="236">
        <f>Заполните_Список!AB81</f>
        <v>0</v>
      </c>
      <c r="AI132" s="236">
        <f>Заполните_Список!AC81</f>
        <v>0</v>
      </c>
      <c r="AJ132" s="236">
        <f>Заполните_Список!AD81</f>
        <v>0</v>
      </c>
      <c r="AK132" s="236">
        <f>Заполните_Список!AE81</f>
        <v>0</v>
      </c>
      <c r="AL132" s="236">
        <f>Заполните_Список!AF81</f>
        <v>0</v>
      </c>
      <c r="AM132" s="236">
        <f>Заполните_Список!AG81</f>
        <v>0</v>
      </c>
      <c r="AN132" s="236">
        <f>Заполните_Список!AH81</f>
        <v>0</v>
      </c>
      <c r="AO132" s="236">
        <f>Заполните_Список!AI81</f>
        <v>0</v>
      </c>
      <c r="AP132" s="236">
        <f>Заполните_Список!AJ81</f>
        <v>0</v>
      </c>
      <c r="AQ132" s="236">
        <f>Заполните_Список!AK81</f>
        <v>0</v>
      </c>
    </row>
    <row r="133" spans="1:43" ht="18.75" customHeight="1">
      <c r="A133" s="243">
        <f>Заполните_Список!$B82</f>
        <v>130</v>
      </c>
      <c r="B133" s="244">
        <f>Заполните_Список!$C83</f>
        <v>128</v>
      </c>
      <c r="C133" s="258" t="str">
        <f t="shared" si="6"/>
        <v>Оленинский муниципальный округ</v>
      </c>
      <c r="D133" s="244">
        <f>Заполните_Список!$G83</f>
        <v>280002</v>
      </c>
      <c r="E133" s="236"/>
      <c r="F133" s="243">
        <f t="shared" si="7"/>
        <v>130</v>
      </c>
      <c r="G133" s="236" t="str">
        <f>LEFT(Заполните_Список!$F83,FIND(" ",Заполните_Список!$F83,1)-1)</f>
        <v>Игнатов</v>
      </c>
      <c r="H133" s="236" t="str">
        <f>MID(Заполните_Список!$F83,FIND(" ",Заполните_Список!$F83,1)+1,(FIND(" ",Заполните_Список!$F83,FIND(" ",Заполните_Список!$F83,1)+1)-FIND(" ",Заполните_Список!$F83,1))-1)</f>
        <v>Константин</v>
      </c>
      <c r="I133" s="236" t="str">
        <f>RIGHT(Заполните_Список!$F83,LEN(Заполните_Список!$F83)-(FIND(" ",Заполните_Список!$F83,FIND(" ",Заполните_Список!$F83,1)+1)))</f>
        <v>Сергеевич</v>
      </c>
      <c r="J133" s="236"/>
      <c r="K133" s="347"/>
      <c r="L133" s="236"/>
      <c r="M133" s="236">
        <f>Заполните_Список!L83</f>
        <v>0</v>
      </c>
      <c r="N133" s="259" t="str">
        <f t="shared" si="8"/>
        <v>Муниципальное казенное общеобразовательное учреждение  Мостовская средняя общеобразовательная школа имени Сергея Козлова</v>
      </c>
      <c r="O133" s="236">
        <f>Заполните_Список!I83</f>
        <v>11</v>
      </c>
      <c r="P133" s="243"/>
      <c r="Q133" s="243"/>
      <c r="R133" s="243"/>
      <c r="S133" s="243"/>
      <c r="T133" s="236">
        <f>Заполните_Список!N82</f>
        <v>0</v>
      </c>
      <c r="U133" s="236">
        <f>Заполните_Список!O82</f>
        <v>0</v>
      </c>
      <c r="V133" s="236">
        <f>Заполните_Список!P82</f>
        <v>0</v>
      </c>
      <c r="W133" s="236">
        <f>Заполните_Список!Q82</f>
        <v>0</v>
      </c>
      <c r="X133" s="236">
        <f>Заполните_Список!R82</f>
        <v>0</v>
      </c>
      <c r="Y133" s="236">
        <f>Заполните_Список!S82</f>
        <v>0</v>
      </c>
      <c r="Z133" s="236">
        <f>Заполните_Список!T82</f>
        <v>0</v>
      </c>
      <c r="AA133" s="236">
        <f>Заполните_Список!U82</f>
        <v>0</v>
      </c>
      <c r="AB133" s="236">
        <f>Заполните_Список!V82</f>
        <v>0</v>
      </c>
      <c r="AC133" s="236">
        <f>Заполните_Список!W82</f>
        <v>0</v>
      </c>
      <c r="AD133" s="236">
        <f>Заполните_Список!X82</f>
        <v>0</v>
      </c>
      <c r="AE133" s="236">
        <f>Заполните_Список!Y82</f>
        <v>0</v>
      </c>
      <c r="AF133" s="236">
        <f>Заполните_Список!Z82</f>
        <v>0</v>
      </c>
      <c r="AG133" s="236">
        <f>Заполните_Список!AA82</f>
        <v>0</v>
      </c>
      <c r="AH133" s="236">
        <f>Заполните_Список!AB82</f>
        <v>0</v>
      </c>
      <c r="AI133" s="236">
        <f>Заполните_Список!AC82</f>
        <v>0</v>
      </c>
      <c r="AJ133" s="236">
        <f>Заполните_Список!AD82</f>
        <v>0</v>
      </c>
      <c r="AK133" s="236">
        <f>Заполните_Список!AE82</f>
        <v>0</v>
      </c>
      <c r="AL133" s="236">
        <f>Заполните_Список!AF82</f>
        <v>0</v>
      </c>
      <c r="AM133" s="236">
        <f>Заполните_Список!AG82</f>
        <v>0</v>
      </c>
      <c r="AN133" s="236">
        <f>Заполните_Список!AH82</f>
        <v>0</v>
      </c>
      <c r="AO133" s="236">
        <f>Заполните_Список!AI82</f>
        <v>0</v>
      </c>
      <c r="AP133" s="236">
        <f>Заполните_Список!AJ82</f>
        <v>0</v>
      </c>
      <c r="AQ133" s="236">
        <f>Заполните_Список!AK82</f>
        <v>0</v>
      </c>
    </row>
    <row r="134" spans="1:43" ht="18.75" customHeight="1">
      <c r="A134" s="243">
        <f>Заполните_Список!$B83</f>
        <v>131</v>
      </c>
      <c r="B134" s="244">
        <f>Заполните_Список!$C84</f>
        <v>128</v>
      </c>
      <c r="C134" s="258" t="str">
        <f t="shared" ref="C134:C197" si="9">IFERROR(VLOOKUP(B134,msu,2,0),"")</f>
        <v>Оленинский муниципальный округ</v>
      </c>
      <c r="D134" s="244">
        <f>Заполните_Список!$G84</f>
        <v>280002</v>
      </c>
      <c r="E134" s="236"/>
      <c r="F134" s="243">
        <f t="shared" ref="F134:F197" si="10">F133+1</f>
        <v>131</v>
      </c>
      <c r="G134" s="236" t="str">
        <f>LEFT(Заполните_Список!$F84,FIND(" ",Заполните_Список!$F84,1)-1)</f>
        <v>Иванова</v>
      </c>
      <c r="H134" s="236" t="str">
        <f>MID(Заполните_Список!$F84,FIND(" ",Заполните_Список!$F84,1)+1,(FIND(" ",Заполните_Список!$F84,FIND(" ",Заполните_Список!$F84,1)+1)-FIND(" ",Заполните_Список!$F84,1))-1)</f>
        <v>Софья</v>
      </c>
      <c r="I134" s="236" t="str">
        <f>RIGHT(Заполните_Список!$F84,LEN(Заполните_Список!$F84)-(FIND(" ",Заполните_Список!$F84,FIND(" ",Заполните_Список!$F84,1)+1)))</f>
        <v>Дмитриевна</v>
      </c>
      <c r="J134" s="236"/>
      <c r="K134" s="347"/>
      <c r="L134" s="236"/>
      <c r="M134" s="236">
        <f>Заполните_Список!L84</f>
        <v>0</v>
      </c>
      <c r="N134" s="259" t="str">
        <f t="shared" ref="N134:N197" si="11">IFERROR(VLOOKUP(D134,oo,3,0),"")</f>
        <v>Муниципальное казенное общеобразовательное учреждение  Мостовская средняя общеобразовательная школа имени Сергея Козлова</v>
      </c>
      <c r="O134" s="236">
        <f>Заполните_Список!I84</f>
        <v>11</v>
      </c>
      <c r="P134" s="243"/>
      <c r="Q134" s="243"/>
      <c r="R134" s="243"/>
      <c r="S134" s="243"/>
      <c r="T134" s="236">
        <f>Заполните_Список!N83</f>
        <v>0</v>
      </c>
      <c r="U134" s="236">
        <f>Заполните_Список!O83</f>
        <v>0</v>
      </c>
      <c r="V134" s="236">
        <f>Заполните_Список!P83</f>
        <v>0</v>
      </c>
      <c r="W134" s="236">
        <f>Заполните_Список!Q83</f>
        <v>0</v>
      </c>
      <c r="X134" s="236">
        <f>Заполните_Список!R83</f>
        <v>0</v>
      </c>
      <c r="Y134" s="236">
        <f>Заполните_Список!S83</f>
        <v>0</v>
      </c>
      <c r="Z134" s="236">
        <f>Заполните_Список!T83</f>
        <v>0</v>
      </c>
      <c r="AA134" s="236">
        <f>Заполните_Список!U83</f>
        <v>0</v>
      </c>
      <c r="AB134" s="236">
        <f>Заполните_Список!V83</f>
        <v>0</v>
      </c>
      <c r="AC134" s="236">
        <f>Заполните_Список!W83</f>
        <v>0</v>
      </c>
      <c r="AD134" s="236">
        <f>Заполните_Список!X83</f>
        <v>0</v>
      </c>
      <c r="AE134" s="236">
        <f>Заполните_Список!Y83</f>
        <v>0</v>
      </c>
      <c r="AF134" s="236">
        <f>Заполните_Список!Z83</f>
        <v>0</v>
      </c>
      <c r="AG134" s="236">
        <f>Заполните_Список!AA83</f>
        <v>0</v>
      </c>
      <c r="AH134" s="236">
        <f>Заполните_Список!AB83</f>
        <v>0</v>
      </c>
      <c r="AI134" s="236">
        <f>Заполните_Список!AC83</f>
        <v>0</v>
      </c>
      <c r="AJ134" s="236">
        <f>Заполните_Список!AD83</f>
        <v>0</v>
      </c>
      <c r="AK134" s="236">
        <f>Заполните_Список!AE83</f>
        <v>0</v>
      </c>
      <c r="AL134" s="236">
        <f>Заполните_Список!AF83</f>
        <v>0</v>
      </c>
      <c r="AM134" s="236">
        <f>Заполните_Список!AG83</f>
        <v>0</v>
      </c>
      <c r="AN134" s="236">
        <f>Заполните_Список!AH83</f>
        <v>0</v>
      </c>
      <c r="AO134" s="236">
        <f>Заполните_Список!AI83</f>
        <v>0</v>
      </c>
      <c r="AP134" s="236">
        <f>Заполните_Список!AJ83</f>
        <v>0</v>
      </c>
      <c r="AQ134" s="236">
        <f>Заполните_Список!AK83</f>
        <v>0</v>
      </c>
    </row>
    <row r="135" spans="1:43" ht="18.75" customHeight="1">
      <c r="A135" s="243">
        <f>Заполните_Список!$B84</f>
        <v>132</v>
      </c>
      <c r="B135" s="244">
        <f>Заполните_Список!$C85</f>
        <v>128</v>
      </c>
      <c r="C135" s="258" t="str">
        <f t="shared" si="9"/>
        <v>Оленинский муниципальный округ</v>
      </c>
      <c r="D135" s="244">
        <f>Заполните_Список!$G85</f>
        <v>280002</v>
      </c>
      <c r="E135" s="236"/>
      <c r="F135" s="243">
        <f t="shared" si="10"/>
        <v>132</v>
      </c>
      <c r="G135" s="236" t="str">
        <f>LEFT(Заполните_Список!$F85,FIND(" ",Заполните_Список!$F85,1)-1)</f>
        <v>Майорова</v>
      </c>
      <c r="H135" s="236" t="str">
        <f>MID(Заполните_Список!$F85,FIND(" ",Заполните_Список!$F85,1)+1,(FIND(" ",Заполните_Список!$F85,FIND(" ",Заполните_Список!$F85,1)+1)-FIND(" ",Заполните_Список!$F85,1))-1)</f>
        <v>Елена</v>
      </c>
      <c r="I135" s="236" t="str">
        <f>RIGHT(Заполните_Список!$F85,LEN(Заполните_Список!$F85)-(FIND(" ",Заполните_Список!$F85,FIND(" ",Заполните_Список!$F85,1)+1)))</f>
        <v>Викторовна</v>
      </c>
      <c r="J135" s="236"/>
      <c r="K135" s="347"/>
      <c r="L135" s="236"/>
      <c r="M135" s="236">
        <f>Заполните_Список!L85</f>
        <v>0</v>
      </c>
      <c r="N135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35" s="236">
        <f>Заполните_Список!I85</f>
        <v>11</v>
      </c>
      <c r="P135" s="243"/>
      <c r="Q135" s="243"/>
      <c r="R135" s="243"/>
      <c r="S135" s="243"/>
      <c r="T135" s="236">
        <f>Заполните_Список!N84</f>
        <v>0</v>
      </c>
      <c r="U135" s="236">
        <f>Заполните_Список!O84</f>
        <v>0</v>
      </c>
      <c r="V135" s="236">
        <f>Заполните_Список!P84</f>
        <v>0</v>
      </c>
      <c r="W135" s="236">
        <f>Заполните_Список!Q84</f>
        <v>0</v>
      </c>
      <c r="X135" s="236">
        <f>Заполните_Список!R84</f>
        <v>0</v>
      </c>
      <c r="Y135" s="236">
        <f>Заполните_Список!S84</f>
        <v>0</v>
      </c>
      <c r="Z135" s="236">
        <f>Заполните_Список!T84</f>
        <v>0</v>
      </c>
      <c r="AA135" s="236">
        <f>Заполните_Список!U84</f>
        <v>0</v>
      </c>
      <c r="AB135" s="236">
        <f>Заполните_Список!V84</f>
        <v>0</v>
      </c>
      <c r="AC135" s="236">
        <f>Заполните_Список!W84</f>
        <v>0</v>
      </c>
      <c r="AD135" s="236">
        <f>Заполните_Список!X84</f>
        <v>0</v>
      </c>
      <c r="AE135" s="236">
        <f>Заполните_Список!Y84</f>
        <v>0</v>
      </c>
      <c r="AF135" s="236">
        <f>Заполните_Список!Z84</f>
        <v>0</v>
      </c>
      <c r="AG135" s="236">
        <f>Заполните_Список!AA84</f>
        <v>0</v>
      </c>
      <c r="AH135" s="236">
        <f>Заполните_Список!AB84</f>
        <v>0</v>
      </c>
      <c r="AI135" s="236">
        <f>Заполните_Список!AC84</f>
        <v>0</v>
      </c>
      <c r="AJ135" s="236">
        <f>Заполните_Список!AD84</f>
        <v>0</v>
      </c>
      <c r="AK135" s="236">
        <f>Заполните_Список!AE84</f>
        <v>0</v>
      </c>
      <c r="AL135" s="236">
        <f>Заполните_Список!AF84</f>
        <v>0</v>
      </c>
      <c r="AM135" s="236">
        <f>Заполните_Список!AG84</f>
        <v>0</v>
      </c>
      <c r="AN135" s="236">
        <f>Заполните_Список!AH84</f>
        <v>0</v>
      </c>
      <c r="AO135" s="236">
        <f>Заполните_Список!AI84</f>
        <v>0</v>
      </c>
      <c r="AP135" s="236">
        <f>Заполните_Список!AJ84</f>
        <v>0</v>
      </c>
      <c r="AQ135" s="236">
        <f>Заполните_Список!AK84</f>
        <v>0</v>
      </c>
    </row>
    <row r="136" spans="1:43" ht="18.75" customHeight="1">
      <c r="A136" s="243">
        <f>Заполните_Список!$B85</f>
        <v>133</v>
      </c>
      <c r="B136" s="244">
        <f>Заполните_Список!$C86</f>
        <v>128</v>
      </c>
      <c r="C136" s="258" t="str">
        <f t="shared" si="9"/>
        <v>Оленинский муниципальный округ</v>
      </c>
      <c r="D136" s="244">
        <f>Заполните_Список!$G86</f>
        <v>280002</v>
      </c>
      <c r="E136" s="236"/>
      <c r="F136" s="243">
        <f t="shared" si="10"/>
        <v>133</v>
      </c>
      <c r="G136" s="236" t="str">
        <f>LEFT(Заполните_Список!$F86,FIND(" ",Заполните_Список!$F86,1)-1)</f>
        <v>Травкина</v>
      </c>
      <c r="H136" s="236" t="str">
        <f>MID(Заполните_Список!$F86,FIND(" ",Заполните_Список!$F86,1)+1,(FIND(" ",Заполните_Список!$F86,FIND(" ",Заполните_Список!$F86,1)+1)-FIND(" ",Заполните_Список!$F86,1))-1)</f>
        <v>Вероника</v>
      </c>
      <c r="I136" s="236" t="str">
        <f>RIGHT(Заполните_Список!$F86,LEN(Заполните_Список!$F86)-(FIND(" ",Заполните_Список!$F86,FIND(" ",Заполните_Список!$F86,1)+1)))</f>
        <v>Юрьевна</v>
      </c>
      <c r="J136" s="236"/>
      <c r="K136" s="347"/>
      <c r="L136" s="236"/>
      <c r="M136" s="236">
        <f>Заполните_Список!L86</f>
        <v>0</v>
      </c>
      <c r="N136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36" s="236">
        <f>Заполните_Список!I86</f>
        <v>11</v>
      </c>
      <c r="P136" s="243"/>
      <c r="Q136" s="243"/>
      <c r="R136" s="243"/>
      <c r="S136" s="243"/>
      <c r="T136" s="236">
        <f>Заполните_Список!N85</f>
        <v>0</v>
      </c>
      <c r="U136" s="236">
        <f>Заполните_Список!O85</f>
        <v>0</v>
      </c>
      <c r="V136" s="236">
        <f>Заполните_Список!P85</f>
        <v>0</v>
      </c>
      <c r="W136" s="236">
        <f>Заполните_Список!Q85</f>
        <v>0</v>
      </c>
      <c r="X136" s="236">
        <f>Заполните_Список!R85</f>
        <v>0</v>
      </c>
      <c r="Y136" s="236">
        <f>Заполните_Список!S85</f>
        <v>0</v>
      </c>
      <c r="Z136" s="236">
        <f>Заполните_Список!T85</f>
        <v>0</v>
      </c>
      <c r="AA136" s="236">
        <f>Заполните_Список!U85</f>
        <v>0</v>
      </c>
      <c r="AB136" s="236">
        <f>Заполните_Список!V85</f>
        <v>0</v>
      </c>
      <c r="AC136" s="236">
        <f>Заполните_Список!W85</f>
        <v>0</v>
      </c>
      <c r="AD136" s="236">
        <f>Заполните_Список!X85</f>
        <v>0</v>
      </c>
      <c r="AE136" s="236">
        <f>Заполните_Список!Y85</f>
        <v>0</v>
      </c>
      <c r="AF136" s="236">
        <f>Заполните_Список!Z85</f>
        <v>0</v>
      </c>
      <c r="AG136" s="236">
        <f>Заполните_Список!AA85</f>
        <v>0</v>
      </c>
      <c r="AH136" s="236">
        <f>Заполните_Список!AB85</f>
        <v>0</v>
      </c>
      <c r="AI136" s="236">
        <f>Заполните_Список!AC85</f>
        <v>0</v>
      </c>
      <c r="AJ136" s="236">
        <f>Заполните_Список!AD85</f>
        <v>0</v>
      </c>
      <c r="AK136" s="236">
        <f>Заполните_Список!AE85</f>
        <v>0</v>
      </c>
      <c r="AL136" s="236">
        <f>Заполните_Список!AF85</f>
        <v>0</v>
      </c>
      <c r="AM136" s="236">
        <f>Заполните_Список!AG85</f>
        <v>0</v>
      </c>
      <c r="AN136" s="236">
        <f>Заполните_Список!AH85</f>
        <v>0</v>
      </c>
      <c r="AO136" s="236">
        <f>Заполните_Список!AI85</f>
        <v>0</v>
      </c>
      <c r="AP136" s="236">
        <f>Заполните_Список!AJ85</f>
        <v>0</v>
      </c>
      <c r="AQ136" s="236">
        <f>Заполните_Список!AK85</f>
        <v>0</v>
      </c>
    </row>
    <row r="137" spans="1:43" ht="18.75" customHeight="1">
      <c r="A137" s="243">
        <f>Заполните_Список!$B86</f>
        <v>134</v>
      </c>
      <c r="B137" s="244">
        <f>Заполните_Список!$C87</f>
        <v>128</v>
      </c>
      <c r="C137" s="258" t="str">
        <f t="shared" si="9"/>
        <v>Оленинский муниципальный округ</v>
      </c>
      <c r="D137" s="244">
        <f>Заполните_Список!$G87</f>
        <v>280002</v>
      </c>
      <c r="E137" s="236"/>
      <c r="F137" s="243">
        <f t="shared" si="10"/>
        <v>134</v>
      </c>
      <c r="G137" s="236" t="str">
        <f>LEFT(Заполните_Список!$F87,FIND(" ",Заполните_Список!$F87,1)-1)</f>
        <v>Матыцин</v>
      </c>
      <c r="H137" s="236" t="str">
        <f>MID(Заполните_Список!$F87,FIND(" ",Заполните_Список!$F87,1)+1,(FIND(" ",Заполните_Список!$F87,FIND(" ",Заполните_Список!$F87,1)+1)-FIND(" ",Заполните_Список!$F87,1))-1)</f>
        <v>Дмитрий</v>
      </c>
      <c r="I137" s="236" t="str">
        <f>RIGHT(Заполните_Список!$F87,LEN(Заполните_Список!$F87)-(FIND(" ",Заполните_Список!$F87,FIND(" ",Заполните_Список!$F87,1)+1)))</f>
        <v>Витальевич</v>
      </c>
      <c r="J137" s="236"/>
      <c r="K137" s="347"/>
      <c r="L137" s="236"/>
      <c r="M137" s="236">
        <f>Заполните_Список!L87</f>
        <v>0</v>
      </c>
      <c r="N137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37" s="236">
        <f>Заполните_Список!I87</f>
        <v>10</v>
      </c>
      <c r="P137" s="243"/>
      <c r="Q137" s="243"/>
      <c r="R137" s="243"/>
      <c r="S137" s="243"/>
      <c r="T137" s="236">
        <f>Заполните_Список!N86</f>
        <v>0</v>
      </c>
      <c r="U137" s="236">
        <f>Заполните_Список!O86</f>
        <v>0</v>
      </c>
      <c r="V137" s="236">
        <f>Заполните_Список!P86</f>
        <v>0</v>
      </c>
      <c r="W137" s="236">
        <f>Заполните_Список!Q86</f>
        <v>0</v>
      </c>
      <c r="X137" s="236">
        <f>Заполните_Список!R86</f>
        <v>0</v>
      </c>
      <c r="Y137" s="236">
        <f>Заполните_Список!S86</f>
        <v>0</v>
      </c>
      <c r="Z137" s="236">
        <f>Заполните_Список!T86</f>
        <v>0</v>
      </c>
      <c r="AA137" s="236">
        <f>Заполните_Список!U86</f>
        <v>0</v>
      </c>
      <c r="AB137" s="236">
        <f>Заполните_Список!V86</f>
        <v>0</v>
      </c>
      <c r="AC137" s="236">
        <f>Заполните_Список!W86</f>
        <v>0</v>
      </c>
      <c r="AD137" s="236" t="str">
        <f>Заполните_Список!X86</f>
        <v>участник</v>
      </c>
      <c r="AE137" s="236">
        <f>Заполните_Список!Y86</f>
        <v>0</v>
      </c>
      <c r="AF137" s="236">
        <f>Заполните_Список!Z86</f>
        <v>0</v>
      </c>
      <c r="AG137" s="236">
        <f>Заполните_Список!AA86</f>
        <v>0</v>
      </c>
      <c r="AH137" s="236">
        <f>Заполните_Список!AB86</f>
        <v>0</v>
      </c>
      <c r="AI137" s="236">
        <f>Заполните_Список!AC86</f>
        <v>0</v>
      </c>
      <c r="AJ137" s="236">
        <f>Заполните_Список!AD86</f>
        <v>0</v>
      </c>
      <c r="AK137" s="236">
        <f>Заполните_Список!AE86</f>
        <v>0</v>
      </c>
      <c r="AL137" s="236">
        <f>Заполните_Список!AF86</f>
        <v>0</v>
      </c>
      <c r="AM137" s="236">
        <f>Заполните_Список!AG86</f>
        <v>0</v>
      </c>
      <c r="AN137" s="236">
        <f>Заполните_Список!AH86</f>
        <v>0</v>
      </c>
      <c r="AO137" s="236">
        <f>Заполните_Список!AI86</f>
        <v>0</v>
      </c>
      <c r="AP137" s="236">
        <f>Заполните_Список!AJ86</f>
        <v>0</v>
      </c>
      <c r="AQ137" s="236">
        <f>Заполните_Список!AK86</f>
        <v>0</v>
      </c>
    </row>
    <row r="138" spans="1:43" ht="18.75" customHeight="1">
      <c r="A138" s="243">
        <f>Заполните_Список!$B87</f>
        <v>135</v>
      </c>
      <c r="B138" s="244">
        <f>Заполните_Список!$C88</f>
        <v>128</v>
      </c>
      <c r="C138" s="258" t="str">
        <f t="shared" si="9"/>
        <v>Оленинский муниципальный округ</v>
      </c>
      <c r="D138" s="244">
        <f>Заполните_Список!$G88</f>
        <v>280002</v>
      </c>
      <c r="E138" s="236"/>
      <c r="F138" s="243">
        <f t="shared" si="10"/>
        <v>135</v>
      </c>
      <c r="G138" s="236" t="str">
        <f>LEFT(Заполните_Список!$F88,FIND(" ",Заполните_Список!$F88,1)-1)</f>
        <v>Стрелкова</v>
      </c>
      <c r="H138" s="236" t="str">
        <f>MID(Заполните_Список!$F88,FIND(" ",Заполните_Список!$F88,1)+1,(FIND(" ",Заполните_Список!$F88,FIND(" ",Заполните_Список!$F88,1)+1)-FIND(" ",Заполните_Список!$F88,1))-1)</f>
        <v>Вера</v>
      </c>
      <c r="I138" s="236" t="str">
        <f>RIGHT(Заполните_Список!$F88,LEN(Заполните_Список!$F88)-(FIND(" ",Заполните_Список!$F88,FIND(" ",Заполните_Список!$F88,1)+1)))</f>
        <v>Васильевна</v>
      </c>
      <c r="J138" s="236"/>
      <c r="K138" s="347"/>
      <c r="L138" s="236"/>
      <c r="M138" s="236">
        <f>Заполните_Список!L88</f>
        <v>0</v>
      </c>
      <c r="N138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38" s="236">
        <f>Заполните_Список!I88</f>
        <v>7</v>
      </c>
      <c r="P138" s="243"/>
      <c r="Q138" s="243"/>
      <c r="R138" s="243"/>
      <c r="S138" s="243"/>
      <c r="T138" s="236">
        <f>Заполните_Список!N87</f>
        <v>0</v>
      </c>
      <c r="U138" s="236">
        <f>Заполните_Список!O87</f>
        <v>0</v>
      </c>
      <c r="V138" s="236">
        <f>Заполните_Список!P87</f>
        <v>0</v>
      </c>
      <c r="W138" s="236">
        <f>Заполните_Список!Q87</f>
        <v>0</v>
      </c>
      <c r="X138" s="236">
        <f>Заполните_Список!R87</f>
        <v>0</v>
      </c>
      <c r="Y138" s="236">
        <f>Заполните_Список!S87</f>
        <v>0</v>
      </c>
      <c r="Z138" s="236">
        <f>Заполните_Список!T87</f>
        <v>0</v>
      </c>
      <c r="AA138" s="236">
        <f>Заполните_Список!U87</f>
        <v>0</v>
      </c>
      <c r="AB138" s="236">
        <f>Заполните_Список!V87</f>
        <v>0</v>
      </c>
      <c r="AC138" s="236">
        <f>Заполните_Список!W87</f>
        <v>0</v>
      </c>
      <c r="AD138" s="236">
        <f>Заполните_Список!X87</f>
        <v>0</v>
      </c>
      <c r="AE138" s="236">
        <f>Заполните_Список!Y87</f>
        <v>0</v>
      </c>
      <c r="AF138" s="236">
        <f>Заполните_Список!Z87</f>
        <v>0</v>
      </c>
      <c r="AG138" s="236">
        <f>Заполните_Список!AA87</f>
        <v>0</v>
      </c>
      <c r="AH138" s="236">
        <f>Заполните_Список!AB87</f>
        <v>0</v>
      </c>
      <c r="AI138" s="236">
        <f>Заполните_Список!AC87</f>
        <v>0</v>
      </c>
      <c r="AJ138" s="236">
        <f>Заполните_Список!AD87</f>
        <v>0</v>
      </c>
      <c r="AK138" s="236">
        <f>Заполните_Список!AE87</f>
        <v>0</v>
      </c>
      <c r="AL138" s="236">
        <f>Заполните_Список!AF87</f>
        <v>0</v>
      </c>
      <c r="AM138" s="236">
        <f>Заполните_Список!AG87</f>
        <v>0</v>
      </c>
      <c r="AN138" s="236">
        <f>Заполните_Список!AH87</f>
        <v>0</v>
      </c>
      <c r="AO138" s="236">
        <f>Заполните_Список!AI87</f>
        <v>0</v>
      </c>
      <c r="AP138" s="236">
        <f>Заполните_Список!AJ87</f>
        <v>0</v>
      </c>
      <c r="AQ138" s="236">
        <f>Заполните_Список!AK87</f>
        <v>0</v>
      </c>
    </row>
    <row r="139" spans="1:43" ht="18.75" customHeight="1">
      <c r="A139" s="243">
        <f>Заполните_Список!$B88</f>
        <v>136</v>
      </c>
      <c r="B139" s="244" t="e">
        <f>Заполните_Список!#REF!</f>
        <v>#REF!</v>
      </c>
      <c r="C139" s="258" t="str">
        <f t="shared" si="9"/>
        <v/>
      </c>
      <c r="D139" s="244" t="e">
        <f>Заполните_Список!#REF!</f>
        <v>#REF!</v>
      </c>
      <c r="E139" s="236"/>
      <c r="F139" s="243">
        <f t="shared" si="10"/>
        <v>136</v>
      </c>
      <c r="G139" s="236" t="e">
        <f>LEFT(Заполните_Список!#REF!,FIND(" ",Заполните_Список!#REF!,1)-1)</f>
        <v>#REF!</v>
      </c>
      <c r="H139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39" s="236" t="e">
        <f>RIGHT(Заполните_Список!#REF!,LEN(Заполните_Список!#REF!)-(FIND(" ",Заполните_Список!#REF!,FIND(" ",Заполните_Список!#REF!,1)+1)))</f>
        <v>#REF!</v>
      </c>
      <c r="J139" s="236"/>
      <c r="K139" s="347"/>
      <c r="L139" s="236"/>
      <c r="M139" s="236" t="e">
        <f>Заполните_Список!#REF!</f>
        <v>#REF!</v>
      </c>
      <c r="N139" s="259" t="str">
        <f t="shared" si="11"/>
        <v/>
      </c>
      <c r="O139" s="236" t="e">
        <f>Заполните_Список!#REF!</f>
        <v>#REF!</v>
      </c>
      <c r="P139" s="243"/>
      <c r="Q139" s="243"/>
      <c r="R139" s="243"/>
      <c r="S139" s="243"/>
      <c r="T139" s="236">
        <f>Заполните_Список!N88</f>
        <v>0</v>
      </c>
      <c r="U139" s="236">
        <f>Заполните_Список!O88</f>
        <v>0</v>
      </c>
      <c r="V139" s="236">
        <f>Заполните_Список!P88</f>
        <v>0</v>
      </c>
      <c r="W139" s="236">
        <f>Заполните_Список!Q88</f>
        <v>0</v>
      </c>
      <c r="X139" s="236">
        <f>Заполните_Список!R88</f>
        <v>0</v>
      </c>
      <c r="Y139" s="236">
        <f>Заполните_Список!S88</f>
        <v>0</v>
      </c>
      <c r="Z139" s="236">
        <f>Заполните_Список!T88</f>
        <v>0</v>
      </c>
      <c r="AA139" s="236">
        <f>Заполните_Список!U88</f>
        <v>0</v>
      </c>
      <c r="AB139" s="236">
        <f>Заполните_Список!V88</f>
        <v>0</v>
      </c>
      <c r="AC139" s="236">
        <f>Заполните_Список!W88</f>
        <v>0</v>
      </c>
      <c r="AD139" s="236">
        <f>Заполните_Список!X88</f>
        <v>0</v>
      </c>
      <c r="AE139" s="236">
        <f>Заполните_Список!Y88</f>
        <v>0</v>
      </c>
      <c r="AF139" s="236">
        <f>Заполните_Список!Z88</f>
        <v>0</v>
      </c>
      <c r="AG139" s="236">
        <f>Заполните_Список!AA88</f>
        <v>0</v>
      </c>
      <c r="AH139" s="236">
        <f>Заполните_Список!AB88</f>
        <v>0</v>
      </c>
      <c r="AI139" s="236">
        <f>Заполните_Список!AC88</f>
        <v>0</v>
      </c>
      <c r="AJ139" s="236">
        <f>Заполните_Список!AD88</f>
        <v>0</v>
      </c>
      <c r="AK139" s="236">
        <f>Заполните_Список!AE88</f>
        <v>0</v>
      </c>
      <c r="AL139" s="236">
        <f>Заполните_Список!AF88</f>
        <v>0</v>
      </c>
      <c r="AM139" s="236">
        <f>Заполните_Список!AG88</f>
        <v>0</v>
      </c>
      <c r="AN139" s="236">
        <f>Заполните_Список!AH88</f>
        <v>0</v>
      </c>
      <c r="AO139" s="236">
        <f>Заполните_Список!AI88</f>
        <v>0</v>
      </c>
      <c r="AP139" s="236">
        <f>Заполните_Список!AJ88</f>
        <v>0</v>
      </c>
      <c r="AQ139" s="236">
        <f>Заполните_Список!AK88</f>
        <v>0</v>
      </c>
    </row>
    <row r="140" spans="1:43" ht="18.75" customHeight="1">
      <c r="A140" s="243" t="e">
        <f>Заполните_Список!#REF!</f>
        <v>#REF!</v>
      </c>
      <c r="B140" s="244" t="e">
        <f>Заполните_Список!#REF!</f>
        <v>#REF!</v>
      </c>
      <c r="C140" s="258" t="str">
        <f t="shared" si="9"/>
        <v/>
      </c>
      <c r="D140" s="244" t="e">
        <f>Заполните_Список!#REF!</f>
        <v>#REF!</v>
      </c>
      <c r="E140" s="236"/>
      <c r="F140" s="243">
        <f t="shared" si="10"/>
        <v>137</v>
      </c>
      <c r="G140" s="236" t="e">
        <f>LEFT(Заполните_Список!#REF!,FIND(" ",Заполните_Список!#REF!,1)-1)</f>
        <v>#REF!</v>
      </c>
      <c r="H140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40" s="236" t="e">
        <f>RIGHT(Заполните_Список!#REF!,LEN(Заполните_Список!#REF!)-(FIND(" ",Заполните_Список!#REF!,FIND(" ",Заполните_Список!#REF!,1)+1)))</f>
        <v>#REF!</v>
      </c>
      <c r="J140" s="236"/>
      <c r="K140" s="347"/>
      <c r="L140" s="236"/>
      <c r="M140" s="236" t="e">
        <f>Заполните_Список!#REF!</f>
        <v>#REF!</v>
      </c>
      <c r="N140" s="259" t="str">
        <f t="shared" si="11"/>
        <v/>
      </c>
      <c r="O140" s="236" t="e">
        <f>Заполните_Список!#REF!</f>
        <v>#REF!</v>
      </c>
      <c r="P140" s="243"/>
      <c r="Q140" s="243"/>
      <c r="R140" s="243"/>
      <c r="S140" s="243"/>
      <c r="T140" s="236" t="e">
        <f>Заполните_Список!#REF!</f>
        <v>#REF!</v>
      </c>
      <c r="U140" s="236" t="e">
        <f>Заполните_Список!#REF!</f>
        <v>#REF!</v>
      </c>
      <c r="V140" s="236" t="e">
        <f>Заполните_Список!#REF!</f>
        <v>#REF!</v>
      </c>
      <c r="W140" s="236" t="e">
        <f>Заполните_Список!#REF!</f>
        <v>#REF!</v>
      </c>
      <c r="X140" s="236" t="e">
        <f>Заполните_Список!#REF!</f>
        <v>#REF!</v>
      </c>
      <c r="Y140" s="236" t="e">
        <f>Заполните_Список!#REF!</f>
        <v>#REF!</v>
      </c>
      <c r="Z140" s="236" t="e">
        <f>Заполните_Список!#REF!</f>
        <v>#REF!</v>
      </c>
      <c r="AA140" s="236" t="e">
        <f>Заполните_Список!#REF!</f>
        <v>#REF!</v>
      </c>
      <c r="AB140" s="236" t="e">
        <f>Заполните_Список!#REF!</f>
        <v>#REF!</v>
      </c>
      <c r="AC140" s="236" t="e">
        <f>Заполните_Список!#REF!</f>
        <v>#REF!</v>
      </c>
      <c r="AD140" s="236" t="e">
        <f>Заполните_Список!#REF!</f>
        <v>#REF!</v>
      </c>
      <c r="AE140" s="236" t="e">
        <f>Заполните_Список!#REF!</f>
        <v>#REF!</v>
      </c>
      <c r="AF140" s="236" t="e">
        <f>Заполните_Список!#REF!</f>
        <v>#REF!</v>
      </c>
      <c r="AG140" s="236" t="e">
        <f>Заполните_Список!#REF!</f>
        <v>#REF!</v>
      </c>
      <c r="AH140" s="236" t="e">
        <f>Заполните_Список!#REF!</f>
        <v>#REF!</v>
      </c>
      <c r="AI140" s="236" t="e">
        <f>Заполните_Список!#REF!</f>
        <v>#REF!</v>
      </c>
      <c r="AJ140" s="236" t="e">
        <f>Заполните_Список!#REF!</f>
        <v>#REF!</v>
      </c>
      <c r="AK140" s="236" t="e">
        <f>Заполните_Список!#REF!</f>
        <v>#REF!</v>
      </c>
      <c r="AL140" s="236" t="e">
        <f>Заполните_Список!#REF!</f>
        <v>#REF!</v>
      </c>
      <c r="AM140" s="236" t="e">
        <f>Заполните_Список!#REF!</f>
        <v>#REF!</v>
      </c>
      <c r="AN140" s="236" t="e">
        <f>Заполните_Список!#REF!</f>
        <v>#REF!</v>
      </c>
      <c r="AO140" s="236" t="e">
        <f>Заполните_Список!#REF!</f>
        <v>#REF!</v>
      </c>
      <c r="AP140" s="236" t="e">
        <f>Заполните_Список!#REF!</f>
        <v>#REF!</v>
      </c>
      <c r="AQ140" s="236" t="e">
        <f>Заполните_Список!#REF!</f>
        <v>#REF!</v>
      </c>
    </row>
    <row r="141" spans="1:43" ht="18.75" customHeight="1">
      <c r="A141" s="243" t="e">
        <f>Заполните_Список!#REF!</f>
        <v>#REF!</v>
      </c>
      <c r="B141" s="244" t="e">
        <f>Заполните_Список!#REF!</f>
        <v>#REF!</v>
      </c>
      <c r="C141" s="258" t="str">
        <f t="shared" si="9"/>
        <v/>
      </c>
      <c r="D141" s="244" t="e">
        <f>Заполните_Список!#REF!</f>
        <v>#REF!</v>
      </c>
      <c r="E141" s="236"/>
      <c r="F141" s="243">
        <f t="shared" si="10"/>
        <v>138</v>
      </c>
      <c r="G141" s="236" t="e">
        <f>LEFT(Заполните_Список!#REF!,FIND(" ",Заполните_Список!#REF!,1)-1)</f>
        <v>#REF!</v>
      </c>
      <c r="H141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41" s="236" t="e">
        <f>RIGHT(Заполните_Список!#REF!,LEN(Заполните_Список!#REF!)-(FIND(" ",Заполните_Список!#REF!,FIND(" ",Заполните_Список!#REF!,1)+1)))</f>
        <v>#REF!</v>
      </c>
      <c r="J141" s="236"/>
      <c r="K141" s="347"/>
      <c r="L141" s="236"/>
      <c r="M141" s="236" t="e">
        <f>Заполните_Список!#REF!</f>
        <v>#REF!</v>
      </c>
      <c r="N141" s="259" t="str">
        <f t="shared" si="11"/>
        <v/>
      </c>
      <c r="O141" s="236" t="e">
        <f>Заполните_Список!#REF!</f>
        <v>#REF!</v>
      </c>
      <c r="P141" s="243"/>
      <c r="Q141" s="243"/>
      <c r="R141" s="243"/>
      <c r="S141" s="243"/>
      <c r="T141" s="236" t="e">
        <f>Заполните_Список!#REF!</f>
        <v>#REF!</v>
      </c>
      <c r="U141" s="236" t="e">
        <f>Заполните_Список!#REF!</f>
        <v>#REF!</v>
      </c>
      <c r="V141" s="236" t="e">
        <f>Заполните_Список!#REF!</f>
        <v>#REF!</v>
      </c>
      <c r="W141" s="236" t="e">
        <f>Заполните_Список!#REF!</f>
        <v>#REF!</v>
      </c>
      <c r="X141" s="236" t="e">
        <f>Заполните_Список!#REF!</f>
        <v>#REF!</v>
      </c>
      <c r="Y141" s="236" t="e">
        <f>Заполните_Список!#REF!</f>
        <v>#REF!</v>
      </c>
      <c r="Z141" s="236" t="e">
        <f>Заполните_Список!#REF!</f>
        <v>#REF!</v>
      </c>
      <c r="AA141" s="236" t="e">
        <f>Заполните_Список!#REF!</f>
        <v>#REF!</v>
      </c>
      <c r="AB141" s="236" t="e">
        <f>Заполните_Список!#REF!</f>
        <v>#REF!</v>
      </c>
      <c r="AC141" s="236" t="e">
        <f>Заполните_Список!#REF!</f>
        <v>#REF!</v>
      </c>
      <c r="AD141" s="236" t="e">
        <f>Заполните_Список!#REF!</f>
        <v>#REF!</v>
      </c>
      <c r="AE141" s="236" t="e">
        <f>Заполните_Список!#REF!</f>
        <v>#REF!</v>
      </c>
      <c r="AF141" s="236" t="e">
        <f>Заполните_Список!#REF!</f>
        <v>#REF!</v>
      </c>
      <c r="AG141" s="236" t="e">
        <f>Заполните_Список!#REF!</f>
        <v>#REF!</v>
      </c>
      <c r="AH141" s="236" t="e">
        <f>Заполните_Список!#REF!</f>
        <v>#REF!</v>
      </c>
      <c r="AI141" s="236" t="e">
        <f>Заполните_Список!#REF!</f>
        <v>#REF!</v>
      </c>
      <c r="AJ141" s="236" t="e">
        <f>Заполните_Список!#REF!</f>
        <v>#REF!</v>
      </c>
      <c r="AK141" s="236" t="e">
        <f>Заполните_Список!#REF!</f>
        <v>#REF!</v>
      </c>
      <c r="AL141" s="236" t="e">
        <f>Заполните_Список!#REF!</f>
        <v>#REF!</v>
      </c>
      <c r="AM141" s="236" t="e">
        <f>Заполните_Список!#REF!</f>
        <v>#REF!</v>
      </c>
      <c r="AN141" s="236" t="e">
        <f>Заполните_Список!#REF!</f>
        <v>#REF!</v>
      </c>
      <c r="AO141" s="236" t="e">
        <f>Заполните_Список!#REF!</f>
        <v>#REF!</v>
      </c>
      <c r="AP141" s="236" t="e">
        <f>Заполните_Список!#REF!</f>
        <v>#REF!</v>
      </c>
      <c r="AQ141" s="236" t="e">
        <f>Заполните_Список!#REF!</f>
        <v>#REF!</v>
      </c>
    </row>
    <row r="142" spans="1:43" ht="18.75" customHeight="1">
      <c r="A142" s="243" t="e">
        <f>Заполните_Список!#REF!</f>
        <v>#REF!</v>
      </c>
      <c r="B142" s="244">
        <f>Заполните_Список!$C89</f>
        <v>128</v>
      </c>
      <c r="C142" s="258" t="str">
        <f t="shared" si="9"/>
        <v>Оленинский муниципальный округ</v>
      </c>
      <c r="D142" s="244">
        <f>Заполните_Список!$G89</f>
        <v>280002</v>
      </c>
      <c r="E142" s="236"/>
      <c r="F142" s="243">
        <f t="shared" si="10"/>
        <v>139</v>
      </c>
      <c r="G142" s="236" t="str">
        <f>LEFT(Заполните_Список!$F89,FIND(" ",Заполните_Список!$F89,1)-1)</f>
        <v>Благодатских</v>
      </c>
      <c r="H142" s="236" t="str">
        <f>MID(Заполните_Список!$F89,FIND(" ",Заполните_Список!$F89,1)+1,(FIND(" ",Заполните_Список!$F89,FIND(" ",Заполните_Список!$F89,1)+1)-FIND(" ",Заполните_Список!$F89,1))-1)</f>
        <v>Василиса</v>
      </c>
      <c r="I142" s="236" t="str">
        <f>RIGHT(Заполните_Список!$F89,LEN(Заполните_Список!$F89)-(FIND(" ",Заполните_Список!$F89,FIND(" ",Заполните_Список!$F89,1)+1)))</f>
        <v>Сергеевна</v>
      </c>
      <c r="J142" s="236"/>
      <c r="K142" s="347"/>
      <c r="L142" s="236"/>
      <c r="M142" s="236">
        <f>Заполните_Список!L89</f>
        <v>0</v>
      </c>
      <c r="N142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42" s="236">
        <f>Заполните_Список!I89</f>
        <v>7</v>
      </c>
      <c r="P142" s="243"/>
      <c r="Q142" s="243"/>
      <c r="R142" s="243"/>
      <c r="S142" s="243"/>
      <c r="T142" s="236" t="e">
        <f>Заполните_Список!#REF!</f>
        <v>#REF!</v>
      </c>
      <c r="U142" s="236" t="e">
        <f>Заполните_Список!#REF!</f>
        <v>#REF!</v>
      </c>
      <c r="V142" s="236" t="e">
        <f>Заполните_Список!#REF!</f>
        <v>#REF!</v>
      </c>
      <c r="W142" s="236" t="e">
        <f>Заполните_Список!#REF!</f>
        <v>#REF!</v>
      </c>
      <c r="X142" s="236" t="e">
        <f>Заполните_Список!#REF!</f>
        <v>#REF!</v>
      </c>
      <c r="Y142" s="236" t="e">
        <f>Заполните_Список!#REF!</f>
        <v>#REF!</v>
      </c>
      <c r="Z142" s="236" t="e">
        <f>Заполните_Список!#REF!</f>
        <v>#REF!</v>
      </c>
      <c r="AA142" s="236" t="e">
        <f>Заполните_Список!#REF!</f>
        <v>#REF!</v>
      </c>
      <c r="AB142" s="236" t="e">
        <f>Заполните_Список!#REF!</f>
        <v>#REF!</v>
      </c>
      <c r="AC142" s="236" t="e">
        <f>Заполните_Список!#REF!</f>
        <v>#REF!</v>
      </c>
      <c r="AD142" s="236" t="e">
        <f>Заполните_Список!#REF!</f>
        <v>#REF!</v>
      </c>
      <c r="AE142" s="236" t="e">
        <f>Заполните_Список!#REF!</f>
        <v>#REF!</v>
      </c>
      <c r="AF142" s="236" t="e">
        <f>Заполните_Список!#REF!</f>
        <v>#REF!</v>
      </c>
      <c r="AG142" s="236" t="e">
        <f>Заполните_Список!#REF!</f>
        <v>#REF!</v>
      </c>
      <c r="AH142" s="236" t="e">
        <f>Заполните_Список!#REF!</f>
        <v>#REF!</v>
      </c>
      <c r="AI142" s="236" t="e">
        <f>Заполните_Список!#REF!</f>
        <v>#REF!</v>
      </c>
      <c r="AJ142" s="236" t="e">
        <f>Заполните_Список!#REF!</f>
        <v>#REF!</v>
      </c>
      <c r="AK142" s="236" t="e">
        <f>Заполните_Список!#REF!</f>
        <v>#REF!</v>
      </c>
      <c r="AL142" s="236" t="e">
        <f>Заполните_Список!#REF!</f>
        <v>#REF!</v>
      </c>
      <c r="AM142" s="236" t="e">
        <f>Заполните_Список!#REF!</f>
        <v>#REF!</v>
      </c>
      <c r="AN142" s="236" t="e">
        <f>Заполните_Список!#REF!</f>
        <v>#REF!</v>
      </c>
      <c r="AO142" s="236" t="e">
        <f>Заполните_Список!#REF!</f>
        <v>#REF!</v>
      </c>
      <c r="AP142" s="236" t="e">
        <f>Заполните_Список!#REF!</f>
        <v>#REF!</v>
      </c>
      <c r="AQ142" s="236" t="e">
        <f>Заполните_Список!#REF!</f>
        <v>#REF!</v>
      </c>
    </row>
    <row r="143" spans="1:43" ht="18.75" customHeight="1">
      <c r="A143" s="243">
        <f>Заполните_Список!$B89</f>
        <v>140</v>
      </c>
      <c r="B143" s="244">
        <f>Заполните_Список!$C90</f>
        <v>128</v>
      </c>
      <c r="C143" s="258" t="str">
        <f t="shared" si="9"/>
        <v>Оленинский муниципальный округ</v>
      </c>
      <c r="D143" s="244">
        <f>Заполните_Список!$G90</f>
        <v>280002</v>
      </c>
      <c r="E143" s="236"/>
      <c r="F143" s="243">
        <f t="shared" si="10"/>
        <v>140</v>
      </c>
      <c r="G143" s="236" t="str">
        <f>LEFT(Заполните_Список!$F90,FIND(" ",Заполните_Список!$F90,1)-1)</f>
        <v>Матыцина</v>
      </c>
      <c r="H143" s="236" t="str">
        <f>MID(Заполните_Список!$F90,FIND(" ",Заполните_Список!$F90,1)+1,(FIND(" ",Заполните_Список!$F90,FIND(" ",Заполните_Список!$F90,1)+1)-FIND(" ",Заполните_Список!$F90,1))-1)</f>
        <v>Любовь</v>
      </c>
      <c r="I143" s="236" t="str">
        <f>RIGHT(Заполните_Список!$F90,LEN(Заполните_Список!$F90)-(FIND(" ",Заполните_Список!$F90,FIND(" ",Заполните_Список!$F90,1)+1)))</f>
        <v>Витальевна</v>
      </c>
      <c r="J143" s="236"/>
      <c r="K143" s="347"/>
      <c r="L143" s="236"/>
      <c r="M143" s="236">
        <f>Заполните_Список!L90</f>
        <v>0</v>
      </c>
      <c r="N143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43" s="236">
        <f>Заполните_Список!I90</f>
        <v>7</v>
      </c>
      <c r="P143" s="243"/>
      <c r="Q143" s="243"/>
      <c r="R143" s="243"/>
      <c r="S143" s="243"/>
      <c r="T143" s="236">
        <f>Заполните_Список!N89</f>
        <v>0</v>
      </c>
      <c r="U143" s="236">
        <f>Заполните_Список!O89</f>
        <v>0</v>
      </c>
      <c r="V143" s="236">
        <f>Заполните_Список!P89</f>
        <v>0</v>
      </c>
      <c r="W143" s="236">
        <f>Заполните_Список!Q89</f>
        <v>0</v>
      </c>
      <c r="X143" s="236">
        <f>Заполните_Список!R89</f>
        <v>0</v>
      </c>
      <c r="Y143" s="236">
        <f>Заполните_Список!S89</f>
        <v>0</v>
      </c>
      <c r="Z143" s="236">
        <f>Заполните_Список!T89</f>
        <v>0</v>
      </c>
      <c r="AA143" s="236">
        <f>Заполните_Список!U89</f>
        <v>0</v>
      </c>
      <c r="AB143" s="236">
        <f>Заполните_Список!V89</f>
        <v>0</v>
      </c>
      <c r="AC143" s="236">
        <f>Заполните_Список!W89</f>
        <v>0</v>
      </c>
      <c r="AD143" s="236">
        <f>Заполните_Список!X89</f>
        <v>0</v>
      </c>
      <c r="AE143" s="236">
        <f>Заполните_Список!Y89</f>
        <v>0</v>
      </c>
      <c r="AF143" s="236">
        <f>Заполните_Список!Z89</f>
        <v>0</v>
      </c>
      <c r="AG143" s="236">
        <f>Заполните_Список!AA89</f>
        <v>0</v>
      </c>
      <c r="AH143" s="236">
        <f>Заполните_Список!AB89</f>
        <v>0</v>
      </c>
      <c r="AI143" s="236">
        <f>Заполните_Список!AC89</f>
        <v>0</v>
      </c>
      <c r="AJ143" s="236">
        <f>Заполните_Список!AD89</f>
        <v>0</v>
      </c>
      <c r="AK143" s="236">
        <f>Заполните_Список!AE89</f>
        <v>0</v>
      </c>
      <c r="AL143" s="236">
        <f>Заполните_Список!AF89</f>
        <v>0</v>
      </c>
      <c r="AM143" s="236">
        <f>Заполните_Список!AG89</f>
        <v>0</v>
      </c>
      <c r="AN143" s="236">
        <f>Заполните_Список!AH89</f>
        <v>0</v>
      </c>
      <c r="AO143" s="236">
        <f>Заполните_Список!AI89</f>
        <v>0</v>
      </c>
      <c r="AP143" s="236" t="str">
        <f>Заполните_Список!AJ89</f>
        <v>призер</v>
      </c>
      <c r="AQ143" s="236">
        <f>Заполните_Список!AK89</f>
        <v>0</v>
      </c>
    </row>
    <row r="144" spans="1:43" ht="18.75" customHeight="1">
      <c r="A144" s="243">
        <f>Заполните_Список!$B90</f>
        <v>141</v>
      </c>
      <c r="B144" s="244">
        <f>Заполните_Список!$C91</f>
        <v>128</v>
      </c>
      <c r="C144" s="258" t="str">
        <f t="shared" si="9"/>
        <v>Оленинский муниципальный округ</v>
      </c>
      <c r="D144" s="244">
        <f>Заполните_Список!$G91</f>
        <v>280002</v>
      </c>
      <c r="E144" s="236"/>
      <c r="F144" s="243">
        <f t="shared" si="10"/>
        <v>141</v>
      </c>
      <c r="G144" s="236" t="str">
        <f>LEFT(Заполните_Список!$F91,FIND(" ",Заполните_Список!$F91,1)-1)</f>
        <v>Шувалова</v>
      </c>
      <c r="H144" s="236" t="str">
        <f>MID(Заполните_Список!$F91,FIND(" ",Заполните_Список!$F91,1)+1,(FIND(" ",Заполните_Список!$F91,FIND(" ",Заполните_Список!$F91,1)+1)-FIND(" ",Заполните_Список!$F91,1))-1)</f>
        <v>Ангелина</v>
      </c>
      <c r="I144" s="236" t="str">
        <f>RIGHT(Заполните_Список!$F91,LEN(Заполните_Список!$F91)-(FIND(" ",Заполните_Список!$F91,FIND(" ",Заполните_Список!$F91,1)+1)))</f>
        <v>Михайловна</v>
      </c>
      <c r="J144" s="236"/>
      <c r="K144" s="347"/>
      <c r="L144" s="236"/>
      <c r="M144" s="236">
        <f>Заполните_Список!L91</f>
        <v>0</v>
      </c>
      <c r="N144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44" s="236">
        <f>Заполните_Список!I91</f>
        <v>10</v>
      </c>
      <c r="P144" s="243"/>
      <c r="Q144" s="243"/>
      <c r="R144" s="243"/>
      <c r="S144" s="243"/>
      <c r="T144" s="236">
        <f>Заполните_Список!N90</f>
        <v>0</v>
      </c>
      <c r="U144" s="236">
        <f>Заполните_Список!O90</f>
        <v>0</v>
      </c>
      <c r="V144" s="236">
        <f>Заполните_Список!P90</f>
        <v>0</v>
      </c>
      <c r="W144" s="236">
        <f>Заполните_Список!Q90</f>
        <v>0</v>
      </c>
      <c r="X144" s="236">
        <f>Заполните_Список!R90</f>
        <v>0</v>
      </c>
      <c r="Y144" s="236">
        <f>Заполните_Список!S90</f>
        <v>0</v>
      </c>
      <c r="Z144" s="236">
        <f>Заполните_Список!T90</f>
        <v>0</v>
      </c>
      <c r="AA144" s="236">
        <f>Заполните_Список!U90</f>
        <v>0</v>
      </c>
      <c r="AB144" s="236">
        <f>Заполните_Список!V90</f>
        <v>0</v>
      </c>
      <c r="AC144" s="236">
        <f>Заполните_Список!W90</f>
        <v>0</v>
      </c>
      <c r="AD144" s="236">
        <f>Заполните_Список!X90</f>
        <v>0</v>
      </c>
      <c r="AE144" s="236">
        <f>Заполните_Список!Y90</f>
        <v>0</v>
      </c>
      <c r="AF144" s="236">
        <f>Заполните_Список!Z90</f>
        <v>0</v>
      </c>
      <c r="AG144" s="236">
        <f>Заполните_Список!AA90</f>
        <v>0</v>
      </c>
      <c r="AH144" s="236">
        <f>Заполните_Список!AB90</f>
        <v>0</v>
      </c>
      <c r="AI144" s="236">
        <f>Заполните_Список!AC90</f>
        <v>0</v>
      </c>
      <c r="AJ144" s="236">
        <f>Заполните_Список!AD90</f>
        <v>0</v>
      </c>
      <c r="AK144" s="236">
        <f>Заполните_Список!AE90</f>
        <v>0</v>
      </c>
      <c r="AL144" s="236">
        <f>Заполните_Список!AF90</f>
        <v>0</v>
      </c>
      <c r="AM144" s="236">
        <f>Заполните_Список!AG90</f>
        <v>0</v>
      </c>
      <c r="AN144" s="236">
        <f>Заполните_Список!AH90</f>
        <v>0</v>
      </c>
      <c r="AO144" s="236">
        <f>Заполните_Список!AI90</f>
        <v>0</v>
      </c>
      <c r="AP144" s="236">
        <f>Заполните_Список!AJ90</f>
        <v>0</v>
      </c>
      <c r="AQ144" s="236">
        <f>Заполните_Список!AK90</f>
        <v>0</v>
      </c>
    </row>
    <row r="145" spans="1:43" ht="18.75" customHeight="1">
      <c r="A145" s="243">
        <f>Заполните_Список!$B91</f>
        <v>142</v>
      </c>
      <c r="B145" s="244">
        <f>Заполните_Список!$C92</f>
        <v>128</v>
      </c>
      <c r="C145" s="258" t="str">
        <f t="shared" si="9"/>
        <v>Оленинский муниципальный округ</v>
      </c>
      <c r="D145" s="244">
        <f>Заполните_Список!$G92</f>
        <v>280002</v>
      </c>
      <c r="E145" s="236"/>
      <c r="F145" s="243">
        <f t="shared" si="10"/>
        <v>142</v>
      </c>
      <c r="G145" s="236" t="str">
        <f>LEFT(Заполните_Список!$F92,FIND(" ",Заполните_Список!$F92,1)-1)</f>
        <v>Рыспаева</v>
      </c>
      <c r="H145" s="236" t="str">
        <f>MID(Заполните_Список!$F92,FIND(" ",Заполните_Список!$F92,1)+1,(FIND(" ",Заполните_Список!$F92,FIND(" ",Заполните_Список!$F92,1)+1)-FIND(" ",Заполните_Список!$F92,1))-1)</f>
        <v>Виктория</v>
      </c>
      <c r="I145" s="236" t="str">
        <f>RIGHT(Заполните_Список!$F92,LEN(Заполните_Список!$F92)-(FIND(" ",Заполните_Список!$F92,FIND(" ",Заполните_Список!$F92,1)+1)))</f>
        <v>Рустамовна</v>
      </c>
      <c r="J145" s="236"/>
      <c r="K145" s="347"/>
      <c r="L145" s="236"/>
      <c r="M145" s="236">
        <f>Заполните_Список!L92</f>
        <v>0</v>
      </c>
      <c r="N145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45" s="236">
        <f>Заполните_Список!I92</f>
        <v>11</v>
      </c>
      <c r="P145" s="243"/>
      <c r="Q145" s="243"/>
      <c r="R145" s="243"/>
      <c r="S145" s="243"/>
      <c r="T145" s="236">
        <f>Заполните_Список!N91</f>
        <v>0</v>
      </c>
      <c r="U145" s="236">
        <f>Заполните_Список!O91</f>
        <v>0</v>
      </c>
      <c r="V145" s="236">
        <f>Заполните_Список!P91</f>
        <v>0</v>
      </c>
      <c r="W145" s="236">
        <f>Заполните_Список!Q91</f>
        <v>0</v>
      </c>
      <c r="X145" s="236">
        <f>Заполните_Список!R91</f>
        <v>0</v>
      </c>
      <c r="Y145" s="236">
        <f>Заполните_Список!S91</f>
        <v>0</v>
      </c>
      <c r="Z145" s="236">
        <f>Заполните_Список!T91</f>
        <v>0</v>
      </c>
      <c r="AA145" s="236">
        <f>Заполните_Список!U91</f>
        <v>0</v>
      </c>
      <c r="AB145" s="236">
        <f>Заполните_Список!V91</f>
        <v>0</v>
      </c>
      <c r="AC145" s="236">
        <f>Заполните_Список!W91</f>
        <v>0</v>
      </c>
      <c r="AD145" s="236">
        <f>Заполните_Список!X91</f>
        <v>0</v>
      </c>
      <c r="AE145" s="236">
        <f>Заполните_Список!Y91</f>
        <v>0</v>
      </c>
      <c r="AF145" s="236">
        <f>Заполните_Список!Z91</f>
        <v>0</v>
      </c>
      <c r="AG145" s="236">
        <f>Заполните_Список!AA91</f>
        <v>0</v>
      </c>
      <c r="AH145" s="236">
        <f>Заполните_Список!AB91</f>
        <v>0</v>
      </c>
      <c r="AI145" s="236">
        <f>Заполните_Список!AC91</f>
        <v>0</v>
      </c>
      <c r="AJ145" s="236">
        <f>Заполните_Список!AD91</f>
        <v>0</v>
      </c>
      <c r="AK145" s="236">
        <f>Заполните_Список!AE91</f>
        <v>0</v>
      </c>
      <c r="AL145" s="236">
        <f>Заполните_Список!AF91</f>
        <v>0</v>
      </c>
      <c r="AM145" s="236">
        <f>Заполните_Список!AG91</f>
        <v>0</v>
      </c>
      <c r="AN145" s="236">
        <f>Заполните_Список!AH91</f>
        <v>0</v>
      </c>
      <c r="AO145" s="236">
        <f>Заполните_Список!AI91</f>
        <v>0</v>
      </c>
      <c r="AP145" s="236" t="str">
        <f>Заполните_Список!AJ91</f>
        <v>участник</v>
      </c>
      <c r="AQ145" s="236">
        <f>Заполните_Список!AK91</f>
        <v>0</v>
      </c>
    </row>
    <row r="146" spans="1:43" ht="18.75" customHeight="1">
      <c r="A146" s="243">
        <f>Заполните_Список!$B92</f>
        <v>143</v>
      </c>
      <c r="B146" s="244">
        <f>Заполните_Список!$C93</f>
        <v>128</v>
      </c>
      <c r="C146" s="258" t="str">
        <f t="shared" si="9"/>
        <v>Оленинский муниципальный округ</v>
      </c>
      <c r="D146" s="244">
        <f>Заполните_Список!$G93</f>
        <v>280002</v>
      </c>
      <c r="E146" s="236"/>
      <c r="F146" s="243">
        <f t="shared" si="10"/>
        <v>143</v>
      </c>
      <c r="G146" s="236" t="str">
        <f>LEFT(Заполните_Список!$F93,FIND(" ",Заполните_Список!$F93,1)-1)</f>
        <v>Жукова</v>
      </c>
      <c r="H146" s="236" t="str">
        <f>MID(Заполните_Список!$F93,FIND(" ",Заполните_Список!$F93,1)+1,(FIND(" ",Заполните_Список!$F93,FIND(" ",Заполните_Список!$F93,1)+1)-FIND(" ",Заполните_Список!$F93,1))-1)</f>
        <v>Надежда</v>
      </c>
      <c r="I146" s="236" t="str">
        <f>RIGHT(Заполните_Список!$F93,LEN(Заполните_Список!$F93)-(FIND(" ",Заполните_Список!$F93,FIND(" ",Заполните_Список!$F93,1)+1)))</f>
        <v>Денисовна</v>
      </c>
      <c r="J146" s="236"/>
      <c r="K146" s="347"/>
      <c r="L146" s="236"/>
      <c r="M146" s="236">
        <f>Заполните_Список!L93</f>
        <v>0</v>
      </c>
      <c r="N146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46" s="236">
        <f>Заполните_Список!I93</f>
        <v>9</v>
      </c>
      <c r="P146" s="243"/>
      <c r="Q146" s="243"/>
      <c r="R146" s="243"/>
      <c r="S146" s="243"/>
      <c r="T146" s="236">
        <f>Заполните_Список!N92</f>
        <v>0</v>
      </c>
      <c r="U146" s="236">
        <f>Заполните_Список!O92</f>
        <v>0</v>
      </c>
      <c r="V146" s="236">
        <f>Заполните_Список!P92</f>
        <v>0</v>
      </c>
      <c r="W146" s="236">
        <f>Заполните_Список!Q92</f>
        <v>0</v>
      </c>
      <c r="X146" s="236">
        <f>Заполните_Список!R92</f>
        <v>0</v>
      </c>
      <c r="Y146" s="236">
        <f>Заполните_Список!S92</f>
        <v>0</v>
      </c>
      <c r="Z146" s="236">
        <f>Заполните_Список!T92</f>
        <v>0</v>
      </c>
      <c r="AA146" s="236">
        <f>Заполните_Список!U92</f>
        <v>0</v>
      </c>
      <c r="AB146" s="236">
        <f>Заполните_Список!V92</f>
        <v>0</v>
      </c>
      <c r="AC146" s="236">
        <f>Заполните_Список!W92</f>
        <v>0</v>
      </c>
      <c r="AD146" s="236">
        <f>Заполните_Список!X92</f>
        <v>0</v>
      </c>
      <c r="AE146" s="236">
        <f>Заполните_Список!Y92</f>
        <v>0</v>
      </c>
      <c r="AF146" s="236">
        <f>Заполните_Список!Z92</f>
        <v>0</v>
      </c>
      <c r="AG146" s="236">
        <f>Заполните_Список!AA92</f>
        <v>0</v>
      </c>
      <c r="AH146" s="236">
        <f>Заполните_Список!AB92</f>
        <v>0</v>
      </c>
      <c r="AI146" s="236">
        <f>Заполните_Список!AC92</f>
        <v>0</v>
      </c>
      <c r="AJ146" s="236">
        <f>Заполните_Список!AD92</f>
        <v>0</v>
      </c>
      <c r="AK146" s="236">
        <f>Заполните_Список!AE92</f>
        <v>0</v>
      </c>
      <c r="AL146" s="236">
        <f>Заполните_Список!AF92</f>
        <v>0</v>
      </c>
      <c r="AM146" s="236">
        <f>Заполните_Список!AG92</f>
        <v>0</v>
      </c>
      <c r="AN146" s="236">
        <f>Заполните_Список!AH92</f>
        <v>0</v>
      </c>
      <c r="AO146" s="236">
        <f>Заполните_Список!AI92</f>
        <v>0</v>
      </c>
      <c r="AP146" s="236">
        <f>Заполните_Список!AJ92</f>
        <v>0</v>
      </c>
      <c r="AQ146" s="236">
        <f>Заполните_Список!AK92</f>
        <v>0</v>
      </c>
    </row>
    <row r="147" spans="1:43" ht="18.75" customHeight="1">
      <c r="A147" s="243">
        <f>Заполните_Список!$B93</f>
        <v>144</v>
      </c>
      <c r="B147" s="244">
        <f>Заполните_Список!$C94</f>
        <v>128</v>
      </c>
      <c r="C147" s="258" t="str">
        <f t="shared" si="9"/>
        <v>Оленинский муниципальный округ</v>
      </c>
      <c r="D147" s="244">
        <f>Заполните_Список!$G94</f>
        <v>280002</v>
      </c>
      <c r="E147" s="236"/>
      <c r="F147" s="243">
        <f t="shared" si="10"/>
        <v>144</v>
      </c>
      <c r="G147" s="236" t="str">
        <f>LEFT(Заполните_Список!$F94,FIND(" ",Заполните_Список!$F94,1)-1)</f>
        <v>Смирнов</v>
      </c>
      <c r="H147" s="236" t="str">
        <f>MID(Заполните_Список!$F94,FIND(" ",Заполните_Список!$F94,1)+1,(FIND(" ",Заполните_Список!$F94,FIND(" ",Заполните_Список!$F94,1)+1)-FIND(" ",Заполните_Список!$F94,1))-1)</f>
        <v>Кирилл</v>
      </c>
      <c r="I147" s="236" t="str">
        <f>RIGHT(Заполните_Список!$F94,LEN(Заполните_Список!$F94)-(FIND(" ",Заполните_Список!$F94,FIND(" ",Заполните_Список!$F94,1)+1)))</f>
        <v>Александрович</v>
      </c>
      <c r="J147" s="236"/>
      <c r="K147" s="347"/>
      <c r="L147" s="236"/>
      <c r="M147" s="236">
        <f>Заполните_Список!L94</f>
        <v>0</v>
      </c>
      <c r="N147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47" s="236">
        <f>Заполните_Список!I94</f>
        <v>7</v>
      </c>
      <c r="P147" s="243"/>
      <c r="Q147" s="243"/>
      <c r="R147" s="243"/>
      <c r="S147" s="243"/>
      <c r="T147" s="236">
        <f>Заполните_Список!N93</f>
        <v>0</v>
      </c>
      <c r="U147" s="236">
        <f>Заполните_Список!O93</f>
        <v>0</v>
      </c>
      <c r="V147" s="236">
        <f>Заполните_Список!P93</f>
        <v>0</v>
      </c>
      <c r="W147" s="236">
        <f>Заполните_Список!Q93</f>
        <v>0</v>
      </c>
      <c r="X147" s="236">
        <f>Заполните_Список!R93</f>
        <v>0</v>
      </c>
      <c r="Y147" s="236">
        <f>Заполните_Список!S93</f>
        <v>0</v>
      </c>
      <c r="Z147" s="236">
        <f>Заполните_Список!T93</f>
        <v>0</v>
      </c>
      <c r="AA147" s="236">
        <f>Заполните_Список!U93</f>
        <v>0</v>
      </c>
      <c r="AB147" s="236">
        <f>Заполните_Список!V93</f>
        <v>0</v>
      </c>
      <c r="AC147" s="236">
        <f>Заполните_Список!W93</f>
        <v>0</v>
      </c>
      <c r="AD147" s="236" t="str">
        <f>Заполните_Список!X93</f>
        <v>участник</v>
      </c>
      <c r="AE147" s="236">
        <f>Заполните_Список!Y93</f>
        <v>0</v>
      </c>
      <c r="AF147" s="236">
        <f>Заполните_Список!Z93</f>
        <v>0</v>
      </c>
      <c r="AG147" s="236">
        <f>Заполните_Список!AA93</f>
        <v>0</v>
      </c>
      <c r="AH147" s="236">
        <f>Заполните_Список!AB93</f>
        <v>0</v>
      </c>
      <c r="AI147" s="236">
        <f>Заполните_Список!AC93</f>
        <v>0</v>
      </c>
      <c r="AJ147" s="236">
        <f>Заполните_Список!AD93</f>
        <v>0</v>
      </c>
      <c r="AK147" s="236">
        <f>Заполните_Список!AE93</f>
        <v>0</v>
      </c>
      <c r="AL147" s="236">
        <f>Заполните_Список!AF93</f>
        <v>0</v>
      </c>
      <c r="AM147" s="236">
        <f>Заполните_Список!AG93</f>
        <v>0</v>
      </c>
      <c r="AN147" s="236">
        <f>Заполните_Список!AH93</f>
        <v>0</v>
      </c>
      <c r="AO147" s="236">
        <f>Заполните_Список!AI93</f>
        <v>0</v>
      </c>
      <c r="AP147" s="236">
        <f>Заполните_Список!AJ93</f>
        <v>0</v>
      </c>
      <c r="AQ147" s="236">
        <f>Заполните_Список!AK93</f>
        <v>0</v>
      </c>
    </row>
    <row r="148" spans="1:43" ht="18.75" customHeight="1">
      <c r="A148" s="243">
        <f>Заполните_Список!$B94</f>
        <v>145</v>
      </c>
      <c r="B148" s="244">
        <f>Заполните_Список!$C95</f>
        <v>128</v>
      </c>
      <c r="C148" s="258" t="str">
        <f t="shared" si="9"/>
        <v>Оленинский муниципальный округ</v>
      </c>
      <c r="D148" s="244">
        <f>Заполните_Список!$G95</f>
        <v>280002</v>
      </c>
      <c r="E148" s="236"/>
      <c r="F148" s="243">
        <f t="shared" si="10"/>
        <v>145</v>
      </c>
      <c r="G148" s="236" t="str">
        <f>LEFT(Заполните_Список!$F95,FIND(" ",Заполните_Список!$F95,1)-1)</f>
        <v>Маланкина</v>
      </c>
      <c r="H148" s="236" t="str">
        <f>MID(Заполните_Список!$F95,FIND(" ",Заполните_Список!$F95,1)+1,(FIND(" ",Заполните_Список!$F95,FIND(" ",Заполните_Список!$F95,1)+1)-FIND(" ",Заполните_Список!$F95,1))-1)</f>
        <v>Валерия</v>
      </c>
      <c r="I148" s="236" t="str">
        <f>RIGHT(Заполните_Список!$F95,LEN(Заполните_Список!$F95)-(FIND(" ",Заполните_Список!$F95,FIND(" ",Заполните_Список!$F95,1)+1)))</f>
        <v>Андреевна</v>
      </c>
      <c r="J148" s="236"/>
      <c r="K148" s="347"/>
      <c r="L148" s="236"/>
      <c r="M148" s="236">
        <f>Заполните_Список!L95</f>
        <v>0</v>
      </c>
      <c r="N148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48" s="236">
        <f>Заполните_Список!I95</f>
        <v>7</v>
      </c>
      <c r="P148" s="243"/>
      <c r="Q148" s="243"/>
      <c r="R148" s="243"/>
      <c r="S148" s="243"/>
      <c r="T148" s="236">
        <f>Заполните_Список!N94</f>
        <v>0</v>
      </c>
      <c r="U148" s="236">
        <f>Заполните_Список!O94</f>
        <v>0</v>
      </c>
      <c r="V148" s="236">
        <f>Заполните_Список!P94</f>
        <v>0</v>
      </c>
      <c r="W148" s="236">
        <f>Заполните_Список!Q94</f>
        <v>0</v>
      </c>
      <c r="X148" s="236">
        <f>Заполните_Список!R94</f>
        <v>0</v>
      </c>
      <c r="Y148" s="236">
        <f>Заполните_Список!S94</f>
        <v>0</v>
      </c>
      <c r="Z148" s="236">
        <f>Заполните_Список!T94</f>
        <v>0</v>
      </c>
      <c r="AA148" s="236">
        <f>Заполните_Список!U94</f>
        <v>0</v>
      </c>
      <c r="AB148" s="236">
        <f>Заполните_Список!V94</f>
        <v>0</v>
      </c>
      <c r="AC148" s="236">
        <f>Заполните_Список!W94</f>
        <v>0</v>
      </c>
      <c r="AD148" s="236">
        <f>Заполните_Список!X94</f>
        <v>0</v>
      </c>
      <c r="AE148" s="236">
        <f>Заполните_Список!Y94</f>
        <v>0</v>
      </c>
      <c r="AF148" s="236">
        <f>Заполните_Список!Z94</f>
        <v>0</v>
      </c>
      <c r="AG148" s="236">
        <f>Заполните_Список!AA94</f>
        <v>0</v>
      </c>
      <c r="AH148" s="236">
        <f>Заполните_Список!AB94</f>
        <v>0</v>
      </c>
      <c r="AI148" s="236">
        <f>Заполните_Список!AC94</f>
        <v>0</v>
      </c>
      <c r="AJ148" s="236">
        <f>Заполните_Список!AD94</f>
        <v>0</v>
      </c>
      <c r="AK148" s="236">
        <f>Заполните_Список!AE94</f>
        <v>0</v>
      </c>
      <c r="AL148" s="236">
        <f>Заполните_Список!AF94</f>
        <v>0</v>
      </c>
      <c r="AM148" s="236">
        <f>Заполните_Список!AG94</f>
        <v>0</v>
      </c>
      <c r="AN148" s="236">
        <f>Заполните_Список!AH94</f>
        <v>0</v>
      </c>
      <c r="AO148" s="236">
        <f>Заполните_Список!AI94</f>
        <v>0</v>
      </c>
      <c r="AP148" s="236">
        <f>Заполните_Список!AJ94</f>
        <v>0</v>
      </c>
      <c r="AQ148" s="236">
        <f>Заполните_Список!AK94</f>
        <v>0</v>
      </c>
    </row>
    <row r="149" spans="1:43" ht="18.75" customHeight="1">
      <c r="A149" s="243">
        <f>Заполните_Список!$B95</f>
        <v>146</v>
      </c>
      <c r="B149" s="244">
        <f>Заполните_Список!$C96</f>
        <v>128</v>
      </c>
      <c r="C149" s="258" t="str">
        <f t="shared" si="9"/>
        <v>Оленинский муниципальный округ</v>
      </c>
      <c r="D149" s="244">
        <f>Заполните_Список!$G96</f>
        <v>280002</v>
      </c>
      <c r="E149" s="236"/>
      <c r="F149" s="243">
        <f t="shared" si="10"/>
        <v>146</v>
      </c>
      <c r="G149" s="236" t="str">
        <f>LEFT(Заполните_Список!$F96,FIND(" ",Заполните_Список!$F96,1)-1)</f>
        <v>Старостина</v>
      </c>
      <c r="H149" s="236" t="str">
        <f>MID(Заполните_Список!$F96,FIND(" ",Заполните_Список!$F96,1)+1,(FIND(" ",Заполните_Список!$F96,FIND(" ",Заполните_Список!$F96,1)+1)-FIND(" ",Заполните_Список!$F96,1))-1)</f>
        <v>Анастасия</v>
      </c>
      <c r="I149" s="236" t="str">
        <f>RIGHT(Заполните_Список!$F96,LEN(Заполните_Список!$F96)-(FIND(" ",Заполните_Список!$F96,FIND(" ",Заполните_Список!$F96,1)+1)))</f>
        <v>Сергеевна</v>
      </c>
      <c r="J149" s="236"/>
      <c r="K149" s="347"/>
      <c r="L149" s="236"/>
      <c r="M149" s="236">
        <f>Заполните_Список!L96</f>
        <v>0</v>
      </c>
      <c r="N149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49" s="236">
        <f>Заполните_Список!I96</f>
        <v>7</v>
      </c>
      <c r="P149" s="243"/>
      <c r="Q149" s="243"/>
      <c r="R149" s="243"/>
      <c r="S149" s="243"/>
      <c r="T149" s="236">
        <f>Заполните_Список!N95</f>
        <v>0</v>
      </c>
      <c r="U149" s="236">
        <f>Заполните_Список!O95</f>
        <v>0</v>
      </c>
      <c r="V149" s="236">
        <f>Заполните_Список!P95</f>
        <v>0</v>
      </c>
      <c r="W149" s="236">
        <f>Заполните_Список!Q95</f>
        <v>0</v>
      </c>
      <c r="X149" s="236">
        <f>Заполните_Список!R95</f>
        <v>0</v>
      </c>
      <c r="Y149" s="236">
        <f>Заполните_Список!S95</f>
        <v>0</v>
      </c>
      <c r="Z149" s="236">
        <f>Заполните_Список!T95</f>
        <v>0</v>
      </c>
      <c r="AA149" s="236">
        <f>Заполните_Список!U95</f>
        <v>0</v>
      </c>
      <c r="AB149" s="236">
        <f>Заполните_Список!V95</f>
        <v>0</v>
      </c>
      <c r="AC149" s="236">
        <f>Заполните_Список!W95</f>
        <v>0</v>
      </c>
      <c r="AD149" s="236">
        <f>Заполните_Список!X95</f>
        <v>0</v>
      </c>
      <c r="AE149" s="236">
        <f>Заполните_Список!Y95</f>
        <v>0</v>
      </c>
      <c r="AF149" s="236">
        <f>Заполните_Список!Z95</f>
        <v>0</v>
      </c>
      <c r="AG149" s="236">
        <f>Заполните_Список!AA95</f>
        <v>0</v>
      </c>
      <c r="AH149" s="236">
        <f>Заполните_Список!AB95</f>
        <v>0</v>
      </c>
      <c r="AI149" s="236">
        <f>Заполните_Список!AC95</f>
        <v>0</v>
      </c>
      <c r="AJ149" s="236">
        <f>Заполните_Список!AD95</f>
        <v>0</v>
      </c>
      <c r="AK149" s="236">
        <f>Заполните_Список!AE95</f>
        <v>0</v>
      </c>
      <c r="AL149" s="236">
        <f>Заполните_Список!AF95</f>
        <v>0</v>
      </c>
      <c r="AM149" s="236">
        <f>Заполните_Список!AG95</f>
        <v>0</v>
      </c>
      <c r="AN149" s="236">
        <f>Заполните_Список!AH95</f>
        <v>0</v>
      </c>
      <c r="AO149" s="236">
        <f>Заполните_Список!AI95</f>
        <v>0</v>
      </c>
      <c r="AP149" s="236">
        <f>Заполните_Список!AJ95</f>
        <v>0</v>
      </c>
      <c r="AQ149" s="236">
        <f>Заполните_Список!AK95</f>
        <v>0</v>
      </c>
    </row>
    <row r="150" spans="1:43" ht="18.75" customHeight="1">
      <c r="A150" s="243">
        <f>Заполните_Список!$B96</f>
        <v>147</v>
      </c>
      <c r="B150" s="244">
        <f>Заполните_Список!$C97</f>
        <v>128</v>
      </c>
      <c r="C150" s="258" t="str">
        <f t="shared" si="9"/>
        <v>Оленинский муниципальный округ</v>
      </c>
      <c r="D150" s="244">
        <f>Заполните_Список!$G97</f>
        <v>280002</v>
      </c>
      <c r="E150" s="236"/>
      <c r="F150" s="243">
        <f t="shared" si="10"/>
        <v>147</v>
      </c>
      <c r="G150" s="236" t="str">
        <f>LEFT(Заполните_Список!$F97,FIND(" ",Заполните_Список!$F97,1)-1)</f>
        <v>Моисеенкова</v>
      </c>
      <c r="H150" s="236" t="str">
        <f>MID(Заполните_Список!$F97,FIND(" ",Заполните_Список!$F97,1)+1,(FIND(" ",Заполните_Список!$F97,FIND(" ",Заполните_Список!$F97,1)+1)-FIND(" ",Заполните_Список!$F97,1))-1)</f>
        <v>Валерия</v>
      </c>
      <c r="I150" s="236" t="str">
        <f>RIGHT(Заполните_Список!$F97,LEN(Заполните_Список!$F97)-(FIND(" ",Заполните_Список!$F97,FIND(" ",Заполните_Список!$F97,1)+1)))</f>
        <v>Дмитриевна</v>
      </c>
      <c r="J150" s="236"/>
      <c r="K150" s="347"/>
      <c r="L150" s="236"/>
      <c r="M150" s="236">
        <f>Заполните_Список!L97</f>
        <v>0</v>
      </c>
      <c r="N150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50" s="236">
        <f>Заполните_Список!I97</f>
        <v>7</v>
      </c>
      <c r="P150" s="243"/>
      <c r="Q150" s="243"/>
      <c r="R150" s="243"/>
      <c r="S150" s="243"/>
      <c r="T150" s="236">
        <f>Заполните_Список!N96</f>
        <v>0</v>
      </c>
      <c r="U150" s="236">
        <f>Заполните_Список!O96</f>
        <v>0</v>
      </c>
      <c r="V150" s="236">
        <f>Заполните_Список!P96</f>
        <v>0</v>
      </c>
      <c r="W150" s="236">
        <f>Заполните_Список!Q96</f>
        <v>0</v>
      </c>
      <c r="X150" s="236">
        <f>Заполните_Список!R96</f>
        <v>0</v>
      </c>
      <c r="Y150" s="236">
        <f>Заполните_Список!S96</f>
        <v>0</v>
      </c>
      <c r="Z150" s="236">
        <f>Заполните_Список!T96</f>
        <v>0</v>
      </c>
      <c r="AA150" s="236">
        <f>Заполните_Список!U96</f>
        <v>0</v>
      </c>
      <c r="AB150" s="236">
        <f>Заполните_Список!V96</f>
        <v>0</v>
      </c>
      <c r="AC150" s="236">
        <f>Заполните_Список!W96</f>
        <v>0</v>
      </c>
      <c r="AD150" s="236">
        <f>Заполните_Список!X96</f>
        <v>0</v>
      </c>
      <c r="AE150" s="236">
        <f>Заполните_Список!Y96</f>
        <v>0</v>
      </c>
      <c r="AF150" s="236">
        <f>Заполните_Список!Z96</f>
        <v>0</v>
      </c>
      <c r="AG150" s="236">
        <f>Заполните_Список!AA96</f>
        <v>0</v>
      </c>
      <c r="AH150" s="236">
        <f>Заполните_Список!AB96</f>
        <v>0</v>
      </c>
      <c r="AI150" s="236">
        <f>Заполните_Список!AC96</f>
        <v>0</v>
      </c>
      <c r="AJ150" s="236">
        <f>Заполните_Список!AD96</f>
        <v>0</v>
      </c>
      <c r="AK150" s="236">
        <f>Заполните_Список!AE96</f>
        <v>0</v>
      </c>
      <c r="AL150" s="236">
        <f>Заполните_Список!AF96</f>
        <v>0</v>
      </c>
      <c r="AM150" s="236">
        <f>Заполните_Список!AG96</f>
        <v>0</v>
      </c>
      <c r="AN150" s="236">
        <f>Заполните_Список!AH96</f>
        <v>0</v>
      </c>
      <c r="AO150" s="236">
        <f>Заполните_Список!AI96</f>
        <v>0</v>
      </c>
      <c r="AP150" s="236">
        <f>Заполните_Список!AJ96</f>
        <v>0</v>
      </c>
      <c r="AQ150" s="236">
        <f>Заполните_Список!AK96</f>
        <v>0</v>
      </c>
    </row>
    <row r="151" spans="1:43" ht="18.75" customHeight="1">
      <c r="A151" s="243">
        <f>Заполните_Список!$B97</f>
        <v>148</v>
      </c>
      <c r="B151" s="244" t="e">
        <f>Заполните_Список!#REF!</f>
        <v>#REF!</v>
      </c>
      <c r="C151" s="258" t="str">
        <f t="shared" si="9"/>
        <v/>
      </c>
      <c r="D151" s="244" t="e">
        <f>Заполните_Список!#REF!</f>
        <v>#REF!</v>
      </c>
      <c r="E151" s="236"/>
      <c r="F151" s="243">
        <f t="shared" si="10"/>
        <v>148</v>
      </c>
      <c r="G151" s="236" t="e">
        <f>LEFT(Заполните_Список!#REF!,FIND(" ",Заполните_Список!#REF!,1)-1)</f>
        <v>#REF!</v>
      </c>
      <c r="H151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51" s="236" t="e">
        <f>RIGHT(Заполните_Список!#REF!,LEN(Заполните_Список!#REF!)-(FIND(" ",Заполните_Список!#REF!,FIND(" ",Заполните_Список!#REF!,1)+1)))</f>
        <v>#REF!</v>
      </c>
      <c r="J151" s="236"/>
      <c r="K151" s="347"/>
      <c r="L151" s="236"/>
      <c r="M151" s="236" t="e">
        <f>Заполните_Список!#REF!</f>
        <v>#REF!</v>
      </c>
      <c r="N151" s="259" t="str">
        <f t="shared" si="11"/>
        <v/>
      </c>
      <c r="O151" s="236" t="e">
        <f>Заполните_Список!#REF!</f>
        <v>#REF!</v>
      </c>
      <c r="P151" s="243"/>
      <c r="Q151" s="243"/>
      <c r="R151" s="243"/>
      <c r="S151" s="243"/>
      <c r="T151" s="236">
        <f>Заполните_Список!N97</f>
        <v>0</v>
      </c>
      <c r="U151" s="236">
        <f>Заполните_Список!O97</f>
        <v>0</v>
      </c>
      <c r="V151" s="236">
        <f>Заполните_Список!P97</f>
        <v>0</v>
      </c>
      <c r="W151" s="236">
        <f>Заполните_Список!Q97</f>
        <v>0</v>
      </c>
      <c r="X151" s="236">
        <f>Заполните_Список!R97</f>
        <v>0</v>
      </c>
      <c r="Y151" s="236">
        <f>Заполните_Список!S97</f>
        <v>0</v>
      </c>
      <c r="Z151" s="236">
        <f>Заполните_Список!T97</f>
        <v>0</v>
      </c>
      <c r="AA151" s="236">
        <f>Заполните_Список!U97</f>
        <v>0</v>
      </c>
      <c r="AB151" s="236">
        <f>Заполните_Список!V97</f>
        <v>0</v>
      </c>
      <c r="AC151" s="236">
        <f>Заполните_Список!W97</f>
        <v>0</v>
      </c>
      <c r="AD151" s="236">
        <f>Заполните_Список!X97</f>
        <v>0</v>
      </c>
      <c r="AE151" s="236">
        <f>Заполните_Список!Y97</f>
        <v>0</v>
      </c>
      <c r="AF151" s="236">
        <f>Заполните_Список!Z97</f>
        <v>0</v>
      </c>
      <c r="AG151" s="236">
        <f>Заполните_Список!AA97</f>
        <v>0</v>
      </c>
      <c r="AH151" s="236">
        <f>Заполните_Список!AB97</f>
        <v>0</v>
      </c>
      <c r="AI151" s="236">
        <f>Заполните_Список!AC97</f>
        <v>0</v>
      </c>
      <c r="AJ151" s="236">
        <f>Заполните_Список!AD97</f>
        <v>0</v>
      </c>
      <c r="AK151" s="236">
        <f>Заполните_Список!AE97</f>
        <v>0</v>
      </c>
      <c r="AL151" s="236">
        <f>Заполните_Список!AF97</f>
        <v>0</v>
      </c>
      <c r="AM151" s="236">
        <f>Заполните_Список!AG97</f>
        <v>0</v>
      </c>
      <c r="AN151" s="236">
        <f>Заполните_Список!AH97</f>
        <v>0</v>
      </c>
      <c r="AO151" s="236">
        <f>Заполните_Список!AI97</f>
        <v>0</v>
      </c>
      <c r="AP151" s="236">
        <f>Заполните_Список!AJ97</f>
        <v>0</v>
      </c>
      <c r="AQ151" s="236">
        <f>Заполните_Список!AK97</f>
        <v>0</v>
      </c>
    </row>
    <row r="152" spans="1:43" ht="18.75" customHeight="1">
      <c r="A152" s="243" t="e">
        <f>Заполните_Список!#REF!</f>
        <v>#REF!</v>
      </c>
      <c r="B152" s="244" t="e">
        <f>Заполните_Список!#REF!</f>
        <v>#REF!</v>
      </c>
      <c r="C152" s="258" t="str">
        <f t="shared" si="9"/>
        <v/>
      </c>
      <c r="D152" s="244" t="e">
        <f>Заполните_Список!#REF!</f>
        <v>#REF!</v>
      </c>
      <c r="E152" s="236"/>
      <c r="F152" s="243">
        <f t="shared" si="10"/>
        <v>149</v>
      </c>
      <c r="G152" s="236" t="e">
        <f>LEFT(Заполните_Список!#REF!,FIND(" ",Заполните_Список!#REF!,1)-1)</f>
        <v>#REF!</v>
      </c>
      <c r="H152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52" s="236" t="e">
        <f>RIGHT(Заполните_Список!#REF!,LEN(Заполните_Список!#REF!)-(FIND(" ",Заполните_Список!#REF!,FIND(" ",Заполните_Список!#REF!,1)+1)))</f>
        <v>#REF!</v>
      </c>
      <c r="J152" s="236"/>
      <c r="K152" s="347"/>
      <c r="L152" s="236"/>
      <c r="M152" s="236" t="e">
        <f>Заполните_Список!#REF!</f>
        <v>#REF!</v>
      </c>
      <c r="N152" s="259" t="str">
        <f t="shared" si="11"/>
        <v/>
      </c>
      <c r="O152" s="236" t="e">
        <f>Заполните_Список!#REF!</f>
        <v>#REF!</v>
      </c>
      <c r="P152" s="243"/>
      <c r="Q152" s="243"/>
      <c r="R152" s="243"/>
      <c r="S152" s="243"/>
      <c r="T152" s="236" t="e">
        <f>Заполните_Список!#REF!</f>
        <v>#REF!</v>
      </c>
      <c r="U152" s="236" t="e">
        <f>Заполните_Список!#REF!</f>
        <v>#REF!</v>
      </c>
      <c r="V152" s="236" t="e">
        <f>Заполните_Список!#REF!</f>
        <v>#REF!</v>
      </c>
      <c r="W152" s="236" t="e">
        <f>Заполните_Список!#REF!</f>
        <v>#REF!</v>
      </c>
      <c r="X152" s="236" t="e">
        <f>Заполните_Список!#REF!</f>
        <v>#REF!</v>
      </c>
      <c r="Y152" s="236" t="e">
        <f>Заполните_Список!#REF!</f>
        <v>#REF!</v>
      </c>
      <c r="Z152" s="236" t="e">
        <f>Заполните_Список!#REF!</f>
        <v>#REF!</v>
      </c>
      <c r="AA152" s="236" t="e">
        <f>Заполните_Список!#REF!</f>
        <v>#REF!</v>
      </c>
      <c r="AB152" s="236" t="e">
        <f>Заполните_Список!#REF!</f>
        <v>#REF!</v>
      </c>
      <c r="AC152" s="236" t="e">
        <f>Заполните_Список!#REF!</f>
        <v>#REF!</v>
      </c>
      <c r="AD152" s="236" t="e">
        <f>Заполните_Список!#REF!</f>
        <v>#REF!</v>
      </c>
      <c r="AE152" s="236" t="e">
        <f>Заполните_Список!#REF!</f>
        <v>#REF!</v>
      </c>
      <c r="AF152" s="236" t="e">
        <f>Заполните_Список!#REF!</f>
        <v>#REF!</v>
      </c>
      <c r="AG152" s="236" t="e">
        <f>Заполните_Список!#REF!</f>
        <v>#REF!</v>
      </c>
      <c r="AH152" s="236" t="e">
        <f>Заполните_Список!#REF!</f>
        <v>#REF!</v>
      </c>
      <c r="AI152" s="236" t="e">
        <f>Заполните_Список!#REF!</f>
        <v>#REF!</v>
      </c>
      <c r="AJ152" s="236" t="e">
        <f>Заполните_Список!#REF!</f>
        <v>#REF!</v>
      </c>
      <c r="AK152" s="236" t="e">
        <f>Заполните_Список!#REF!</f>
        <v>#REF!</v>
      </c>
      <c r="AL152" s="236" t="e">
        <f>Заполните_Список!#REF!</f>
        <v>#REF!</v>
      </c>
      <c r="AM152" s="236" t="e">
        <f>Заполните_Список!#REF!</f>
        <v>#REF!</v>
      </c>
      <c r="AN152" s="236" t="e">
        <f>Заполните_Список!#REF!</f>
        <v>#REF!</v>
      </c>
      <c r="AO152" s="236" t="e">
        <f>Заполните_Список!#REF!</f>
        <v>#REF!</v>
      </c>
      <c r="AP152" s="236" t="e">
        <f>Заполните_Список!#REF!</f>
        <v>#REF!</v>
      </c>
      <c r="AQ152" s="236" t="e">
        <f>Заполните_Список!#REF!</f>
        <v>#REF!</v>
      </c>
    </row>
    <row r="153" spans="1:43" ht="18.75" customHeight="1">
      <c r="A153" s="243" t="e">
        <f>Заполните_Список!#REF!</f>
        <v>#REF!</v>
      </c>
      <c r="B153" s="244" t="e">
        <f>Заполните_Список!#REF!</f>
        <v>#REF!</v>
      </c>
      <c r="C153" s="258" t="str">
        <f t="shared" si="9"/>
        <v/>
      </c>
      <c r="D153" s="244" t="e">
        <f>Заполните_Список!#REF!</f>
        <v>#REF!</v>
      </c>
      <c r="E153" s="236"/>
      <c r="F153" s="243">
        <f t="shared" si="10"/>
        <v>150</v>
      </c>
      <c r="G153" s="236" t="e">
        <f>LEFT(Заполните_Список!#REF!,FIND(" ",Заполните_Список!#REF!,1)-1)</f>
        <v>#REF!</v>
      </c>
      <c r="H153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53" s="236" t="e">
        <f>RIGHT(Заполните_Список!#REF!,LEN(Заполните_Список!#REF!)-(FIND(" ",Заполните_Список!#REF!,FIND(" ",Заполните_Список!#REF!,1)+1)))</f>
        <v>#REF!</v>
      </c>
      <c r="J153" s="236"/>
      <c r="K153" s="347"/>
      <c r="L153" s="236"/>
      <c r="M153" s="236" t="e">
        <f>Заполните_Список!#REF!</f>
        <v>#REF!</v>
      </c>
      <c r="N153" s="259" t="str">
        <f t="shared" si="11"/>
        <v/>
      </c>
      <c r="O153" s="236" t="e">
        <f>Заполните_Список!#REF!</f>
        <v>#REF!</v>
      </c>
      <c r="P153" s="243"/>
      <c r="Q153" s="243"/>
      <c r="R153" s="243"/>
      <c r="S153" s="243"/>
      <c r="T153" s="236" t="e">
        <f>Заполните_Список!#REF!</f>
        <v>#REF!</v>
      </c>
      <c r="U153" s="236" t="e">
        <f>Заполните_Список!#REF!</f>
        <v>#REF!</v>
      </c>
      <c r="V153" s="236" t="e">
        <f>Заполните_Список!#REF!</f>
        <v>#REF!</v>
      </c>
      <c r="W153" s="236" t="e">
        <f>Заполните_Список!#REF!</f>
        <v>#REF!</v>
      </c>
      <c r="X153" s="236" t="e">
        <f>Заполните_Список!#REF!</f>
        <v>#REF!</v>
      </c>
      <c r="Y153" s="236" t="e">
        <f>Заполните_Список!#REF!</f>
        <v>#REF!</v>
      </c>
      <c r="Z153" s="236" t="e">
        <f>Заполните_Список!#REF!</f>
        <v>#REF!</v>
      </c>
      <c r="AA153" s="236" t="e">
        <f>Заполните_Список!#REF!</f>
        <v>#REF!</v>
      </c>
      <c r="AB153" s="236" t="e">
        <f>Заполните_Список!#REF!</f>
        <v>#REF!</v>
      </c>
      <c r="AC153" s="236" t="e">
        <f>Заполните_Список!#REF!</f>
        <v>#REF!</v>
      </c>
      <c r="AD153" s="236" t="e">
        <f>Заполните_Список!#REF!</f>
        <v>#REF!</v>
      </c>
      <c r="AE153" s="236" t="e">
        <f>Заполните_Список!#REF!</f>
        <v>#REF!</v>
      </c>
      <c r="AF153" s="236" t="e">
        <f>Заполните_Список!#REF!</f>
        <v>#REF!</v>
      </c>
      <c r="AG153" s="236" t="e">
        <f>Заполните_Список!#REF!</f>
        <v>#REF!</v>
      </c>
      <c r="AH153" s="236" t="e">
        <f>Заполните_Список!#REF!</f>
        <v>#REF!</v>
      </c>
      <c r="AI153" s="236" t="e">
        <f>Заполните_Список!#REF!</f>
        <v>#REF!</v>
      </c>
      <c r="AJ153" s="236" t="e">
        <f>Заполните_Список!#REF!</f>
        <v>#REF!</v>
      </c>
      <c r="AK153" s="236" t="e">
        <f>Заполните_Список!#REF!</f>
        <v>#REF!</v>
      </c>
      <c r="AL153" s="236" t="e">
        <f>Заполните_Список!#REF!</f>
        <v>#REF!</v>
      </c>
      <c r="AM153" s="236" t="e">
        <f>Заполните_Список!#REF!</f>
        <v>#REF!</v>
      </c>
      <c r="AN153" s="236" t="e">
        <f>Заполните_Список!#REF!</f>
        <v>#REF!</v>
      </c>
      <c r="AO153" s="236" t="e">
        <f>Заполните_Список!#REF!</f>
        <v>#REF!</v>
      </c>
      <c r="AP153" s="236" t="e">
        <f>Заполните_Список!#REF!</f>
        <v>#REF!</v>
      </c>
      <c r="AQ153" s="236" t="e">
        <f>Заполните_Список!#REF!</f>
        <v>#REF!</v>
      </c>
    </row>
    <row r="154" spans="1:43" ht="18.75" customHeight="1">
      <c r="A154" s="243" t="e">
        <f>Заполните_Список!#REF!</f>
        <v>#REF!</v>
      </c>
      <c r="B154" s="244" t="e">
        <f>Заполните_Список!#REF!</f>
        <v>#REF!</v>
      </c>
      <c r="C154" s="258" t="str">
        <f t="shared" si="9"/>
        <v/>
      </c>
      <c r="D154" s="244" t="e">
        <f>Заполните_Список!#REF!</f>
        <v>#REF!</v>
      </c>
      <c r="E154" s="236"/>
      <c r="F154" s="243">
        <f t="shared" si="10"/>
        <v>151</v>
      </c>
      <c r="G154" s="236" t="e">
        <f>LEFT(Заполните_Список!#REF!,FIND(" ",Заполните_Список!#REF!,1)-1)</f>
        <v>#REF!</v>
      </c>
      <c r="H154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54" s="236" t="e">
        <f>RIGHT(Заполните_Список!#REF!,LEN(Заполните_Список!#REF!)-(FIND(" ",Заполните_Список!#REF!,FIND(" ",Заполните_Список!#REF!,1)+1)))</f>
        <v>#REF!</v>
      </c>
      <c r="J154" s="236"/>
      <c r="K154" s="347"/>
      <c r="L154" s="236"/>
      <c r="M154" s="236" t="e">
        <f>Заполните_Список!#REF!</f>
        <v>#REF!</v>
      </c>
      <c r="N154" s="259" t="str">
        <f t="shared" si="11"/>
        <v/>
      </c>
      <c r="O154" s="236" t="e">
        <f>Заполните_Список!#REF!</f>
        <v>#REF!</v>
      </c>
      <c r="P154" s="243"/>
      <c r="Q154" s="243"/>
      <c r="R154" s="243"/>
      <c r="S154" s="243"/>
      <c r="T154" s="236" t="e">
        <f>Заполните_Список!#REF!</f>
        <v>#REF!</v>
      </c>
      <c r="U154" s="236" t="e">
        <f>Заполните_Список!#REF!</f>
        <v>#REF!</v>
      </c>
      <c r="V154" s="236" t="e">
        <f>Заполните_Список!#REF!</f>
        <v>#REF!</v>
      </c>
      <c r="W154" s="236" t="e">
        <f>Заполните_Список!#REF!</f>
        <v>#REF!</v>
      </c>
      <c r="X154" s="236" t="e">
        <f>Заполните_Список!#REF!</f>
        <v>#REF!</v>
      </c>
      <c r="Y154" s="236" t="e">
        <f>Заполните_Список!#REF!</f>
        <v>#REF!</v>
      </c>
      <c r="Z154" s="236" t="e">
        <f>Заполните_Список!#REF!</f>
        <v>#REF!</v>
      </c>
      <c r="AA154" s="236" t="e">
        <f>Заполните_Список!#REF!</f>
        <v>#REF!</v>
      </c>
      <c r="AB154" s="236" t="e">
        <f>Заполните_Список!#REF!</f>
        <v>#REF!</v>
      </c>
      <c r="AC154" s="236" t="e">
        <f>Заполните_Список!#REF!</f>
        <v>#REF!</v>
      </c>
      <c r="AD154" s="236" t="e">
        <f>Заполните_Список!#REF!</f>
        <v>#REF!</v>
      </c>
      <c r="AE154" s="236" t="e">
        <f>Заполните_Список!#REF!</f>
        <v>#REF!</v>
      </c>
      <c r="AF154" s="236" t="e">
        <f>Заполните_Список!#REF!</f>
        <v>#REF!</v>
      </c>
      <c r="AG154" s="236" t="e">
        <f>Заполните_Список!#REF!</f>
        <v>#REF!</v>
      </c>
      <c r="AH154" s="236" t="e">
        <f>Заполните_Список!#REF!</f>
        <v>#REF!</v>
      </c>
      <c r="AI154" s="236" t="e">
        <f>Заполните_Список!#REF!</f>
        <v>#REF!</v>
      </c>
      <c r="AJ154" s="236" t="e">
        <f>Заполните_Список!#REF!</f>
        <v>#REF!</v>
      </c>
      <c r="AK154" s="236" t="e">
        <f>Заполните_Список!#REF!</f>
        <v>#REF!</v>
      </c>
      <c r="AL154" s="236" t="e">
        <f>Заполните_Список!#REF!</f>
        <v>#REF!</v>
      </c>
      <c r="AM154" s="236" t="e">
        <f>Заполните_Список!#REF!</f>
        <v>#REF!</v>
      </c>
      <c r="AN154" s="236" t="e">
        <f>Заполните_Список!#REF!</f>
        <v>#REF!</v>
      </c>
      <c r="AO154" s="236" t="e">
        <f>Заполните_Список!#REF!</f>
        <v>#REF!</v>
      </c>
      <c r="AP154" s="236" t="e">
        <f>Заполните_Список!#REF!</f>
        <v>#REF!</v>
      </c>
      <c r="AQ154" s="236" t="e">
        <f>Заполните_Список!#REF!</f>
        <v>#REF!</v>
      </c>
    </row>
    <row r="155" spans="1:43" ht="18.75" customHeight="1">
      <c r="A155" s="243" t="e">
        <f>Заполните_Список!#REF!</f>
        <v>#REF!</v>
      </c>
      <c r="B155" s="244" t="e">
        <f>Заполните_Список!#REF!</f>
        <v>#REF!</v>
      </c>
      <c r="C155" s="258" t="str">
        <f t="shared" si="9"/>
        <v/>
      </c>
      <c r="D155" s="244" t="e">
        <f>Заполните_Список!#REF!</f>
        <v>#REF!</v>
      </c>
      <c r="E155" s="236"/>
      <c r="F155" s="243">
        <f t="shared" si="10"/>
        <v>152</v>
      </c>
      <c r="G155" s="236" t="e">
        <f>LEFT(Заполните_Список!#REF!,FIND(" ",Заполните_Список!#REF!,1)-1)</f>
        <v>#REF!</v>
      </c>
      <c r="H155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55" s="236" t="e">
        <f>RIGHT(Заполните_Список!#REF!,LEN(Заполните_Список!#REF!)-(FIND(" ",Заполните_Список!#REF!,FIND(" ",Заполните_Список!#REF!,1)+1)))</f>
        <v>#REF!</v>
      </c>
      <c r="J155" s="236"/>
      <c r="K155" s="347"/>
      <c r="L155" s="236"/>
      <c r="M155" s="236" t="e">
        <f>Заполните_Список!#REF!</f>
        <v>#REF!</v>
      </c>
      <c r="N155" s="259" t="str">
        <f t="shared" si="11"/>
        <v/>
      </c>
      <c r="O155" s="236" t="e">
        <f>Заполните_Список!#REF!</f>
        <v>#REF!</v>
      </c>
      <c r="P155" s="243"/>
      <c r="Q155" s="243"/>
      <c r="R155" s="243"/>
      <c r="S155" s="243"/>
      <c r="T155" s="236" t="e">
        <f>Заполните_Список!#REF!</f>
        <v>#REF!</v>
      </c>
      <c r="U155" s="236" t="e">
        <f>Заполните_Список!#REF!</f>
        <v>#REF!</v>
      </c>
      <c r="V155" s="236" t="e">
        <f>Заполните_Список!#REF!</f>
        <v>#REF!</v>
      </c>
      <c r="W155" s="236" t="e">
        <f>Заполните_Список!#REF!</f>
        <v>#REF!</v>
      </c>
      <c r="X155" s="236" t="e">
        <f>Заполните_Список!#REF!</f>
        <v>#REF!</v>
      </c>
      <c r="Y155" s="236" t="e">
        <f>Заполните_Список!#REF!</f>
        <v>#REF!</v>
      </c>
      <c r="Z155" s="236" t="e">
        <f>Заполните_Список!#REF!</f>
        <v>#REF!</v>
      </c>
      <c r="AA155" s="236" t="e">
        <f>Заполните_Список!#REF!</f>
        <v>#REF!</v>
      </c>
      <c r="AB155" s="236" t="e">
        <f>Заполните_Список!#REF!</f>
        <v>#REF!</v>
      </c>
      <c r="AC155" s="236" t="e">
        <f>Заполните_Список!#REF!</f>
        <v>#REF!</v>
      </c>
      <c r="AD155" s="236" t="e">
        <f>Заполните_Список!#REF!</f>
        <v>#REF!</v>
      </c>
      <c r="AE155" s="236" t="e">
        <f>Заполните_Список!#REF!</f>
        <v>#REF!</v>
      </c>
      <c r="AF155" s="236" t="e">
        <f>Заполните_Список!#REF!</f>
        <v>#REF!</v>
      </c>
      <c r="AG155" s="236" t="e">
        <f>Заполните_Список!#REF!</f>
        <v>#REF!</v>
      </c>
      <c r="AH155" s="236" t="e">
        <f>Заполните_Список!#REF!</f>
        <v>#REF!</v>
      </c>
      <c r="AI155" s="236" t="e">
        <f>Заполните_Список!#REF!</f>
        <v>#REF!</v>
      </c>
      <c r="AJ155" s="236" t="e">
        <f>Заполните_Список!#REF!</f>
        <v>#REF!</v>
      </c>
      <c r="AK155" s="236" t="e">
        <f>Заполните_Список!#REF!</f>
        <v>#REF!</v>
      </c>
      <c r="AL155" s="236" t="e">
        <f>Заполните_Список!#REF!</f>
        <v>#REF!</v>
      </c>
      <c r="AM155" s="236" t="e">
        <f>Заполните_Список!#REF!</f>
        <v>#REF!</v>
      </c>
      <c r="AN155" s="236" t="e">
        <f>Заполните_Список!#REF!</f>
        <v>#REF!</v>
      </c>
      <c r="AO155" s="236" t="e">
        <f>Заполните_Список!#REF!</f>
        <v>#REF!</v>
      </c>
      <c r="AP155" s="236" t="e">
        <f>Заполните_Список!#REF!</f>
        <v>#REF!</v>
      </c>
      <c r="AQ155" s="236" t="e">
        <f>Заполните_Список!#REF!</f>
        <v>#REF!</v>
      </c>
    </row>
    <row r="156" spans="1:43" ht="18.75" customHeight="1">
      <c r="A156" s="243" t="e">
        <f>Заполните_Список!#REF!</f>
        <v>#REF!</v>
      </c>
      <c r="B156" s="244">
        <f>Заполните_Список!$C98</f>
        <v>128</v>
      </c>
      <c r="C156" s="258" t="str">
        <f t="shared" si="9"/>
        <v>Оленинский муниципальный округ</v>
      </c>
      <c r="D156" s="244">
        <f>Заполните_Список!$G98</f>
        <v>280002</v>
      </c>
      <c r="E156" s="236"/>
      <c r="F156" s="243">
        <f t="shared" si="10"/>
        <v>153</v>
      </c>
      <c r="G156" s="236" t="str">
        <f>LEFT(Заполните_Список!$F98,FIND(" ",Заполните_Список!$F98,1)-1)</f>
        <v>Поляков</v>
      </c>
      <c r="H156" s="236" t="str">
        <f>MID(Заполните_Список!$F98,FIND(" ",Заполните_Список!$F98,1)+1,(FIND(" ",Заполните_Список!$F98,FIND(" ",Заполните_Список!$F98,1)+1)-FIND(" ",Заполните_Список!$F98,1))-1)</f>
        <v>Олег</v>
      </c>
      <c r="I156" s="236" t="str">
        <f>RIGHT(Заполните_Список!$F98,LEN(Заполните_Список!$F98)-(FIND(" ",Заполните_Список!$F98,FIND(" ",Заполните_Список!$F98,1)+1)))</f>
        <v>Эдуардович</v>
      </c>
      <c r="J156" s="236"/>
      <c r="K156" s="347"/>
      <c r="L156" s="236"/>
      <c r="M156" s="236">
        <f>Заполните_Список!L98</f>
        <v>0</v>
      </c>
      <c r="N156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56" s="236">
        <f>Заполните_Список!I98</f>
        <v>8</v>
      </c>
      <c r="P156" s="243"/>
      <c r="Q156" s="243"/>
      <c r="R156" s="243"/>
      <c r="S156" s="243"/>
      <c r="T156" s="236" t="e">
        <f>Заполните_Список!#REF!</f>
        <v>#REF!</v>
      </c>
      <c r="U156" s="236" t="e">
        <f>Заполните_Список!#REF!</f>
        <v>#REF!</v>
      </c>
      <c r="V156" s="236" t="e">
        <f>Заполните_Список!#REF!</f>
        <v>#REF!</v>
      </c>
      <c r="W156" s="236" t="e">
        <f>Заполните_Список!#REF!</f>
        <v>#REF!</v>
      </c>
      <c r="X156" s="236" t="e">
        <f>Заполните_Список!#REF!</f>
        <v>#REF!</v>
      </c>
      <c r="Y156" s="236" t="e">
        <f>Заполните_Список!#REF!</f>
        <v>#REF!</v>
      </c>
      <c r="Z156" s="236" t="e">
        <f>Заполните_Список!#REF!</f>
        <v>#REF!</v>
      </c>
      <c r="AA156" s="236" t="e">
        <f>Заполните_Список!#REF!</f>
        <v>#REF!</v>
      </c>
      <c r="AB156" s="236" t="e">
        <f>Заполните_Список!#REF!</f>
        <v>#REF!</v>
      </c>
      <c r="AC156" s="236" t="e">
        <f>Заполните_Список!#REF!</f>
        <v>#REF!</v>
      </c>
      <c r="AD156" s="236" t="e">
        <f>Заполните_Список!#REF!</f>
        <v>#REF!</v>
      </c>
      <c r="AE156" s="236" t="e">
        <f>Заполните_Список!#REF!</f>
        <v>#REF!</v>
      </c>
      <c r="AF156" s="236" t="e">
        <f>Заполните_Список!#REF!</f>
        <v>#REF!</v>
      </c>
      <c r="AG156" s="236" t="e">
        <f>Заполните_Список!#REF!</f>
        <v>#REF!</v>
      </c>
      <c r="AH156" s="236" t="e">
        <f>Заполните_Список!#REF!</f>
        <v>#REF!</v>
      </c>
      <c r="AI156" s="236" t="e">
        <f>Заполните_Список!#REF!</f>
        <v>#REF!</v>
      </c>
      <c r="AJ156" s="236" t="e">
        <f>Заполните_Список!#REF!</f>
        <v>#REF!</v>
      </c>
      <c r="AK156" s="236" t="e">
        <f>Заполните_Список!#REF!</f>
        <v>#REF!</v>
      </c>
      <c r="AL156" s="236" t="e">
        <f>Заполните_Список!#REF!</f>
        <v>#REF!</v>
      </c>
      <c r="AM156" s="236" t="e">
        <f>Заполните_Список!#REF!</f>
        <v>#REF!</v>
      </c>
      <c r="AN156" s="236" t="e">
        <f>Заполните_Список!#REF!</f>
        <v>#REF!</v>
      </c>
      <c r="AO156" s="236" t="e">
        <f>Заполните_Список!#REF!</f>
        <v>#REF!</v>
      </c>
      <c r="AP156" s="236" t="e">
        <f>Заполните_Список!#REF!</f>
        <v>#REF!</v>
      </c>
      <c r="AQ156" s="236" t="e">
        <f>Заполните_Список!#REF!</f>
        <v>#REF!</v>
      </c>
    </row>
    <row r="157" spans="1:43" ht="18.75" customHeight="1">
      <c r="A157" s="243">
        <f>Заполните_Список!$B98</f>
        <v>154</v>
      </c>
      <c r="B157" s="244">
        <f>Заполните_Список!$C99</f>
        <v>128</v>
      </c>
      <c r="C157" s="258" t="str">
        <f t="shared" si="9"/>
        <v>Оленинский муниципальный округ</v>
      </c>
      <c r="D157" s="244">
        <f>Заполните_Список!$G99</f>
        <v>280002</v>
      </c>
      <c r="E157" s="236"/>
      <c r="F157" s="243">
        <f t="shared" si="10"/>
        <v>154</v>
      </c>
      <c r="G157" s="236" t="str">
        <f>LEFT(Заполните_Список!$F99,FIND(" ",Заполните_Список!$F99,1)-1)</f>
        <v>Габрусев</v>
      </c>
      <c r="H157" s="236" t="str">
        <f>MID(Заполните_Список!$F99,FIND(" ",Заполните_Список!$F99,1)+1,(FIND(" ",Заполните_Список!$F99,FIND(" ",Заполните_Список!$F99,1)+1)-FIND(" ",Заполните_Список!$F99,1))-1)</f>
        <v>Евгений</v>
      </c>
      <c r="I157" s="236" t="str">
        <f>RIGHT(Заполните_Список!$F99,LEN(Заполните_Список!$F99)-(FIND(" ",Заполните_Список!$F99,FIND(" ",Заполните_Список!$F99,1)+1)))</f>
        <v>Маркович</v>
      </c>
      <c r="J157" s="236"/>
      <c r="K157" s="347"/>
      <c r="L157" s="236"/>
      <c r="M157" s="236">
        <f>Заполните_Список!L99</f>
        <v>0</v>
      </c>
      <c r="N157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57" s="236">
        <f>Заполните_Список!I99</f>
        <v>8</v>
      </c>
      <c r="P157" s="243"/>
      <c r="Q157" s="243"/>
      <c r="R157" s="243"/>
      <c r="S157" s="243"/>
      <c r="T157" s="236">
        <f>Заполните_Список!N98</f>
        <v>0</v>
      </c>
      <c r="U157" s="236">
        <f>Заполните_Список!O98</f>
        <v>0</v>
      </c>
      <c r="V157" s="236" t="str">
        <f>Заполните_Список!P98</f>
        <v>участник</v>
      </c>
      <c r="W157" s="236">
        <f>Заполните_Список!Q98</f>
        <v>0</v>
      </c>
      <c r="X157" s="236">
        <f>Заполните_Список!R98</f>
        <v>0</v>
      </c>
      <c r="Y157" s="236">
        <f>Заполните_Список!S98</f>
        <v>0</v>
      </c>
      <c r="Z157" s="236">
        <f>Заполните_Список!T98</f>
        <v>0</v>
      </c>
      <c r="AA157" s="236">
        <f>Заполните_Список!U98</f>
        <v>0</v>
      </c>
      <c r="AB157" s="236">
        <f>Заполните_Список!V98</f>
        <v>0</v>
      </c>
      <c r="AC157" s="236">
        <f>Заполните_Список!W98</f>
        <v>0</v>
      </c>
      <c r="AD157" s="236">
        <f>Заполните_Список!X98</f>
        <v>0</v>
      </c>
      <c r="AE157" s="236">
        <f>Заполните_Список!Y98</f>
        <v>0</v>
      </c>
      <c r="AF157" s="236">
        <f>Заполните_Список!Z98</f>
        <v>0</v>
      </c>
      <c r="AG157" s="236">
        <f>Заполните_Список!AA98</f>
        <v>0</v>
      </c>
      <c r="AH157" s="236">
        <f>Заполните_Список!AB98</f>
        <v>0</v>
      </c>
      <c r="AI157" s="236">
        <f>Заполните_Список!AC98</f>
        <v>0</v>
      </c>
      <c r="AJ157" s="236">
        <f>Заполните_Список!AD98</f>
        <v>0</v>
      </c>
      <c r="AK157" s="236">
        <f>Заполните_Список!AE98</f>
        <v>0</v>
      </c>
      <c r="AL157" s="236">
        <f>Заполните_Список!AF98</f>
        <v>0</v>
      </c>
      <c r="AM157" s="236">
        <f>Заполните_Список!AG98</f>
        <v>0</v>
      </c>
      <c r="AN157" s="236">
        <f>Заполните_Список!AH98</f>
        <v>0</v>
      </c>
      <c r="AO157" s="236">
        <f>Заполните_Список!AI98</f>
        <v>0</v>
      </c>
      <c r="AP157" s="236">
        <f>Заполните_Список!AJ98</f>
        <v>0</v>
      </c>
      <c r="AQ157" s="236">
        <f>Заполните_Список!AK98</f>
        <v>0</v>
      </c>
    </row>
    <row r="158" spans="1:43" ht="18.75" customHeight="1">
      <c r="A158" s="243">
        <f>Заполните_Список!$B99</f>
        <v>155</v>
      </c>
      <c r="B158" s="244">
        <f>Заполните_Список!$C100</f>
        <v>128</v>
      </c>
      <c r="C158" s="258" t="str">
        <f t="shared" si="9"/>
        <v>Оленинский муниципальный округ</v>
      </c>
      <c r="D158" s="244">
        <f>Заполните_Список!$G100</f>
        <v>280002</v>
      </c>
      <c r="E158" s="236"/>
      <c r="F158" s="243">
        <f t="shared" si="10"/>
        <v>155</v>
      </c>
      <c r="G158" s="236" t="str">
        <f>LEFT(Заполните_Список!$F100,FIND(" ",Заполните_Список!$F100,1)-1)</f>
        <v>Смирнова</v>
      </c>
      <c r="H158" s="236" t="str">
        <f>MID(Заполните_Список!$F100,FIND(" ",Заполните_Список!$F100,1)+1,(FIND(" ",Заполните_Список!$F100,FIND(" ",Заполните_Список!$F100,1)+1)-FIND(" ",Заполните_Список!$F100,1))-1)</f>
        <v>Александра</v>
      </c>
      <c r="I158" s="236" t="str">
        <f>RIGHT(Заполните_Список!$F100,LEN(Заполните_Список!$F100)-(FIND(" ",Заполните_Список!$F100,FIND(" ",Заполните_Список!$F100,1)+1)))</f>
        <v>Алексеевна</v>
      </c>
      <c r="J158" s="236"/>
      <c r="K158" s="347"/>
      <c r="L158" s="236"/>
      <c r="M158" s="236">
        <f>Заполните_Список!L100</f>
        <v>0</v>
      </c>
      <c r="N158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58" s="236">
        <f>Заполните_Список!I100</f>
        <v>9</v>
      </c>
      <c r="P158" s="243"/>
      <c r="Q158" s="243"/>
      <c r="R158" s="243"/>
      <c r="S158" s="243"/>
      <c r="T158" s="236">
        <f>Заполните_Список!N99</f>
        <v>0</v>
      </c>
      <c r="U158" s="236">
        <f>Заполните_Список!O99</f>
        <v>0</v>
      </c>
      <c r="V158" s="236">
        <f>Заполните_Список!P99</f>
        <v>0</v>
      </c>
      <c r="W158" s="236">
        <f>Заполните_Список!Q99</f>
        <v>0</v>
      </c>
      <c r="X158" s="236">
        <f>Заполните_Список!R99</f>
        <v>0</v>
      </c>
      <c r="Y158" s="236">
        <f>Заполните_Список!S99</f>
        <v>0</v>
      </c>
      <c r="Z158" s="236">
        <f>Заполните_Список!T99</f>
        <v>0</v>
      </c>
      <c r="AA158" s="236">
        <f>Заполните_Список!U99</f>
        <v>0</v>
      </c>
      <c r="AB158" s="236">
        <f>Заполните_Список!V99</f>
        <v>0</v>
      </c>
      <c r="AC158" s="236">
        <f>Заполните_Список!W99</f>
        <v>0</v>
      </c>
      <c r="AD158" s="236">
        <f>Заполните_Список!X99</f>
        <v>0</v>
      </c>
      <c r="AE158" s="236">
        <f>Заполните_Список!Y99</f>
        <v>0</v>
      </c>
      <c r="AF158" s="236">
        <f>Заполните_Список!Z99</f>
        <v>0</v>
      </c>
      <c r="AG158" s="236">
        <f>Заполните_Список!AA99</f>
        <v>0</v>
      </c>
      <c r="AH158" s="236">
        <f>Заполните_Список!AB99</f>
        <v>0</v>
      </c>
      <c r="AI158" s="236">
        <f>Заполните_Список!AC99</f>
        <v>0</v>
      </c>
      <c r="AJ158" s="236">
        <f>Заполните_Список!AD99</f>
        <v>0</v>
      </c>
      <c r="AK158" s="236">
        <f>Заполните_Список!AE99</f>
        <v>0</v>
      </c>
      <c r="AL158" s="236">
        <f>Заполните_Список!AF99</f>
        <v>0</v>
      </c>
      <c r="AM158" s="236">
        <f>Заполните_Список!AG99</f>
        <v>0</v>
      </c>
      <c r="AN158" s="236">
        <f>Заполните_Список!AH99</f>
        <v>0</v>
      </c>
      <c r="AO158" s="236">
        <f>Заполните_Список!AI99</f>
        <v>0</v>
      </c>
      <c r="AP158" s="236">
        <f>Заполните_Список!AJ99</f>
        <v>0</v>
      </c>
      <c r="AQ158" s="236">
        <f>Заполните_Список!AK99</f>
        <v>0</v>
      </c>
    </row>
    <row r="159" spans="1:43" ht="18.75" customHeight="1">
      <c r="A159" s="243">
        <f>Заполните_Список!$B100</f>
        <v>156</v>
      </c>
      <c r="B159" s="244">
        <f>Заполните_Список!$C101</f>
        <v>128</v>
      </c>
      <c r="C159" s="258" t="str">
        <f t="shared" si="9"/>
        <v>Оленинский муниципальный округ</v>
      </c>
      <c r="D159" s="244">
        <f>Заполните_Список!$G101</f>
        <v>280002</v>
      </c>
      <c r="E159" s="236"/>
      <c r="F159" s="243">
        <f t="shared" si="10"/>
        <v>156</v>
      </c>
      <c r="G159" s="236" t="str">
        <f>LEFT(Заполните_Список!$F101,FIND(" ",Заполните_Список!$F101,1)-1)</f>
        <v>Жуков</v>
      </c>
      <c r="H159" s="236" t="str">
        <f>MID(Заполните_Список!$F101,FIND(" ",Заполните_Список!$F101,1)+1,(FIND(" ",Заполните_Список!$F101,FIND(" ",Заполните_Список!$F101,1)+1)-FIND(" ",Заполните_Список!$F101,1))-1)</f>
        <v>Тимофей</v>
      </c>
      <c r="I159" s="236" t="str">
        <f>RIGHT(Заполните_Список!$F101,LEN(Заполните_Список!$F101)-(FIND(" ",Заполните_Список!$F101,FIND(" ",Заполните_Список!$F101,1)+1)))</f>
        <v>Александрович</v>
      </c>
      <c r="J159" s="236"/>
      <c r="K159" s="347"/>
      <c r="L159" s="236"/>
      <c r="M159" s="236">
        <f>Заполните_Список!L101</f>
        <v>0</v>
      </c>
      <c r="N159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59" s="236">
        <f>Заполните_Список!I101</f>
        <v>8</v>
      </c>
      <c r="P159" s="243"/>
      <c r="Q159" s="243"/>
      <c r="R159" s="243"/>
      <c r="S159" s="243"/>
      <c r="T159" s="236">
        <f>Заполните_Список!N100</f>
        <v>0</v>
      </c>
      <c r="U159" s="236">
        <f>Заполните_Список!O100</f>
        <v>0</v>
      </c>
      <c r="V159" s="236" t="str">
        <f>Заполните_Список!P100</f>
        <v>участник</v>
      </c>
      <c r="W159" s="236">
        <f>Заполните_Список!Q100</f>
        <v>0</v>
      </c>
      <c r="X159" s="236">
        <f>Заполните_Список!R100</f>
        <v>0</v>
      </c>
      <c r="Y159" s="236">
        <f>Заполните_Список!S100</f>
        <v>0</v>
      </c>
      <c r="Z159" s="236">
        <f>Заполните_Список!T100</f>
        <v>0</v>
      </c>
      <c r="AA159" s="236">
        <f>Заполните_Список!U100</f>
        <v>0</v>
      </c>
      <c r="AB159" s="236">
        <f>Заполните_Список!V100</f>
        <v>0</v>
      </c>
      <c r="AC159" s="236">
        <f>Заполните_Список!W100</f>
        <v>0</v>
      </c>
      <c r="AD159" s="236">
        <f>Заполните_Список!X100</f>
        <v>0</v>
      </c>
      <c r="AE159" s="236">
        <f>Заполните_Список!Y100</f>
        <v>0</v>
      </c>
      <c r="AF159" s="236">
        <f>Заполните_Список!Z100</f>
        <v>0</v>
      </c>
      <c r="AG159" s="236">
        <f>Заполните_Список!AA100</f>
        <v>0</v>
      </c>
      <c r="AH159" s="236">
        <f>Заполните_Список!AB100</f>
        <v>0</v>
      </c>
      <c r="AI159" s="236">
        <f>Заполните_Список!AC100</f>
        <v>0</v>
      </c>
      <c r="AJ159" s="236">
        <f>Заполните_Список!AD100</f>
        <v>0</v>
      </c>
      <c r="AK159" s="236">
        <f>Заполните_Список!AE100</f>
        <v>0</v>
      </c>
      <c r="AL159" s="236">
        <f>Заполните_Список!AF100</f>
        <v>0</v>
      </c>
      <c r="AM159" s="236">
        <f>Заполните_Список!AG100</f>
        <v>0</v>
      </c>
      <c r="AN159" s="236">
        <f>Заполните_Список!AH100</f>
        <v>0</v>
      </c>
      <c r="AO159" s="236">
        <f>Заполните_Список!AI100</f>
        <v>0</v>
      </c>
      <c r="AP159" s="236">
        <f>Заполните_Список!AJ100</f>
        <v>0</v>
      </c>
      <c r="AQ159" s="236">
        <f>Заполните_Список!AK100</f>
        <v>0</v>
      </c>
    </row>
    <row r="160" spans="1:43" ht="18.75" customHeight="1">
      <c r="A160" s="243">
        <f>Заполните_Список!$B101</f>
        <v>157</v>
      </c>
      <c r="B160" s="244">
        <f>Заполните_Список!$C102</f>
        <v>128</v>
      </c>
      <c r="C160" s="258" t="str">
        <f t="shared" si="9"/>
        <v>Оленинский муниципальный округ</v>
      </c>
      <c r="D160" s="244">
        <f>Заполните_Список!$G102</f>
        <v>280001</v>
      </c>
      <c r="E160" s="236"/>
      <c r="F160" s="243">
        <f t="shared" si="10"/>
        <v>157</v>
      </c>
      <c r="G160" s="236" t="str">
        <f>LEFT(Заполните_Список!$F102,FIND(" ",Заполните_Список!$F102,1)-1)</f>
        <v>Кудрявцев</v>
      </c>
      <c r="H160" s="236" t="str">
        <f>MID(Заполните_Список!$F102,FIND(" ",Заполните_Список!$F102,1)+1,(FIND(" ",Заполните_Список!$F102,FIND(" ",Заполните_Список!$F102,1)+1)-FIND(" ",Заполните_Список!$F102,1))-1)</f>
        <v>Максим</v>
      </c>
      <c r="I160" s="236" t="str">
        <f>RIGHT(Заполните_Список!$F102,LEN(Заполните_Список!$F102)-(FIND(" ",Заполните_Список!$F102,FIND(" ",Заполните_Список!$F102,1)+1)))</f>
        <v>Алексеевич</v>
      </c>
      <c r="J160" s="236"/>
      <c r="K160" s="347"/>
      <c r="L160" s="236"/>
      <c r="M160" s="236">
        <f>Заполните_Список!L102</f>
        <v>0</v>
      </c>
      <c r="N160" s="259" t="str">
        <f t="shared" si="11"/>
        <v>Муниципальное казенное общеобразовательное учреждение Оленинская средняя общеобразовательная школа</v>
      </c>
      <c r="O160" s="236">
        <f>Заполните_Список!I102</f>
        <v>8</v>
      </c>
      <c r="P160" s="243"/>
      <c r="Q160" s="243"/>
      <c r="R160" s="243"/>
      <c r="S160" s="243"/>
      <c r="T160" s="236">
        <f>Заполните_Список!N101</f>
        <v>0</v>
      </c>
      <c r="U160" s="236">
        <f>Заполните_Список!O101</f>
        <v>0</v>
      </c>
      <c r="V160" s="236">
        <f>Заполните_Список!P101</f>
        <v>0</v>
      </c>
      <c r="W160" s="236">
        <f>Заполните_Список!Q101</f>
        <v>0</v>
      </c>
      <c r="X160" s="236">
        <f>Заполните_Список!R101</f>
        <v>0</v>
      </c>
      <c r="Y160" s="236">
        <f>Заполните_Список!S101</f>
        <v>0</v>
      </c>
      <c r="Z160" s="236">
        <f>Заполните_Список!T101</f>
        <v>0</v>
      </c>
      <c r="AA160" s="236">
        <f>Заполните_Список!U101</f>
        <v>0</v>
      </c>
      <c r="AB160" s="236">
        <f>Заполните_Список!V101</f>
        <v>0</v>
      </c>
      <c r="AC160" s="236">
        <f>Заполните_Список!W101</f>
        <v>0</v>
      </c>
      <c r="AD160" s="236">
        <f>Заполните_Список!X101</f>
        <v>0</v>
      </c>
      <c r="AE160" s="236">
        <f>Заполните_Список!Y101</f>
        <v>0</v>
      </c>
      <c r="AF160" s="236">
        <f>Заполните_Список!Z101</f>
        <v>0</v>
      </c>
      <c r="AG160" s="236">
        <f>Заполните_Список!AA101</f>
        <v>0</v>
      </c>
      <c r="AH160" s="236">
        <f>Заполните_Список!AB101</f>
        <v>0</v>
      </c>
      <c r="AI160" s="236">
        <f>Заполните_Список!AC101</f>
        <v>0</v>
      </c>
      <c r="AJ160" s="236">
        <f>Заполните_Список!AD101</f>
        <v>0</v>
      </c>
      <c r="AK160" s="236">
        <f>Заполните_Список!AE101</f>
        <v>0</v>
      </c>
      <c r="AL160" s="236">
        <f>Заполните_Список!AF101</f>
        <v>0</v>
      </c>
      <c r="AM160" s="236">
        <f>Заполните_Список!AG101</f>
        <v>0</v>
      </c>
      <c r="AN160" s="236">
        <f>Заполните_Список!AH101</f>
        <v>0</v>
      </c>
      <c r="AO160" s="236">
        <f>Заполните_Список!AI101</f>
        <v>0</v>
      </c>
      <c r="AP160" s="236">
        <f>Заполните_Список!AJ101</f>
        <v>0</v>
      </c>
      <c r="AQ160" s="236">
        <f>Заполните_Список!AK101</f>
        <v>0</v>
      </c>
    </row>
    <row r="161" spans="1:43" ht="18.75" customHeight="1">
      <c r="A161" s="243">
        <f>Заполните_Список!$B102</f>
        <v>158</v>
      </c>
      <c r="B161" s="244">
        <f>Заполните_Список!$C103</f>
        <v>128</v>
      </c>
      <c r="C161" s="258" t="str">
        <f t="shared" si="9"/>
        <v>Оленинский муниципальный округ</v>
      </c>
      <c r="D161" s="244">
        <f>Заполните_Список!$G103</f>
        <v>280002</v>
      </c>
      <c r="E161" s="236"/>
      <c r="F161" s="243">
        <f t="shared" si="10"/>
        <v>158</v>
      </c>
      <c r="G161" s="236" t="str">
        <f>LEFT(Заполните_Список!$F103,FIND(" ",Заполните_Список!$F103,1)-1)</f>
        <v>Резников</v>
      </c>
      <c r="H161" s="236" t="str">
        <f>MID(Заполните_Список!$F103,FIND(" ",Заполните_Список!$F103,1)+1,(FIND(" ",Заполните_Список!$F103,FIND(" ",Заполните_Список!$F103,1)+1)-FIND(" ",Заполните_Список!$F103,1))-1)</f>
        <v>Илья</v>
      </c>
      <c r="I161" s="236" t="str">
        <f>RIGHT(Заполните_Список!$F103,LEN(Заполните_Список!$F103)-(FIND(" ",Заполните_Список!$F103,FIND(" ",Заполните_Список!$F103,1)+1)))</f>
        <v>Александрович</v>
      </c>
      <c r="J161" s="236"/>
      <c r="K161" s="347"/>
      <c r="L161" s="236"/>
      <c r="M161" s="236">
        <f>Заполните_Список!L103</f>
        <v>0</v>
      </c>
      <c r="N161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61" s="236">
        <f>Заполните_Список!I103</f>
        <v>8</v>
      </c>
      <c r="P161" s="243"/>
      <c r="Q161" s="243"/>
      <c r="R161" s="243"/>
      <c r="S161" s="243"/>
      <c r="T161" s="236">
        <f>Заполните_Список!N102</f>
        <v>0</v>
      </c>
      <c r="U161" s="236">
        <f>Заполните_Список!O102</f>
        <v>0</v>
      </c>
      <c r="V161" s="236">
        <f>Заполните_Список!P102</f>
        <v>0</v>
      </c>
      <c r="W161" s="236">
        <f>Заполните_Список!Q102</f>
        <v>0</v>
      </c>
      <c r="X161" s="236">
        <f>Заполните_Список!R102</f>
        <v>0</v>
      </c>
      <c r="Y161" s="236">
        <f>Заполните_Список!S102</f>
        <v>0</v>
      </c>
      <c r="Z161" s="236">
        <f>Заполните_Список!T102</f>
        <v>0</v>
      </c>
      <c r="AA161" s="236">
        <f>Заполните_Список!U102</f>
        <v>0</v>
      </c>
      <c r="AB161" s="236">
        <f>Заполните_Список!V102</f>
        <v>0</v>
      </c>
      <c r="AC161" s="236">
        <f>Заполните_Список!W102</f>
        <v>0</v>
      </c>
      <c r="AD161" s="236">
        <f>Заполните_Список!X102</f>
        <v>0</v>
      </c>
      <c r="AE161" s="236">
        <f>Заполните_Список!Y102</f>
        <v>0</v>
      </c>
      <c r="AF161" s="236">
        <f>Заполните_Список!Z102</f>
        <v>0</v>
      </c>
      <c r="AG161" s="236">
        <f>Заполните_Список!AA102</f>
        <v>0</v>
      </c>
      <c r="AH161" s="236">
        <f>Заполните_Список!AB102</f>
        <v>0</v>
      </c>
      <c r="AI161" s="236">
        <f>Заполните_Список!AC102</f>
        <v>0</v>
      </c>
      <c r="AJ161" s="236">
        <f>Заполните_Список!AD102</f>
        <v>0</v>
      </c>
      <c r="AK161" s="236">
        <f>Заполните_Список!AE102</f>
        <v>0</v>
      </c>
      <c r="AL161" s="236">
        <f>Заполните_Список!AF102</f>
        <v>0</v>
      </c>
      <c r="AM161" s="236">
        <f>Заполните_Список!AG102</f>
        <v>0</v>
      </c>
      <c r="AN161" s="236">
        <f>Заполните_Список!AH102</f>
        <v>0</v>
      </c>
      <c r="AO161" s="236">
        <f>Заполните_Список!AI102</f>
        <v>0</v>
      </c>
      <c r="AP161" s="236">
        <f>Заполните_Список!AJ102</f>
        <v>0</v>
      </c>
      <c r="AQ161" s="236">
        <f>Заполните_Список!AK102</f>
        <v>0</v>
      </c>
    </row>
    <row r="162" spans="1:43" ht="18.75" customHeight="1">
      <c r="A162" s="243">
        <f>Заполните_Список!$B103</f>
        <v>159</v>
      </c>
      <c r="B162" s="244">
        <f>Заполните_Список!$C104</f>
        <v>128</v>
      </c>
      <c r="C162" s="258" t="str">
        <f t="shared" si="9"/>
        <v>Оленинский муниципальный округ</v>
      </c>
      <c r="D162" s="244">
        <f>Заполните_Список!$G104</f>
        <v>280002</v>
      </c>
      <c r="E162" s="236"/>
      <c r="F162" s="243">
        <f t="shared" si="10"/>
        <v>159</v>
      </c>
      <c r="G162" s="236" t="str">
        <f>LEFT(Заполните_Список!$F104,FIND(" ",Заполните_Список!$F104,1)-1)</f>
        <v>Гордина</v>
      </c>
      <c r="H162" s="236" t="str">
        <f>MID(Заполните_Список!$F104,FIND(" ",Заполните_Список!$F104,1)+1,(FIND(" ",Заполните_Список!$F104,FIND(" ",Заполните_Список!$F104,1)+1)-FIND(" ",Заполните_Список!$F104,1))-1)</f>
        <v>Анна</v>
      </c>
      <c r="I162" s="236" t="str">
        <f>RIGHT(Заполните_Список!$F104,LEN(Заполните_Список!$F104)-(FIND(" ",Заполните_Список!$F104,FIND(" ",Заполните_Список!$F104,1)+1)))</f>
        <v>Андреевна</v>
      </c>
      <c r="J162" s="236"/>
      <c r="K162" s="347"/>
      <c r="L162" s="236"/>
      <c r="M162" s="236">
        <f>Заполните_Список!L104</f>
        <v>0</v>
      </c>
      <c r="N162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62" s="236">
        <f>Заполните_Список!I104</f>
        <v>9</v>
      </c>
      <c r="P162" s="243"/>
      <c r="Q162" s="243"/>
      <c r="R162" s="243"/>
      <c r="S162" s="243"/>
      <c r="T162" s="236">
        <f>Заполните_Список!N103</f>
        <v>0</v>
      </c>
      <c r="U162" s="236">
        <f>Заполните_Список!O103</f>
        <v>0</v>
      </c>
      <c r="V162" s="236">
        <f>Заполните_Список!P103</f>
        <v>0</v>
      </c>
      <c r="W162" s="236">
        <f>Заполните_Список!Q103</f>
        <v>0</v>
      </c>
      <c r="X162" s="236">
        <f>Заполните_Список!R103</f>
        <v>0</v>
      </c>
      <c r="Y162" s="236">
        <f>Заполните_Список!S103</f>
        <v>0</v>
      </c>
      <c r="Z162" s="236">
        <f>Заполните_Список!T103</f>
        <v>0</v>
      </c>
      <c r="AA162" s="236">
        <f>Заполните_Список!U103</f>
        <v>0</v>
      </c>
      <c r="AB162" s="236">
        <f>Заполните_Список!V103</f>
        <v>0</v>
      </c>
      <c r="AC162" s="236">
        <f>Заполните_Список!W103</f>
        <v>0</v>
      </c>
      <c r="AD162" s="236">
        <f>Заполните_Список!X103</f>
        <v>0</v>
      </c>
      <c r="AE162" s="236">
        <f>Заполните_Список!Y103</f>
        <v>0</v>
      </c>
      <c r="AF162" s="236">
        <f>Заполните_Список!Z103</f>
        <v>0</v>
      </c>
      <c r="AG162" s="236">
        <f>Заполните_Список!AA103</f>
        <v>0</v>
      </c>
      <c r="AH162" s="236">
        <f>Заполните_Список!AB103</f>
        <v>0</v>
      </c>
      <c r="AI162" s="236">
        <f>Заполните_Список!AC103</f>
        <v>0</v>
      </c>
      <c r="AJ162" s="236">
        <f>Заполните_Список!AD103</f>
        <v>0</v>
      </c>
      <c r="AK162" s="236">
        <f>Заполните_Список!AE103</f>
        <v>0</v>
      </c>
      <c r="AL162" s="236">
        <f>Заполните_Список!AF103</f>
        <v>0</v>
      </c>
      <c r="AM162" s="236">
        <f>Заполните_Список!AG103</f>
        <v>0</v>
      </c>
      <c r="AN162" s="236">
        <f>Заполните_Список!AH103</f>
        <v>0</v>
      </c>
      <c r="AO162" s="236">
        <f>Заполните_Список!AI103</f>
        <v>0</v>
      </c>
      <c r="AP162" s="236">
        <f>Заполните_Список!AJ103</f>
        <v>0</v>
      </c>
      <c r="AQ162" s="236">
        <f>Заполните_Список!AK103</f>
        <v>0</v>
      </c>
    </row>
    <row r="163" spans="1:43" ht="18.75" customHeight="1">
      <c r="A163" s="243">
        <f>Заполните_Список!$B104</f>
        <v>160</v>
      </c>
      <c r="B163" s="244">
        <f>Заполните_Список!$C105</f>
        <v>128</v>
      </c>
      <c r="C163" s="258" t="str">
        <f t="shared" si="9"/>
        <v>Оленинский муниципальный округ</v>
      </c>
      <c r="D163" s="244">
        <f>Заполните_Список!$G105</f>
        <v>280002</v>
      </c>
      <c r="E163" s="236"/>
      <c r="F163" s="243">
        <f t="shared" si="10"/>
        <v>160</v>
      </c>
      <c r="G163" s="236" t="str">
        <f>LEFT(Заполните_Список!$F105,FIND(" ",Заполните_Список!$F105,1)-1)</f>
        <v>Крылова</v>
      </c>
      <c r="H163" s="236" t="str">
        <f>MID(Заполните_Список!$F105,FIND(" ",Заполните_Список!$F105,1)+1,(FIND(" ",Заполните_Список!$F105,FIND(" ",Заполните_Список!$F105,1)+1)-FIND(" ",Заполните_Список!$F105,1))-1)</f>
        <v>Дарья</v>
      </c>
      <c r="I163" s="236" t="str">
        <f>RIGHT(Заполните_Список!$F105,LEN(Заполните_Список!$F105)-(FIND(" ",Заполните_Список!$F105,FIND(" ",Заполните_Список!$F105,1)+1)))</f>
        <v>Васильевна</v>
      </c>
      <c r="J163" s="236"/>
      <c r="K163" s="347"/>
      <c r="L163" s="236"/>
      <c r="M163" s="236">
        <f>Заполните_Список!L105</f>
        <v>0</v>
      </c>
      <c r="N163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63" s="236">
        <f>Заполните_Список!I105</f>
        <v>9</v>
      </c>
      <c r="P163" s="243"/>
      <c r="Q163" s="243"/>
      <c r="R163" s="243"/>
      <c r="S163" s="243"/>
      <c r="T163" s="236">
        <f>Заполните_Список!N104</f>
        <v>0</v>
      </c>
      <c r="U163" s="236">
        <f>Заполните_Список!O104</f>
        <v>0</v>
      </c>
      <c r="V163" s="236">
        <f>Заполните_Список!P104</f>
        <v>0</v>
      </c>
      <c r="W163" s="236">
        <f>Заполните_Список!Q104</f>
        <v>0</v>
      </c>
      <c r="X163" s="236">
        <f>Заполните_Список!R104</f>
        <v>0</v>
      </c>
      <c r="Y163" s="236">
        <f>Заполните_Список!S104</f>
        <v>0</v>
      </c>
      <c r="Z163" s="236">
        <f>Заполните_Список!T104</f>
        <v>0</v>
      </c>
      <c r="AA163" s="236">
        <f>Заполните_Список!U104</f>
        <v>0</v>
      </c>
      <c r="AB163" s="236">
        <f>Заполните_Список!V104</f>
        <v>0</v>
      </c>
      <c r="AC163" s="236">
        <f>Заполните_Список!W104</f>
        <v>0</v>
      </c>
      <c r="AD163" s="236">
        <f>Заполните_Список!X104</f>
        <v>0</v>
      </c>
      <c r="AE163" s="236">
        <f>Заполните_Список!Y104</f>
        <v>0</v>
      </c>
      <c r="AF163" s="236">
        <f>Заполните_Список!Z104</f>
        <v>0</v>
      </c>
      <c r="AG163" s="236">
        <f>Заполните_Список!AA104</f>
        <v>0</v>
      </c>
      <c r="AH163" s="236">
        <f>Заполните_Список!AB104</f>
        <v>0</v>
      </c>
      <c r="AI163" s="236">
        <f>Заполните_Список!AC104</f>
        <v>0</v>
      </c>
      <c r="AJ163" s="236">
        <f>Заполните_Список!AD104</f>
        <v>0</v>
      </c>
      <c r="AK163" s="236">
        <f>Заполните_Список!AE104</f>
        <v>0</v>
      </c>
      <c r="AL163" s="236">
        <f>Заполните_Список!AF104</f>
        <v>0</v>
      </c>
      <c r="AM163" s="236">
        <f>Заполните_Список!AG104</f>
        <v>0</v>
      </c>
      <c r="AN163" s="236">
        <f>Заполните_Список!AH104</f>
        <v>0</v>
      </c>
      <c r="AO163" s="236">
        <f>Заполните_Список!AI104</f>
        <v>0</v>
      </c>
      <c r="AP163" s="236">
        <f>Заполните_Список!AJ104</f>
        <v>0</v>
      </c>
      <c r="AQ163" s="236">
        <f>Заполните_Список!AK104</f>
        <v>0</v>
      </c>
    </row>
    <row r="164" spans="1:43" ht="18.75" customHeight="1">
      <c r="A164" s="243">
        <f>Заполните_Список!$B105</f>
        <v>161</v>
      </c>
      <c r="B164" s="244">
        <f>Заполните_Список!$C106</f>
        <v>128</v>
      </c>
      <c r="C164" s="258" t="str">
        <f t="shared" si="9"/>
        <v>Оленинский муниципальный округ</v>
      </c>
      <c r="D164" s="244">
        <f>Заполните_Список!$G106</f>
        <v>280002</v>
      </c>
      <c r="E164" s="236"/>
      <c r="F164" s="243">
        <f t="shared" si="10"/>
        <v>161</v>
      </c>
      <c r="G164" s="236" t="str">
        <f>LEFT(Заполните_Список!$F106,FIND(" ",Заполните_Список!$F106,1)-1)</f>
        <v>Миронов</v>
      </c>
      <c r="H164" s="236" t="str">
        <f>MID(Заполните_Список!$F106,FIND(" ",Заполните_Список!$F106,1)+1,(FIND(" ",Заполните_Список!$F106,FIND(" ",Заполните_Список!$F106,1)+1)-FIND(" ",Заполните_Список!$F106,1))-1)</f>
        <v>Тимур</v>
      </c>
      <c r="I164" s="236" t="str">
        <f>RIGHT(Заполните_Список!$F106,LEN(Заполните_Список!$F106)-(FIND(" ",Заполните_Список!$F106,FIND(" ",Заполните_Список!$F106,1)+1)))</f>
        <v>Александрович</v>
      </c>
      <c r="J164" s="236"/>
      <c r="K164" s="347"/>
      <c r="L164" s="236"/>
      <c r="M164" s="236">
        <f>Заполните_Список!L106</f>
        <v>0</v>
      </c>
      <c r="N164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64" s="236">
        <f>Заполните_Список!I106</f>
        <v>9</v>
      </c>
      <c r="P164" s="243"/>
      <c r="Q164" s="243"/>
      <c r="R164" s="243"/>
      <c r="S164" s="243"/>
      <c r="T164" s="236">
        <f>Заполните_Список!N105</f>
        <v>0</v>
      </c>
      <c r="U164" s="236">
        <f>Заполните_Список!O105</f>
        <v>0</v>
      </c>
      <c r="V164" s="236">
        <f>Заполните_Список!P105</f>
        <v>0</v>
      </c>
      <c r="W164" s="236">
        <f>Заполните_Список!Q105</f>
        <v>0</v>
      </c>
      <c r="X164" s="236">
        <f>Заполните_Список!R105</f>
        <v>0</v>
      </c>
      <c r="Y164" s="236">
        <f>Заполните_Список!S105</f>
        <v>0</v>
      </c>
      <c r="Z164" s="236">
        <f>Заполните_Список!T105</f>
        <v>0</v>
      </c>
      <c r="AA164" s="236">
        <f>Заполните_Список!U105</f>
        <v>0</v>
      </c>
      <c r="AB164" s="236">
        <f>Заполните_Список!V105</f>
        <v>0</v>
      </c>
      <c r="AC164" s="236">
        <f>Заполните_Список!W105</f>
        <v>0</v>
      </c>
      <c r="AD164" s="236">
        <f>Заполните_Список!X105</f>
        <v>0</v>
      </c>
      <c r="AE164" s="236">
        <f>Заполните_Список!Y105</f>
        <v>0</v>
      </c>
      <c r="AF164" s="236">
        <f>Заполните_Список!Z105</f>
        <v>0</v>
      </c>
      <c r="AG164" s="236">
        <f>Заполните_Список!AA105</f>
        <v>0</v>
      </c>
      <c r="AH164" s="236">
        <f>Заполните_Список!AB105</f>
        <v>0</v>
      </c>
      <c r="AI164" s="236">
        <f>Заполните_Список!AC105</f>
        <v>0</v>
      </c>
      <c r="AJ164" s="236">
        <f>Заполните_Список!AD105</f>
        <v>0</v>
      </c>
      <c r="AK164" s="236">
        <f>Заполните_Список!AE105</f>
        <v>0</v>
      </c>
      <c r="AL164" s="236">
        <f>Заполните_Список!AF105</f>
        <v>0</v>
      </c>
      <c r="AM164" s="236">
        <f>Заполните_Список!AG105</f>
        <v>0</v>
      </c>
      <c r="AN164" s="236">
        <f>Заполните_Список!AH105</f>
        <v>0</v>
      </c>
      <c r="AO164" s="236">
        <f>Заполните_Список!AI105</f>
        <v>0</v>
      </c>
      <c r="AP164" s="236">
        <f>Заполните_Список!AJ105</f>
        <v>0</v>
      </c>
      <c r="AQ164" s="236">
        <f>Заполните_Список!AK105</f>
        <v>0</v>
      </c>
    </row>
    <row r="165" spans="1:43" ht="18.75" customHeight="1">
      <c r="A165" s="243">
        <f>Заполните_Список!$B106</f>
        <v>162</v>
      </c>
      <c r="B165" s="244">
        <f>Заполните_Список!$C107</f>
        <v>128</v>
      </c>
      <c r="C165" s="258" t="str">
        <f t="shared" si="9"/>
        <v>Оленинский муниципальный округ</v>
      </c>
      <c r="D165" s="244">
        <f>Заполните_Список!$G107</f>
        <v>280002</v>
      </c>
      <c r="E165" s="236"/>
      <c r="F165" s="243">
        <f t="shared" si="10"/>
        <v>162</v>
      </c>
      <c r="G165" s="236" t="str">
        <f>LEFT(Заполните_Список!$F107,FIND(" ",Заполните_Список!$F107,1)-1)</f>
        <v>Казакбаев</v>
      </c>
      <c r="H165" s="236" t="str">
        <f>MID(Заполните_Список!$F107,FIND(" ",Заполните_Список!$F107,1)+1,(FIND(" ",Заполните_Список!$F107,FIND(" ",Заполните_Список!$F107,1)+1)-FIND(" ",Заполните_Список!$F107,1))-1)</f>
        <v>Амирходжа</v>
      </c>
      <c r="I165" s="236" t="str">
        <f>RIGHT(Заполните_Список!$F107,LEN(Заполните_Список!$F107)-(FIND(" ",Заполните_Список!$F107,FIND(" ",Заполните_Список!$F107,1)+1)))</f>
        <v>Адилходжаевич</v>
      </c>
      <c r="J165" s="236"/>
      <c r="K165" s="347"/>
      <c r="L165" s="236"/>
      <c r="M165" s="236">
        <f>Заполните_Список!L107</f>
        <v>0</v>
      </c>
      <c r="N165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65" s="236">
        <f>Заполните_Список!I107</f>
        <v>10</v>
      </c>
      <c r="P165" s="243"/>
      <c r="Q165" s="243"/>
      <c r="R165" s="243"/>
      <c r="S165" s="243"/>
      <c r="T165" s="236">
        <f>Заполните_Список!N106</f>
        <v>0</v>
      </c>
      <c r="U165" s="236">
        <f>Заполните_Список!O106</f>
        <v>0</v>
      </c>
      <c r="V165" s="236">
        <f>Заполните_Список!P106</f>
        <v>0</v>
      </c>
      <c r="W165" s="236">
        <f>Заполните_Список!Q106</f>
        <v>0</v>
      </c>
      <c r="X165" s="236">
        <f>Заполните_Список!R106</f>
        <v>0</v>
      </c>
      <c r="Y165" s="236">
        <f>Заполните_Список!S106</f>
        <v>0</v>
      </c>
      <c r="Z165" s="236">
        <f>Заполните_Список!T106</f>
        <v>0</v>
      </c>
      <c r="AA165" s="236">
        <f>Заполните_Список!U106</f>
        <v>0</v>
      </c>
      <c r="AB165" s="236">
        <f>Заполните_Список!V106</f>
        <v>0</v>
      </c>
      <c r="AC165" s="236">
        <f>Заполните_Список!W106</f>
        <v>0</v>
      </c>
      <c r="AD165" s="236">
        <f>Заполните_Список!X106</f>
        <v>0</v>
      </c>
      <c r="AE165" s="236">
        <f>Заполните_Список!Y106</f>
        <v>0</v>
      </c>
      <c r="AF165" s="236">
        <f>Заполните_Список!Z106</f>
        <v>0</v>
      </c>
      <c r="AG165" s="236">
        <f>Заполните_Список!AA106</f>
        <v>0</v>
      </c>
      <c r="AH165" s="236">
        <f>Заполните_Список!AB106</f>
        <v>0</v>
      </c>
      <c r="AI165" s="236">
        <f>Заполните_Список!AC106</f>
        <v>0</v>
      </c>
      <c r="AJ165" s="236">
        <f>Заполните_Список!AD106</f>
        <v>0</v>
      </c>
      <c r="AK165" s="236">
        <f>Заполните_Список!AE106</f>
        <v>0</v>
      </c>
      <c r="AL165" s="236">
        <f>Заполните_Список!AF106</f>
        <v>0</v>
      </c>
      <c r="AM165" s="236">
        <f>Заполните_Список!AG106</f>
        <v>0</v>
      </c>
      <c r="AN165" s="236">
        <f>Заполните_Список!AH106</f>
        <v>0</v>
      </c>
      <c r="AO165" s="236">
        <f>Заполните_Список!AI106</f>
        <v>0</v>
      </c>
      <c r="AP165" s="236">
        <f>Заполните_Список!AJ106</f>
        <v>0</v>
      </c>
      <c r="AQ165" s="236">
        <f>Заполните_Список!AK106</f>
        <v>0</v>
      </c>
    </row>
    <row r="166" spans="1:43" ht="18.75" customHeight="1">
      <c r="A166" s="243">
        <f>Заполните_Список!$B107</f>
        <v>163</v>
      </c>
      <c r="B166" s="244">
        <f>Заполните_Список!$C108</f>
        <v>128</v>
      </c>
      <c r="C166" s="258" t="str">
        <f t="shared" si="9"/>
        <v>Оленинский муниципальный округ</v>
      </c>
      <c r="D166" s="244">
        <f>Заполните_Список!$G108</f>
        <v>280002</v>
      </c>
      <c r="E166" s="236"/>
      <c r="F166" s="243">
        <f t="shared" si="10"/>
        <v>163</v>
      </c>
      <c r="G166" s="236" t="str">
        <f>LEFT(Заполните_Список!$F108,FIND(" ",Заполните_Список!$F108,1)-1)</f>
        <v>Иванов</v>
      </c>
      <c r="H166" s="236" t="str">
        <f>MID(Заполните_Список!$F108,FIND(" ",Заполните_Список!$F108,1)+1,(FIND(" ",Заполните_Список!$F108,FIND(" ",Заполните_Список!$F108,1)+1)-FIND(" ",Заполните_Список!$F108,1))-1)</f>
        <v>Алексей</v>
      </c>
      <c r="I166" s="236" t="str">
        <f>RIGHT(Заполните_Список!$F108,LEN(Заполните_Список!$F108)-(FIND(" ",Заполните_Список!$F108,FIND(" ",Заполните_Список!$F108,1)+1)))</f>
        <v>Германович</v>
      </c>
      <c r="J166" s="236"/>
      <c r="K166" s="347"/>
      <c r="L166" s="236"/>
      <c r="M166" s="236">
        <f>Заполните_Список!L108</f>
        <v>0</v>
      </c>
      <c r="N166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66" s="236">
        <f>Заполните_Список!I108</f>
        <v>11</v>
      </c>
      <c r="P166" s="243"/>
      <c r="Q166" s="243"/>
      <c r="R166" s="243"/>
      <c r="S166" s="243"/>
      <c r="T166" s="236">
        <f>Заполните_Список!N107</f>
        <v>0</v>
      </c>
      <c r="U166" s="236">
        <f>Заполните_Список!O107</f>
        <v>0</v>
      </c>
      <c r="V166" s="236">
        <f>Заполните_Список!P107</f>
        <v>0</v>
      </c>
      <c r="W166" s="236">
        <f>Заполните_Список!Q107</f>
        <v>0</v>
      </c>
      <c r="X166" s="236">
        <f>Заполните_Список!R107</f>
        <v>0</v>
      </c>
      <c r="Y166" s="236">
        <f>Заполните_Список!S107</f>
        <v>0</v>
      </c>
      <c r="Z166" s="236">
        <f>Заполните_Список!T107</f>
        <v>0</v>
      </c>
      <c r="AA166" s="236">
        <f>Заполните_Список!U107</f>
        <v>0</v>
      </c>
      <c r="AB166" s="236">
        <f>Заполните_Список!V107</f>
        <v>0</v>
      </c>
      <c r="AC166" s="236">
        <f>Заполните_Список!W107</f>
        <v>0</v>
      </c>
      <c r="AD166" s="236">
        <f>Заполните_Список!X107</f>
        <v>0</v>
      </c>
      <c r="AE166" s="236">
        <f>Заполните_Список!Y107</f>
        <v>0</v>
      </c>
      <c r="AF166" s="236">
        <f>Заполните_Список!Z107</f>
        <v>0</v>
      </c>
      <c r="AG166" s="236">
        <f>Заполните_Список!AA107</f>
        <v>0</v>
      </c>
      <c r="AH166" s="236">
        <f>Заполните_Список!AB107</f>
        <v>0</v>
      </c>
      <c r="AI166" s="236">
        <f>Заполните_Список!AC107</f>
        <v>0</v>
      </c>
      <c r="AJ166" s="236">
        <f>Заполните_Список!AD107</f>
        <v>0</v>
      </c>
      <c r="AK166" s="236">
        <f>Заполните_Список!AE107</f>
        <v>0</v>
      </c>
      <c r="AL166" s="236">
        <f>Заполните_Список!AF107</f>
        <v>0</v>
      </c>
      <c r="AM166" s="236">
        <f>Заполните_Список!AG107</f>
        <v>0</v>
      </c>
      <c r="AN166" s="236">
        <f>Заполните_Список!AH107</f>
        <v>0</v>
      </c>
      <c r="AO166" s="236">
        <f>Заполните_Список!AI107</f>
        <v>0</v>
      </c>
      <c r="AP166" s="236">
        <f>Заполните_Список!AJ107</f>
        <v>0</v>
      </c>
      <c r="AQ166" s="236">
        <f>Заполните_Список!AK107</f>
        <v>0</v>
      </c>
    </row>
    <row r="167" spans="1:43" ht="18.75" customHeight="1">
      <c r="A167" s="243">
        <f>Заполните_Список!$B108</f>
        <v>164</v>
      </c>
      <c r="B167" s="244">
        <f>Заполните_Список!$C109</f>
        <v>128</v>
      </c>
      <c r="C167" s="258" t="str">
        <f t="shared" si="9"/>
        <v>Оленинский муниципальный округ</v>
      </c>
      <c r="D167" s="244">
        <f>Заполните_Список!$G109</f>
        <v>280002</v>
      </c>
      <c r="E167" s="236"/>
      <c r="F167" s="243">
        <f t="shared" si="10"/>
        <v>164</v>
      </c>
      <c r="G167" s="236" t="str">
        <f>LEFT(Заполните_Список!$F109,FIND(" ",Заполните_Список!$F109,1)-1)</f>
        <v>Шатанков</v>
      </c>
      <c r="H167" s="236" t="str">
        <f>MID(Заполните_Список!$F109,FIND(" ",Заполните_Список!$F109,1)+1,(FIND(" ",Заполните_Список!$F109,FIND(" ",Заполните_Список!$F109,1)+1)-FIND(" ",Заполните_Список!$F109,1))-1)</f>
        <v>Владислав</v>
      </c>
      <c r="I167" s="236" t="str">
        <f>RIGHT(Заполните_Список!$F109,LEN(Заполните_Список!$F109)-(FIND(" ",Заполните_Список!$F109,FIND(" ",Заполните_Список!$F109,1)+1)))</f>
        <v>Алексеевич</v>
      </c>
      <c r="J167" s="236"/>
      <c r="K167" s="347"/>
      <c r="L167" s="236"/>
      <c r="M167" s="236">
        <f>Заполните_Список!L109</f>
        <v>0</v>
      </c>
      <c r="N167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67" s="236">
        <f>Заполните_Список!I109</f>
        <v>8</v>
      </c>
      <c r="P167" s="243"/>
      <c r="Q167" s="243"/>
      <c r="R167" s="243"/>
      <c r="S167" s="243"/>
      <c r="T167" s="236">
        <f>Заполните_Список!N108</f>
        <v>0</v>
      </c>
      <c r="U167" s="236">
        <f>Заполните_Список!O108</f>
        <v>0</v>
      </c>
      <c r="V167" s="236">
        <f>Заполните_Список!P108</f>
        <v>0</v>
      </c>
      <c r="W167" s="236">
        <f>Заполните_Список!Q108</f>
        <v>0</v>
      </c>
      <c r="X167" s="236">
        <f>Заполните_Список!R108</f>
        <v>0</v>
      </c>
      <c r="Y167" s="236">
        <f>Заполните_Список!S108</f>
        <v>0</v>
      </c>
      <c r="Z167" s="236">
        <f>Заполните_Список!T108</f>
        <v>0</v>
      </c>
      <c r="AA167" s="236">
        <f>Заполните_Список!U108</f>
        <v>0</v>
      </c>
      <c r="AB167" s="236">
        <f>Заполните_Список!V108</f>
        <v>0</v>
      </c>
      <c r="AC167" s="236">
        <f>Заполните_Список!W108</f>
        <v>0</v>
      </c>
      <c r="AD167" s="236">
        <f>Заполните_Список!X108</f>
        <v>0</v>
      </c>
      <c r="AE167" s="236">
        <f>Заполните_Список!Y108</f>
        <v>0</v>
      </c>
      <c r="AF167" s="236">
        <f>Заполните_Список!Z108</f>
        <v>0</v>
      </c>
      <c r="AG167" s="236">
        <f>Заполните_Список!AA108</f>
        <v>0</v>
      </c>
      <c r="AH167" s="236">
        <f>Заполните_Список!AB108</f>
        <v>0</v>
      </c>
      <c r="AI167" s="236">
        <f>Заполните_Список!AC108</f>
        <v>0</v>
      </c>
      <c r="AJ167" s="236">
        <f>Заполните_Список!AD108</f>
        <v>0</v>
      </c>
      <c r="AK167" s="236">
        <f>Заполните_Список!AE108</f>
        <v>0</v>
      </c>
      <c r="AL167" s="236">
        <f>Заполните_Список!AF108</f>
        <v>0</v>
      </c>
      <c r="AM167" s="236">
        <f>Заполните_Список!AG108</f>
        <v>0</v>
      </c>
      <c r="AN167" s="236">
        <f>Заполните_Список!AH108</f>
        <v>0</v>
      </c>
      <c r="AO167" s="236">
        <f>Заполните_Список!AI108</f>
        <v>0</v>
      </c>
      <c r="AP167" s="236">
        <f>Заполните_Список!AJ108</f>
        <v>0</v>
      </c>
      <c r="AQ167" s="236">
        <f>Заполните_Список!AK108</f>
        <v>0</v>
      </c>
    </row>
    <row r="168" spans="1:43" ht="18.75" customHeight="1">
      <c r="A168" s="243">
        <f>Заполните_Список!$B109</f>
        <v>165</v>
      </c>
      <c r="B168" s="244">
        <f>Заполните_Список!$C110</f>
        <v>128</v>
      </c>
      <c r="C168" s="258" t="str">
        <f t="shared" si="9"/>
        <v>Оленинский муниципальный округ</v>
      </c>
      <c r="D168" s="244">
        <f>Заполните_Список!$G110</f>
        <v>280002</v>
      </c>
      <c r="E168" s="236"/>
      <c r="F168" s="243">
        <f t="shared" si="10"/>
        <v>165</v>
      </c>
      <c r="G168" s="236" t="str">
        <f>LEFT(Заполните_Список!$F110,FIND(" ",Заполните_Список!$F110,1)-1)</f>
        <v>Гаврилова</v>
      </c>
      <c r="H168" s="236" t="str">
        <f>MID(Заполните_Список!$F110,FIND(" ",Заполните_Список!$F110,1)+1,(FIND(" ",Заполните_Список!$F110,FIND(" ",Заполните_Список!$F110,1)+1)-FIND(" ",Заполните_Список!$F110,1))-1)</f>
        <v>Полина</v>
      </c>
      <c r="I168" s="236" t="str">
        <f>RIGHT(Заполните_Список!$F110,LEN(Заполните_Список!$F110)-(FIND(" ",Заполните_Список!$F110,FIND(" ",Заполните_Список!$F110,1)+1)))</f>
        <v>Николаевна</v>
      </c>
      <c r="J168" s="236"/>
      <c r="K168" s="347"/>
      <c r="L168" s="236"/>
      <c r="M168" s="236">
        <f>Заполните_Список!L110</f>
        <v>0</v>
      </c>
      <c r="N168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68" s="236">
        <f>Заполните_Список!I110</f>
        <v>8</v>
      </c>
      <c r="P168" s="243"/>
      <c r="Q168" s="243"/>
      <c r="R168" s="243"/>
      <c r="S168" s="243"/>
      <c r="T168" s="236">
        <f>Заполните_Список!N109</f>
        <v>0</v>
      </c>
      <c r="U168" s="236">
        <f>Заполните_Список!O109</f>
        <v>0</v>
      </c>
      <c r="V168" s="236">
        <f>Заполните_Список!P109</f>
        <v>0</v>
      </c>
      <c r="W168" s="236">
        <f>Заполните_Список!Q109</f>
        <v>0</v>
      </c>
      <c r="X168" s="236">
        <f>Заполните_Список!R109</f>
        <v>0</v>
      </c>
      <c r="Y168" s="236">
        <f>Заполните_Список!S109</f>
        <v>0</v>
      </c>
      <c r="Z168" s="236">
        <f>Заполните_Список!T109</f>
        <v>0</v>
      </c>
      <c r="AA168" s="236">
        <f>Заполните_Список!U109</f>
        <v>0</v>
      </c>
      <c r="AB168" s="236">
        <f>Заполните_Список!V109</f>
        <v>0</v>
      </c>
      <c r="AC168" s="236">
        <f>Заполните_Список!W109</f>
        <v>0</v>
      </c>
      <c r="AD168" s="236">
        <f>Заполните_Список!X109</f>
        <v>0</v>
      </c>
      <c r="AE168" s="236">
        <f>Заполните_Список!Y109</f>
        <v>0</v>
      </c>
      <c r="AF168" s="236">
        <f>Заполните_Список!Z109</f>
        <v>0</v>
      </c>
      <c r="AG168" s="236">
        <f>Заполните_Список!AA109</f>
        <v>0</v>
      </c>
      <c r="AH168" s="236">
        <f>Заполните_Список!AB109</f>
        <v>0</v>
      </c>
      <c r="AI168" s="236">
        <f>Заполните_Список!AC109</f>
        <v>0</v>
      </c>
      <c r="AJ168" s="236">
        <f>Заполните_Список!AD109</f>
        <v>0</v>
      </c>
      <c r="AK168" s="236">
        <f>Заполните_Список!AE109</f>
        <v>0</v>
      </c>
      <c r="AL168" s="236">
        <f>Заполните_Список!AF109</f>
        <v>0</v>
      </c>
      <c r="AM168" s="236">
        <f>Заполните_Список!AG109</f>
        <v>0</v>
      </c>
      <c r="AN168" s="236">
        <f>Заполните_Список!AH109</f>
        <v>0</v>
      </c>
      <c r="AO168" s="236">
        <f>Заполните_Список!AI109</f>
        <v>0</v>
      </c>
      <c r="AP168" s="236">
        <f>Заполните_Список!AJ109</f>
        <v>0</v>
      </c>
      <c r="AQ168" s="236">
        <f>Заполните_Список!AK109</f>
        <v>0</v>
      </c>
    </row>
    <row r="169" spans="1:43" ht="18.75" customHeight="1">
      <c r="A169" s="243">
        <f>Заполните_Список!$B110</f>
        <v>166</v>
      </c>
      <c r="B169" s="244">
        <f>Заполните_Список!$C111</f>
        <v>128</v>
      </c>
      <c r="C169" s="258" t="str">
        <f t="shared" si="9"/>
        <v>Оленинский муниципальный округ</v>
      </c>
      <c r="D169" s="244">
        <f>Заполните_Список!$G111</f>
        <v>280002</v>
      </c>
      <c r="E169" s="236"/>
      <c r="F169" s="243">
        <f t="shared" si="10"/>
        <v>166</v>
      </c>
      <c r="G169" s="236" t="str">
        <f>LEFT(Заполните_Список!$F111,FIND(" ",Заполните_Список!$F111,1)-1)</f>
        <v>Нечаева</v>
      </c>
      <c r="H169" s="236" t="str">
        <f>MID(Заполните_Список!$F111,FIND(" ",Заполните_Список!$F111,1)+1,(FIND(" ",Заполните_Список!$F111,FIND(" ",Заполните_Список!$F111,1)+1)-FIND(" ",Заполните_Список!$F111,1))-1)</f>
        <v>Диана</v>
      </c>
      <c r="I169" s="236" t="str">
        <f>RIGHT(Заполните_Список!$F111,LEN(Заполните_Список!$F111)-(FIND(" ",Заполните_Список!$F111,FIND(" ",Заполните_Список!$F111,1)+1)))</f>
        <v>Дмитриевна</v>
      </c>
      <c r="J169" s="236"/>
      <c r="K169" s="347"/>
      <c r="L169" s="236"/>
      <c r="M169" s="236">
        <f>Заполните_Список!L111</f>
        <v>0</v>
      </c>
      <c r="N169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69" s="236">
        <f>Заполните_Список!I111</f>
        <v>8</v>
      </c>
      <c r="P169" s="243"/>
      <c r="Q169" s="243"/>
      <c r="R169" s="243"/>
      <c r="S169" s="243"/>
      <c r="T169" s="236">
        <f>Заполните_Список!N110</f>
        <v>0</v>
      </c>
      <c r="U169" s="236">
        <f>Заполните_Список!O110</f>
        <v>0</v>
      </c>
      <c r="V169" s="236" t="str">
        <f>Заполните_Список!P110</f>
        <v>участник</v>
      </c>
      <c r="W169" s="236">
        <f>Заполните_Список!Q110</f>
        <v>0</v>
      </c>
      <c r="X169" s="236">
        <f>Заполните_Список!R110</f>
        <v>0</v>
      </c>
      <c r="Y169" s="236">
        <f>Заполните_Список!S110</f>
        <v>0</v>
      </c>
      <c r="Z169" s="236">
        <f>Заполните_Список!T110</f>
        <v>0</v>
      </c>
      <c r="AA169" s="236">
        <f>Заполните_Список!U110</f>
        <v>0</v>
      </c>
      <c r="AB169" s="236">
        <f>Заполните_Список!V110</f>
        <v>0</v>
      </c>
      <c r="AC169" s="236">
        <f>Заполните_Список!W110</f>
        <v>0</v>
      </c>
      <c r="AD169" s="236">
        <f>Заполните_Список!X110</f>
        <v>0</v>
      </c>
      <c r="AE169" s="236">
        <f>Заполните_Список!Y110</f>
        <v>0</v>
      </c>
      <c r="AF169" s="236">
        <f>Заполните_Список!Z110</f>
        <v>0</v>
      </c>
      <c r="AG169" s="236">
        <f>Заполните_Список!AA110</f>
        <v>0</v>
      </c>
      <c r="AH169" s="236">
        <f>Заполните_Список!AB110</f>
        <v>0</v>
      </c>
      <c r="AI169" s="236">
        <f>Заполните_Список!AC110</f>
        <v>0</v>
      </c>
      <c r="AJ169" s="236">
        <f>Заполните_Список!AD110</f>
        <v>0</v>
      </c>
      <c r="AK169" s="236">
        <f>Заполните_Список!AE110</f>
        <v>0</v>
      </c>
      <c r="AL169" s="236">
        <f>Заполните_Список!AF110</f>
        <v>0</v>
      </c>
      <c r="AM169" s="236">
        <f>Заполните_Список!AG110</f>
        <v>0</v>
      </c>
      <c r="AN169" s="236">
        <f>Заполните_Список!AH110</f>
        <v>0</v>
      </c>
      <c r="AO169" s="236">
        <f>Заполните_Список!AI110</f>
        <v>0</v>
      </c>
      <c r="AP169" s="236">
        <f>Заполните_Список!AJ110</f>
        <v>0</v>
      </c>
      <c r="AQ169" s="236">
        <f>Заполните_Список!AK110</f>
        <v>0</v>
      </c>
    </row>
    <row r="170" spans="1:43" ht="18.75" customHeight="1">
      <c r="A170" s="243">
        <f>Заполните_Список!$B111</f>
        <v>167</v>
      </c>
      <c r="B170" s="244">
        <f>Заполните_Список!$C112</f>
        <v>128</v>
      </c>
      <c r="C170" s="258" t="str">
        <f t="shared" si="9"/>
        <v>Оленинский муниципальный округ</v>
      </c>
      <c r="D170" s="244">
        <f>Заполните_Список!$G112</f>
        <v>280002</v>
      </c>
      <c r="E170" s="236"/>
      <c r="F170" s="243">
        <f t="shared" si="10"/>
        <v>167</v>
      </c>
      <c r="G170" s="236" t="str">
        <f>LEFT(Заполните_Список!$F112,FIND(" ",Заполните_Список!$F112,1)-1)</f>
        <v>Шилов</v>
      </c>
      <c r="H170" s="236" t="str">
        <f>MID(Заполните_Список!$F112,FIND(" ",Заполните_Список!$F112,1)+1,(FIND(" ",Заполните_Список!$F112,FIND(" ",Заполните_Список!$F112,1)+1)-FIND(" ",Заполните_Список!$F112,1))-1)</f>
        <v>Василий</v>
      </c>
      <c r="I170" s="236" t="str">
        <f>RIGHT(Заполните_Список!$F112,LEN(Заполните_Список!$F112)-(FIND(" ",Заполните_Список!$F112,FIND(" ",Заполните_Список!$F112,1)+1)))</f>
        <v>Андреевич</v>
      </c>
      <c r="J170" s="236"/>
      <c r="K170" s="347"/>
      <c r="L170" s="236"/>
      <c r="M170" s="236">
        <f>Заполните_Список!L112</f>
        <v>0</v>
      </c>
      <c r="N170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70" s="236">
        <f>Заполните_Список!I112</f>
        <v>9</v>
      </c>
      <c r="P170" s="243"/>
      <c r="Q170" s="243"/>
      <c r="R170" s="243"/>
      <c r="S170" s="243"/>
      <c r="T170" s="236">
        <f>Заполните_Список!N111</f>
        <v>0</v>
      </c>
      <c r="U170" s="236">
        <f>Заполните_Список!O111</f>
        <v>0</v>
      </c>
      <c r="V170" s="236" t="str">
        <f>Заполните_Список!P111</f>
        <v>участник</v>
      </c>
      <c r="W170" s="236">
        <f>Заполните_Список!Q111</f>
        <v>0</v>
      </c>
      <c r="X170" s="236">
        <f>Заполните_Список!R111</f>
        <v>0</v>
      </c>
      <c r="Y170" s="236">
        <f>Заполните_Список!S111</f>
        <v>0</v>
      </c>
      <c r="Z170" s="236">
        <f>Заполните_Список!T111</f>
        <v>0</v>
      </c>
      <c r="AA170" s="236">
        <f>Заполните_Список!U111</f>
        <v>0</v>
      </c>
      <c r="AB170" s="236">
        <f>Заполните_Список!V111</f>
        <v>0</v>
      </c>
      <c r="AC170" s="236">
        <f>Заполните_Список!W111</f>
        <v>0</v>
      </c>
      <c r="AD170" s="236">
        <f>Заполните_Список!X111</f>
        <v>0</v>
      </c>
      <c r="AE170" s="236">
        <f>Заполните_Список!Y111</f>
        <v>0</v>
      </c>
      <c r="AF170" s="236">
        <f>Заполните_Список!Z111</f>
        <v>0</v>
      </c>
      <c r="AG170" s="236">
        <f>Заполните_Список!AA111</f>
        <v>0</v>
      </c>
      <c r="AH170" s="236">
        <f>Заполните_Список!AB111</f>
        <v>0</v>
      </c>
      <c r="AI170" s="236">
        <f>Заполните_Список!AC111</f>
        <v>0</v>
      </c>
      <c r="AJ170" s="236">
        <f>Заполните_Список!AD111</f>
        <v>0</v>
      </c>
      <c r="AK170" s="236">
        <f>Заполните_Список!AE111</f>
        <v>0</v>
      </c>
      <c r="AL170" s="236">
        <f>Заполните_Список!AF111</f>
        <v>0</v>
      </c>
      <c r="AM170" s="236">
        <f>Заполните_Список!AG111</f>
        <v>0</v>
      </c>
      <c r="AN170" s="236">
        <f>Заполните_Список!AH111</f>
        <v>0</v>
      </c>
      <c r="AO170" s="236">
        <f>Заполните_Список!AI111</f>
        <v>0</v>
      </c>
      <c r="AP170" s="236">
        <f>Заполните_Список!AJ111</f>
        <v>0</v>
      </c>
      <c r="AQ170" s="236">
        <f>Заполните_Список!AK111</f>
        <v>0</v>
      </c>
    </row>
    <row r="171" spans="1:43" ht="18.75" customHeight="1">
      <c r="A171" s="243">
        <f>Заполните_Список!$B112</f>
        <v>168</v>
      </c>
      <c r="B171" s="244">
        <f>Заполните_Список!$C113</f>
        <v>128</v>
      </c>
      <c r="C171" s="258" t="str">
        <f t="shared" si="9"/>
        <v>Оленинский муниципальный округ</v>
      </c>
      <c r="D171" s="244">
        <f>Заполните_Список!$G113</f>
        <v>280002</v>
      </c>
      <c r="E171" s="236"/>
      <c r="F171" s="243">
        <f t="shared" si="10"/>
        <v>168</v>
      </c>
      <c r="G171" s="236" t="str">
        <f>LEFT(Заполните_Список!$F113,FIND(" ",Заполните_Список!$F113,1)-1)</f>
        <v>Стафеев</v>
      </c>
      <c r="H171" s="236" t="str">
        <f>MID(Заполните_Список!$F113,FIND(" ",Заполните_Список!$F113,1)+1,(FIND(" ",Заполните_Список!$F113,FIND(" ",Заполните_Список!$F113,1)+1)-FIND(" ",Заполните_Список!$F113,1))-1)</f>
        <v>Илья</v>
      </c>
      <c r="I171" s="236" t="str">
        <f>RIGHT(Заполните_Список!$F113,LEN(Заполните_Список!$F113)-(FIND(" ",Заполните_Список!$F113,FIND(" ",Заполните_Список!$F113,1)+1)))</f>
        <v>Алексеевич</v>
      </c>
      <c r="J171" s="236"/>
      <c r="K171" s="347"/>
      <c r="L171" s="236"/>
      <c r="M171" s="236">
        <f>Заполните_Список!L113</f>
        <v>0</v>
      </c>
      <c r="N171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71" s="236">
        <f>Заполните_Список!I113</f>
        <v>7</v>
      </c>
      <c r="P171" s="243"/>
      <c r="Q171" s="243"/>
      <c r="R171" s="243"/>
      <c r="S171" s="243"/>
      <c r="T171" s="236">
        <f>Заполните_Список!N112</f>
        <v>0</v>
      </c>
      <c r="U171" s="236">
        <f>Заполните_Список!O112</f>
        <v>0</v>
      </c>
      <c r="V171" s="236">
        <f>Заполните_Список!P112</f>
        <v>0</v>
      </c>
      <c r="W171" s="236">
        <f>Заполните_Список!Q112</f>
        <v>0</v>
      </c>
      <c r="X171" s="236">
        <f>Заполните_Список!R112</f>
        <v>0</v>
      </c>
      <c r="Y171" s="236">
        <f>Заполните_Список!S112</f>
        <v>0</v>
      </c>
      <c r="Z171" s="236">
        <f>Заполните_Список!T112</f>
        <v>0</v>
      </c>
      <c r="AA171" s="236">
        <f>Заполните_Список!U112</f>
        <v>0</v>
      </c>
      <c r="AB171" s="236">
        <f>Заполните_Список!V112</f>
        <v>0</v>
      </c>
      <c r="AC171" s="236">
        <f>Заполните_Список!W112</f>
        <v>0</v>
      </c>
      <c r="AD171" s="236">
        <f>Заполните_Список!X112</f>
        <v>0</v>
      </c>
      <c r="AE171" s="236">
        <f>Заполните_Список!Y112</f>
        <v>0</v>
      </c>
      <c r="AF171" s="236">
        <f>Заполните_Список!Z112</f>
        <v>0</v>
      </c>
      <c r="AG171" s="236">
        <f>Заполните_Список!AA112</f>
        <v>0</v>
      </c>
      <c r="AH171" s="236">
        <f>Заполните_Список!AB112</f>
        <v>0</v>
      </c>
      <c r="AI171" s="236">
        <f>Заполните_Список!AC112</f>
        <v>0</v>
      </c>
      <c r="AJ171" s="236">
        <f>Заполните_Список!AD112</f>
        <v>0</v>
      </c>
      <c r="AK171" s="236">
        <f>Заполните_Список!AE112</f>
        <v>0</v>
      </c>
      <c r="AL171" s="236">
        <f>Заполните_Список!AF112</f>
        <v>0</v>
      </c>
      <c r="AM171" s="236">
        <f>Заполните_Список!AG112</f>
        <v>0</v>
      </c>
      <c r="AN171" s="236">
        <f>Заполните_Список!AH112</f>
        <v>0</v>
      </c>
      <c r="AO171" s="236">
        <f>Заполните_Список!AI112</f>
        <v>0</v>
      </c>
      <c r="AP171" s="236">
        <f>Заполните_Список!AJ112</f>
        <v>0</v>
      </c>
      <c r="AQ171" s="236">
        <f>Заполните_Список!AK112</f>
        <v>0</v>
      </c>
    </row>
    <row r="172" spans="1:43" ht="18.75" customHeight="1">
      <c r="A172" s="243">
        <f>Заполните_Список!$B113</f>
        <v>169</v>
      </c>
      <c r="B172" s="244">
        <f>Заполните_Список!$C114</f>
        <v>128</v>
      </c>
      <c r="C172" s="258" t="str">
        <f t="shared" si="9"/>
        <v>Оленинский муниципальный округ</v>
      </c>
      <c r="D172" s="244">
        <f>Заполните_Список!$G114</f>
        <v>280002</v>
      </c>
      <c r="E172" s="236"/>
      <c r="F172" s="243">
        <f t="shared" si="10"/>
        <v>169</v>
      </c>
      <c r="G172" s="236" t="str">
        <f>LEFT(Заполните_Список!$F114,FIND(" ",Заполните_Список!$F114,1)-1)</f>
        <v>Соловьев</v>
      </c>
      <c r="H172" s="236" t="str">
        <f>MID(Заполните_Список!$F114,FIND(" ",Заполните_Список!$F114,1)+1,(FIND(" ",Заполните_Список!$F114,FIND(" ",Заполните_Список!$F114,1)+1)-FIND(" ",Заполните_Список!$F114,1))-1)</f>
        <v>Иван</v>
      </c>
      <c r="I172" s="236" t="str">
        <f>RIGHT(Заполните_Список!$F114,LEN(Заполните_Список!$F114)-(FIND(" ",Заполните_Список!$F114,FIND(" ",Заполните_Список!$F114,1)+1)))</f>
        <v>Алексеевич</v>
      </c>
      <c r="J172" s="236"/>
      <c r="K172" s="347"/>
      <c r="L172" s="236"/>
      <c r="M172" s="236">
        <f>Заполните_Список!L114</f>
        <v>0</v>
      </c>
      <c r="N172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72" s="236">
        <f>Заполните_Список!I114</f>
        <v>11</v>
      </c>
      <c r="P172" s="243"/>
      <c r="Q172" s="243"/>
      <c r="R172" s="243"/>
      <c r="S172" s="243"/>
      <c r="T172" s="236">
        <f>Заполните_Список!N113</f>
        <v>0</v>
      </c>
      <c r="U172" s="236">
        <f>Заполните_Список!O113</f>
        <v>0</v>
      </c>
      <c r="V172" s="236">
        <f>Заполните_Список!P113</f>
        <v>0</v>
      </c>
      <c r="W172" s="236">
        <f>Заполните_Список!Q113</f>
        <v>0</v>
      </c>
      <c r="X172" s="236">
        <f>Заполните_Список!R113</f>
        <v>0</v>
      </c>
      <c r="Y172" s="236">
        <f>Заполните_Список!S113</f>
        <v>0</v>
      </c>
      <c r="Z172" s="236">
        <f>Заполните_Список!T113</f>
        <v>0</v>
      </c>
      <c r="AA172" s="236">
        <f>Заполните_Список!U113</f>
        <v>0</v>
      </c>
      <c r="AB172" s="236">
        <f>Заполните_Список!V113</f>
        <v>0</v>
      </c>
      <c r="AC172" s="236">
        <f>Заполните_Список!W113</f>
        <v>0</v>
      </c>
      <c r="AD172" s="236">
        <f>Заполните_Список!X113</f>
        <v>0</v>
      </c>
      <c r="AE172" s="236">
        <f>Заполните_Список!Y113</f>
        <v>0</v>
      </c>
      <c r="AF172" s="236">
        <f>Заполните_Список!Z113</f>
        <v>0</v>
      </c>
      <c r="AG172" s="236">
        <f>Заполните_Список!AA113</f>
        <v>0</v>
      </c>
      <c r="AH172" s="236">
        <f>Заполните_Список!AB113</f>
        <v>0</v>
      </c>
      <c r="AI172" s="236">
        <f>Заполните_Список!AC113</f>
        <v>0</v>
      </c>
      <c r="AJ172" s="236">
        <f>Заполните_Список!AD113</f>
        <v>0</v>
      </c>
      <c r="AK172" s="236">
        <f>Заполните_Список!AE113</f>
        <v>0</v>
      </c>
      <c r="AL172" s="236" t="str">
        <f>Заполните_Список!AF113</f>
        <v>участник</v>
      </c>
      <c r="AM172" s="236">
        <f>Заполните_Список!AG113</f>
        <v>0</v>
      </c>
      <c r="AN172" s="236">
        <f>Заполните_Список!AH113</f>
        <v>0</v>
      </c>
      <c r="AO172" s="236">
        <f>Заполните_Список!AI113</f>
        <v>0</v>
      </c>
      <c r="AP172" s="236">
        <f>Заполните_Список!AJ113</f>
        <v>0</v>
      </c>
      <c r="AQ172" s="236">
        <f>Заполните_Список!AK113</f>
        <v>0</v>
      </c>
    </row>
    <row r="173" spans="1:43" ht="18.75" customHeight="1">
      <c r="A173" s="243">
        <f>Заполните_Список!$B114</f>
        <v>170</v>
      </c>
      <c r="B173" s="244">
        <f>Заполните_Список!$C115</f>
        <v>128</v>
      </c>
      <c r="C173" s="258" t="str">
        <f t="shared" si="9"/>
        <v>Оленинский муниципальный округ</v>
      </c>
      <c r="D173" s="244">
        <f>Заполните_Список!$G115</f>
        <v>280002</v>
      </c>
      <c r="E173" s="236"/>
      <c r="F173" s="243">
        <f t="shared" si="10"/>
        <v>170</v>
      </c>
      <c r="G173" s="236" t="str">
        <f>LEFT(Заполните_Список!$F115,FIND(" ",Заполните_Список!$F115,1)-1)</f>
        <v>Цыганов</v>
      </c>
      <c r="H173" s="236" t="str">
        <f>MID(Заполните_Список!$F115,FIND(" ",Заполните_Список!$F115,1)+1,(FIND(" ",Заполните_Список!$F115,FIND(" ",Заполните_Список!$F115,1)+1)-FIND(" ",Заполните_Список!$F115,1))-1)</f>
        <v>Антон</v>
      </c>
      <c r="I173" s="236" t="str">
        <f>RIGHT(Заполните_Список!$F115,LEN(Заполните_Список!$F115)-(FIND(" ",Заполните_Список!$F115,FIND(" ",Заполните_Список!$F115,1)+1)))</f>
        <v>Михайлович</v>
      </c>
      <c r="J173" s="236"/>
      <c r="K173" s="347"/>
      <c r="L173" s="236"/>
      <c r="M173" s="236">
        <f>Заполните_Список!L115</f>
        <v>0</v>
      </c>
      <c r="N173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73" s="236">
        <f>Заполните_Список!I115</f>
        <v>8</v>
      </c>
      <c r="P173" s="243"/>
      <c r="Q173" s="243"/>
      <c r="R173" s="243"/>
      <c r="S173" s="243"/>
      <c r="T173" s="236">
        <f>Заполните_Список!N114</f>
        <v>0</v>
      </c>
      <c r="U173" s="236">
        <f>Заполните_Список!O114</f>
        <v>0</v>
      </c>
      <c r="V173" s="236">
        <f>Заполните_Список!P114</f>
        <v>0</v>
      </c>
      <c r="W173" s="236">
        <f>Заполните_Список!Q114</f>
        <v>0</v>
      </c>
      <c r="X173" s="236">
        <f>Заполните_Список!R114</f>
        <v>0</v>
      </c>
      <c r="Y173" s="236">
        <f>Заполните_Список!S114</f>
        <v>0</v>
      </c>
      <c r="Z173" s="236">
        <f>Заполните_Список!T114</f>
        <v>0</v>
      </c>
      <c r="AA173" s="236">
        <f>Заполните_Список!U114</f>
        <v>0</v>
      </c>
      <c r="AB173" s="236">
        <f>Заполните_Список!V114</f>
        <v>0</v>
      </c>
      <c r="AC173" s="236">
        <f>Заполните_Список!W114</f>
        <v>0</v>
      </c>
      <c r="AD173" s="236">
        <f>Заполните_Список!X114</f>
        <v>0</v>
      </c>
      <c r="AE173" s="236">
        <f>Заполните_Список!Y114</f>
        <v>0</v>
      </c>
      <c r="AF173" s="236">
        <f>Заполните_Список!Z114</f>
        <v>0</v>
      </c>
      <c r="AG173" s="236">
        <f>Заполните_Список!AA114</f>
        <v>0</v>
      </c>
      <c r="AH173" s="236">
        <f>Заполните_Список!AB114</f>
        <v>0</v>
      </c>
      <c r="AI173" s="236">
        <f>Заполните_Список!AC114</f>
        <v>0</v>
      </c>
      <c r="AJ173" s="236">
        <f>Заполните_Список!AD114</f>
        <v>0</v>
      </c>
      <c r="AK173" s="236">
        <f>Заполните_Список!AE114</f>
        <v>0</v>
      </c>
      <c r="AL173" s="236">
        <f>Заполните_Список!AF114</f>
        <v>0</v>
      </c>
      <c r="AM173" s="236">
        <f>Заполните_Список!AG114</f>
        <v>0</v>
      </c>
      <c r="AN173" s="236">
        <f>Заполните_Список!AH114</f>
        <v>0</v>
      </c>
      <c r="AO173" s="236">
        <f>Заполните_Список!AI114</f>
        <v>0</v>
      </c>
      <c r="AP173" s="236">
        <f>Заполните_Список!AJ114</f>
        <v>0</v>
      </c>
      <c r="AQ173" s="236">
        <f>Заполните_Список!AK114</f>
        <v>0</v>
      </c>
    </row>
    <row r="174" spans="1:43" ht="18.75" customHeight="1">
      <c r="A174" s="243">
        <f>Заполните_Список!$B115</f>
        <v>171</v>
      </c>
      <c r="B174" s="244">
        <f>Заполните_Список!$C116</f>
        <v>128</v>
      </c>
      <c r="C174" s="258" t="str">
        <f t="shared" si="9"/>
        <v>Оленинский муниципальный округ</v>
      </c>
      <c r="D174" s="244">
        <f>Заполните_Список!$G116</f>
        <v>280002</v>
      </c>
      <c r="E174" s="236"/>
      <c r="F174" s="243">
        <f t="shared" si="10"/>
        <v>171</v>
      </c>
      <c r="G174" s="236" t="str">
        <f>LEFT(Заполните_Список!$F116,FIND(" ",Заполните_Список!$F116,1)-1)</f>
        <v>Шилова</v>
      </c>
      <c r="H174" s="236" t="str">
        <f>MID(Заполните_Список!$F116,FIND(" ",Заполните_Список!$F116,1)+1,(FIND(" ",Заполните_Список!$F116,FIND(" ",Заполните_Список!$F116,1)+1)-FIND(" ",Заполните_Список!$F116,1))-1)</f>
        <v>Ольга</v>
      </c>
      <c r="I174" s="236" t="str">
        <f>RIGHT(Заполните_Список!$F116,LEN(Заполните_Список!$F116)-(FIND(" ",Заполните_Список!$F116,FIND(" ",Заполните_Список!$F116,1)+1)))</f>
        <v>Сергеевна</v>
      </c>
      <c r="J174" s="236"/>
      <c r="K174" s="347"/>
      <c r="L174" s="236"/>
      <c r="M174" s="236">
        <f>Заполните_Список!L116</f>
        <v>0</v>
      </c>
      <c r="N174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74" s="236">
        <f>Заполните_Список!I116</f>
        <v>10</v>
      </c>
      <c r="P174" s="243"/>
      <c r="Q174" s="243"/>
      <c r="R174" s="243"/>
      <c r="S174" s="243"/>
      <c r="T174" s="236">
        <f>Заполните_Список!N115</f>
        <v>0</v>
      </c>
      <c r="U174" s="236">
        <f>Заполните_Список!O115</f>
        <v>0</v>
      </c>
      <c r="V174" s="236">
        <f>Заполните_Список!P115</f>
        <v>0</v>
      </c>
      <c r="W174" s="236">
        <f>Заполните_Список!Q115</f>
        <v>0</v>
      </c>
      <c r="X174" s="236">
        <f>Заполните_Список!R115</f>
        <v>0</v>
      </c>
      <c r="Y174" s="236">
        <f>Заполните_Список!S115</f>
        <v>0</v>
      </c>
      <c r="Z174" s="236">
        <f>Заполните_Список!T115</f>
        <v>0</v>
      </c>
      <c r="AA174" s="236">
        <f>Заполните_Список!U115</f>
        <v>0</v>
      </c>
      <c r="AB174" s="236">
        <f>Заполните_Список!V115</f>
        <v>0</v>
      </c>
      <c r="AC174" s="236">
        <f>Заполните_Список!W115</f>
        <v>0</v>
      </c>
      <c r="AD174" s="236">
        <f>Заполните_Список!X115</f>
        <v>0</v>
      </c>
      <c r="AE174" s="236">
        <f>Заполните_Список!Y115</f>
        <v>0</v>
      </c>
      <c r="AF174" s="236">
        <f>Заполните_Список!Z115</f>
        <v>0</v>
      </c>
      <c r="AG174" s="236">
        <f>Заполните_Список!AA115</f>
        <v>0</v>
      </c>
      <c r="AH174" s="236">
        <f>Заполните_Список!AB115</f>
        <v>0</v>
      </c>
      <c r="AI174" s="236">
        <f>Заполните_Список!AC115</f>
        <v>0</v>
      </c>
      <c r="AJ174" s="236">
        <f>Заполните_Список!AD115</f>
        <v>0</v>
      </c>
      <c r="AK174" s="236">
        <f>Заполните_Список!AE115</f>
        <v>0</v>
      </c>
      <c r="AL174" s="236">
        <f>Заполните_Список!AF115</f>
        <v>0</v>
      </c>
      <c r="AM174" s="236">
        <f>Заполните_Список!AG115</f>
        <v>0</v>
      </c>
      <c r="AN174" s="236">
        <f>Заполните_Список!AH115</f>
        <v>0</v>
      </c>
      <c r="AO174" s="236">
        <f>Заполните_Список!AI115</f>
        <v>0</v>
      </c>
      <c r="AP174" s="236">
        <f>Заполните_Список!AJ115</f>
        <v>0</v>
      </c>
      <c r="AQ174" s="236">
        <f>Заполните_Список!AK115</f>
        <v>0</v>
      </c>
    </row>
    <row r="175" spans="1:43" ht="18.75" customHeight="1">
      <c r="A175" s="243">
        <f>Заполните_Список!$B116</f>
        <v>172</v>
      </c>
      <c r="B175" s="244">
        <f>Заполните_Список!$C117</f>
        <v>128</v>
      </c>
      <c r="C175" s="258" t="str">
        <f t="shared" si="9"/>
        <v>Оленинский муниципальный округ</v>
      </c>
      <c r="D175" s="244">
        <f>Заполните_Список!$G117</f>
        <v>280002</v>
      </c>
      <c r="E175" s="236"/>
      <c r="F175" s="243">
        <f t="shared" si="10"/>
        <v>172</v>
      </c>
      <c r="G175" s="236" t="str">
        <f>LEFT(Заполните_Список!$F117,FIND(" ",Заполните_Список!$F117,1)-1)</f>
        <v>Румянцев</v>
      </c>
      <c r="H175" s="236" t="str">
        <f>MID(Заполните_Список!$F117,FIND(" ",Заполните_Список!$F117,1)+1,(FIND(" ",Заполните_Список!$F117,FIND(" ",Заполните_Список!$F117,1)+1)-FIND(" ",Заполните_Список!$F117,1))-1)</f>
        <v>Егор</v>
      </c>
      <c r="I175" s="236" t="str">
        <f>RIGHT(Заполните_Список!$F117,LEN(Заполните_Список!$F117)-(FIND(" ",Заполните_Список!$F117,FIND(" ",Заполните_Список!$F117,1)+1)))</f>
        <v>Михайлович</v>
      </c>
      <c r="J175" s="236"/>
      <c r="K175" s="347"/>
      <c r="L175" s="236"/>
      <c r="M175" s="236">
        <f>Заполните_Список!L117</f>
        <v>0</v>
      </c>
      <c r="N175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75" s="236">
        <f>Заполните_Список!I117</f>
        <v>10</v>
      </c>
      <c r="P175" s="243"/>
      <c r="Q175" s="243"/>
      <c r="R175" s="243"/>
      <c r="S175" s="243"/>
      <c r="T175" s="236">
        <f>Заполните_Список!N116</f>
        <v>0</v>
      </c>
      <c r="U175" s="236">
        <f>Заполните_Список!O116</f>
        <v>0</v>
      </c>
      <c r="V175" s="236">
        <f>Заполните_Список!P116</f>
        <v>0</v>
      </c>
      <c r="W175" s="236">
        <f>Заполните_Список!Q116</f>
        <v>0</v>
      </c>
      <c r="X175" s="236">
        <f>Заполните_Список!R116</f>
        <v>0</v>
      </c>
      <c r="Y175" s="236">
        <f>Заполните_Список!S116</f>
        <v>0</v>
      </c>
      <c r="Z175" s="236">
        <f>Заполните_Список!T116</f>
        <v>0</v>
      </c>
      <c r="AA175" s="236">
        <f>Заполните_Список!U116</f>
        <v>0</v>
      </c>
      <c r="AB175" s="236">
        <f>Заполните_Список!V116</f>
        <v>0</v>
      </c>
      <c r="AC175" s="236">
        <f>Заполните_Список!W116</f>
        <v>0</v>
      </c>
      <c r="AD175" s="236">
        <f>Заполните_Список!X116</f>
        <v>0</v>
      </c>
      <c r="AE175" s="236">
        <f>Заполните_Список!Y116</f>
        <v>0</v>
      </c>
      <c r="AF175" s="236">
        <f>Заполните_Список!Z116</f>
        <v>0</v>
      </c>
      <c r="AG175" s="236">
        <f>Заполните_Список!AA116</f>
        <v>0</v>
      </c>
      <c r="AH175" s="236">
        <f>Заполните_Список!AB116</f>
        <v>0</v>
      </c>
      <c r="AI175" s="236">
        <f>Заполните_Список!AC116</f>
        <v>0</v>
      </c>
      <c r="AJ175" s="236">
        <f>Заполните_Список!AD116</f>
        <v>0</v>
      </c>
      <c r="AK175" s="236">
        <f>Заполните_Список!AE116</f>
        <v>0</v>
      </c>
      <c r="AL175" s="236">
        <f>Заполните_Список!AF116</f>
        <v>0</v>
      </c>
      <c r="AM175" s="236">
        <f>Заполните_Список!AG116</f>
        <v>0</v>
      </c>
      <c r="AN175" s="236">
        <f>Заполните_Список!AH116</f>
        <v>0</v>
      </c>
      <c r="AO175" s="236">
        <f>Заполните_Список!AI116</f>
        <v>0</v>
      </c>
      <c r="AP175" s="236">
        <f>Заполните_Список!AJ116</f>
        <v>0</v>
      </c>
      <c r="AQ175" s="236">
        <f>Заполните_Список!AK116</f>
        <v>0</v>
      </c>
    </row>
    <row r="176" spans="1:43" ht="18.75" customHeight="1">
      <c r="A176" s="243">
        <f>Заполните_Список!$B117</f>
        <v>173</v>
      </c>
      <c r="B176" s="244">
        <f>Заполните_Список!$C118</f>
        <v>128</v>
      </c>
      <c r="C176" s="258" t="str">
        <f t="shared" si="9"/>
        <v>Оленинский муниципальный округ</v>
      </c>
      <c r="D176" s="244">
        <f>Заполните_Список!$G118</f>
        <v>280002</v>
      </c>
      <c r="E176" s="236"/>
      <c r="F176" s="243">
        <f t="shared" si="10"/>
        <v>173</v>
      </c>
      <c r="G176" s="236" t="str">
        <f>LEFT(Заполните_Список!$F118,FIND(" ",Заполните_Список!$F118,1)-1)</f>
        <v>Бойко</v>
      </c>
      <c r="H176" s="236" t="str">
        <f>MID(Заполните_Список!$F118,FIND(" ",Заполните_Список!$F118,1)+1,(FIND(" ",Заполните_Список!$F118,FIND(" ",Заполните_Список!$F118,1)+1)-FIND(" ",Заполните_Список!$F118,1))-1)</f>
        <v>Анна</v>
      </c>
      <c r="I176" s="236" t="str">
        <f>RIGHT(Заполните_Список!$F118,LEN(Заполните_Список!$F118)-(FIND(" ",Заполните_Список!$F118,FIND(" ",Заполните_Список!$F118,1)+1)))</f>
        <v>Андреевна</v>
      </c>
      <c r="J176" s="236"/>
      <c r="K176" s="347"/>
      <c r="L176" s="236"/>
      <c r="M176" s="236">
        <f>Заполните_Список!L118</f>
        <v>0</v>
      </c>
      <c r="N176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76" s="236">
        <f>Заполните_Список!I118</f>
        <v>10</v>
      </c>
      <c r="P176" s="243"/>
      <c r="Q176" s="243"/>
      <c r="R176" s="243"/>
      <c r="S176" s="243"/>
      <c r="T176" s="236">
        <f>Заполните_Список!N117</f>
        <v>0</v>
      </c>
      <c r="U176" s="236">
        <f>Заполните_Список!O117</f>
        <v>0</v>
      </c>
      <c r="V176" s="236">
        <f>Заполните_Список!P117</f>
        <v>0</v>
      </c>
      <c r="W176" s="236">
        <f>Заполните_Список!Q117</f>
        <v>0</v>
      </c>
      <c r="X176" s="236">
        <f>Заполните_Список!R117</f>
        <v>0</v>
      </c>
      <c r="Y176" s="236">
        <f>Заполните_Список!S117</f>
        <v>0</v>
      </c>
      <c r="Z176" s="236">
        <f>Заполните_Список!T117</f>
        <v>0</v>
      </c>
      <c r="AA176" s="236">
        <f>Заполните_Список!U117</f>
        <v>0</v>
      </c>
      <c r="AB176" s="236">
        <f>Заполните_Список!V117</f>
        <v>0</v>
      </c>
      <c r="AC176" s="236">
        <f>Заполните_Список!W117</f>
        <v>0</v>
      </c>
      <c r="AD176" s="236">
        <f>Заполните_Список!X117</f>
        <v>0</v>
      </c>
      <c r="AE176" s="236">
        <f>Заполните_Список!Y117</f>
        <v>0</v>
      </c>
      <c r="AF176" s="236">
        <f>Заполните_Список!Z117</f>
        <v>0</v>
      </c>
      <c r="AG176" s="236">
        <f>Заполните_Список!AA117</f>
        <v>0</v>
      </c>
      <c r="AH176" s="236">
        <f>Заполните_Список!AB117</f>
        <v>0</v>
      </c>
      <c r="AI176" s="236">
        <f>Заполните_Список!AC117</f>
        <v>0</v>
      </c>
      <c r="AJ176" s="236">
        <f>Заполните_Список!AD117</f>
        <v>0</v>
      </c>
      <c r="AK176" s="236">
        <f>Заполните_Список!AE117</f>
        <v>0</v>
      </c>
      <c r="AL176" s="236">
        <f>Заполните_Список!AF117</f>
        <v>0</v>
      </c>
      <c r="AM176" s="236">
        <f>Заполните_Список!AG117</f>
        <v>0</v>
      </c>
      <c r="AN176" s="236">
        <f>Заполните_Список!AH117</f>
        <v>0</v>
      </c>
      <c r="AO176" s="236">
        <f>Заполните_Список!AI117</f>
        <v>0</v>
      </c>
      <c r="AP176" s="236">
        <f>Заполните_Список!AJ117</f>
        <v>0</v>
      </c>
      <c r="AQ176" s="236">
        <f>Заполните_Список!AK117</f>
        <v>0</v>
      </c>
    </row>
    <row r="177" spans="1:43" ht="18.75" customHeight="1">
      <c r="A177" s="243">
        <f>Заполните_Список!$B118</f>
        <v>174</v>
      </c>
      <c r="B177" s="244">
        <f>Заполните_Список!$C119</f>
        <v>128</v>
      </c>
      <c r="C177" s="258" t="str">
        <f t="shared" si="9"/>
        <v>Оленинский муниципальный округ</v>
      </c>
      <c r="D177" s="244">
        <f>Заполните_Список!$G119</f>
        <v>280002</v>
      </c>
      <c r="E177" s="236"/>
      <c r="F177" s="243">
        <f t="shared" si="10"/>
        <v>174</v>
      </c>
      <c r="G177" s="236" t="str">
        <f>LEFT(Заполните_Список!$F119,FIND(" ",Заполните_Список!$F119,1)-1)</f>
        <v>Смирнов</v>
      </c>
      <c r="H177" s="236" t="str">
        <f>MID(Заполните_Список!$F119,FIND(" ",Заполните_Список!$F119,1)+1,(FIND(" ",Заполните_Список!$F119,FIND(" ",Заполните_Список!$F119,1)+1)-FIND(" ",Заполните_Список!$F119,1))-1)</f>
        <v>Иван</v>
      </c>
      <c r="I177" s="236" t="str">
        <f>RIGHT(Заполните_Список!$F119,LEN(Заполните_Список!$F119)-(FIND(" ",Заполните_Список!$F119,FIND(" ",Заполните_Список!$F119,1)+1)))</f>
        <v>Алексеевич</v>
      </c>
      <c r="J177" s="236"/>
      <c r="K177" s="347"/>
      <c r="L177" s="236"/>
      <c r="M177" s="236">
        <f>Заполните_Список!L119</f>
        <v>0</v>
      </c>
      <c r="N177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77" s="236">
        <f>Заполните_Список!I119</f>
        <v>10</v>
      </c>
      <c r="P177" s="243"/>
      <c r="Q177" s="243"/>
      <c r="R177" s="243"/>
      <c r="S177" s="243"/>
      <c r="T177" s="236">
        <f>Заполните_Список!N118</f>
        <v>0</v>
      </c>
      <c r="U177" s="236">
        <f>Заполните_Список!O118</f>
        <v>0</v>
      </c>
      <c r="V177" s="236">
        <f>Заполните_Список!P118</f>
        <v>0</v>
      </c>
      <c r="W177" s="236">
        <f>Заполните_Список!Q118</f>
        <v>0</v>
      </c>
      <c r="X177" s="236">
        <f>Заполните_Список!R118</f>
        <v>0</v>
      </c>
      <c r="Y177" s="236">
        <f>Заполните_Список!S118</f>
        <v>0</v>
      </c>
      <c r="Z177" s="236">
        <f>Заполните_Список!T118</f>
        <v>0</v>
      </c>
      <c r="AA177" s="236">
        <f>Заполните_Список!U118</f>
        <v>0</v>
      </c>
      <c r="AB177" s="236">
        <f>Заполните_Список!V118</f>
        <v>0</v>
      </c>
      <c r="AC177" s="236">
        <f>Заполните_Список!W118</f>
        <v>0</v>
      </c>
      <c r="AD177" s="236">
        <f>Заполните_Список!X118</f>
        <v>0</v>
      </c>
      <c r="AE177" s="236">
        <f>Заполните_Список!Y118</f>
        <v>0</v>
      </c>
      <c r="AF177" s="236">
        <f>Заполните_Список!Z118</f>
        <v>0</v>
      </c>
      <c r="AG177" s="236">
        <f>Заполните_Список!AA118</f>
        <v>0</v>
      </c>
      <c r="AH177" s="236">
        <f>Заполните_Список!AB118</f>
        <v>0</v>
      </c>
      <c r="AI177" s="236">
        <f>Заполните_Список!AC118</f>
        <v>0</v>
      </c>
      <c r="AJ177" s="236">
        <f>Заполните_Список!AD118</f>
        <v>0</v>
      </c>
      <c r="AK177" s="236">
        <f>Заполните_Список!AE118</f>
        <v>0</v>
      </c>
      <c r="AL177" s="236">
        <f>Заполните_Список!AF118</f>
        <v>0</v>
      </c>
      <c r="AM177" s="236">
        <f>Заполните_Список!AG118</f>
        <v>0</v>
      </c>
      <c r="AN177" s="236">
        <f>Заполните_Список!AH118</f>
        <v>0</v>
      </c>
      <c r="AO177" s="236">
        <f>Заполните_Список!AI118</f>
        <v>0</v>
      </c>
      <c r="AP177" s="236">
        <f>Заполните_Список!AJ118</f>
        <v>0</v>
      </c>
      <c r="AQ177" s="236">
        <f>Заполните_Список!AK118</f>
        <v>0</v>
      </c>
    </row>
    <row r="178" spans="1:43" ht="18.75" customHeight="1">
      <c r="A178" s="243">
        <f>Заполните_Список!$B119</f>
        <v>175</v>
      </c>
      <c r="B178" s="244">
        <f>Заполните_Список!$C120</f>
        <v>128</v>
      </c>
      <c r="C178" s="258" t="str">
        <f t="shared" si="9"/>
        <v>Оленинский муниципальный округ</v>
      </c>
      <c r="D178" s="244">
        <f>Заполните_Список!$G120</f>
        <v>280002</v>
      </c>
      <c r="E178" s="236"/>
      <c r="F178" s="243">
        <f t="shared" si="10"/>
        <v>175</v>
      </c>
      <c r="G178" s="236" t="str">
        <f>LEFT(Заполните_Список!$F120,FIND(" ",Заполните_Список!$F120,1)-1)</f>
        <v>Васильев</v>
      </c>
      <c r="H178" s="236" t="str">
        <f>MID(Заполните_Список!$F120,FIND(" ",Заполните_Список!$F120,1)+1,(FIND(" ",Заполните_Список!$F120,FIND(" ",Заполните_Список!$F120,1)+1)-FIND(" ",Заполните_Список!$F120,1))-1)</f>
        <v>Егор</v>
      </c>
      <c r="I178" s="236" t="str">
        <f>RIGHT(Заполните_Список!$F120,LEN(Заполните_Список!$F120)-(FIND(" ",Заполните_Список!$F120,FIND(" ",Заполните_Список!$F120,1)+1)))</f>
        <v>Александрович</v>
      </c>
      <c r="J178" s="236"/>
      <c r="K178" s="347"/>
      <c r="L178" s="236"/>
      <c r="M178" s="236">
        <f>Заполните_Список!L120</f>
        <v>0</v>
      </c>
      <c r="N178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78" s="236">
        <f>Заполните_Список!I120</f>
        <v>10</v>
      </c>
      <c r="P178" s="243"/>
      <c r="Q178" s="243"/>
      <c r="R178" s="243"/>
      <c r="S178" s="243"/>
      <c r="T178" s="236">
        <f>Заполните_Список!N119</f>
        <v>0</v>
      </c>
      <c r="U178" s="236">
        <f>Заполните_Список!O119</f>
        <v>0</v>
      </c>
      <c r="V178" s="236">
        <f>Заполните_Список!P119</f>
        <v>0</v>
      </c>
      <c r="W178" s="236">
        <f>Заполните_Список!Q119</f>
        <v>0</v>
      </c>
      <c r="X178" s="236">
        <f>Заполните_Список!R119</f>
        <v>0</v>
      </c>
      <c r="Y178" s="236">
        <f>Заполните_Список!S119</f>
        <v>0</v>
      </c>
      <c r="Z178" s="236">
        <f>Заполните_Список!T119</f>
        <v>0</v>
      </c>
      <c r="AA178" s="236">
        <f>Заполните_Список!U119</f>
        <v>0</v>
      </c>
      <c r="AB178" s="236">
        <f>Заполните_Список!V119</f>
        <v>0</v>
      </c>
      <c r="AC178" s="236">
        <f>Заполните_Список!W119</f>
        <v>0</v>
      </c>
      <c r="AD178" s="236">
        <f>Заполните_Список!X119</f>
        <v>0</v>
      </c>
      <c r="AE178" s="236">
        <f>Заполните_Список!Y119</f>
        <v>0</v>
      </c>
      <c r="AF178" s="236">
        <f>Заполните_Список!Z119</f>
        <v>0</v>
      </c>
      <c r="AG178" s="236">
        <f>Заполните_Список!AA119</f>
        <v>0</v>
      </c>
      <c r="AH178" s="236">
        <f>Заполните_Список!AB119</f>
        <v>0</v>
      </c>
      <c r="AI178" s="236">
        <f>Заполните_Список!AC119</f>
        <v>0</v>
      </c>
      <c r="AJ178" s="236">
        <f>Заполните_Список!AD119</f>
        <v>0</v>
      </c>
      <c r="AK178" s="236">
        <f>Заполните_Список!AE119</f>
        <v>0</v>
      </c>
      <c r="AL178" s="236">
        <f>Заполните_Список!AF119</f>
        <v>0</v>
      </c>
      <c r="AM178" s="236">
        <f>Заполните_Список!AG119</f>
        <v>0</v>
      </c>
      <c r="AN178" s="236">
        <f>Заполните_Список!AH119</f>
        <v>0</v>
      </c>
      <c r="AO178" s="236">
        <f>Заполните_Список!AI119</f>
        <v>0</v>
      </c>
      <c r="AP178" s="236">
        <f>Заполните_Список!AJ119</f>
        <v>0</v>
      </c>
      <c r="AQ178" s="236">
        <f>Заполните_Список!AK119</f>
        <v>0</v>
      </c>
    </row>
    <row r="179" spans="1:43" ht="18.75" customHeight="1">
      <c r="A179" s="243">
        <f>Заполните_Список!$B120</f>
        <v>176</v>
      </c>
      <c r="B179" s="244">
        <f>Заполните_Список!$C121</f>
        <v>128</v>
      </c>
      <c r="C179" s="258" t="str">
        <f t="shared" si="9"/>
        <v>Оленинский муниципальный округ</v>
      </c>
      <c r="D179" s="244">
        <f>Заполните_Список!$G121</f>
        <v>280002</v>
      </c>
      <c r="E179" s="236"/>
      <c r="F179" s="243">
        <f t="shared" si="10"/>
        <v>176</v>
      </c>
      <c r="G179" s="236" t="str">
        <f>LEFT(Заполните_Список!$F121,FIND(" ",Заполните_Список!$F121,1)-1)</f>
        <v>Цыганов</v>
      </c>
      <c r="H179" s="236" t="str">
        <f>MID(Заполните_Список!$F121,FIND(" ",Заполните_Список!$F121,1)+1,(FIND(" ",Заполните_Список!$F121,FIND(" ",Заполните_Список!$F121,1)+1)-FIND(" ",Заполните_Список!$F121,1))-1)</f>
        <v>Роман</v>
      </c>
      <c r="I179" s="236" t="str">
        <f>RIGHT(Заполните_Список!$F121,LEN(Заполните_Список!$F121)-(FIND(" ",Заполните_Список!$F121,FIND(" ",Заполните_Список!$F121,1)+1)))</f>
        <v>Михайлович</v>
      </c>
      <c r="J179" s="236"/>
      <c r="K179" s="347"/>
      <c r="L179" s="236"/>
      <c r="M179" s="236">
        <f>Заполните_Список!L121</f>
        <v>0</v>
      </c>
      <c r="N179" s="259" t="str">
        <f t="shared" si="11"/>
        <v>Муниципальное казенное общеобразовательное учреждение  Мостовская средняя общеобразовательная школа имени Сергея Козлова</v>
      </c>
      <c r="O179" s="236">
        <f>Заполните_Список!I121</f>
        <v>10</v>
      </c>
      <c r="P179" s="243"/>
      <c r="Q179" s="243"/>
      <c r="R179" s="243"/>
      <c r="S179" s="243"/>
      <c r="T179" s="236">
        <f>Заполните_Список!N120</f>
        <v>0</v>
      </c>
      <c r="U179" s="236">
        <f>Заполните_Список!O120</f>
        <v>0</v>
      </c>
      <c r="V179" s="236">
        <f>Заполните_Список!P120</f>
        <v>0</v>
      </c>
      <c r="W179" s="236">
        <f>Заполните_Список!Q120</f>
        <v>0</v>
      </c>
      <c r="X179" s="236">
        <f>Заполните_Список!R120</f>
        <v>0</v>
      </c>
      <c r="Y179" s="236">
        <f>Заполните_Список!S120</f>
        <v>0</v>
      </c>
      <c r="Z179" s="236">
        <f>Заполните_Список!T120</f>
        <v>0</v>
      </c>
      <c r="AA179" s="236">
        <f>Заполните_Список!U120</f>
        <v>0</v>
      </c>
      <c r="AB179" s="236">
        <f>Заполните_Список!V120</f>
        <v>0</v>
      </c>
      <c r="AC179" s="236">
        <f>Заполните_Список!W120</f>
        <v>0</v>
      </c>
      <c r="AD179" s="236">
        <f>Заполните_Список!X120</f>
        <v>0</v>
      </c>
      <c r="AE179" s="236">
        <f>Заполните_Список!Y120</f>
        <v>0</v>
      </c>
      <c r="AF179" s="236">
        <f>Заполните_Список!Z120</f>
        <v>0</v>
      </c>
      <c r="AG179" s="236">
        <f>Заполните_Список!AA120</f>
        <v>0</v>
      </c>
      <c r="AH179" s="236">
        <f>Заполните_Список!AB120</f>
        <v>0</v>
      </c>
      <c r="AI179" s="236">
        <f>Заполните_Список!AC120</f>
        <v>0</v>
      </c>
      <c r="AJ179" s="236">
        <f>Заполните_Список!AD120</f>
        <v>0</v>
      </c>
      <c r="AK179" s="236">
        <f>Заполните_Список!AE120</f>
        <v>0</v>
      </c>
      <c r="AL179" s="236">
        <f>Заполните_Список!AF120</f>
        <v>0</v>
      </c>
      <c r="AM179" s="236">
        <f>Заполните_Список!AG120</f>
        <v>0</v>
      </c>
      <c r="AN179" s="236">
        <f>Заполните_Список!AH120</f>
        <v>0</v>
      </c>
      <c r="AO179" s="236">
        <f>Заполните_Список!AI120</f>
        <v>0</v>
      </c>
      <c r="AP179" s="236">
        <f>Заполните_Список!AJ120</f>
        <v>0</v>
      </c>
      <c r="AQ179" s="236">
        <f>Заполните_Список!AK120</f>
        <v>0</v>
      </c>
    </row>
    <row r="180" spans="1:43" ht="18.75" customHeight="1">
      <c r="A180" s="243">
        <f>Заполните_Список!$B121</f>
        <v>177</v>
      </c>
      <c r="B180" s="244" t="e">
        <f>Заполните_Список!#REF!</f>
        <v>#REF!</v>
      </c>
      <c r="C180" s="258" t="str">
        <f t="shared" si="9"/>
        <v/>
      </c>
      <c r="D180" s="244" t="e">
        <f>Заполните_Список!#REF!</f>
        <v>#REF!</v>
      </c>
      <c r="E180" s="236"/>
      <c r="F180" s="243">
        <f t="shared" si="10"/>
        <v>177</v>
      </c>
      <c r="G180" s="236" t="e">
        <f>LEFT(Заполните_Список!#REF!,FIND(" ",Заполните_Список!#REF!,1)-1)</f>
        <v>#REF!</v>
      </c>
      <c r="H180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80" s="236" t="e">
        <f>RIGHT(Заполните_Список!#REF!,LEN(Заполните_Список!#REF!)-(FIND(" ",Заполните_Список!#REF!,FIND(" ",Заполните_Список!#REF!,1)+1)))</f>
        <v>#REF!</v>
      </c>
      <c r="J180" s="236"/>
      <c r="K180" s="347"/>
      <c r="L180" s="236"/>
      <c r="M180" s="236" t="e">
        <f>Заполните_Список!#REF!</f>
        <v>#REF!</v>
      </c>
      <c r="N180" s="259" t="str">
        <f t="shared" si="11"/>
        <v/>
      </c>
      <c r="O180" s="236" t="e">
        <f>Заполните_Список!#REF!</f>
        <v>#REF!</v>
      </c>
      <c r="P180" s="243"/>
      <c r="Q180" s="243"/>
      <c r="R180" s="243"/>
      <c r="S180" s="243"/>
      <c r="T180" s="236">
        <f>Заполните_Список!N121</f>
        <v>0</v>
      </c>
      <c r="U180" s="236">
        <f>Заполните_Список!O121</f>
        <v>0</v>
      </c>
      <c r="V180" s="236">
        <f>Заполните_Список!P121</f>
        <v>0</v>
      </c>
      <c r="W180" s="236">
        <f>Заполните_Список!Q121</f>
        <v>0</v>
      </c>
      <c r="X180" s="236">
        <f>Заполните_Список!R121</f>
        <v>0</v>
      </c>
      <c r="Y180" s="236">
        <f>Заполните_Список!S121</f>
        <v>0</v>
      </c>
      <c r="Z180" s="236">
        <f>Заполните_Список!T121</f>
        <v>0</v>
      </c>
      <c r="AA180" s="236">
        <f>Заполните_Список!U121</f>
        <v>0</v>
      </c>
      <c r="AB180" s="236">
        <f>Заполните_Список!V121</f>
        <v>0</v>
      </c>
      <c r="AC180" s="236">
        <f>Заполните_Список!W121</f>
        <v>0</v>
      </c>
      <c r="AD180" s="236">
        <f>Заполните_Список!X121</f>
        <v>0</v>
      </c>
      <c r="AE180" s="236">
        <f>Заполните_Список!Y121</f>
        <v>0</v>
      </c>
      <c r="AF180" s="236">
        <f>Заполните_Список!Z121</f>
        <v>0</v>
      </c>
      <c r="AG180" s="236">
        <f>Заполните_Список!AA121</f>
        <v>0</v>
      </c>
      <c r="AH180" s="236">
        <f>Заполните_Список!AB121</f>
        <v>0</v>
      </c>
      <c r="AI180" s="236">
        <f>Заполните_Список!AC121</f>
        <v>0</v>
      </c>
      <c r="AJ180" s="236">
        <f>Заполните_Список!AD121</f>
        <v>0</v>
      </c>
      <c r="AK180" s="236">
        <f>Заполните_Список!AE121</f>
        <v>0</v>
      </c>
      <c r="AL180" s="236">
        <f>Заполните_Список!AF121</f>
        <v>0</v>
      </c>
      <c r="AM180" s="236">
        <f>Заполните_Список!AG121</f>
        <v>0</v>
      </c>
      <c r="AN180" s="236">
        <f>Заполните_Список!AH121</f>
        <v>0</v>
      </c>
      <c r="AO180" s="236">
        <f>Заполните_Список!AI121</f>
        <v>0</v>
      </c>
      <c r="AP180" s="236">
        <f>Заполните_Список!AJ121</f>
        <v>0</v>
      </c>
      <c r="AQ180" s="236">
        <f>Заполните_Список!AK121</f>
        <v>0</v>
      </c>
    </row>
    <row r="181" spans="1:43" ht="18.75" customHeight="1">
      <c r="A181" s="243" t="e">
        <f>Заполните_Список!#REF!</f>
        <v>#REF!</v>
      </c>
      <c r="B181" s="244" t="e">
        <f>Заполните_Список!#REF!</f>
        <v>#REF!</v>
      </c>
      <c r="C181" s="258" t="str">
        <f t="shared" si="9"/>
        <v/>
      </c>
      <c r="D181" s="244" t="e">
        <f>Заполните_Список!#REF!</f>
        <v>#REF!</v>
      </c>
      <c r="E181" s="236"/>
      <c r="F181" s="243">
        <f t="shared" si="10"/>
        <v>178</v>
      </c>
      <c r="G181" s="236" t="e">
        <f>LEFT(Заполните_Список!#REF!,FIND(" ",Заполните_Список!#REF!,1)-1)</f>
        <v>#REF!</v>
      </c>
      <c r="H181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81" s="236" t="e">
        <f>RIGHT(Заполните_Список!#REF!,LEN(Заполните_Список!#REF!)-(FIND(" ",Заполните_Список!#REF!,FIND(" ",Заполните_Список!#REF!,1)+1)))</f>
        <v>#REF!</v>
      </c>
      <c r="J181" s="236"/>
      <c r="K181" s="347"/>
      <c r="L181" s="236"/>
      <c r="M181" s="236" t="e">
        <f>Заполните_Список!#REF!</f>
        <v>#REF!</v>
      </c>
      <c r="N181" s="259" t="str">
        <f t="shared" si="11"/>
        <v/>
      </c>
      <c r="O181" s="236" t="e">
        <f>Заполните_Список!#REF!</f>
        <v>#REF!</v>
      </c>
      <c r="P181" s="243"/>
      <c r="Q181" s="243"/>
      <c r="R181" s="243"/>
      <c r="S181" s="243"/>
      <c r="T181" s="236" t="e">
        <f>Заполните_Список!#REF!</f>
        <v>#REF!</v>
      </c>
      <c r="U181" s="236" t="e">
        <f>Заполните_Список!#REF!</f>
        <v>#REF!</v>
      </c>
      <c r="V181" s="236" t="e">
        <f>Заполните_Список!#REF!</f>
        <v>#REF!</v>
      </c>
      <c r="W181" s="236" t="e">
        <f>Заполните_Список!#REF!</f>
        <v>#REF!</v>
      </c>
      <c r="X181" s="236" t="e">
        <f>Заполните_Список!#REF!</f>
        <v>#REF!</v>
      </c>
      <c r="Y181" s="236" t="e">
        <f>Заполните_Список!#REF!</f>
        <v>#REF!</v>
      </c>
      <c r="Z181" s="236" t="e">
        <f>Заполните_Список!#REF!</f>
        <v>#REF!</v>
      </c>
      <c r="AA181" s="236" t="e">
        <f>Заполните_Список!#REF!</f>
        <v>#REF!</v>
      </c>
      <c r="AB181" s="236" t="e">
        <f>Заполните_Список!#REF!</f>
        <v>#REF!</v>
      </c>
      <c r="AC181" s="236" t="e">
        <f>Заполните_Список!#REF!</f>
        <v>#REF!</v>
      </c>
      <c r="AD181" s="236" t="e">
        <f>Заполните_Список!#REF!</f>
        <v>#REF!</v>
      </c>
      <c r="AE181" s="236" t="e">
        <f>Заполните_Список!#REF!</f>
        <v>#REF!</v>
      </c>
      <c r="AF181" s="236" t="e">
        <f>Заполните_Список!#REF!</f>
        <v>#REF!</v>
      </c>
      <c r="AG181" s="236" t="e">
        <f>Заполните_Список!#REF!</f>
        <v>#REF!</v>
      </c>
      <c r="AH181" s="236" t="e">
        <f>Заполните_Список!#REF!</f>
        <v>#REF!</v>
      </c>
      <c r="AI181" s="236" t="e">
        <f>Заполните_Список!#REF!</f>
        <v>#REF!</v>
      </c>
      <c r="AJ181" s="236" t="e">
        <f>Заполните_Список!#REF!</f>
        <v>#REF!</v>
      </c>
      <c r="AK181" s="236" t="e">
        <f>Заполните_Список!#REF!</f>
        <v>#REF!</v>
      </c>
      <c r="AL181" s="236" t="e">
        <f>Заполните_Список!#REF!</f>
        <v>#REF!</v>
      </c>
      <c r="AM181" s="236" t="e">
        <f>Заполните_Список!#REF!</f>
        <v>#REF!</v>
      </c>
      <c r="AN181" s="236" t="e">
        <f>Заполните_Список!#REF!</f>
        <v>#REF!</v>
      </c>
      <c r="AO181" s="236" t="e">
        <f>Заполните_Список!#REF!</f>
        <v>#REF!</v>
      </c>
      <c r="AP181" s="236" t="e">
        <f>Заполните_Список!#REF!</f>
        <v>#REF!</v>
      </c>
      <c r="AQ181" s="236" t="e">
        <f>Заполните_Список!#REF!</f>
        <v>#REF!</v>
      </c>
    </row>
    <row r="182" spans="1:43" ht="18.75" customHeight="1">
      <c r="A182" s="243" t="e">
        <f>Заполните_Список!#REF!</f>
        <v>#REF!</v>
      </c>
      <c r="B182" s="244" t="e">
        <f>Заполните_Список!#REF!</f>
        <v>#REF!</v>
      </c>
      <c r="C182" s="258" t="str">
        <f t="shared" si="9"/>
        <v/>
      </c>
      <c r="D182" s="244" t="e">
        <f>Заполните_Список!#REF!</f>
        <v>#REF!</v>
      </c>
      <c r="E182" s="236"/>
      <c r="F182" s="243">
        <f t="shared" si="10"/>
        <v>179</v>
      </c>
      <c r="G182" s="236" t="e">
        <f>LEFT(Заполните_Список!#REF!,FIND(" ",Заполните_Список!#REF!,1)-1)</f>
        <v>#REF!</v>
      </c>
      <c r="H182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82" s="236" t="e">
        <f>RIGHT(Заполните_Список!#REF!,LEN(Заполните_Список!#REF!)-(FIND(" ",Заполните_Список!#REF!,FIND(" ",Заполните_Список!#REF!,1)+1)))</f>
        <v>#REF!</v>
      </c>
      <c r="J182" s="236"/>
      <c r="K182" s="347"/>
      <c r="L182" s="236"/>
      <c r="M182" s="236" t="e">
        <f>Заполните_Список!#REF!</f>
        <v>#REF!</v>
      </c>
      <c r="N182" s="259" t="str">
        <f t="shared" si="11"/>
        <v/>
      </c>
      <c r="O182" s="236" t="e">
        <f>Заполните_Список!#REF!</f>
        <v>#REF!</v>
      </c>
      <c r="P182" s="243"/>
      <c r="Q182" s="243"/>
      <c r="R182" s="243"/>
      <c r="S182" s="243"/>
      <c r="T182" s="236" t="e">
        <f>Заполните_Список!#REF!</f>
        <v>#REF!</v>
      </c>
      <c r="U182" s="236" t="e">
        <f>Заполните_Список!#REF!</f>
        <v>#REF!</v>
      </c>
      <c r="V182" s="236" t="e">
        <f>Заполните_Список!#REF!</f>
        <v>#REF!</v>
      </c>
      <c r="W182" s="236" t="e">
        <f>Заполните_Список!#REF!</f>
        <v>#REF!</v>
      </c>
      <c r="X182" s="236" t="e">
        <f>Заполните_Список!#REF!</f>
        <v>#REF!</v>
      </c>
      <c r="Y182" s="236" t="e">
        <f>Заполните_Список!#REF!</f>
        <v>#REF!</v>
      </c>
      <c r="Z182" s="236" t="e">
        <f>Заполните_Список!#REF!</f>
        <v>#REF!</v>
      </c>
      <c r="AA182" s="236" t="e">
        <f>Заполните_Список!#REF!</f>
        <v>#REF!</v>
      </c>
      <c r="AB182" s="236" t="e">
        <f>Заполните_Список!#REF!</f>
        <v>#REF!</v>
      </c>
      <c r="AC182" s="236" t="e">
        <f>Заполните_Список!#REF!</f>
        <v>#REF!</v>
      </c>
      <c r="AD182" s="236" t="e">
        <f>Заполните_Список!#REF!</f>
        <v>#REF!</v>
      </c>
      <c r="AE182" s="236" t="e">
        <f>Заполните_Список!#REF!</f>
        <v>#REF!</v>
      </c>
      <c r="AF182" s="236" t="e">
        <f>Заполните_Список!#REF!</f>
        <v>#REF!</v>
      </c>
      <c r="AG182" s="236" t="e">
        <f>Заполните_Список!#REF!</f>
        <v>#REF!</v>
      </c>
      <c r="AH182" s="236" t="e">
        <f>Заполните_Список!#REF!</f>
        <v>#REF!</v>
      </c>
      <c r="AI182" s="236" t="e">
        <f>Заполните_Список!#REF!</f>
        <v>#REF!</v>
      </c>
      <c r="AJ182" s="236" t="e">
        <f>Заполните_Список!#REF!</f>
        <v>#REF!</v>
      </c>
      <c r="AK182" s="236" t="e">
        <f>Заполните_Список!#REF!</f>
        <v>#REF!</v>
      </c>
      <c r="AL182" s="236" t="e">
        <f>Заполните_Список!#REF!</f>
        <v>#REF!</v>
      </c>
      <c r="AM182" s="236" t="e">
        <f>Заполните_Список!#REF!</f>
        <v>#REF!</v>
      </c>
      <c r="AN182" s="236" t="e">
        <f>Заполните_Список!#REF!</f>
        <v>#REF!</v>
      </c>
      <c r="AO182" s="236" t="e">
        <f>Заполните_Список!#REF!</f>
        <v>#REF!</v>
      </c>
      <c r="AP182" s="236" t="e">
        <f>Заполните_Список!#REF!</f>
        <v>#REF!</v>
      </c>
      <c r="AQ182" s="236" t="e">
        <f>Заполните_Список!#REF!</f>
        <v>#REF!</v>
      </c>
    </row>
    <row r="183" spans="1:43" ht="18.75" customHeight="1">
      <c r="A183" s="243" t="e">
        <f>Заполните_Список!#REF!</f>
        <v>#REF!</v>
      </c>
      <c r="B183" s="244" t="e">
        <f>Заполните_Список!#REF!</f>
        <v>#REF!</v>
      </c>
      <c r="C183" s="258" t="str">
        <f t="shared" si="9"/>
        <v/>
      </c>
      <c r="D183" s="244" t="e">
        <f>Заполните_Список!#REF!</f>
        <v>#REF!</v>
      </c>
      <c r="E183" s="236"/>
      <c r="F183" s="243">
        <f t="shared" si="10"/>
        <v>180</v>
      </c>
      <c r="G183" s="236" t="e">
        <f>LEFT(Заполните_Список!#REF!,FIND(" ",Заполните_Список!#REF!,1)-1)</f>
        <v>#REF!</v>
      </c>
      <c r="H183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83" s="236" t="e">
        <f>RIGHT(Заполните_Список!#REF!,LEN(Заполните_Список!#REF!)-(FIND(" ",Заполните_Список!#REF!,FIND(" ",Заполните_Список!#REF!,1)+1)))</f>
        <v>#REF!</v>
      </c>
      <c r="J183" s="236"/>
      <c r="K183" s="347"/>
      <c r="L183" s="236"/>
      <c r="M183" s="236" t="e">
        <f>Заполните_Список!#REF!</f>
        <v>#REF!</v>
      </c>
      <c r="N183" s="259" t="str">
        <f t="shared" si="11"/>
        <v/>
      </c>
      <c r="O183" s="236" t="e">
        <f>Заполните_Список!#REF!</f>
        <v>#REF!</v>
      </c>
      <c r="P183" s="243"/>
      <c r="Q183" s="243"/>
      <c r="R183" s="243"/>
      <c r="S183" s="243"/>
      <c r="T183" s="236" t="e">
        <f>Заполните_Список!#REF!</f>
        <v>#REF!</v>
      </c>
      <c r="U183" s="236" t="e">
        <f>Заполните_Список!#REF!</f>
        <v>#REF!</v>
      </c>
      <c r="V183" s="236" t="e">
        <f>Заполните_Список!#REF!</f>
        <v>#REF!</v>
      </c>
      <c r="W183" s="236" t="e">
        <f>Заполните_Список!#REF!</f>
        <v>#REF!</v>
      </c>
      <c r="X183" s="236" t="e">
        <f>Заполните_Список!#REF!</f>
        <v>#REF!</v>
      </c>
      <c r="Y183" s="236" t="e">
        <f>Заполните_Список!#REF!</f>
        <v>#REF!</v>
      </c>
      <c r="Z183" s="236" t="e">
        <f>Заполните_Список!#REF!</f>
        <v>#REF!</v>
      </c>
      <c r="AA183" s="236" t="e">
        <f>Заполните_Список!#REF!</f>
        <v>#REF!</v>
      </c>
      <c r="AB183" s="236" t="e">
        <f>Заполните_Список!#REF!</f>
        <v>#REF!</v>
      </c>
      <c r="AC183" s="236" t="e">
        <f>Заполните_Список!#REF!</f>
        <v>#REF!</v>
      </c>
      <c r="AD183" s="236" t="e">
        <f>Заполните_Список!#REF!</f>
        <v>#REF!</v>
      </c>
      <c r="AE183" s="236" t="e">
        <f>Заполните_Список!#REF!</f>
        <v>#REF!</v>
      </c>
      <c r="AF183" s="236" t="e">
        <f>Заполните_Список!#REF!</f>
        <v>#REF!</v>
      </c>
      <c r="AG183" s="236" t="e">
        <f>Заполните_Список!#REF!</f>
        <v>#REF!</v>
      </c>
      <c r="AH183" s="236" t="e">
        <f>Заполните_Список!#REF!</f>
        <v>#REF!</v>
      </c>
      <c r="AI183" s="236" t="e">
        <f>Заполните_Список!#REF!</f>
        <v>#REF!</v>
      </c>
      <c r="AJ183" s="236" t="e">
        <f>Заполните_Список!#REF!</f>
        <v>#REF!</v>
      </c>
      <c r="AK183" s="236" t="e">
        <f>Заполните_Список!#REF!</f>
        <v>#REF!</v>
      </c>
      <c r="AL183" s="236" t="e">
        <f>Заполните_Список!#REF!</f>
        <v>#REF!</v>
      </c>
      <c r="AM183" s="236" t="e">
        <f>Заполните_Список!#REF!</f>
        <v>#REF!</v>
      </c>
      <c r="AN183" s="236" t="e">
        <f>Заполните_Список!#REF!</f>
        <v>#REF!</v>
      </c>
      <c r="AO183" s="236" t="e">
        <f>Заполните_Список!#REF!</f>
        <v>#REF!</v>
      </c>
      <c r="AP183" s="236" t="e">
        <f>Заполните_Список!#REF!</f>
        <v>#REF!</v>
      </c>
      <c r="AQ183" s="236" t="e">
        <f>Заполните_Список!#REF!</f>
        <v>#REF!</v>
      </c>
    </row>
    <row r="184" spans="1:43" ht="18.75" customHeight="1">
      <c r="A184" s="243" t="e">
        <f>Заполните_Список!#REF!</f>
        <v>#REF!</v>
      </c>
      <c r="B184" s="244" t="e">
        <f>Заполните_Список!#REF!</f>
        <v>#REF!</v>
      </c>
      <c r="C184" s="258" t="str">
        <f t="shared" si="9"/>
        <v/>
      </c>
      <c r="D184" s="244" t="e">
        <f>Заполните_Список!#REF!</f>
        <v>#REF!</v>
      </c>
      <c r="E184" s="236"/>
      <c r="F184" s="243">
        <f t="shared" si="10"/>
        <v>181</v>
      </c>
      <c r="G184" s="236" t="e">
        <f>LEFT(Заполните_Список!#REF!,FIND(" ",Заполните_Список!#REF!,1)-1)</f>
        <v>#REF!</v>
      </c>
      <c r="H184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84" s="236" t="e">
        <f>RIGHT(Заполните_Список!#REF!,LEN(Заполните_Список!#REF!)-(FIND(" ",Заполните_Список!#REF!,FIND(" ",Заполните_Список!#REF!,1)+1)))</f>
        <v>#REF!</v>
      </c>
      <c r="J184" s="236"/>
      <c r="K184" s="347"/>
      <c r="L184" s="236"/>
      <c r="M184" s="236" t="e">
        <f>Заполните_Список!#REF!</f>
        <v>#REF!</v>
      </c>
      <c r="N184" s="259" t="str">
        <f t="shared" si="11"/>
        <v/>
      </c>
      <c r="O184" s="236" t="e">
        <f>Заполните_Список!#REF!</f>
        <v>#REF!</v>
      </c>
      <c r="P184" s="243"/>
      <c r="Q184" s="243"/>
      <c r="R184" s="243"/>
      <c r="S184" s="243"/>
      <c r="T184" s="236" t="e">
        <f>Заполните_Список!#REF!</f>
        <v>#REF!</v>
      </c>
      <c r="U184" s="236" t="e">
        <f>Заполните_Список!#REF!</f>
        <v>#REF!</v>
      </c>
      <c r="V184" s="236" t="e">
        <f>Заполните_Список!#REF!</f>
        <v>#REF!</v>
      </c>
      <c r="W184" s="236" t="e">
        <f>Заполните_Список!#REF!</f>
        <v>#REF!</v>
      </c>
      <c r="X184" s="236" t="e">
        <f>Заполните_Список!#REF!</f>
        <v>#REF!</v>
      </c>
      <c r="Y184" s="236" t="e">
        <f>Заполните_Список!#REF!</f>
        <v>#REF!</v>
      </c>
      <c r="Z184" s="236" t="e">
        <f>Заполните_Список!#REF!</f>
        <v>#REF!</v>
      </c>
      <c r="AA184" s="236" t="e">
        <f>Заполните_Список!#REF!</f>
        <v>#REF!</v>
      </c>
      <c r="AB184" s="236" t="e">
        <f>Заполните_Список!#REF!</f>
        <v>#REF!</v>
      </c>
      <c r="AC184" s="236" t="e">
        <f>Заполните_Список!#REF!</f>
        <v>#REF!</v>
      </c>
      <c r="AD184" s="236" t="e">
        <f>Заполните_Список!#REF!</f>
        <v>#REF!</v>
      </c>
      <c r="AE184" s="236" t="e">
        <f>Заполните_Список!#REF!</f>
        <v>#REF!</v>
      </c>
      <c r="AF184" s="236" t="e">
        <f>Заполните_Список!#REF!</f>
        <v>#REF!</v>
      </c>
      <c r="AG184" s="236" t="e">
        <f>Заполните_Список!#REF!</f>
        <v>#REF!</v>
      </c>
      <c r="AH184" s="236" t="e">
        <f>Заполните_Список!#REF!</f>
        <v>#REF!</v>
      </c>
      <c r="AI184" s="236" t="e">
        <f>Заполните_Список!#REF!</f>
        <v>#REF!</v>
      </c>
      <c r="AJ184" s="236" t="e">
        <f>Заполните_Список!#REF!</f>
        <v>#REF!</v>
      </c>
      <c r="AK184" s="236" t="e">
        <f>Заполните_Список!#REF!</f>
        <v>#REF!</v>
      </c>
      <c r="AL184" s="236" t="e">
        <f>Заполните_Список!#REF!</f>
        <v>#REF!</v>
      </c>
      <c r="AM184" s="236" t="e">
        <f>Заполните_Список!#REF!</f>
        <v>#REF!</v>
      </c>
      <c r="AN184" s="236" t="e">
        <f>Заполните_Список!#REF!</f>
        <v>#REF!</v>
      </c>
      <c r="AO184" s="236" t="e">
        <f>Заполните_Список!#REF!</f>
        <v>#REF!</v>
      </c>
      <c r="AP184" s="236" t="e">
        <f>Заполните_Список!#REF!</f>
        <v>#REF!</v>
      </c>
      <c r="AQ184" s="236" t="e">
        <f>Заполните_Список!#REF!</f>
        <v>#REF!</v>
      </c>
    </row>
    <row r="185" spans="1:43" ht="18.75" customHeight="1">
      <c r="A185" s="243" t="e">
        <f>Заполните_Список!#REF!</f>
        <v>#REF!</v>
      </c>
      <c r="B185" s="244" t="e">
        <f>Заполните_Список!#REF!</f>
        <v>#REF!</v>
      </c>
      <c r="C185" s="258" t="str">
        <f t="shared" si="9"/>
        <v/>
      </c>
      <c r="D185" s="244" t="e">
        <f>Заполните_Список!#REF!</f>
        <v>#REF!</v>
      </c>
      <c r="E185" s="236"/>
      <c r="F185" s="243">
        <f t="shared" si="10"/>
        <v>182</v>
      </c>
      <c r="G185" s="236" t="e">
        <f>LEFT(Заполните_Список!#REF!,FIND(" ",Заполните_Список!#REF!,1)-1)</f>
        <v>#REF!</v>
      </c>
      <c r="H185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85" s="236" t="e">
        <f>RIGHT(Заполните_Список!#REF!,LEN(Заполните_Список!#REF!)-(FIND(" ",Заполните_Список!#REF!,FIND(" ",Заполните_Список!#REF!,1)+1)))</f>
        <v>#REF!</v>
      </c>
      <c r="J185" s="236"/>
      <c r="K185" s="347"/>
      <c r="L185" s="236"/>
      <c r="M185" s="236" t="e">
        <f>Заполните_Список!#REF!</f>
        <v>#REF!</v>
      </c>
      <c r="N185" s="259" t="str">
        <f t="shared" si="11"/>
        <v/>
      </c>
      <c r="O185" s="236" t="e">
        <f>Заполните_Список!#REF!</f>
        <v>#REF!</v>
      </c>
      <c r="P185" s="243"/>
      <c r="Q185" s="243"/>
      <c r="R185" s="243"/>
      <c r="S185" s="243"/>
      <c r="T185" s="236" t="e">
        <f>Заполните_Список!#REF!</f>
        <v>#REF!</v>
      </c>
      <c r="U185" s="236" t="e">
        <f>Заполните_Список!#REF!</f>
        <v>#REF!</v>
      </c>
      <c r="V185" s="236" t="e">
        <f>Заполните_Список!#REF!</f>
        <v>#REF!</v>
      </c>
      <c r="W185" s="236" t="e">
        <f>Заполните_Список!#REF!</f>
        <v>#REF!</v>
      </c>
      <c r="X185" s="236" t="e">
        <f>Заполните_Список!#REF!</f>
        <v>#REF!</v>
      </c>
      <c r="Y185" s="236" t="e">
        <f>Заполните_Список!#REF!</f>
        <v>#REF!</v>
      </c>
      <c r="Z185" s="236" t="e">
        <f>Заполните_Список!#REF!</f>
        <v>#REF!</v>
      </c>
      <c r="AA185" s="236" t="e">
        <f>Заполните_Список!#REF!</f>
        <v>#REF!</v>
      </c>
      <c r="AB185" s="236" t="e">
        <f>Заполните_Список!#REF!</f>
        <v>#REF!</v>
      </c>
      <c r="AC185" s="236" t="e">
        <f>Заполните_Список!#REF!</f>
        <v>#REF!</v>
      </c>
      <c r="AD185" s="236" t="e">
        <f>Заполните_Список!#REF!</f>
        <v>#REF!</v>
      </c>
      <c r="AE185" s="236" t="e">
        <f>Заполните_Список!#REF!</f>
        <v>#REF!</v>
      </c>
      <c r="AF185" s="236" t="e">
        <f>Заполните_Список!#REF!</f>
        <v>#REF!</v>
      </c>
      <c r="AG185" s="236" t="e">
        <f>Заполните_Список!#REF!</f>
        <v>#REF!</v>
      </c>
      <c r="AH185" s="236" t="e">
        <f>Заполните_Список!#REF!</f>
        <v>#REF!</v>
      </c>
      <c r="AI185" s="236" t="e">
        <f>Заполните_Список!#REF!</f>
        <v>#REF!</v>
      </c>
      <c r="AJ185" s="236" t="e">
        <f>Заполните_Список!#REF!</f>
        <v>#REF!</v>
      </c>
      <c r="AK185" s="236" t="e">
        <f>Заполните_Список!#REF!</f>
        <v>#REF!</v>
      </c>
      <c r="AL185" s="236" t="e">
        <f>Заполните_Список!#REF!</f>
        <v>#REF!</v>
      </c>
      <c r="AM185" s="236" t="e">
        <f>Заполните_Список!#REF!</f>
        <v>#REF!</v>
      </c>
      <c r="AN185" s="236" t="e">
        <f>Заполните_Список!#REF!</f>
        <v>#REF!</v>
      </c>
      <c r="AO185" s="236" t="e">
        <f>Заполните_Список!#REF!</f>
        <v>#REF!</v>
      </c>
      <c r="AP185" s="236" t="e">
        <f>Заполните_Список!#REF!</f>
        <v>#REF!</v>
      </c>
      <c r="AQ185" s="236" t="e">
        <f>Заполните_Список!#REF!</f>
        <v>#REF!</v>
      </c>
    </row>
    <row r="186" spans="1:43" ht="18.75" customHeight="1">
      <c r="A186" s="243" t="e">
        <f>Заполните_Список!#REF!</f>
        <v>#REF!</v>
      </c>
      <c r="B186" s="244" t="e">
        <f>Заполните_Список!#REF!</f>
        <v>#REF!</v>
      </c>
      <c r="C186" s="258" t="str">
        <f t="shared" si="9"/>
        <v/>
      </c>
      <c r="D186" s="244" t="e">
        <f>Заполните_Список!#REF!</f>
        <v>#REF!</v>
      </c>
      <c r="E186" s="236"/>
      <c r="F186" s="243">
        <f t="shared" si="10"/>
        <v>183</v>
      </c>
      <c r="G186" s="236" t="e">
        <f>LEFT(Заполните_Список!#REF!,FIND(" ",Заполните_Список!#REF!,1)-1)</f>
        <v>#REF!</v>
      </c>
      <c r="H186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86" s="236" t="e">
        <f>RIGHT(Заполните_Список!#REF!,LEN(Заполните_Список!#REF!)-(FIND(" ",Заполните_Список!#REF!,FIND(" ",Заполните_Список!#REF!,1)+1)))</f>
        <v>#REF!</v>
      </c>
      <c r="J186" s="236"/>
      <c r="K186" s="347"/>
      <c r="L186" s="236"/>
      <c r="M186" s="236" t="e">
        <f>Заполните_Список!#REF!</f>
        <v>#REF!</v>
      </c>
      <c r="N186" s="259" t="str">
        <f t="shared" si="11"/>
        <v/>
      </c>
      <c r="O186" s="236" t="e">
        <f>Заполните_Список!#REF!</f>
        <v>#REF!</v>
      </c>
      <c r="P186" s="243"/>
      <c r="Q186" s="243"/>
      <c r="R186" s="243"/>
      <c r="S186" s="243"/>
      <c r="T186" s="236" t="e">
        <f>Заполните_Список!#REF!</f>
        <v>#REF!</v>
      </c>
      <c r="U186" s="236" t="e">
        <f>Заполните_Список!#REF!</f>
        <v>#REF!</v>
      </c>
      <c r="V186" s="236" t="e">
        <f>Заполните_Список!#REF!</f>
        <v>#REF!</v>
      </c>
      <c r="W186" s="236" t="e">
        <f>Заполните_Список!#REF!</f>
        <v>#REF!</v>
      </c>
      <c r="X186" s="236" t="e">
        <f>Заполните_Список!#REF!</f>
        <v>#REF!</v>
      </c>
      <c r="Y186" s="236" t="e">
        <f>Заполните_Список!#REF!</f>
        <v>#REF!</v>
      </c>
      <c r="Z186" s="236" t="e">
        <f>Заполните_Список!#REF!</f>
        <v>#REF!</v>
      </c>
      <c r="AA186" s="236" t="e">
        <f>Заполните_Список!#REF!</f>
        <v>#REF!</v>
      </c>
      <c r="AB186" s="236" t="e">
        <f>Заполните_Список!#REF!</f>
        <v>#REF!</v>
      </c>
      <c r="AC186" s="236" t="e">
        <f>Заполните_Список!#REF!</f>
        <v>#REF!</v>
      </c>
      <c r="AD186" s="236" t="e">
        <f>Заполните_Список!#REF!</f>
        <v>#REF!</v>
      </c>
      <c r="AE186" s="236" t="e">
        <f>Заполните_Список!#REF!</f>
        <v>#REF!</v>
      </c>
      <c r="AF186" s="236" t="e">
        <f>Заполните_Список!#REF!</f>
        <v>#REF!</v>
      </c>
      <c r="AG186" s="236" t="e">
        <f>Заполните_Список!#REF!</f>
        <v>#REF!</v>
      </c>
      <c r="AH186" s="236" t="e">
        <f>Заполните_Список!#REF!</f>
        <v>#REF!</v>
      </c>
      <c r="AI186" s="236" t="e">
        <f>Заполните_Список!#REF!</f>
        <v>#REF!</v>
      </c>
      <c r="AJ186" s="236" t="e">
        <f>Заполните_Список!#REF!</f>
        <v>#REF!</v>
      </c>
      <c r="AK186" s="236" t="e">
        <f>Заполните_Список!#REF!</f>
        <v>#REF!</v>
      </c>
      <c r="AL186" s="236" t="e">
        <f>Заполните_Список!#REF!</f>
        <v>#REF!</v>
      </c>
      <c r="AM186" s="236" t="e">
        <f>Заполните_Список!#REF!</f>
        <v>#REF!</v>
      </c>
      <c r="AN186" s="236" t="e">
        <f>Заполните_Список!#REF!</f>
        <v>#REF!</v>
      </c>
      <c r="AO186" s="236" t="e">
        <f>Заполните_Список!#REF!</f>
        <v>#REF!</v>
      </c>
      <c r="AP186" s="236" t="e">
        <f>Заполните_Список!#REF!</f>
        <v>#REF!</v>
      </c>
      <c r="AQ186" s="236" t="e">
        <f>Заполните_Список!#REF!</f>
        <v>#REF!</v>
      </c>
    </row>
    <row r="187" spans="1:43" ht="18.75" customHeight="1">
      <c r="A187" s="243" t="e">
        <f>Заполните_Список!#REF!</f>
        <v>#REF!</v>
      </c>
      <c r="B187" s="244" t="e">
        <f>Заполните_Список!#REF!</f>
        <v>#REF!</v>
      </c>
      <c r="C187" s="258" t="str">
        <f t="shared" si="9"/>
        <v/>
      </c>
      <c r="D187" s="244" t="e">
        <f>Заполните_Список!#REF!</f>
        <v>#REF!</v>
      </c>
      <c r="E187" s="236"/>
      <c r="F187" s="243">
        <f t="shared" si="10"/>
        <v>184</v>
      </c>
      <c r="G187" s="236" t="e">
        <f>LEFT(Заполните_Список!#REF!,FIND(" ",Заполните_Список!#REF!,1)-1)</f>
        <v>#REF!</v>
      </c>
      <c r="H187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87" s="236" t="e">
        <f>RIGHT(Заполните_Список!#REF!,LEN(Заполните_Список!#REF!)-(FIND(" ",Заполните_Список!#REF!,FIND(" ",Заполните_Список!#REF!,1)+1)))</f>
        <v>#REF!</v>
      </c>
      <c r="J187" s="236"/>
      <c r="K187" s="347"/>
      <c r="L187" s="236"/>
      <c r="M187" s="236" t="e">
        <f>Заполните_Список!#REF!</f>
        <v>#REF!</v>
      </c>
      <c r="N187" s="259" t="str">
        <f t="shared" si="11"/>
        <v/>
      </c>
      <c r="O187" s="236" t="e">
        <f>Заполните_Список!#REF!</f>
        <v>#REF!</v>
      </c>
      <c r="P187" s="243"/>
      <c r="Q187" s="243"/>
      <c r="R187" s="243"/>
      <c r="S187" s="243"/>
      <c r="T187" s="236" t="e">
        <f>Заполните_Список!#REF!</f>
        <v>#REF!</v>
      </c>
      <c r="U187" s="236" t="e">
        <f>Заполните_Список!#REF!</f>
        <v>#REF!</v>
      </c>
      <c r="V187" s="236" t="e">
        <f>Заполните_Список!#REF!</f>
        <v>#REF!</v>
      </c>
      <c r="W187" s="236" t="e">
        <f>Заполните_Список!#REF!</f>
        <v>#REF!</v>
      </c>
      <c r="X187" s="236" t="e">
        <f>Заполните_Список!#REF!</f>
        <v>#REF!</v>
      </c>
      <c r="Y187" s="236" t="e">
        <f>Заполните_Список!#REF!</f>
        <v>#REF!</v>
      </c>
      <c r="Z187" s="236" t="e">
        <f>Заполните_Список!#REF!</f>
        <v>#REF!</v>
      </c>
      <c r="AA187" s="236" t="e">
        <f>Заполните_Список!#REF!</f>
        <v>#REF!</v>
      </c>
      <c r="AB187" s="236" t="e">
        <f>Заполните_Список!#REF!</f>
        <v>#REF!</v>
      </c>
      <c r="AC187" s="236" t="e">
        <f>Заполните_Список!#REF!</f>
        <v>#REF!</v>
      </c>
      <c r="AD187" s="236" t="e">
        <f>Заполните_Список!#REF!</f>
        <v>#REF!</v>
      </c>
      <c r="AE187" s="236" t="e">
        <f>Заполните_Список!#REF!</f>
        <v>#REF!</v>
      </c>
      <c r="AF187" s="236" t="e">
        <f>Заполните_Список!#REF!</f>
        <v>#REF!</v>
      </c>
      <c r="AG187" s="236" t="e">
        <f>Заполните_Список!#REF!</f>
        <v>#REF!</v>
      </c>
      <c r="AH187" s="236" t="e">
        <f>Заполните_Список!#REF!</f>
        <v>#REF!</v>
      </c>
      <c r="AI187" s="236" t="e">
        <f>Заполните_Список!#REF!</f>
        <v>#REF!</v>
      </c>
      <c r="AJ187" s="236" t="e">
        <f>Заполните_Список!#REF!</f>
        <v>#REF!</v>
      </c>
      <c r="AK187" s="236" t="e">
        <f>Заполните_Список!#REF!</f>
        <v>#REF!</v>
      </c>
      <c r="AL187" s="236" t="e">
        <f>Заполните_Список!#REF!</f>
        <v>#REF!</v>
      </c>
      <c r="AM187" s="236" t="e">
        <f>Заполните_Список!#REF!</f>
        <v>#REF!</v>
      </c>
      <c r="AN187" s="236" t="e">
        <f>Заполните_Список!#REF!</f>
        <v>#REF!</v>
      </c>
      <c r="AO187" s="236" t="e">
        <f>Заполните_Список!#REF!</f>
        <v>#REF!</v>
      </c>
      <c r="AP187" s="236" t="e">
        <f>Заполните_Список!#REF!</f>
        <v>#REF!</v>
      </c>
      <c r="AQ187" s="236" t="e">
        <f>Заполните_Список!#REF!</f>
        <v>#REF!</v>
      </c>
    </row>
    <row r="188" spans="1:43" ht="18.75" customHeight="1">
      <c r="A188" s="243" t="e">
        <f>Заполните_Список!#REF!</f>
        <v>#REF!</v>
      </c>
      <c r="B188" s="244" t="e">
        <f>Заполните_Список!#REF!</f>
        <v>#REF!</v>
      </c>
      <c r="C188" s="258" t="str">
        <f t="shared" si="9"/>
        <v/>
      </c>
      <c r="D188" s="244" t="e">
        <f>Заполните_Список!#REF!</f>
        <v>#REF!</v>
      </c>
      <c r="E188" s="236"/>
      <c r="F188" s="243">
        <f t="shared" si="10"/>
        <v>185</v>
      </c>
      <c r="G188" s="236" t="e">
        <f>LEFT(Заполните_Список!#REF!,FIND(" ",Заполните_Список!#REF!,1)-1)</f>
        <v>#REF!</v>
      </c>
      <c r="H188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88" s="236" t="e">
        <f>RIGHT(Заполните_Список!#REF!,LEN(Заполните_Список!#REF!)-(FIND(" ",Заполните_Список!#REF!,FIND(" ",Заполните_Список!#REF!,1)+1)))</f>
        <v>#REF!</v>
      </c>
      <c r="J188" s="236"/>
      <c r="K188" s="347"/>
      <c r="L188" s="236"/>
      <c r="M188" s="236" t="e">
        <f>Заполните_Список!#REF!</f>
        <v>#REF!</v>
      </c>
      <c r="N188" s="259" t="str">
        <f t="shared" si="11"/>
        <v/>
      </c>
      <c r="O188" s="236" t="e">
        <f>Заполните_Список!#REF!</f>
        <v>#REF!</v>
      </c>
      <c r="P188" s="243"/>
      <c r="Q188" s="243"/>
      <c r="R188" s="243"/>
      <c r="S188" s="243"/>
      <c r="T188" s="236" t="e">
        <f>Заполните_Список!#REF!</f>
        <v>#REF!</v>
      </c>
      <c r="U188" s="236" t="e">
        <f>Заполните_Список!#REF!</f>
        <v>#REF!</v>
      </c>
      <c r="V188" s="236" t="e">
        <f>Заполните_Список!#REF!</f>
        <v>#REF!</v>
      </c>
      <c r="W188" s="236" t="e">
        <f>Заполните_Список!#REF!</f>
        <v>#REF!</v>
      </c>
      <c r="X188" s="236" t="e">
        <f>Заполните_Список!#REF!</f>
        <v>#REF!</v>
      </c>
      <c r="Y188" s="236" t="e">
        <f>Заполните_Список!#REF!</f>
        <v>#REF!</v>
      </c>
      <c r="Z188" s="236" t="e">
        <f>Заполните_Список!#REF!</f>
        <v>#REF!</v>
      </c>
      <c r="AA188" s="236" t="e">
        <f>Заполните_Список!#REF!</f>
        <v>#REF!</v>
      </c>
      <c r="AB188" s="236" t="e">
        <f>Заполните_Список!#REF!</f>
        <v>#REF!</v>
      </c>
      <c r="AC188" s="236" t="e">
        <f>Заполните_Список!#REF!</f>
        <v>#REF!</v>
      </c>
      <c r="AD188" s="236" t="e">
        <f>Заполните_Список!#REF!</f>
        <v>#REF!</v>
      </c>
      <c r="AE188" s="236" t="e">
        <f>Заполните_Список!#REF!</f>
        <v>#REF!</v>
      </c>
      <c r="AF188" s="236" t="e">
        <f>Заполните_Список!#REF!</f>
        <v>#REF!</v>
      </c>
      <c r="AG188" s="236" t="e">
        <f>Заполните_Список!#REF!</f>
        <v>#REF!</v>
      </c>
      <c r="AH188" s="236" t="e">
        <f>Заполните_Список!#REF!</f>
        <v>#REF!</v>
      </c>
      <c r="AI188" s="236" t="e">
        <f>Заполните_Список!#REF!</f>
        <v>#REF!</v>
      </c>
      <c r="AJ188" s="236" t="e">
        <f>Заполните_Список!#REF!</f>
        <v>#REF!</v>
      </c>
      <c r="AK188" s="236" t="e">
        <f>Заполните_Список!#REF!</f>
        <v>#REF!</v>
      </c>
      <c r="AL188" s="236" t="e">
        <f>Заполните_Список!#REF!</f>
        <v>#REF!</v>
      </c>
      <c r="AM188" s="236" t="e">
        <f>Заполните_Список!#REF!</f>
        <v>#REF!</v>
      </c>
      <c r="AN188" s="236" t="e">
        <f>Заполните_Список!#REF!</f>
        <v>#REF!</v>
      </c>
      <c r="AO188" s="236" t="e">
        <f>Заполните_Список!#REF!</f>
        <v>#REF!</v>
      </c>
      <c r="AP188" s="236" t="e">
        <f>Заполните_Список!#REF!</f>
        <v>#REF!</v>
      </c>
      <c r="AQ188" s="236" t="e">
        <f>Заполните_Список!#REF!</f>
        <v>#REF!</v>
      </c>
    </row>
    <row r="189" spans="1:43" ht="18.75" customHeight="1">
      <c r="A189" s="243" t="e">
        <f>Заполните_Список!#REF!</f>
        <v>#REF!</v>
      </c>
      <c r="B189" s="244">
        <f>Заполните_Список!$C122</f>
        <v>128</v>
      </c>
      <c r="C189" s="258" t="str">
        <f t="shared" si="9"/>
        <v>Оленинский муниципальный округ</v>
      </c>
      <c r="D189" s="244">
        <f>Заполните_Список!$G122</f>
        <v>280005</v>
      </c>
      <c r="E189" s="236"/>
      <c r="F189" s="243">
        <f t="shared" si="10"/>
        <v>186</v>
      </c>
      <c r="G189" s="236" t="str">
        <f>LEFT(Заполните_Список!$F122,FIND(" ",Заполните_Список!$F122,1)-1)</f>
        <v>Карташов</v>
      </c>
      <c r="H189" s="236" t="str">
        <f>MID(Заполните_Список!$F122,FIND(" ",Заполните_Список!$F122,1)+1,(FIND(" ",Заполните_Список!$F122,FIND(" ",Заполните_Список!$F122,1)+1)-FIND(" ",Заполните_Список!$F122,1))-1)</f>
        <v>Константин</v>
      </c>
      <c r="I189" s="236" t="str">
        <f>RIGHT(Заполните_Список!$F122,LEN(Заполните_Список!$F122)-(FIND(" ",Заполните_Список!$F122,FIND(" ",Заполните_Список!$F122,1)+1)))</f>
        <v>Дмитриевич</v>
      </c>
      <c r="J189" s="236"/>
      <c r="K189" s="347"/>
      <c r="L189" s="236"/>
      <c r="M189" s="236">
        <f>Заполните_Список!L122</f>
        <v>0</v>
      </c>
      <c r="N189" s="259" t="str">
        <f t="shared" si="11"/>
        <v>Муниципальное казенное общеобразовательное учреждение Оленинская основная общеобразовательная школа</v>
      </c>
      <c r="O189" s="236">
        <f>Заполните_Список!I122</f>
        <v>7</v>
      </c>
      <c r="P189" s="243"/>
      <c r="Q189" s="243"/>
      <c r="R189" s="243"/>
      <c r="S189" s="243"/>
      <c r="T189" s="236" t="e">
        <f>Заполните_Список!#REF!</f>
        <v>#REF!</v>
      </c>
      <c r="U189" s="236" t="e">
        <f>Заполните_Список!#REF!</f>
        <v>#REF!</v>
      </c>
      <c r="V189" s="236" t="e">
        <f>Заполните_Список!#REF!</f>
        <v>#REF!</v>
      </c>
      <c r="W189" s="236" t="e">
        <f>Заполните_Список!#REF!</f>
        <v>#REF!</v>
      </c>
      <c r="X189" s="236" t="e">
        <f>Заполните_Список!#REF!</f>
        <v>#REF!</v>
      </c>
      <c r="Y189" s="236" t="e">
        <f>Заполните_Список!#REF!</f>
        <v>#REF!</v>
      </c>
      <c r="Z189" s="236" t="e">
        <f>Заполните_Список!#REF!</f>
        <v>#REF!</v>
      </c>
      <c r="AA189" s="236" t="e">
        <f>Заполните_Список!#REF!</f>
        <v>#REF!</v>
      </c>
      <c r="AB189" s="236" t="e">
        <f>Заполните_Список!#REF!</f>
        <v>#REF!</v>
      </c>
      <c r="AC189" s="236" t="e">
        <f>Заполните_Список!#REF!</f>
        <v>#REF!</v>
      </c>
      <c r="AD189" s="236" t="e">
        <f>Заполните_Список!#REF!</f>
        <v>#REF!</v>
      </c>
      <c r="AE189" s="236" t="e">
        <f>Заполните_Список!#REF!</f>
        <v>#REF!</v>
      </c>
      <c r="AF189" s="236" t="e">
        <f>Заполните_Список!#REF!</f>
        <v>#REF!</v>
      </c>
      <c r="AG189" s="236" t="e">
        <f>Заполните_Список!#REF!</f>
        <v>#REF!</v>
      </c>
      <c r="AH189" s="236" t="e">
        <f>Заполните_Список!#REF!</f>
        <v>#REF!</v>
      </c>
      <c r="AI189" s="236" t="e">
        <f>Заполните_Список!#REF!</f>
        <v>#REF!</v>
      </c>
      <c r="AJ189" s="236" t="e">
        <f>Заполните_Список!#REF!</f>
        <v>#REF!</v>
      </c>
      <c r="AK189" s="236" t="e">
        <f>Заполните_Список!#REF!</f>
        <v>#REF!</v>
      </c>
      <c r="AL189" s="236" t="e">
        <f>Заполните_Список!#REF!</f>
        <v>#REF!</v>
      </c>
      <c r="AM189" s="236" t="e">
        <f>Заполните_Список!#REF!</f>
        <v>#REF!</v>
      </c>
      <c r="AN189" s="236" t="e">
        <f>Заполните_Список!#REF!</f>
        <v>#REF!</v>
      </c>
      <c r="AO189" s="236" t="e">
        <f>Заполните_Список!#REF!</f>
        <v>#REF!</v>
      </c>
      <c r="AP189" s="236" t="e">
        <f>Заполните_Список!#REF!</f>
        <v>#REF!</v>
      </c>
      <c r="AQ189" s="236" t="e">
        <f>Заполните_Список!#REF!</f>
        <v>#REF!</v>
      </c>
    </row>
    <row r="190" spans="1:43" ht="18.75" customHeight="1">
      <c r="A190" s="243">
        <f>Заполните_Список!$B122</f>
        <v>187</v>
      </c>
      <c r="B190" s="244">
        <f>Заполните_Список!$C123</f>
        <v>128</v>
      </c>
      <c r="C190" s="258" t="str">
        <f t="shared" si="9"/>
        <v>Оленинский муниципальный округ</v>
      </c>
      <c r="D190" s="244">
        <f>Заполните_Список!$G123</f>
        <v>280005</v>
      </c>
      <c r="E190" s="236"/>
      <c r="F190" s="243">
        <f t="shared" si="10"/>
        <v>187</v>
      </c>
      <c r="G190" s="236" t="str">
        <f>LEFT(Заполните_Список!$F123,FIND(" ",Заполните_Список!$F123,1)-1)</f>
        <v>Новоженов</v>
      </c>
      <c r="H190" s="236" t="str">
        <f>MID(Заполните_Список!$F123,FIND(" ",Заполните_Список!$F123,1)+1,(FIND(" ",Заполните_Список!$F123,FIND(" ",Заполните_Список!$F123,1)+1)-FIND(" ",Заполните_Список!$F123,1))-1)</f>
        <v>Виталий</v>
      </c>
      <c r="I190" s="236" t="str">
        <f>RIGHT(Заполните_Список!$F123,LEN(Заполните_Список!$F123)-(FIND(" ",Заполните_Список!$F123,FIND(" ",Заполните_Список!$F123,1)+1)))</f>
        <v>Дмитриевич</v>
      </c>
      <c r="J190" s="236"/>
      <c r="K190" s="347"/>
      <c r="L190" s="236"/>
      <c r="M190" s="236">
        <f>Заполните_Список!L123</f>
        <v>0</v>
      </c>
      <c r="N190" s="259" t="str">
        <f t="shared" si="11"/>
        <v>Муниципальное казенное общеобразовательное учреждение Оленинская основная общеобразовательная школа</v>
      </c>
      <c r="O190" s="236">
        <f>Заполните_Список!I123</f>
        <v>7</v>
      </c>
      <c r="P190" s="243"/>
      <c r="Q190" s="243"/>
      <c r="R190" s="243"/>
      <c r="S190" s="243"/>
      <c r="T190" s="236">
        <f>Заполните_Список!N122</f>
        <v>0</v>
      </c>
      <c r="U190" s="236">
        <f>Заполните_Список!O122</f>
        <v>0</v>
      </c>
      <c r="V190" s="236">
        <f>Заполните_Список!P122</f>
        <v>0</v>
      </c>
      <c r="W190" s="236">
        <f>Заполните_Список!Q122</f>
        <v>0</v>
      </c>
      <c r="X190" s="236">
        <f>Заполните_Список!R122</f>
        <v>0</v>
      </c>
      <c r="Y190" s="236">
        <f>Заполните_Список!S122</f>
        <v>0</v>
      </c>
      <c r="Z190" s="236">
        <f>Заполните_Список!T122</f>
        <v>0</v>
      </c>
      <c r="AA190" s="236">
        <f>Заполните_Список!U122</f>
        <v>0</v>
      </c>
      <c r="AB190" s="236">
        <f>Заполните_Список!V122</f>
        <v>0</v>
      </c>
      <c r="AC190" s="236">
        <f>Заполните_Список!W122</f>
        <v>0</v>
      </c>
      <c r="AD190" s="236">
        <f>Заполните_Список!X122</f>
        <v>0</v>
      </c>
      <c r="AE190" s="236">
        <f>Заполните_Список!Y122</f>
        <v>0</v>
      </c>
      <c r="AF190" s="236">
        <f>Заполните_Список!Z122</f>
        <v>0</v>
      </c>
      <c r="AG190" s="236">
        <f>Заполните_Список!AA122</f>
        <v>0</v>
      </c>
      <c r="AH190" s="236">
        <f>Заполните_Список!AB122</f>
        <v>0</v>
      </c>
      <c r="AI190" s="236">
        <f>Заполните_Список!AC122</f>
        <v>0</v>
      </c>
      <c r="AJ190" s="236">
        <f>Заполните_Список!AD122</f>
        <v>0</v>
      </c>
      <c r="AK190" s="236">
        <f>Заполните_Список!AE122</f>
        <v>0</v>
      </c>
      <c r="AL190" s="236">
        <f>Заполните_Список!AF122</f>
        <v>0</v>
      </c>
      <c r="AM190" s="236">
        <f>Заполните_Список!AG122</f>
        <v>0</v>
      </c>
      <c r="AN190" s="236">
        <f>Заполните_Список!AH122</f>
        <v>0</v>
      </c>
      <c r="AO190" s="236">
        <f>Заполните_Список!AI122</f>
        <v>0</v>
      </c>
      <c r="AP190" s="236">
        <f>Заполните_Список!AJ122</f>
        <v>0</v>
      </c>
      <c r="AQ190" s="236">
        <f>Заполните_Список!AK122</f>
        <v>0</v>
      </c>
    </row>
    <row r="191" spans="1:43" ht="18.75" customHeight="1">
      <c r="A191" s="243">
        <f>Заполните_Список!$B123</f>
        <v>188</v>
      </c>
      <c r="B191" s="244">
        <f>Заполните_Список!$C124</f>
        <v>128</v>
      </c>
      <c r="C191" s="258" t="str">
        <f t="shared" si="9"/>
        <v>Оленинский муниципальный округ</v>
      </c>
      <c r="D191" s="244">
        <f>Заполните_Список!$G124</f>
        <v>280005</v>
      </c>
      <c r="E191" s="236"/>
      <c r="F191" s="243">
        <f t="shared" si="10"/>
        <v>188</v>
      </c>
      <c r="G191" s="236" t="str">
        <f>LEFT(Заполните_Список!$F124,FIND(" ",Заполните_Список!$F124,1)-1)</f>
        <v>Федоров</v>
      </c>
      <c r="H191" s="236" t="str">
        <f>MID(Заполните_Список!$F124,FIND(" ",Заполните_Список!$F124,1)+1,(FIND(" ",Заполните_Список!$F124,FIND(" ",Заполните_Список!$F124,1)+1)-FIND(" ",Заполните_Список!$F124,1))-1)</f>
        <v>Сергей</v>
      </c>
      <c r="I191" s="236" t="str">
        <f>RIGHT(Заполните_Список!$F124,LEN(Заполните_Список!$F124)-(FIND(" ",Заполните_Список!$F124,FIND(" ",Заполните_Список!$F124,1)+1)))</f>
        <v>Владимирович</v>
      </c>
      <c r="J191" s="236"/>
      <c r="K191" s="347"/>
      <c r="L191" s="236"/>
      <c r="M191" s="236">
        <f>Заполните_Список!L124</f>
        <v>0</v>
      </c>
      <c r="N191" s="259" t="str">
        <f t="shared" si="11"/>
        <v>Муниципальное казенное общеобразовательное учреждение Оленинская основная общеобразовательная школа</v>
      </c>
      <c r="O191" s="236">
        <f>Заполните_Список!I124</f>
        <v>7</v>
      </c>
      <c r="P191" s="243"/>
      <c r="Q191" s="243"/>
      <c r="R191" s="243"/>
      <c r="S191" s="243"/>
      <c r="T191" s="236">
        <f>Заполните_Список!N123</f>
        <v>0</v>
      </c>
      <c r="U191" s="236">
        <f>Заполните_Список!O123</f>
        <v>0</v>
      </c>
      <c r="V191" s="236">
        <f>Заполните_Список!P123</f>
        <v>0</v>
      </c>
      <c r="W191" s="236">
        <f>Заполните_Список!Q123</f>
        <v>0</v>
      </c>
      <c r="X191" s="236">
        <f>Заполните_Список!R123</f>
        <v>0</v>
      </c>
      <c r="Y191" s="236">
        <f>Заполните_Список!S123</f>
        <v>0</v>
      </c>
      <c r="Z191" s="236">
        <f>Заполните_Список!T123</f>
        <v>0</v>
      </c>
      <c r="AA191" s="236">
        <f>Заполните_Список!U123</f>
        <v>0</v>
      </c>
      <c r="AB191" s="236">
        <f>Заполните_Список!V123</f>
        <v>0</v>
      </c>
      <c r="AC191" s="236">
        <f>Заполните_Список!W123</f>
        <v>0</v>
      </c>
      <c r="AD191" s="236">
        <f>Заполните_Список!X123</f>
        <v>0</v>
      </c>
      <c r="AE191" s="236">
        <f>Заполните_Список!Y123</f>
        <v>0</v>
      </c>
      <c r="AF191" s="236">
        <f>Заполните_Список!Z123</f>
        <v>0</v>
      </c>
      <c r="AG191" s="236">
        <f>Заполните_Список!AA123</f>
        <v>0</v>
      </c>
      <c r="AH191" s="236">
        <f>Заполните_Список!AB123</f>
        <v>0</v>
      </c>
      <c r="AI191" s="236">
        <f>Заполните_Список!AC123</f>
        <v>0</v>
      </c>
      <c r="AJ191" s="236">
        <f>Заполните_Список!AD123</f>
        <v>0</v>
      </c>
      <c r="AK191" s="236">
        <f>Заполните_Список!AE123</f>
        <v>0</v>
      </c>
      <c r="AL191" s="236">
        <f>Заполните_Список!AF123</f>
        <v>0</v>
      </c>
      <c r="AM191" s="236">
        <f>Заполните_Список!AG123</f>
        <v>0</v>
      </c>
      <c r="AN191" s="236">
        <f>Заполните_Список!AH123</f>
        <v>0</v>
      </c>
      <c r="AO191" s="236">
        <f>Заполните_Список!AI123</f>
        <v>0</v>
      </c>
      <c r="AP191" s="236">
        <f>Заполните_Список!AJ123</f>
        <v>0</v>
      </c>
      <c r="AQ191" s="236">
        <f>Заполните_Список!AK123</f>
        <v>0</v>
      </c>
    </row>
    <row r="192" spans="1:43" ht="18.75" customHeight="1">
      <c r="A192" s="243">
        <f>Заполните_Список!$B124</f>
        <v>189</v>
      </c>
      <c r="B192" s="244">
        <f>Заполните_Список!$C125</f>
        <v>128</v>
      </c>
      <c r="C192" s="258" t="str">
        <f t="shared" si="9"/>
        <v>Оленинский муниципальный округ</v>
      </c>
      <c r="D192" s="244">
        <f>Заполните_Список!$G125</f>
        <v>280005</v>
      </c>
      <c r="E192" s="236"/>
      <c r="F192" s="243">
        <f t="shared" si="10"/>
        <v>189</v>
      </c>
      <c r="G192" s="236" t="str">
        <f>LEFT(Заполните_Список!$F125,FIND(" ",Заполните_Список!$F125,1)-1)</f>
        <v>Баранова</v>
      </c>
      <c r="H192" s="236" t="str">
        <f>MID(Заполните_Список!$F125,FIND(" ",Заполните_Список!$F125,1)+1,(FIND(" ",Заполните_Список!$F125,FIND(" ",Заполните_Список!$F125,1)+1)-FIND(" ",Заполните_Список!$F125,1))-1)</f>
        <v>Мария</v>
      </c>
      <c r="I192" s="236" t="str">
        <f>RIGHT(Заполните_Список!$F125,LEN(Заполните_Список!$F125)-(FIND(" ",Заполните_Список!$F125,FIND(" ",Заполните_Список!$F125,1)+1)))</f>
        <v>Алексеевна</v>
      </c>
      <c r="J192" s="236"/>
      <c r="K192" s="347"/>
      <c r="L192" s="236"/>
      <c r="M192" s="236">
        <f>Заполните_Список!L125</f>
        <v>0</v>
      </c>
      <c r="N192" s="259" t="str">
        <f t="shared" si="11"/>
        <v>Муниципальное казенное общеобразовательное учреждение Оленинская основная общеобразовательная школа</v>
      </c>
      <c r="O192" s="236">
        <f>Заполните_Список!I125</f>
        <v>7</v>
      </c>
      <c r="P192" s="243"/>
      <c r="Q192" s="243"/>
      <c r="R192" s="243"/>
      <c r="S192" s="243"/>
      <c r="T192" s="236">
        <f>Заполните_Список!N124</f>
        <v>0</v>
      </c>
      <c r="U192" s="236">
        <f>Заполните_Список!O124</f>
        <v>0</v>
      </c>
      <c r="V192" s="236">
        <f>Заполните_Список!P124</f>
        <v>0</v>
      </c>
      <c r="W192" s="236" t="str">
        <f>Заполните_Список!Q124</f>
        <v>участник</v>
      </c>
      <c r="X192" s="236">
        <f>Заполните_Список!R124</f>
        <v>0</v>
      </c>
      <c r="Y192" s="236">
        <f>Заполните_Список!S124</f>
        <v>0</v>
      </c>
      <c r="Z192" s="236">
        <f>Заполните_Список!T124</f>
        <v>0</v>
      </c>
      <c r="AA192" s="236">
        <f>Заполните_Список!U124</f>
        <v>0</v>
      </c>
      <c r="AB192" s="236">
        <f>Заполните_Список!V124</f>
        <v>0</v>
      </c>
      <c r="AC192" s="236">
        <f>Заполните_Список!W124</f>
        <v>0</v>
      </c>
      <c r="AD192" s="236">
        <f>Заполните_Список!X124</f>
        <v>0</v>
      </c>
      <c r="AE192" s="236">
        <f>Заполните_Список!Y124</f>
        <v>0</v>
      </c>
      <c r="AF192" s="236">
        <f>Заполните_Список!Z124</f>
        <v>0</v>
      </c>
      <c r="AG192" s="236">
        <f>Заполните_Список!AA124</f>
        <v>0</v>
      </c>
      <c r="AH192" s="236">
        <f>Заполните_Список!AB124</f>
        <v>0</v>
      </c>
      <c r="AI192" s="236">
        <f>Заполните_Список!AC124</f>
        <v>0</v>
      </c>
      <c r="AJ192" s="236">
        <f>Заполните_Список!AD124</f>
        <v>0</v>
      </c>
      <c r="AK192" s="236">
        <f>Заполните_Список!AE124</f>
        <v>0</v>
      </c>
      <c r="AL192" s="236">
        <f>Заполните_Список!AF124</f>
        <v>0</v>
      </c>
      <c r="AM192" s="236">
        <f>Заполните_Список!AG124</f>
        <v>0</v>
      </c>
      <c r="AN192" s="236">
        <f>Заполните_Список!AH124</f>
        <v>0</v>
      </c>
      <c r="AO192" s="236">
        <f>Заполните_Список!AI124</f>
        <v>0</v>
      </c>
      <c r="AP192" s="236">
        <f>Заполните_Список!AJ124</f>
        <v>0</v>
      </c>
      <c r="AQ192" s="236">
        <f>Заполните_Список!AK124</f>
        <v>0</v>
      </c>
    </row>
    <row r="193" spans="1:43" ht="18.75" customHeight="1">
      <c r="A193" s="243">
        <f>Заполните_Список!$B125</f>
        <v>190</v>
      </c>
      <c r="B193" s="244">
        <f>Заполните_Список!$C126</f>
        <v>128</v>
      </c>
      <c r="C193" s="258" t="str">
        <f t="shared" si="9"/>
        <v>Оленинский муниципальный округ</v>
      </c>
      <c r="D193" s="244">
        <f>Заполните_Список!$G126</f>
        <v>280005</v>
      </c>
      <c r="E193" s="236"/>
      <c r="F193" s="243">
        <f t="shared" si="10"/>
        <v>190</v>
      </c>
      <c r="G193" s="236" t="str">
        <f>LEFT(Заполните_Список!$F126,FIND(" ",Заполните_Список!$F126,1)-1)</f>
        <v>Лазурина</v>
      </c>
      <c r="H193" s="236" t="str">
        <f>MID(Заполните_Список!$F126,FIND(" ",Заполните_Список!$F126,1)+1,(FIND(" ",Заполните_Список!$F126,FIND(" ",Заполните_Список!$F126,1)+1)-FIND(" ",Заполните_Список!$F126,1))-1)</f>
        <v>Екатерина</v>
      </c>
      <c r="I193" s="236" t="str">
        <f>RIGHT(Заполните_Список!$F126,LEN(Заполните_Список!$F126)-(FIND(" ",Заполните_Список!$F126,FIND(" ",Заполните_Список!$F126,1)+1)))</f>
        <v>Алексеевна</v>
      </c>
      <c r="J193" s="236"/>
      <c r="K193" s="347"/>
      <c r="L193" s="236"/>
      <c r="M193" s="236">
        <f>Заполните_Список!L126</f>
        <v>0</v>
      </c>
      <c r="N193" s="259" t="str">
        <f t="shared" si="11"/>
        <v>Муниципальное казенное общеобразовательное учреждение Оленинская основная общеобразовательная школа</v>
      </c>
      <c r="O193" s="236">
        <f>Заполните_Список!I126</f>
        <v>7</v>
      </c>
      <c r="P193" s="243"/>
      <c r="Q193" s="243"/>
      <c r="R193" s="243"/>
      <c r="S193" s="243"/>
      <c r="T193" s="236">
        <f>Заполните_Список!N125</f>
        <v>0</v>
      </c>
      <c r="U193" s="236">
        <f>Заполните_Список!O125</f>
        <v>0</v>
      </c>
      <c r="V193" s="236">
        <f>Заполните_Список!P125</f>
        <v>0</v>
      </c>
      <c r="W193" s="236">
        <f>Заполните_Список!Q125</f>
        <v>0</v>
      </c>
      <c r="X193" s="236">
        <f>Заполните_Список!R125</f>
        <v>0</v>
      </c>
      <c r="Y193" s="236">
        <f>Заполните_Список!S125</f>
        <v>0</v>
      </c>
      <c r="Z193" s="236">
        <f>Заполните_Список!T125</f>
        <v>0</v>
      </c>
      <c r="AA193" s="236">
        <f>Заполните_Список!U125</f>
        <v>0</v>
      </c>
      <c r="AB193" s="236">
        <f>Заполните_Список!V125</f>
        <v>0</v>
      </c>
      <c r="AC193" s="236">
        <f>Заполните_Список!W125</f>
        <v>0</v>
      </c>
      <c r="AD193" s="236">
        <f>Заполните_Список!X125</f>
        <v>0</v>
      </c>
      <c r="AE193" s="236">
        <f>Заполните_Список!Y125</f>
        <v>0</v>
      </c>
      <c r="AF193" s="236">
        <f>Заполните_Список!Z125</f>
        <v>0</v>
      </c>
      <c r="AG193" s="236">
        <f>Заполните_Список!AA125</f>
        <v>0</v>
      </c>
      <c r="AH193" s="236">
        <f>Заполните_Список!AB125</f>
        <v>0</v>
      </c>
      <c r="AI193" s="236">
        <f>Заполните_Список!AC125</f>
        <v>0</v>
      </c>
      <c r="AJ193" s="236">
        <f>Заполните_Список!AD125</f>
        <v>0</v>
      </c>
      <c r="AK193" s="236">
        <f>Заполните_Список!AE125</f>
        <v>0</v>
      </c>
      <c r="AL193" s="236">
        <f>Заполните_Список!AF125</f>
        <v>0</v>
      </c>
      <c r="AM193" s="236">
        <f>Заполните_Список!AG125</f>
        <v>0</v>
      </c>
      <c r="AN193" s="236">
        <f>Заполните_Список!AH125</f>
        <v>0</v>
      </c>
      <c r="AO193" s="236">
        <f>Заполните_Список!AI125</f>
        <v>0</v>
      </c>
      <c r="AP193" s="236">
        <f>Заполните_Список!AJ125</f>
        <v>0</v>
      </c>
      <c r="AQ193" s="236">
        <f>Заполните_Список!AK125</f>
        <v>0</v>
      </c>
    </row>
    <row r="194" spans="1:43" ht="18.75" customHeight="1">
      <c r="A194" s="243">
        <f>Заполните_Список!$B126</f>
        <v>191</v>
      </c>
      <c r="B194" s="244">
        <f>Заполните_Список!$C127</f>
        <v>128</v>
      </c>
      <c r="C194" s="258" t="str">
        <f t="shared" si="9"/>
        <v>Оленинский муниципальный округ</v>
      </c>
      <c r="D194" s="244">
        <f>Заполните_Список!$G127</f>
        <v>280005</v>
      </c>
      <c r="E194" s="236"/>
      <c r="F194" s="243">
        <f t="shared" si="10"/>
        <v>191</v>
      </c>
      <c r="G194" s="236" t="str">
        <f>LEFT(Заполните_Список!$F127,FIND(" ",Заполните_Список!$F127,1)-1)</f>
        <v>Михайлова</v>
      </c>
      <c r="H194" s="236" t="str">
        <f>MID(Заполните_Список!$F127,FIND(" ",Заполните_Список!$F127,1)+1,(FIND(" ",Заполните_Список!$F127,FIND(" ",Заполните_Список!$F127,1)+1)-FIND(" ",Заполните_Список!$F127,1))-1)</f>
        <v>Арина</v>
      </c>
      <c r="I194" s="236" t="str">
        <f>RIGHT(Заполните_Список!$F127,LEN(Заполните_Список!$F127)-(FIND(" ",Заполните_Список!$F127,FIND(" ",Заполните_Список!$F127,1)+1)))</f>
        <v>Александровна</v>
      </c>
      <c r="J194" s="236"/>
      <c r="K194" s="347"/>
      <c r="L194" s="236"/>
      <c r="M194" s="236">
        <f>Заполните_Список!L127</f>
        <v>0</v>
      </c>
      <c r="N194" s="259" t="str">
        <f t="shared" si="11"/>
        <v>Муниципальное казенное общеобразовательное учреждение Оленинская основная общеобразовательная школа</v>
      </c>
      <c r="O194" s="236">
        <f>Заполните_Список!I127</f>
        <v>7</v>
      </c>
      <c r="P194" s="243"/>
      <c r="Q194" s="243"/>
      <c r="R194" s="243"/>
      <c r="S194" s="243"/>
      <c r="T194" s="236">
        <f>Заполните_Список!N126</f>
        <v>0</v>
      </c>
      <c r="U194" s="236">
        <f>Заполните_Список!O126</f>
        <v>0</v>
      </c>
      <c r="V194" s="236">
        <f>Заполните_Список!P126</f>
        <v>0</v>
      </c>
      <c r="W194" s="236">
        <f>Заполните_Список!Q126</f>
        <v>0</v>
      </c>
      <c r="X194" s="236">
        <f>Заполните_Список!R126</f>
        <v>0</v>
      </c>
      <c r="Y194" s="236">
        <f>Заполните_Список!S126</f>
        <v>0</v>
      </c>
      <c r="Z194" s="236">
        <f>Заполните_Список!T126</f>
        <v>0</v>
      </c>
      <c r="AA194" s="236">
        <f>Заполните_Список!U126</f>
        <v>0</v>
      </c>
      <c r="AB194" s="236">
        <f>Заполните_Список!V126</f>
        <v>0</v>
      </c>
      <c r="AC194" s="236">
        <f>Заполните_Список!W126</f>
        <v>0</v>
      </c>
      <c r="AD194" s="236">
        <f>Заполните_Список!X126</f>
        <v>0</v>
      </c>
      <c r="AE194" s="236">
        <f>Заполните_Список!Y126</f>
        <v>0</v>
      </c>
      <c r="AF194" s="236">
        <f>Заполните_Список!Z126</f>
        <v>0</v>
      </c>
      <c r="AG194" s="236">
        <f>Заполните_Список!AA126</f>
        <v>0</v>
      </c>
      <c r="AH194" s="236">
        <f>Заполните_Список!AB126</f>
        <v>0</v>
      </c>
      <c r="AI194" s="236">
        <f>Заполните_Список!AC126</f>
        <v>0</v>
      </c>
      <c r="AJ194" s="236">
        <f>Заполните_Список!AD126</f>
        <v>0</v>
      </c>
      <c r="AK194" s="236">
        <f>Заполните_Список!AE126</f>
        <v>0</v>
      </c>
      <c r="AL194" s="236">
        <f>Заполните_Список!AF126</f>
        <v>0</v>
      </c>
      <c r="AM194" s="236">
        <f>Заполните_Список!AG126</f>
        <v>0</v>
      </c>
      <c r="AN194" s="236">
        <f>Заполните_Список!AH126</f>
        <v>0</v>
      </c>
      <c r="AO194" s="236">
        <f>Заполните_Список!AI126</f>
        <v>0</v>
      </c>
      <c r="AP194" s="236">
        <f>Заполните_Список!AJ126</f>
        <v>0</v>
      </c>
      <c r="AQ194" s="236">
        <f>Заполните_Список!AK126</f>
        <v>0</v>
      </c>
    </row>
    <row r="195" spans="1:43" ht="18.75" customHeight="1">
      <c r="A195" s="243">
        <f>Заполните_Список!$B127</f>
        <v>192</v>
      </c>
      <c r="B195" s="244" t="e">
        <f>Заполните_Список!#REF!</f>
        <v>#REF!</v>
      </c>
      <c r="C195" s="258" t="str">
        <f t="shared" si="9"/>
        <v/>
      </c>
      <c r="D195" s="244" t="e">
        <f>Заполните_Список!#REF!</f>
        <v>#REF!</v>
      </c>
      <c r="E195" s="236"/>
      <c r="F195" s="243">
        <f t="shared" si="10"/>
        <v>192</v>
      </c>
      <c r="G195" s="236" t="e">
        <f>LEFT(Заполните_Список!#REF!,FIND(" ",Заполните_Список!#REF!,1)-1)</f>
        <v>#REF!</v>
      </c>
      <c r="H195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95" s="236" t="e">
        <f>RIGHT(Заполните_Список!#REF!,LEN(Заполните_Список!#REF!)-(FIND(" ",Заполните_Список!#REF!,FIND(" ",Заполните_Список!#REF!,1)+1)))</f>
        <v>#REF!</v>
      </c>
      <c r="J195" s="236"/>
      <c r="K195" s="347"/>
      <c r="L195" s="236"/>
      <c r="M195" s="236" t="e">
        <f>Заполните_Список!#REF!</f>
        <v>#REF!</v>
      </c>
      <c r="N195" s="259" t="str">
        <f t="shared" si="11"/>
        <v/>
      </c>
      <c r="O195" s="236" t="e">
        <f>Заполните_Список!#REF!</f>
        <v>#REF!</v>
      </c>
      <c r="P195" s="243"/>
      <c r="Q195" s="243"/>
      <c r="R195" s="243"/>
      <c r="S195" s="243"/>
      <c r="T195" s="236">
        <f>Заполните_Список!N127</f>
        <v>0</v>
      </c>
      <c r="U195" s="236">
        <f>Заполните_Список!O127</f>
        <v>0</v>
      </c>
      <c r="V195" s="236">
        <f>Заполните_Список!P127</f>
        <v>0</v>
      </c>
      <c r="W195" s="236">
        <f>Заполните_Список!Q127</f>
        <v>0</v>
      </c>
      <c r="X195" s="236">
        <f>Заполните_Список!R127</f>
        <v>0</v>
      </c>
      <c r="Y195" s="236">
        <f>Заполните_Список!S127</f>
        <v>0</v>
      </c>
      <c r="Z195" s="236">
        <f>Заполните_Список!T127</f>
        <v>0</v>
      </c>
      <c r="AA195" s="236">
        <f>Заполните_Список!U127</f>
        <v>0</v>
      </c>
      <c r="AB195" s="236">
        <f>Заполните_Список!V127</f>
        <v>0</v>
      </c>
      <c r="AC195" s="236">
        <f>Заполните_Список!W127</f>
        <v>0</v>
      </c>
      <c r="AD195" s="236">
        <f>Заполните_Список!X127</f>
        <v>0</v>
      </c>
      <c r="AE195" s="236">
        <f>Заполните_Список!Y127</f>
        <v>0</v>
      </c>
      <c r="AF195" s="236">
        <f>Заполните_Список!Z127</f>
        <v>0</v>
      </c>
      <c r="AG195" s="236" t="str">
        <f>Заполните_Список!AA127</f>
        <v>участник</v>
      </c>
      <c r="AH195" s="236">
        <f>Заполните_Список!AB127</f>
        <v>0</v>
      </c>
      <c r="AI195" s="236">
        <f>Заполните_Список!AC127</f>
        <v>0</v>
      </c>
      <c r="AJ195" s="236">
        <f>Заполните_Список!AD127</f>
        <v>0</v>
      </c>
      <c r="AK195" s="236">
        <f>Заполните_Список!AE127</f>
        <v>0</v>
      </c>
      <c r="AL195" s="236">
        <f>Заполните_Список!AF127</f>
        <v>0</v>
      </c>
      <c r="AM195" s="236">
        <f>Заполните_Список!AG127</f>
        <v>0</v>
      </c>
      <c r="AN195" s="236">
        <f>Заполните_Список!AH127</f>
        <v>0</v>
      </c>
      <c r="AO195" s="236">
        <f>Заполните_Список!AI127</f>
        <v>0</v>
      </c>
      <c r="AP195" s="236">
        <f>Заполните_Список!AJ127</f>
        <v>0</v>
      </c>
      <c r="AQ195" s="236">
        <f>Заполните_Список!AK127</f>
        <v>0</v>
      </c>
    </row>
    <row r="196" spans="1:43" ht="18.75" customHeight="1">
      <c r="A196" s="243" t="e">
        <f>Заполните_Список!#REF!</f>
        <v>#REF!</v>
      </c>
      <c r="B196" s="244" t="e">
        <f>Заполните_Список!#REF!</f>
        <v>#REF!</v>
      </c>
      <c r="C196" s="258" t="str">
        <f t="shared" si="9"/>
        <v/>
      </c>
      <c r="D196" s="244" t="e">
        <f>Заполните_Список!#REF!</f>
        <v>#REF!</v>
      </c>
      <c r="E196" s="236"/>
      <c r="F196" s="243">
        <f t="shared" si="10"/>
        <v>193</v>
      </c>
      <c r="G196" s="236" t="e">
        <f>LEFT(Заполните_Список!#REF!,FIND(" ",Заполните_Список!#REF!,1)-1)</f>
        <v>#REF!</v>
      </c>
      <c r="H196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196" s="236" t="e">
        <f>RIGHT(Заполните_Список!#REF!,LEN(Заполните_Список!#REF!)-(FIND(" ",Заполните_Список!#REF!,FIND(" ",Заполните_Список!#REF!,1)+1)))</f>
        <v>#REF!</v>
      </c>
      <c r="J196" s="236"/>
      <c r="K196" s="347"/>
      <c r="L196" s="236"/>
      <c r="M196" s="236" t="e">
        <f>Заполните_Список!#REF!</f>
        <v>#REF!</v>
      </c>
      <c r="N196" s="259" t="str">
        <f t="shared" si="11"/>
        <v/>
      </c>
      <c r="O196" s="236" t="e">
        <f>Заполните_Список!#REF!</f>
        <v>#REF!</v>
      </c>
      <c r="P196" s="243"/>
      <c r="Q196" s="243"/>
      <c r="R196" s="243"/>
      <c r="S196" s="243"/>
      <c r="T196" s="236" t="e">
        <f>Заполните_Список!#REF!</f>
        <v>#REF!</v>
      </c>
      <c r="U196" s="236" t="e">
        <f>Заполните_Список!#REF!</f>
        <v>#REF!</v>
      </c>
      <c r="V196" s="236" t="e">
        <f>Заполните_Список!#REF!</f>
        <v>#REF!</v>
      </c>
      <c r="W196" s="236" t="e">
        <f>Заполните_Список!#REF!</f>
        <v>#REF!</v>
      </c>
      <c r="X196" s="236" t="e">
        <f>Заполните_Список!#REF!</f>
        <v>#REF!</v>
      </c>
      <c r="Y196" s="236" t="e">
        <f>Заполните_Список!#REF!</f>
        <v>#REF!</v>
      </c>
      <c r="Z196" s="236" t="e">
        <f>Заполните_Список!#REF!</f>
        <v>#REF!</v>
      </c>
      <c r="AA196" s="236" t="e">
        <f>Заполните_Список!#REF!</f>
        <v>#REF!</v>
      </c>
      <c r="AB196" s="236" t="e">
        <f>Заполните_Список!#REF!</f>
        <v>#REF!</v>
      </c>
      <c r="AC196" s="236" t="e">
        <f>Заполните_Список!#REF!</f>
        <v>#REF!</v>
      </c>
      <c r="AD196" s="236" t="e">
        <f>Заполните_Список!#REF!</f>
        <v>#REF!</v>
      </c>
      <c r="AE196" s="236" t="e">
        <f>Заполните_Список!#REF!</f>
        <v>#REF!</v>
      </c>
      <c r="AF196" s="236" t="e">
        <f>Заполните_Список!#REF!</f>
        <v>#REF!</v>
      </c>
      <c r="AG196" s="236" t="e">
        <f>Заполните_Список!#REF!</f>
        <v>#REF!</v>
      </c>
      <c r="AH196" s="236" t="e">
        <f>Заполните_Список!#REF!</f>
        <v>#REF!</v>
      </c>
      <c r="AI196" s="236" t="e">
        <f>Заполните_Список!#REF!</f>
        <v>#REF!</v>
      </c>
      <c r="AJ196" s="236" t="e">
        <f>Заполните_Список!#REF!</f>
        <v>#REF!</v>
      </c>
      <c r="AK196" s="236" t="e">
        <f>Заполните_Список!#REF!</f>
        <v>#REF!</v>
      </c>
      <c r="AL196" s="236" t="e">
        <f>Заполните_Список!#REF!</f>
        <v>#REF!</v>
      </c>
      <c r="AM196" s="236" t="e">
        <f>Заполните_Список!#REF!</f>
        <v>#REF!</v>
      </c>
      <c r="AN196" s="236" t="e">
        <f>Заполните_Список!#REF!</f>
        <v>#REF!</v>
      </c>
      <c r="AO196" s="236" t="e">
        <f>Заполните_Список!#REF!</f>
        <v>#REF!</v>
      </c>
      <c r="AP196" s="236" t="e">
        <f>Заполните_Список!#REF!</f>
        <v>#REF!</v>
      </c>
      <c r="AQ196" s="236" t="e">
        <f>Заполните_Список!#REF!</f>
        <v>#REF!</v>
      </c>
    </row>
    <row r="197" spans="1:43" ht="18.75" customHeight="1">
      <c r="A197" s="243" t="e">
        <f>Заполните_Список!#REF!</f>
        <v>#REF!</v>
      </c>
      <c r="B197" s="244">
        <f>Заполните_Список!$C128</f>
        <v>128</v>
      </c>
      <c r="C197" s="258" t="str">
        <f t="shared" si="9"/>
        <v>Оленинский муниципальный округ</v>
      </c>
      <c r="D197" s="244">
        <f>Заполните_Список!$G128</f>
        <v>280005</v>
      </c>
      <c r="E197" s="236"/>
      <c r="F197" s="243">
        <f t="shared" si="10"/>
        <v>194</v>
      </c>
      <c r="G197" s="236" t="str">
        <f>LEFT(Заполните_Список!$F128,FIND(" ",Заполните_Список!$F128,1)-1)</f>
        <v>Белова</v>
      </c>
      <c r="H197" s="236" t="str">
        <f>MID(Заполните_Список!$F128,FIND(" ",Заполните_Список!$F128,1)+1,(FIND(" ",Заполните_Список!$F128,FIND(" ",Заполните_Список!$F128,1)+1)-FIND(" ",Заполните_Список!$F128,1))-1)</f>
        <v>Ксения</v>
      </c>
      <c r="I197" s="236" t="str">
        <f>RIGHT(Заполните_Список!$F128,LEN(Заполните_Список!$F128)-(FIND(" ",Заполните_Список!$F128,FIND(" ",Заполните_Список!$F128,1)+1)))</f>
        <v>Николаевна</v>
      </c>
      <c r="J197" s="236"/>
      <c r="K197" s="347"/>
      <c r="L197" s="236"/>
      <c r="M197" s="236">
        <f>Заполните_Список!L128</f>
        <v>0</v>
      </c>
      <c r="N197" s="259" t="str">
        <f t="shared" si="11"/>
        <v>Муниципальное казенное общеобразовательное учреждение Оленинская основная общеобразовательная школа</v>
      </c>
      <c r="O197" s="236">
        <f>Заполните_Список!I128</f>
        <v>8</v>
      </c>
      <c r="P197" s="243"/>
      <c r="Q197" s="243"/>
      <c r="R197" s="243"/>
      <c r="S197" s="243"/>
      <c r="T197" s="236" t="e">
        <f>Заполните_Список!#REF!</f>
        <v>#REF!</v>
      </c>
      <c r="U197" s="236" t="e">
        <f>Заполните_Список!#REF!</f>
        <v>#REF!</v>
      </c>
      <c r="V197" s="236" t="e">
        <f>Заполните_Список!#REF!</f>
        <v>#REF!</v>
      </c>
      <c r="W197" s="236" t="e">
        <f>Заполните_Список!#REF!</f>
        <v>#REF!</v>
      </c>
      <c r="X197" s="236" t="e">
        <f>Заполните_Список!#REF!</f>
        <v>#REF!</v>
      </c>
      <c r="Y197" s="236" t="e">
        <f>Заполните_Список!#REF!</f>
        <v>#REF!</v>
      </c>
      <c r="Z197" s="236" t="e">
        <f>Заполните_Список!#REF!</f>
        <v>#REF!</v>
      </c>
      <c r="AA197" s="236" t="e">
        <f>Заполните_Список!#REF!</f>
        <v>#REF!</v>
      </c>
      <c r="AB197" s="236" t="e">
        <f>Заполните_Список!#REF!</f>
        <v>#REF!</v>
      </c>
      <c r="AC197" s="236" t="e">
        <f>Заполните_Список!#REF!</f>
        <v>#REF!</v>
      </c>
      <c r="AD197" s="236" t="e">
        <f>Заполните_Список!#REF!</f>
        <v>#REF!</v>
      </c>
      <c r="AE197" s="236" t="e">
        <f>Заполните_Список!#REF!</f>
        <v>#REF!</v>
      </c>
      <c r="AF197" s="236" t="e">
        <f>Заполните_Список!#REF!</f>
        <v>#REF!</v>
      </c>
      <c r="AG197" s="236" t="e">
        <f>Заполните_Список!#REF!</f>
        <v>#REF!</v>
      </c>
      <c r="AH197" s="236" t="e">
        <f>Заполните_Список!#REF!</f>
        <v>#REF!</v>
      </c>
      <c r="AI197" s="236" t="e">
        <f>Заполните_Список!#REF!</f>
        <v>#REF!</v>
      </c>
      <c r="AJ197" s="236" t="e">
        <f>Заполните_Список!#REF!</f>
        <v>#REF!</v>
      </c>
      <c r="AK197" s="236" t="e">
        <f>Заполните_Список!#REF!</f>
        <v>#REF!</v>
      </c>
      <c r="AL197" s="236" t="e">
        <f>Заполните_Список!#REF!</f>
        <v>#REF!</v>
      </c>
      <c r="AM197" s="236" t="e">
        <f>Заполните_Список!#REF!</f>
        <v>#REF!</v>
      </c>
      <c r="AN197" s="236" t="e">
        <f>Заполните_Список!#REF!</f>
        <v>#REF!</v>
      </c>
      <c r="AO197" s="236" t="e">
        <f>Заполните_Список!#REF!</f>
        <v>#REF!</v>
      </c>
      <c r="AP197" s="236" t="e">
        <f>Заполните_Список!#REF!</f>
        <v>#REF!</v>
      </c>
      <c r="AQ197" s="236" t="e">
        <f>Заполните_Список!#REF!</f>
        <v>#REF!</v>
      </c>
    </row>
    <row r="198" spans="1:43" ht="18.75" customHeight="1">
      <c r="A198" s="243">
        <f>Заполните_Список!$B128</f>
        <v>195</v>
      </c>
      <c r="B198" s="244">
        <f>Заполните_Список!$C129</f>
        <v>128</v>
      </c>
      <c r="C198" s="258" t="str">
        <f t="shared" ref="C198:C261" si="12">IFERROR(VLOOKUP(B198,msu,2,0),"")</f>
        <v>Оленинский муниципальный округ</v>
      </c>
      <c r="D198" s="244">
        <f>Заполните_Список!$G129</f>
        <v>280005</v>
      </c>
      <c r="E198" s="236"/>
      <c r="F198" s="243">
        <f t="shared" ref="F198:F261" si="13">F197+1</f>
        <v>195</v>
      </c>
      <c r="G198" s="236" t="str">
        <f>LEFT(Заполните_Список!$F129,FIND(" ",Заполните_Список!$F129,1)-1)</f>
        <v>Богданов</v>
      </c>
      <c r="H198" s="236" t="str">
        <f>MID(Заполните_Список!$F129,FIND(" ",Заполните_Список!$F129,1)+1,(FIND(" ",Заполните_Список!$F129,FIND(" ",Заполните_Список!$F129,1)+1)-FIND(" ",Заполните_Список!$F129,1))-1)</f>
        <v>Георгий</v>
      </c>
      <c r="I198" s="236" t="str">
        <f>RIGHT(Заполните_Список!$F129,LEN(Заполните_Список!$F129)-(FIND(" ",Заполните_Список!$F129,FIND(" ",Заполните_Список!$F129,1)+1)))</f>
        <v>Раджиевич</v>
      </c>
      <c r="J198" s="236"/>
      <c r="K198" s="347"/>
      <c r="L198" s="236"/>
      <c r="M198" s="236">
        <f>Заполните_Список!L129</f>
        <v>0</v>
      </c>
      <c r="N198" s="259" t="str">
        <f t="shared" ref="N198:N261" si="14">IFERROR(VLOOKUP(D198,oo,3,0),"")</f>
        <v>Муниципальное казенное общеобразовательное учреждение Оленинская основная общеобразовательная школа</v>
      </c>
      <c r="O198" s="236">
        <f>Заполните_Список!I129</f>
        <v>8</v>
      </c>
      <c r="P198" s="243"/>
      <c r="Q198" s="243"/>
      <c r="R198" s="243"/>
      <c r="S198" s="243"/>
      <c r="T198" s="236">
        <f>Заполните_Список!N128</f>
        <v>0</v>
      </c>
      <c r="U198" s="236">
        <f>Заполните_Список!O128</f>
        <v>0</v>
      </c>
      <c r="V198" s="236">
        <f>Заполните_Список!P128</f>
        <v>0</v>
      </c>
      <c r="W198" s="236">
        <f>Заполните_Список!Q128</f>
        <v>0</v>
      </c>
      <c r="X198" s="236">
        <f>Заполните_Список!R128</f>
        <v>0</v>
      </c>
      <c r="Y198" s="236">
        <f>Заполните_Список!S128</f>
        <v>0</v>
      </c>
      <c r="Z198" s="236">
        <f>Заполните_Список!T128</f>
        <v>0</v>
      </c>
      <c r="AA198" s="236">
        <f>Заполните_Список!U128</f>
        <v>0</v>
      </c>
      <c r="AB198" s="236">
        <f>Заполните_Список!V128</f>
        <v>0</v>
      </c>
      <c r="AC198" s="236">
        <f>Заполните_Список!W128</f>
        <v>0</v>
      </c>
      <c r="AD198" s="236">
        <f>Заполните_Список!X128</f>
        <v>0</v>
      </c>
      <c r="AE198" s="236">
        <f>Заполните_Список!Y128</f>
        <v>0</v>
      </c>
      <c r="AF198" s="236">
        <f>Заполните_Список!Z128</f>
        <v>0</v>
      </c>
      <c r="AG198" s="236">
        <f>Заполните_Список!AA128</f>
        <v>0</v>
      </c>
      <c r="AH198" s="236">
        <f>Заполните_Список!AB128</f>
        <v>0</v>
      </c>
      <c r="AI198" s="236">
        <f>Заполните_Список!AC128</f>
        <v>0</v>
      </c>
      <c r="AJ198" s="236">
        <f>Заполните_Список!AD128</f>
        <v>0</v>
      </c>
      <c r="AK198" s="236">
        <f>Заполните_Список!AE128</f>
        <v>0</v>
      </c>
      <c r="AL198" s="236">
        <f>Заполните_Список!AF128</f>
        <v>0</v>
      </c>
      <c r="AM198" s="236">
        <f>Заполните_Список!AG128</f>
        <v>0</v>
      </c>
      <c r="AN198" s="236">
        <f>Заполните_Список!AH128</f>
        <v>0</v>
      </c>
      <c r="AO198" s="236">
        <f>Заполните_Список!AI128</f>
        <v>0</v>
      </c>
      <c r="AP198" s="236">
        <f>Заполните_Список!AJ128</f>
        <v>0</v>
      </c>
      <c r="AQ198" s="236">
        <f>Заполните_Список!AK128</f>
        <v>0</v>
      </c>
    </row>
    <row r="199" spans="1:43" ht="18.75" customHeight="1">
      <c r="A199" s="243">
        <f>Заполните_Список!$B129</f>
        <v>196</v>
      </c>
      <c r="B199" s="244">
        <f>Заполните_Список!$C130</f>
        <v>128</v>
      </c>
      <c r="C199" s="258" t="str">
        <f t="shared" si="12"/>
        <v>Оленинский муниципальный округ</v>
      </c>
      <c r="D199" s="244">
        <f>Заполните_Список!$G130</f>
        <v>280005</v>
      </c>
      <c r="E199" s="236"/>
      <c r="F199" s="243">
        <f t="shared" si="13"/>
        <v>196</v>
      </c>
      <c r="G199" s="236" t="str">
        <f>LEFT(Заполните_Список!$F130,FIND(" ",Заполните_Список!$F130,1)-1)</f>
        <v>Васильков</v>
      </c>
      <c r="H199" s="236" t="str">
        <f>MID(Заполните_Список!$F130,FIND(" ",Заполните_Список!$F130,1)+1,(FIND(" ",Заполните_Список!$F130,FIND(" ",Заполните_Список!$F130,1)+1)-FIND(" ",Заполните_Список!$F130,1))-1)</f>
        <v>Данила</v>
      </c>
      <c r="I199" s="236" t="str">
        <f>RIGHT(Заполните_Список!$F130,LEN(Заполните_Список!$F130)-(FIND(" ",Заполните_Список!$F130,FIND(" ",Заполните_Список!$F130,1)+1)))</f>
        <v>Артемович</v>
      </c>
      <c r="J199" s="236"/>
      <c r="K199" s="347"/>
      <c r="L199" s="236"/>
      <c r="M199" s="236">
        <f>Заполните_Список!L130</f>
        <v>0</v>
      </c>
      <c r="N199" s="259" t="str">
        <f t="shared" si="14"/>
        <v>Муниципальное казенное общеобразовательное учреждение Оленинская основная общеобразовательная школа</v>
      </c>
      <c r="O199" s="236">
        <f>Заполните_Список!I130</f>
        <v>8</v>
      </c>
      <c r="P199" s="243"/>
      <c r="Q199" s="243"/>
      <c r="R199" s="243"/>
      <c r="S199" s="243"/>
      <c r="T199" s="236">
        <f>Заполните_Список!N129</f>
        <v>0</v>
      </c>
      <c r="U199" s="236">
        <f>Заполните_Список!O129</f>
        <v>0</v>
      </c>
      <c r="V199" s="236">
        <f>Заполните_Список!P129</f>
        <v>0</v>
      </c>
      <c r="W199" s="236" t="str">
        <f>Заполните_Список!Q129</f>
        <v>участник</v>
      </c>
      <c r="X199" s="236">
        <f>Заполните_Список!R129</f>
        <v>0</v>
      </c>
      <c r="Y199" s="236">
        <f>Заполните_Список!S129</f>
        <v>0</v>
      </c>
      <c r="Z199" s="236">
        <f>Заполните_Список!T129</f>
        <v>0</v>
      </c>
      <c r="AA199" s="236">
        <f>Заполните_Список!U129</f>
        <v>0</v>
      </c>
      <c r="AB199" s="236">
        <f>Заполните_Список!V129</f>
        <v>0</v>
      </c>
      <c r="AC199" s="236">
        <f>Заполните_Список!W129</f>
        <v>0</v>
      </c>
      <c r="AD199" s="236">
        <f>Заполните_Список!X129</f>
        <v>0</v>
      </c>
      <c r="AE199" s="236">
        <f>Заполните_Список!Y129</f>
        <v>0</v>
      </c>
      <c r="AF199" s="236">
        <f>Заполните_Список!Z129</f>
        <v>0</v>
      </c>
      <c r="AG199" s="236">
        <f>Заполните_Список!AA129</f>
        <v>0</v>
      </c>
      <c r="AH199" s="236">
        <f>Заполните_Список!AB129</f>
        <v>0</v>
      </c>
      <c r="AI199" s="236">
        <f>Заполните_Список!AC129</f>
        <v>0</v>
      </c>
      <c r="AJ199" s="236">
        <f>Заполните_Список!AD129</f>
        <v>0</v>
      </c>
      <c r="AK199" s="236">
        <f>Заполните_Список!AE129</f>
        <v>0</v>
      </c>
      <c r="AL199" s="236">
        <f>Заполните_Список!AF129</f>
        <v>0</v>
      </c>
      <c r="AM199" s="236">
        <f>Заполните_Список!AG129</f>
        <v>0</v>
      </c>
      <c r="AN199" s="236">
        <f>Заполните_Список!AH129</f>
        <v>0</v>
      </c>
      <c r="AO199" s="236">
        <f>Заполните_Список!AI129</f>
        <v>0</v>
      </c>
      <c r="AP199" s="236">
        <f>Заполните_Список!AJ129</f>
        <v>0</v>
      </c>
      <c r="AQ199" s="236">
        <f>Заполните_Список!AK129</f>
        <v>0</v>
      </c>
    </row>
    <row r="200" spans="1:43" ht="18.75" customHeight="1">
      <c r="A200" s="243">
        <f>Заполните_Список!$B130</f>
        <v>197</v>
      </c>
      <c r="B200" s="244">
        <f>Заполните_Список!$C131</f>
        <v>128</v>
      </c>
      <c r="C200" s="258" t="str">
        <f t="shared" si="12"/>
        <v>Оленинский муниципальный округ</v>
      </c>
      <c r="D200" s="244">
        <f>Заполните_Список!$G131</f>
        <v>280005</v>
      </c>
      <c r="E200" s="236"/>
      <c r="F200" s="243">
        <f t="shared" si="13"/>
        <v>197</v>
      </c>
      <c r="G200" s="236" t="str">
        <f>LEFT(Заполните_Список!$F131,FIND(" ",Заполните_Список!$F131,1)-1)</f>
        <v>Ершова</v>
      </c>
      <c r="H200" s="236" t="str">
        <f>MID(Заполните_Список!$F131,FIND(" ",Заполните_Список!$F131,1)+1,(FIND(" ",Заполните_Список!$F131,FIND(" ",Заполните_Список!$F131,1)+1)-FIND(" ",Заполните_Список!$F131,1))-1)</f>
        <v>Лейла</v>
      </c>
      <c r="I200" s="236" t="str">
        <f>RIGHT(Заполните_Список!$F131,LEN(Заполните_Список!$F131)-(FIND(" ",Заполните_Список!$F131,FIND(" ",Заполните_Список!$F131,1)+1)))</f>
        <v>Павловна</v>
      </c>
      <c r="J200" s="236"/>
      <c r="K200" s="347"/>
      <c r="L200" s="236"/>
      <c r="M200" s="236">
        <f>Заполните_Список!L131</f>
        <v>0</v>
      </c>
      <c r="N200" s="259" t="str">
        <f t="shared" si="14"/>
        <v>Муниципальное казенное общеобразовательное учреждение Оленинская основная общеобразовательная школа</v>
      </c>
      <c r="O200" s="236">
        <f>Заполните_Список!I131</f>
        <v>8</v>
      </c>
      <c r="P200" s="243"/>
      <c r="Q200" s="243"/>
      <c r="R200" s="243"/>
      <c r="S200" s="243"/>
      <c r="T200" s="236" t="str">
        <f>Заполните_Список!N130</f>
        <v>участник</v>
      </c>
      <c r="U200" s="236">
        <f>Заполните_Список!O130</f>
        <v>0</v>
      </c>
      <c r="V200" s="236">
        <f>Заполните_Список!P130</f>
        <v>0</v>
      </c>
      <c r="W200" s="236" t="str">
        <f>Заполните_Список!Q130</f>
        <v>участник</v>
      </c>
      <c r="X200" s="236">
        <f>Заполните_Список!R130</f>
        <v>0</v>
      </c>
      <c r="Y200" s="236">
        <f>Заполните_Список!S130</f>
        <v>0</v>
      </c>
      <c r="Z200" s="236">
        <f>Заполните_Список!T130</f>
        <v>0</v>
      </c>
      <c r="AA200" s="236">
        <f>Заполните_Список!U130</f>
        <v>0</v>
      </c>
      <c r="AB200" s="236">
        <f>Заполните_Список!V130</f>
        <v>0</v>
      </c>
      <c r="AC200" s="236">
        <f>Заполните_Список!W130</f>
        <v>0</v>
      </c>
      <c r="AD200" s="236">
        <f>Заполните_Список!X130</f>
        <v>0</v>
      </c>
      <c r="AE200" s="236">
        <f>Заполните_Список!Y130</f>
        <v>0</v>
      </c>
      <c r="AF200" s="236">
        <f>Заполните_Список!Z130</f>
        <v>0</v>
      </c>
      <c r="AG200" s="236">
        <f>Заполните_Список!AA130</f>
        <v>0</v>
      </c>
      <c r="AH200" s="236">
        <f>Заполните_Список!AB130</f>
        <v>0</v>
      </c>
      <c r="AI200" s="236">
        <f>Заполните_Список!AC130</f>
        <v>0</v>
      </c>
      <c r="AJ200" s="236">
        <f>Заполните_Список!AD130</f>
        <v>0</v>
      </c>
      <c r="AK200" s="236">
        <f>Заполните_Список!AE130</f>
        <v>0</v>
      </c>
      <c r="AL200" s="236">
        <f>Заполните_Список!AF130</f>
        <v>0</v>
      </c>
      <c r="AM200" s="236">
        <f>Заполните_Список!AG130</f>
        <v>0</v>
      </c>
      <c r="AN200" s="236">
        <f>Заполните_Список!AH130</f>
        <v>0</v>
      </c>
      <c r="AO200" s="236">
        <f>Заполните_Список!AI130</f>
        <v>0</v>
      </c>
      <c r="AP200" s="236">
        <f>Заполните_Список!AJ130</f>
        <v>0</v>
      </c>
      <c r="AQ200" s="236">
        <f>Заполните_Список!AK130</f>
        <v>0</v>
      </c>
    </row>
    <row r="201" spans="1:43" ht="18.75" customHeight="1">
      <c r="A201" s="243">
        <f>Заполните_Список!$B131</f>
        <v>198</v>
      </c>
      <c r="B201" s="244">
        <f>Заполните_Список!$C132</f>
        <v>128</v>
      </c>
      <c r="C201" s="258" t="str">
        <f t="shared" si="12"/>
        <v>Оленинский муниципальный округ</v>
      </c>
      <c r="D201" s="244">
        <f>Заполните_Список!$G132</f>
        <v>280005</v>
      </c>
      <c r="E201" s="236"/>
      <c r="F201" s="243">
        <f t="shared" si="13"/>
        <v>198</v>
      </c>
      <c r="G201" s="236" t="str">
        <f>LEFT(Заполните_Список!$F132,FIND(" ",Заполните_Список!$F132,1)-1)</f>
        <v>Изотов</v>
      </c>
      <c r="H201" s="236" t="str">
        <f>MID(Заполните_Список!$F132,FIND(" ",Заполните_Список!$F132,1)+1,(FIND(" ",Заполните_Список!$F132,FIND(" ",Заполните_Список!$F132,1)+1)-FIND(" ",Заполните_Список!$F132,1))-1)</f>
        <v>Никита</v>
      </c>
      <c r="I201" s="236" t="str">
        <f>RIGHT(Заполните_Список!$F132,LEN(Заполните_Список!$F132)-(FIND(" ",Заполните_Список!$F132,FIND(" ",Заполните_Список!$F132,1)+1)))</f>
        <v>Юрьевич</v>
      </c>
      <c r="J201" s="236"/>
      <c r="K201" s="347"/>
      <c r="L201" s="236"/>
      <c r="M201" s="236">
        <f>Заполните_Список!L132</f>
        <v>0</v>
      </c>
      <c r="N201" s="259" t="str">
        <f t="shared" si="14"/>
        <v>Муниципальное казенное общеобразовательное учреждение Оленинская основная общеобразовательная школа</v>
      </c>
      <c r="O201" s="236">
        <f>Заполните_Список!I132</f>
        <v>8</v>
      </c>
      <c r="P201" s="243"/>
      <c r="Q201" s="243"/>
      <c r="R201" s="243"/>
      <c r="S201" s="243"/>
      <c r="T201" s="236">
        <f>Заполните_Список!N131</f>
        <v>0</v>
      </c>
      <c r="U201" s="236">
        <f>Заполните_Список!O131</f>
        <v>0</v>
      </c>
      <c r="V201" s="236">
        <f>Заполните_Список!P131</f>
        <v>0</v>
      </c>
      <c r="W201" s="236">
        <f>Заполните_Список!Q131</f>
        <v>0</v>
      </c>
      <c r="X201" s="236">
        <f>Заполните_Список!R131</f>
        <v>0</v>
      </c>
      <c r="Y201" s="236">
        <f>Заполните_Список!S131</f>
        <v>0</v>
      </c>
      <c r="Z201" s="236">
        <f>Заполните_Список!T131</f>
        <v>0</v>
      </c>
      <c r="AA201" s="236">
        <f>Заполните_Список!U131</f>
        <v>0</v>
      </c>
      <c r="AB201" s="236">
        <f>Заполните_Список!V131</f>
        <v>0</v>
      </c>
      <c r="AC201" s="236">
        <f>Заполните_Список!W131</f>
        <v>0</v>
      </c>
      <c r="AD201" s="236">
        <f>Заполните_Список!X131</f>
        <v>0</v>
      </c>
      <c r="AE201" s="236">
        <f>Заполните_Список!Y131</f>
        <v>0</v>
      </c>
      <c r="AF201" s="236">
        <f>Заполните_Список!Z131</f>
        <v>0</v>
      </c>
      <c r="AG201" s="236" t="str">
        <f>Заполните_Список!AA131</f>
        <v>участник</v>
      </c>
      <c r="AH201" s="236">
        <f>Заполните_Список!AB131</f>
        <v>0</v>
      </c>
      <c r="AI201" s="236">
        <f>Заполните_Список!AC131</f>
        <v>0</v>
      </c>
      <c r="AJ201" s="236">
        <f>Заполните_Список!AD131</f>
        <v>0</v>
      </c>
      <c r="AK201" s="236">
        <f>Заполните_Список!AE131</f>
        <v>0</v>
      </c>
      <c r="AL201" s="236">
        <f>Заполните_Список!AF131</f>
        <v>0</v>
      </c>
      <c r="AM201" s="236">
        <f>Заполните_Список!AG131</f>
        <v>0</v>
      </c>
      <c r="AN201" s="236">
        <f>Заполните_Список!AH131</f>
        <v>0</v>
      </c>
      <c r="AO201" s="236">
        <f>Заполните_Список!AI131</f>
        <v>0</v>
      </c>
      <c r="AP201" s="236">
        <f>Заполните_Список!AJ131</f>
        <v>0</v>
      </c>
      <c r="AQ201" s="236">
        <f>Заполните_Список!AK131</f>
        <v>0</v>
      </c>
    </row>
    <row r="202" spans="1:43" ht="18.75" customHeight="1">
      <c r="A202" s="243">
        <f>Заполните_Список!$B132</f>
        <v>199</v>
      </c>
      <c r="B202" s="244">
        <f>Заполните_Список!$C133</f>
        <v>128</v>
      </c>
      <c r="C202" s="258" t="str">
        <f t="shared" si="12"/>
        <v>Оленинский муниципальный округ</v>
      </c>
      <c r="D202" s="244">
        <f>Заполните_Список!$G133</f>
        <v>280005</v>
      </c>
      <c r="E202" s="236"/>
      <c r="F202" s="243">
        <f t="shared" si="13"/>
        <v>199</v>
      </c>
      <c r="G202" s="236" t="str">
        <f>LEFT(Заполните_Список!$F133,FIND(" ",Заполните_Список!$F133,1)-1)</f>
        <v>Корольков</v>
      </c>
      <c r="H202" s="236" t="str">
        <f>MID(Заполните_Список!$F133,FIND(" ",Заполните_Список!$F133,1)+1,(FIND(" ",Заполните_Список!$F133,FIND(" ",Заполните_Список!$F133,1)+1)-FIND(" ",Заполните_Список!$F133,1))-1)</f>
        <v>Андрей</v>
      </c>
      <c r="I202" s="236" t="str">
        <f>RIGHT(Заполните_Список!$F133,LEN(Заполните_Список!$F133)-(FIND(" ",Заполните_Список!$F133,FIND(" ",Заполните_Список!$F133,1)+1)))</f>
        <v>Алишерович</v>
      </c>
      <c r="J202" s="236"/>
      <c r="K202" s="347"/>
      <c r="L202" s="236"/>
      <c r="M202" s="236">
        <f>Заполните_Список!L133</f>
        <v>0</v>
      </c>
      <c r="N202" s="259" t="str">
        <f t="shared" si="14"/>
        <v>Муниципальное казенное общеобразовательное учреждение Оленинская основная общеобразовательная школа</v>
      </c>
      <c r="O202" s="236">
        <f>Заполните_Список!I133</f>
        <v>8</v>
      </c>
      <c r="P202" s="243"/>
      <c r="Q202" s="243"/>
      <c r="R202" s="243"/>
      <c r="S202" s="243"/>
      <c r="T202" s="236">
        <f>Заполните_Список!N132</f>
        <v>0</v>
      </c>
      <c r="U202" s="236">
        <f>Заполните_Список!O132</f>
        <v>0</v>
      </c>
      <c r="V202" s="236">
        <f>Заполните_Список!P132</f>
        <v>0</v>
      </c>
      <c r="W202" s="236">
        <f>Заполните_Список!Q132</f>
        <v>0</v>
      </c>
      <c r="X202" s="236">
        <f>Заполните_Список!R132</f>
        <v>0</v>
      </c>
      <c r="Y202" s="236">
        <f>Заполните_Список!S132</f>
        <v>0</v>
      </c>
      <c r="Z202" s="236">
        <f>Заполните_Список!T132</f>
        <v>0</v>
      </c>
      <c r="AA202" s="236">
        <f>Заполните_Список!U132</f>
        <v>0</v>
      </c>
      <c r="AB202" s="236">
        <f>Заполните_Список!V132</f>
        <v>0</v>
      </c>
      <c r="AC202" s="236">
        <f>Заполните_Список!W132</f>
        <v>0</v>
      </c>
      <c r="AD202" s="236">
        <f>Заполните_Список!X132</f>
        <v>0</v>
      </c>
      <c r="AE202" s="236">
        <f>Заполните_Список!Y132</f>
        <v>0</v>
      </c>
      <c r="AF202" s="236">
        <f>Заполните_Список!Z132</f>
        <v>0</v>
      </c>
      <c r="AG202" s="236">
        <f>Заполните_Список!AA132</f>
        <v>0</v>
      </c>
      <c r="AH202" s="236">
        <f>Заполните_Список!AB132</f>
        <v>0</v>
      </c>
      <c r="AI202" s="236">
        <f>Заполните_Список!AC132</f>
        <v>0</v>
      </c>
      <c r="AJ202" s="236">
        <f>Заполните_Список!AD132</f>
        <v>0</v>
      </c>
      <c r="AK202" s="236">
        <f>Заполните_Список!AE132</f>
        <v>0</v>
      </c>
      <c r="AL202" s="236">
        <f>Заполните_Список!AF132</f>
        <v>0</v>
      </c>
      <c r="AM202" s="236">
        <f>Заполните_Список!AG132</f>
        <v>0</v>
      </c>
      <c r="AN202" s="236">
        <f>Заполните_Список!AH132</f>
        <v>0</v>
      </c>
      <c r="AO202" s="236">
        <f>Заполните_Список!AI132</f>
        <v>0</v>
      </c>
      <c r="AP202" s="236">
        <f>Заполните_Список!AJ132</f>
        <v>0</v>
      </c>
      <c r="AQ202" s="236">
        <f>Заполните_Список!AK132</f>
        <v>0</v>
      </c>
    </row>
    <row r="203" spans="1:43" ht="18.75" customHeight="1">
      <c r="A203" s="243">
        <f>Заполните_Список!$B133</f>
        <v>200</v>
      </c>
      <c r="B203" s="244">
        <f>Заполните_Список!$C134</f>
        <v>128</v>
      </c>
      <c r="C203" s="258" t="str">
        <f t="shared" si="12"/>
        <v>Оленинский муниципальный округ</v>
      </c>
      <c r="D203" s="244">
        <f>Заполните_Список!$G134</f>
        <v>280005</v>
      </c>
      <c r="E203" s="236"/>
      <c r="F203" s="243">
        <f t="shared" si="13"/>
        <v>200</v>
      </c>
      <c r="G203" s="236" t="str">
        <f>LEFT(Заполните_Список!$F134,FIND(" ",Заполните_Список!$F134,1)-1)</f>
        <v>Петрукевич</v>
      </c>
      <c r="H203" s="236" t="str">
        <f>MID(Заполните_Список!$F134,FIND(" ",Заполните_Список!$F134,1)+1,(FIND(" ",Заполните_Список!$F134,FIND(" ",Заполните_Список!$F134,1)+1)-FIND(" ",Заполните_Список!$F134,1))-1)</f>
        <v>Кирилл</v>
      </c>
      <c r="I203" s="236" t="str">
        <f>RIGHT(Заполните_Список!$F134,LEN(Заполните_Список!$F134)-(FIND(" ",Заполните_Список!$F134,FIND(" ",Заполните_Список!$F134,1)+1)))</f>
        <v>Александрович</v>
      </c>
      <c r="J203" s="236"/>
      <c r="K203" s="347"/>
      <c r="L203" s="236"/>
      <c r="M203" s="236">
        <f>Заполните_Список!L134</f>
        <v>0</v>
      </c>
      <c r="N203" s="259" t="str">
        <f t="shared" si="14"/>
        <v>Муниципальное казенное общеобразовательное учреждение Оленинская основная общеобразовательная школа</v>
      </c>
      <c r="O203" s="236">
        <f>Заполните_Список!I134</f>
        <v>8</v>
      </c>
      <c r="P203" s="243"/>
      <c r="Q203" s="243"/>
      <c r="R203" s="243"/>
      <c r="S203" s="243"/>
      <c r="T203" s="236">
        <f>Заполните_Список!N133</f>
        <v>0</v>
      </c>
      <c r="U203" s="236">
        <f>Заполните_Список!O133</f>
        <v>0</v>
      </c>
      <c r="V203" s="236">
        <f>Заполните_Список!P133</f>
        <v>0</v>
      </c>
      <c r="W203" s="236">
        <f>Заполните_Список!Q133</f>
        <v>0</v>
      </c>
      <c r="X203" s="236">
        <f>Заполните_Список!R133</f>
        <v>0</v>
      </c>
      <c r="Y203" s="236">
        <f>Заполните_Список!S133</f>
        <v>0</v>
      </c>
      <c r="Z203" s="236">
        <f>Заполните_Список!T133</f>
        <v>0</v>
      </c>
      <c r="AA203" s="236">
        <f>Заполните_Список!U133</f>
        <v>0</v>
      </c>
      <c r="AB203" s="236">
        <f>Заполните_Список!V133</f>
        <v>0</v>
      </c>
      <c r="AC203" s="236">
        <f>Заполните_Список!W133</f>
        <v>0</v>
      </c>
      <c r="AD203" s="236">
        <f>Заполните_Список!X133</f>
        <v>0</v>
      </c>
      <c r="AE203" s="236">
        <f>Заполните_Список!Y133</f>
        <v>0</v>
      </c>
      <c r="AF203" s="236">
        <f>Заполните_Список!Z133</f>
        <v>0</v>
      </c>
      <c r="AG203" s="236">
        <f>Заполните_Список!AA133</f>
        <v>0</v>
      </c>
      <c r="AH203" s="236">
        <f>Заполните_Список!AB133</f>
        <v>0</v>
      </c>
      <c r="AI203" s="236">
        <f>Заполните_Список!AC133</f>
        <v>0</v>
      </c>
      <c r="AJ203" s="236">
        <f>Заполните_Список!AD133</f>
        <v>0</v>
      </c>
      <c r="AK203" s="236">
        <f>Заполните_Список!AE133</f>
        <v>0</v>
      </c>
      <c r="AL203" s="236">
        <f>Заполните_Список!AF133</f>
        <v>0</v>
      </c>
      <c r="AM203" s="236">
        <f>Заполните_Список!AG133</f>
        <v>0</v>
      </c>
      <c r="AN203" s="236">
        <f>Заполните_Список!AH133</f>
        <v>0</v>
      </c>
      <c r="AO203" s="236">
        <f>Заполните_Список!AI133</f>
        <v>0</v>
      </c>
      <c r="AP203" s="236">
        <f>Заполните_Список!AJ133</f>
        <v>0</v>
      </c>
      <c r="AQ203" s="236">
        <f>Заполните_Список!AK133</f>
        <v>0</v>
      </c>
    </row>
    <row r="204" spans="1:43" ht="18.75" customHeight="1">
      <c r="A204" s="243">
        <f>Заполните_Список!$B134</f>
        <v>201</v>
      </c>
      <c r="B204" s="244">
        <f>Заполните_Список!$C135</f>
        <v>128</v>
      </c>
      <c r="C204" s="258" t="str">
        <f t="shared" si="12"/>
        <v>Оленинский муниципальный округ</v>
      </c>
      <c r="D204" s="244">
        <f>Заполните_Список!$G135</f>
        <v>280005</v>
      </c>
      <c r="E204" s="236"/>
      <c r="F204" s="243">
        <f t="shared" si="13"/>
        <v>201</v>
      </c>
      <c r="G204" s="236" t="str">
        <f>LEFT(Заполните_Список!$F135,FIND(" ",Заполните_Список!$F135,1)-1)</f>
        <v>Бородова</v>
      </c>
      <c r="H204" s="236" t="str">
        <f>MID(Заполните_Список!$F135,FIND(" ",Заполните_Список!$F135,1)+1,(FIND(" ",Заполните_Список!$F135,FIND(" ",Заполните_Список!$F135,1)+1)-FIND(" ",Заполните_Список!$F135,1))-1)</f>
        <v>Алёна</v>
      </c>
      <c r="I204" s="236" t="str">
        <f>RIGHT(Заполните_Список!$F135,LEN(Заполните_Список!$F135)-(FIND(" ",Заполните_Список!$F135,FIND(" ",Заполните_Список!$F135,1)+1)))</f>
        <v>Владимировна</v>
      </c>
      <c r="J204" s="236"/>
      <c r="K204" s="347"/>
      <c r="L204" s="236"/>
      <c r="M204" s="236">
        <f>Заполните_Список!L135</f>
        <v>0</v>
      </c>
      <c r="N204" s="259" t="str">
        <f t="shared" si="14"/>
        <v>Муниципальное казенное общеобразовательное учреждение Оленинская основная общеобразовательная школа</v>
      </c>
      <c r="O204" s="236">
        <f>Заполните_Список!I135</f>
        <v>9</v>
      </c>
      <c r="P204" s="243"/>
      <c r="Q204" s="243"/>
      <c r="R204" s="243"/>
      <c r="S204" s="243"/>
      <c r="T204" s="236" t="str">
        <f>Заполните_Список!N134</f>
        <v>участник</v>
      </c>
      <c r="U204" s="236">
        <f>Заполните_Список!O134</f>
        <v>0</v>
      </c>
      <c r="V204" s="236">
        <f>Заполните_Список!P134</f>
        <v>0</v>
      </c>
      <c r="W204" s="236" t="str">
        <f>Заполните_Список!Q134</f>
        <v>участник</v>
      </c>
      <c r="X204" s="236">
        <f>Заполните_Список!R134</f>
        <v>0</v>
      </c>
      <c r="Y204" s="236">
        <f>Заполните_Список!S134</f>
        <v>0</v>
      </c>
      <c r="Z204" s="236">
        <f>Заполните_Список!T134</f>
        <v>0</v>
      </c>
      <c r="AA204" s="236">
        <f>Заполните_Список!U134</f>
        <v>0</v>
      </c>
      <c r="AB204" s="236">
        <f>Заполните_Список!V134</f>
        <v>0</v>
      </c>
      <c r="AC204" s="236">
        <f>Заполните_Список!W134</f>
        <v>0</v>
      </c>
      <c r="AD204" s="236">
        <f>Заполните_Список!X134</f>
        <v>0</v>
      </c>
      <c r="AE204" s="236">
        <f>Заполните_Список!Y134</f>
        <v>0</v>
      </c>
      <c r="AF204" s="236">
        <f>Заполните_Список!Z134</f>
        <v>0</v>
      </c>
      <c r="AG204" s="236" t="str">
        <f>Заполните_Список!AA134</f>
        <v>участник</v>
      </c>
      <c r="AH204" s="236">
        <f>Заполните_Список!AB134</f>
        <v>0</v>
      </c>
      <c r="AI204" s="236">
        <f>Заполните_Список!AC134</f>
        <v>0</v>
      </c>
      <c r="AJ204" s="236">
        <f>Заполните_Список!AD134</f>
        <v>0</v>
      </c>
      <c r="AK204" s="236">
        <f>Заполните_Список!AE134</f>
        <v>0</v>
      </c>
      <c r="AL204" s="236">
        <f>Заполните_Список!AF134</f>
        <v>0</v>
      </c>
      <c r="AM204" s="236">
        <f>Заполните_Список!AG134</f>
        <v>0</v>
      </c>
      <c r="AN204" s="236">
        <f>Заполните_Список!AH134</f>
        <v>0</v>
      </c>
      <c r="AO204" s="236">
        <f>Заполните_Список!AI134</f>
        <v>0</v>
      </c>
      <c r="AP204" s="236">
        <f>Заполните_Список!AJ134</f>
        <v>0</v>
      </c>
      <c r="AQ204" s="236">
        <f>Заполните_Список!AK134</f>
        <v>0</v>
      </c>
    </row>
    <row r="205" spans="1:43" ht="18.75" customHeight="1">
      <c r="A205" s="243">
        <f>Заполните_Список!$B135</f>
        <v>202</v>
      </c>
      <c r="B205" s="244">
        <f>Заполните_Список!$C136</f>
        <v>128</v>
      </c>
      <c r="C205" s="258" t="str">
        <f t="shared" si="12"/>
        <v>Оленинский муниципальный округ</v>
      </c>
      <c r="D205" s="244">
        <f>Заполните_Список!$G136</f>
        <v>280005</v>
      </c>
      <c r="E205" s="236"/>
      <c r="F205" s="243">
        <f t="shared" si="13"/>
        <v>202</v>
      </c>
      <c r="G205" s="236" t="str">
        <f>LEFT(Заполните_Список!$F136,FIND(" ",Заполните_Список!$F136,1)-1)</f>
        <v>Катин</v>
      </c>
      <c r="H205" s="236" t="str">
        <f>MID(Заполните_Список!$F136,FIND(" ",Заполните_Список!$F136,1)+1,(FIND(" ",Заполните_Список!$F136,FIND(" ",Заполните_Список!$F136,1)+1)-FIND(" ",Заполните_Список!$F136,1))-1)</f>
        <v>Алексей</v>
      </c>
      <c r="I205" s="236" t="str">
        <f>RIGHT(Заполните_Список!$F136,LEN(Заполните_Список!$F136)-(FIND(" ",Заполните_Список!$F136,FIND(" ",Заполните_Список!$F136,1)+1)))</f>
        <v>Алексеевич</v>
      </c>
      <c r="J205" s="236"/>
      <c r="K205" s="347"/>
      <c r="L205" s="236"/>
      <c r="M205" s="236">
        <f>Заполните_Список!L136</f>
        <v>0</v>
      </c>
      <c r="N205" s="259" t="str">
        <f t="shared" si="14"/>
        <v>Муниципальное казенное общеобразовательное учреждение Оленинская основная общеобразовательная школа</v>
      </c>
      <c r="O205" s="236">
        <f>Заполните_Список!I136</f>
        <v>9</v>
      </c>
      <c r="P205" s="243"/>
      <c r="Q205" s="243"/>
      <c r="R205" s="243"/>
      <c r="S205" s="243"/>
      <c r="T205" s="236" t="str">
        <f>Заполните_Список!N135</f>
        <v>участник</v>
      </c>
      <c r="U205" s="236">
        <f>Заполните_Список!O135</f>
        <v>0</v>
      </c>
      <c r="V205" s="236">
        <f>Заполните_Список!P135</f>
        <v>0</v>
      </c>
      <c r="W205" s="236">
        <f>Заполните_Список!Q135</f>
        <v>0</v>
      </c>
      <c r="X205" s="236">
        <f>Заполните_Список!R135</f>
        <v>0</v>
      </c>
      <c r="Y205" s="236">
        <f>Заполните_Список!S135</f>
        <v>0</v>
      </c>
      <c r="Z205" s="236">
        <f>Заполните_Список!T135</f>
        <v>0</v>
      </c>
      <c r="AA205" s="236">
        <f>Заполните_Список!U135</f>
        <v>0</v>
      </c>
      <c r="AB205" s="236">
        <f>Заполните_Список!V135</f>
        <v>0</v>
      </c>
      <c r="AC205" s="236">
        <f>Заполните_Список!W135</f>
        <v>0</v>
      </c>
      <c r="AD205" s="236">
        <f>Заполните_Список!X135</f>
        <v>0</v>
      </c>
      <c r="AE205" s="236">
        <f>Заполните_Список!Y135</f>
        <v>0</v>
      </c>
      <c r="AF205" s="236">
        <f>Заполните_Список!Z135</f>
        <v>0</v>
      </c>
      <c r="AG205" s="236">
        <f>Заполните_Список!AA135</f>
        <v>0</v>
      </c>
      <c r="AH205" s="236">
        <f>Заполните_Список!AB135</f>
        <v>0</v>
      </c>
      <c r="AI205" s="236">
        <f>Заполните_Список!AC135</f>
        <v>0</v>
      </c>
      <c r="AJ205" s="236">
        <f>Заполните_Список!AD135</f>
        <v>0</v>
      </c>
      <c r="AK205" s="236">
        <f>Заполните_Список!AE135</f>
        <v>0</v>
      </c>
      <c r="AL205" s="236">
        <f>Заполните_Список!AF135</f>
        <v>0</v>
      </c>
      <c r="AM205" s="236">
        <f>Заполните_Список!AG135</f>
        <v>0</v>
      </c>
      <c r="AN205" s="236">
        <f>Заполните_Список!AH135</f>
        <v>0</v>
      </c>
      <c r="AO205" s="236">
        <f>Заполните_Список!AI135</f>
        <v>0</v>
      </c>
      <c r="AP205" s="236">
        <f>Заполните_Список!AJ135</f>
        <v>0</v>
      </c>
      <c r="AQ205" s="236">
        <f>Заполните_Список!AK135</f>
        <v>0</v>
      </c>
    </row>
    <row r="206" spans="1:43" ht="18.75" customHeight="1">
      <c r="A206" s="243">
        <f>Заполните_Список!$B136</f>
        <v>203</v>
      </c>
      <c r="B206" s="244">
        <f>Заполните_Список!$C137</f>
        <v>128</v>
      </c>
      <c r="C206" s="258" t="str">
        <f t="shared" si="12"/>
        <v>Оленинский муниципальный округ</v>
      </c>
      <c r="D206" s="244">
        <f>Заполните_Список!$G137</f>
        <v>280005</v>
      </c>
      <c r="E206" s="236"/>
      <c r="F206" s="243">
        <f t="shared" si="13"/>
        <v>203</v>
      </c>
      <c r="G206" s="236" t="str">
        <f>LEFT(Заполните_Список!$F137,FIND(" ",Заполните_Список!$F137,1)-1)</f>
        <v>Когрин</v>
      </c>
      <c r="H206" s="236" t="str">
        <f>MID(Заполните_Список!$F137,FIND(" ",Заполните_Список!$F137,1)+1,(FIND(" ",Заполните_Список!$F137,FIND(" ",Заполните_Список!$F137,1)+1)-FIND(" ",Заполните_Список!$F137,1))-1)</f>
        <v>Матвей</v>
      </c>
      <c r="I206" s="236" t="str">
        <f>RIGHT(Заполните_Список!$F137,LEN(Заполните_Список!$F137)-(FIND(" ",Заполните_Список!$F137,FIND(" ",Заполните_Список!$F137,1)+1)))</f>
        <v>Алексеевич</v>
      </c>
      <c r="J206" s="236"/>
      <c r="K206" s="347"/>
      <c r="L206" s="236"/>
      <c r="M206" s="236">
        <f>Заполните_Список!L137</f>
        <v>0</v>
      </c>
      <c r="N206" s="259" t="str">
        <f t="shared" si="14"/>
        <v>Муниципальное казенное общеобразовательное учреждение Оленинская основная общеобразовательная школа</v>
      </c>
      <c r="O206" s="236">
        <f>Заполните_Список!I137</f>
        <v>9</v>
      </c>
      <c r="P206" s="243"/>
      <c r="Q206" s="243"/>
      <c r="R206" s="243"/>
      <c r="S206" s="243"/>
      <c r="T206" s="236">
        <f>Заполните_Список!N136</f>
        <v>0</v>
      </c>
      <c r="U206" s="236">
        <f>Заполните_Список!O136</f>
        <v>0</v>
      </c>
      <c r="V206" s="236">
        <f>Заполните_Список!P136</f>
        <v>0</v>
      </c>
      <c r="W206" s="236">
        <f>Заполните_Список!Q136</f>
        <v>0</v>
      </c>
      <c r="X206" s="236">
        <f>Заполните_Список!R136</f>
        <v>0</v>
      </c>
      <c r="Y206" s="236">
        <f>Заполните_Список!S136</f>
        <v>0</v>
      </c>
      <c r="Z206" s="236">
        <f>Заполните_Список!T136</f>
        <v>0</v>
      </c>
      <c r="AA206" s="236">
        <f>Заполните_Список!U136</f>
        <v>0</v>
      </c>
      <c r="AB206" s="236">
        <f>Заполните_Список!V136</f>
        <v>0</v>
      </c>
      <c r="AC206" s="236">
        <f>Заполните_Список!W136</f>
        <v>0</v>
      </c>
      <c r="AD206" s="236">
        <f>Заполните_Список!X136</f>
        <v>0</v>
      </c>
      <c r="AE206" s="236">
        <f>Заполните_Список!Y136</f>
        <v>0</v>
      </c>
      <c r="AF206" s="236">
        <f>Заполните_Список!Z136</f>
        <v>0</v>
      </c>
      <c r="AG206" s="236">
        <f>Заполните_Список!AA136</f>
        <v>0</v>
      </c>
      <c r="AH206" s="236">
        <f>Заполните_Список!AB136</f>
        <v>0</v>
      </c>
      <c r="AI206" s="236">
        <f>Заполните_Список!AC136</f>
        <v>0</v>
      </c>
      <c r="AJ206" s="236">
        <f>Заполните_Список!AD136</f>
        <v>0</v>
      </c>
      <c r="AK206" s="236">
        <f>Заполните_Список!AE136</f>
        <v>0</v>
      </c>
      <c r="AL206" s="236">
        <f>Заполните_Список!AF136</f>
        <v>0</v>
      </c>
      <c r="AM206" s="236">
        <f>Заполните_Список!AG136</f>
        <v>0</v>
      </c>
      <c r="AN206" s="236">
        <f>Заполните_Список!AH136</f>
        <v>0</v>
      </c>
      <c r="AO206" s="236">
        <f>Заполните_Список!AI136</f>
        <v>0</v>
      </c>
      <c r="AP206" s="236">
        <f>Заполните_Список!AJ136</f>
        <v>0</v>
      </c>
      <c r="AQ206" s="236">
        <f>Заполните_Список!AK136</f>
        <v>0</v>
      </c>
    </row>
    <row r="207" spans="1:43" ht="18.75" customHeight="1">
      <c r="A207" s="243">
        <f>Заполните_Список!$B137</f>
        <v>204</v>
      </c>
      <c r="B207" s="244">
        <f>Заполните_Список!$C138</f>
        <v>128</v>
      </c>
      <c r="C207" s="258" t="str">
        <f t="shared" si="12"/>
        <v>Оленинский муниципальный округ</v>
      </c>
      <c r="D207" s="244">
        <f>Заполните_Список!$G138</f>
        <v>280005</v>
      </c>
      <c r="E207" s="236"/>
      <c r="F207" s="243">
        <f t="shared" si="13"/>
        <v>204</v>
      </c>
      <c r="G207" s="236" t="str">
        <f>LEFT(Заполните_Список!$F138,FIND(" ",Заполните_Список!$F138,1)-1)</f>
        <v>Косивцов</v>
      </c>
      <c r="H207" s="236" t="str">
        <f>MID(Заполните_Список!$F138,FIND(" ",Заполните_Список!$F138,1)+1,(FIND(" ",Заполните_Список!$F138,FIND(" ",Заполните_Список!$F138,1)+1)-FIND(" ",Заполните_Список!$F138,1))-1)</f>
        <v>Степан</v>
      </c>
      <c r="I207" s="236" t="str">
        <f>RIGHT(Заполните_Список!$F138,LEN(Заполните_Список!$F138)-(FIND(" ",Заполните_Список!$F138,FIND(" ",Заполните_Список!$F138,1)+1)))</f>
        <v>Максимович</v>
      </c>
      <c r="J207" s="236"/>
      <c r="K207" s="347"/>
      <c r="L207" s="236"/>
      <c r="M207" s="236">
        <f>Заполните_Список!L138</f>
        <v>0</v>
      </c>
      <c r="N207" s="259" t="str">
        <f t="shared" si="14"/>
        <v>Муниципальное казенное общеобразовательное учреждение Оленинская основная общеобразовательная школа</v>
      </c>
      <c r="O207" s="236">
        <f>Заполните_Список!I138</f>
        <v>9</v>
      </c>
      <c r="P207" s="243"/>
      <c r="Q207" s="243"/>
      <c r="R207" s="243"/>
      <c r="S207" s="243"/>
      <c r="T207" s="236">
        <f>Заполните_Список!N137</f>
        <v>0</v>
      </c>
      <c r="U207" s="236">
        <f>Заполните_Список!O137</f>
        <v>0</v>
      </c>
      <c r="V207" s="236">
        <f>Заполните_Список!P137</f>
        <v>0</v>
      </c>
      <c r="W207" s="236">
        <f>Заполните_Список!Q137</f>
        <v>0</v>
      </c>
      <c r="X207" s="236">
        <f>Заполните_Список!R137</f>
        <v>0</v>
      </c>
      <c r="Y207" s="236">
        <f>Заполните_Список!S137</f>
        <v>0</v>
      </c>
      <c r="Z207" s="236">
        <f>Заполните_Список!T137</f>
        <v>0</v>
      </c>
      <c r="AA207" s="236">
        <f>Заполните_Список!U137</f>
        <v>0</v>
      </c>
      <c r="AB207" s="236">
        <f>Заполните_Список!V137</f>
        <v>0</v>
      </c>
      <c r="AC207" s="236">
        <f>Заполните_Список!W137</f>
        <v>0</v>
      </c>
      <c r="AD207" s="236">
        <f>Заполните_Список!X137</f>
        <v>0</v>
      </c>
      <c r="AE207" s="236">
        <f>Заполните_Список!Y137</f>
        <v>0</v>
      </c>
      <c r="AF207" s="236">
        <f>Заполните_Список!Z137</f>
        <v>0</v>
      </c>
      <c r="AG207" s="236">
        <f>Заполните_Список!AA137</f>
        <v>0</v>
      </c>
      <c r="AH207" s="236">
        <f>Заполните_Список!AB137</f>
        <v>0</v>
      </c>
      <c r="AI207" s="236">
        <f>Заполните_Список!AC137</f>
        <v>0</v>
      </c>
      <c r="AJ207" s="236">
        <f>Заполните_Список!AD137</f>
        <v>0</v>
      </c>
      <c r="AK207" s="236">
        <f>Заполните_Список!AE137</f>
        <v>0</v>
      </c>
      <c r="AL207" s="236">
        <f>Заполните_Список!AF137</f>
        <v>0</v>
      </c>
      <c r="AM207" s="236">
        <f>Заполните_Список!AG137</f>
        <v>0</v>
      </c>
      <c r="AN207" s="236">
        <f>Заполните_Список!AH137</f>
        <v>0</v>
      </c>
      <c r="AO207" s="236">
        <f>Заполните_Список!AI137</f>
        <v>0</v>
      </c>
      <c r="AP207" s="236">
        <f>Заполните_Список!AJ137</f>
        <v>0</v>
      </c>
      <c r="AQ207" s="236">
        <f>Заполните_Список!AK137</f>
        <v>0</v>
      </c>
    </row>
    <row r="208" spans="1:43" ht="18.75" customHeight="1">
      <c r="A208" s="243">
        <f>Заполните_Список!$B138</f>
        <v>205</v>
      </c>
      <c r="B208" s="244">
        <f>Заполните_Список!$C139</f>
        <v>128</v>
      </c>
      <c r="C208" s="258" t="str">
        <f t="shared" si="12"/>
        <v>Оленинский муниципальный округ</v>
      </c>
      <c r="D208" s="244">
        <f>Заполните_Список!$G139</f>
        <v>280005</v>
      </c>
      <c r="E208" s="236"/>
      <c r="F208" s="243">
        <f t="shared" si="13"/>
        <v>205</v>
      </c>
      <c r="G208" s="236" t="str">
        <f>LEFT(Заполните_Список!$F139,FIND(" ",Заполните_Список!$F139,1)-1)</f>
        <v>Петров</v>
      </c>
      <c r="H208" s="236" t="str">
        <f>MID(Заполните_Список!$F139,FIND(" ",Заполните_Список!$F139,1)+1,(FIND(" ",Заполните_Список!$F139,FIND(" ",Заполните_Список!$F139,1)+1)-FIND(" ",Заполните_Список!$F139,1))-1)</f>
        <v>Дмитрий</v>
      </c>
      <c r="I208" s="236" t="str">
        <f>RIGHT(Заполните_Список!$F139,LEN(Заполните_Список!$F139)-(FIND(" ",Заполните_Список!$F139,FIND(" ",Заполните_Список!$F139,1)+1)))</f>
        <v>Иванович</v>
      </c>
      <c r="J208" s="236"/>
      <c r="K208" s="347"/>
      <c r="L208" s="236"/>
      <c r="M208" s="236">
        <f>Заполните_Список!L139</f>
        <v>0</v>
      </c>
      <c r="N208" s="259" t="str">
        <f t="shared" si="14"/>
        <v>Муниципальное казенное общеобразовательное учреждение Оленинская основная общеобразовательная школа</v>
      </c>
      <c r="O208" s="236">
        <f>Заполните_Список!I139</f>
        <v>9</v>
      </c>
      <c r="P208" s="243"/>
      <c r="Q208" s="243"/>
      <c r="R208" s="243"/>
      <c r="S208" s="243"/>
      <c r="T208" s="236">
        <f>Заполните_Список!N138</f>
        <v>0</v>
      </c>
      <c r="U208" s="236">
        <f>Заполните_Список!O138</f>
        <v>0</v>
      </c>
      <c r="V208" s="236">
        <f>Заполните_Список!P138</f>
        <v>0</v>
      </c>
      <c r="W208" s="236">
        <f>Заполните_Список!Q138</f>
        <v>0</v>
      </c>
      <c r="X208" s="236">
        <f>Заполните_Список!R138</f>
        <v>0</v>
      </c>
      <c r="Y208" s="236">
        <f>Заполните_Список!S138</f>
        <v>0</v>
      </c>
      <c r="Z208" s="236">
        <f>Заполните_Список!T138</f>
        <v>0</v>
      </c>
      <c r="AA208" s="236">
        <f>Заполните_Список!U138</f>
        <v>0</v>
      </c>
      <c r="AB208" s="236">
        <f>Заполните_Список!V138</f>
        <v>0</v>
      </c>
      <c r="AC208" s="236">
        <f>Заполните_Список!W138</f>
        <v>0</v>
      </c>
      <c r="AD208" s="236">
        <f>Заполните_Список!X138</f>
        <v>0</v>
      </c>
      <c r="AE208" s="236">
        <f>Заполните_Список!Y138</f>
        <v>0</v>
      </c>
      <c r="AF208" s="236">
        <f>Заполните_Список!Z138</f>
        <v>0</v>
      </c>
      <c r="AG208" s="236">
        <f>Заполните_Список!AA138</f>
        <v>0</v>
      </c>
      <c r="AH208" s="236">
        <f>Заполните_Список!AB138</f>
        <v>0</v>
      </c>
      <c r="AI208" s="236">
        <f>Заполните_Список!AC138</f>
        <v>0</v>
      </c>
      <c r="AJ208" s="236">
        <f>Заполните_Список!AD138</f>
        <v>0</v>
      </c>
      <c r="AK208" s="236">
        <f>Заполните_Список!AE138</f>
        <v>0</v>
      </c>
      <c r="AL208" s="236">
        <f>Заполните_Список!AF138</f>
        <v>0</v>
      </c>
      <c r="AM208" s="236">
        <f>Заполните_Список!AG138</f>
        <v>0</v>
      </c>
      <c r="AN208" s="236">
        <f>Заполните_Список!AH138</f>
        <v>0</v>
      </c>
      <c r="AO208" s="236">
        <f>Заполните_Список!AI138</f>
        <v>0</v>
      </c>
      <c r="AP208" s="236">
        <f>Заполните_Список!AJ138</f>
        <v>0</v>
      </c>
      <c r="AQ208" s="236">
        <f>Заполните_Список!AK138</f>
        <v>0</v>
      </c>
    </row>
    <row r="209" spans="1:43" ht="18.75" customHeight="1">
      <c r="A209" s="243">
        <f>Заполните_Список!$B139</f>
        <v>206</v>
      </c>
      <c r="B209" s="244" t="e">
        <f>Заполните_Список!#REF!</f>
        <v>#REF!</v>
      </c>
      <c r="C209" s="258" t="str">
        <f t="shared" si="12"/>
        <v/>
      </c>
      <c r="D209" s="244" t="e">
        <f>Заполните_Список!#REF!</f>
        <v>#REF!</v>
      </c>
      <c r="E209" s="236"/>
      <c r="F209" s="243">
        <f t="shared" si="13"/>
        <v>206</v>
      </c>
      <c r="G209" s="236" t="e">
        <f>LEFT(Заполните_Список!#REF!,FIND(" ",Заполните_Список!#REF!,1)-1)</f>
        <v>#REF!</v>
      </c>
      <c r="H209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09" s="236" t="e">
        <f>RIGHT(Заполните_Список!#REF!,LEN(Заполните_Список!#REF!)-(FIND(" ",Заполните_Список!#REF!,FIND(" ",Заполните_Список!#REF!,1)+1)))</f>
        <v>#REF!</v>
      </c>
      <c r="J209" s="236"/>
      <c r="K209" s="347"/>
      <c r="L209" s="236"/>
      <c r="M209" s="236" t="e">
        <f>Заполните_Список!#REF!</f>
        <v>#REF!</v>
      </c>
      <c r="N209" s="259" t="str">
        <f t="shared" si="14"/>
        <v/>
      </c>
      <c r="O209" s="236" t="e">
        <f>Заполните_Список!#REF!</f>
        <v>#REF!</v>
      </c>
      <c r="P209" s="243"/>
      <c r="Q209" s="243"/>
      <c r="R209" s="243"/>
      <c r="S209" s="243"/>
      <c r="T209" s="236">
        <f>Заполните_Список!N139</f>
        <v>0</v>
      </c>
      <c r="U209" s="236">
        <f>Заполните_Список!O139</f>
        <v>0</v>
      </c>
      <c r="V209" s="236">
        <f>Заполните_Список!P139</f>
        <v>0</v>
      </c>
      <c r="W209" s="236">
        <f>Заполните_Список!Q139</f>
        <v>0</v>
      </c>
      <c r="X209" s="236">
        <f>Заполните_Список!R139</f>
        <v>0</v>
      </c>
      <c r="Y209" s="236">
        <f>Заполните_Список!S139</f>
        <v>0</v>
      </c>
      <c r="Z209" s="236">
        <f>Заполните_Список!T139</f>
        <v>0</v>
      </c>
      <c r="AA209" s="236">
        <f>Заполните_Список!U139</f>
        <v>0</v>
      </c>
      <c r="AB209" s="236">
        <f>Заполните_Список!V139</f>
        <v>0</v>
      </c>
      <c r="AC209" s="236">
        <f>Заполните_Список!W139</f>
        <v>0</v>
      </c>
      <c r="AD209" s="236">
        <f>Заполните_Список!X139</f>
        <v>0</v>
      </c>
      <c r="AE209" s="236">
        <f>Заполните_Список!Y139</f>
        <v>0</v>
      </c>
      <c r="AF209" s="236">
        <f>Заполните_Список!Z139</f>
        <v>0</v>
      </c>
      <c r="AG209" s="236">
        <f>Заполните_Список!AA139</f>
        <v>0</v>
      </c>
      <c r="AH209" s="236">
        <f>Заполните_Список!AB139</f>
        <v>0</v>
      </c>
      <c r="AI209" s="236">
        <f>Заполните_Список!AC139</f>
        <v>0</v>
      </c>
      <c r="AJ209" s="236">
        <f>Заполните_Список!AD139</f>
        <v>0</v>
      </c>
      <c r="AK209" s="236">
        <f>Заполните_Список!AE139</f>
        <v>0</v>
      </c>
      <c r="AL209" s="236">
        <f>Заполните_Список!AF139</f>
        <v>0</v>
      </c>
      <c r="AM209" s="236">
        <f>Заполните_Список!AG139</f>
        <v>0</v>
      </c>
      <c r="AN209" s="236">
        <f>Заполните_Список!AH139</f>
        <v>0</v>
      </c>
      <c r="AO209" s="236">
        <f>Заполните_Список!AI139</f>
        <v>0</v>
      </c>
      <c r="AP209" s="236">
        <f>Заполните_Список!AJ139</f>
        <v>0</v>
      </c>
      <c r="AQ209" s="236">
        <f>Заполните_Список!AK139</f>
        <v>0</v>
      </c>
    </row>
    <row r="210" spans="1:43" ht="18.75" customHeight="1">
      <c r="A210" s="243" t="e">
        <f>Заполните_Список!#REF!</f>
        <v>#REF!</v>
      </c>
      <c r="B210" s="244" t="e">
        <f>Заполните_Список!#REF!</f>
        <v>#REF!</v>
      </c>
      <c r="C210" s="258" t="str">
        <f t="shared" si="12"/>
        <v/>
      </c>
      <c r="D210" s="244" t="e">
        <f>Заполните_Список!#REF!</f>
        <v>#REF!</v>
      </c>
      <c r="E210" s="236"/>
      <c r="F210" s="243">
        <f t="shared" si="13"/>
        <v>207</v>
      </c>
      <c r="G210" s="236" t="e">
        <f>LEFT(Заполните_Список!#REF!,FIND(" ",Заполните_Список!#REF!,1)-1)</f>
        <v>#REF!</v>
      </c>
      <c r="H210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10" s="236" t="e">
        <f>RIGHT(Заполните_Список!#REF!,LEN(Заполните_Список!#REF!)-(FIND(" ",Заполните_Список!#REF!,FIND(" ",Заполните_Список!#REF!,1)+1)))</f>
        <v>#REF!</v>
      </c>
      <c r="J210" s="236"/>
      <c r="K210" s="347"/>
      <c r="L210" s="236"/>
      <c r="M210" s="236" t="e">
        <f>Заполните_Список!#REF!</f>
        <v>#REF!</v>
      </c>
      <c r="N210" s="259" t="str">
        <f t="shared" si="14"/>
        <v/>
      </c>
      <c r="O210" s="236" t="e">
        <f>Заполните_Список!#REF!</f>
        <v>#REF!</v>
      </c>
      <c r="P210" s="243"/>
      <c r="Q210" s="243"/>
      <c r="R210" s="243"/>
      <c r="S210" s="243"/>
      <c r="T210" s="236" t="e">
        <f>Заполните_Список!#REF!</f>
        <v>#REF!</v>
      </c>
      <c r="U210" s="236" t="e">
        <f>Заполните_Список!#REF!</f>
        <v>#REF!</v>
      </c>
      <c r="V210" s="236" t="e">
        <f>Заполните_Список!#REF!</f>
        <v>#REF!</v>
      </c>
      <c r="W210" s="236" t="e">
        <f>Заполните_Список!#REF!</f>
        <v>#REF!</v>
      </c>
      <c r="X210" s="236" t="e">
        <f>Заполните_Список!#REF!</f>
        <v>#REF!</v>
      </c>
      <c r="Y210" s="236" t="e">
        <f>Заполните_Список!#REF!</f>
        <v>#REF!</v>
      </c>
      <c r="Z210" s="236" t="e">
        <f>Заполните_Список!#REF!</f>
        <v>#REF!</v>
      </c>
      <c r="AA210" s="236" t="e">
        <f>Заполните_Список!#REF!</f>
        <v>#REF!</v>
      </c>
      <c r="AB210" s="236" t="e">
        <f>Заполните_Список!#REF!</f>
        <v>#REF!</v>
      </c>
      <c r="AC210" s="236" t="e">
        <f>Заполните_Список!#REF!</f>
        <v>#REF!</v>
      </c>
      <c r="AD210" s="236" t="e">
        <f>Заполните_Список!#REF!</f>
        <v>#REF!</v>
      </c>
      <c r="AE210" s="236" t="e">
        <f>Заполните_Список!#REF!</f>
        <v>#REF!</v>
      </c>
      <c r="AF210" s="236" t="e">
        <f>Заполните_Список!#REF!</f>
        <v>#REF!</v>
      </c>
      <c r="AG210" s="236" t="e">
        <f>Заполните_Список!#REF!</f>
        <v>#REF!</v>
      </c>
      <c r="AH210" s="236" t="e">
        <f>Заполните_Список!#REF!</f>
        <v>#REF!</v>
      </c>
      <c r="AI210" s="236" t="e">
        <f>Заполните_Список!#REF!</f>
        <v>#REF!</v>
      </c>
      <c r="AJ210" s="236" t="e">
        <f>Заполните_Список!#REF!</f>
        <v>#REF!</v>
      </c>
      <c r="AK210" s="236" t="e">
        <f>Заполните_Список!#REF!</f>
        <v>#REF!</v>
      </c>
      <c r="AL210" s="236" t="e">
        <f>Заполните_Список!#REF!</f>
        <v>#REF!</v>
      </c>
      <c r="AM210" s="236" t="e">
        <f>Заполните_Список!#REF!</f>
        <v>#REF!</v>
      </c>
      <c r="AN210" s="236" t="e">
        <f>Заполните_Список!#REF!</f>
        <v>#REF!</v>
      </c>
      <c r="AO210" s="236" t="e">
        <f>Заполните_Список!#REF!</f>
        <v>#REF!</v>
      </c>
      <c r="AP210" s="236" t="e">
        <f>Заполните_Список!#REF!</f>
        <v>#REF!</v>
      </c>
      <c r="AQ210" s="236" t="e">
        <f>Заполните_Список!#REF!</f>
        <v>#REF!</v>
      </c>
    </row>
    <row r="211" spans="1:43" ht="18.75" customHeight="1">
      <c r="A211" s="243" t="e">
        <f>Заполните_Список!#REF!</f>
        <v>#REF!</v>
      </c>
      <c r="B211" s="244">
        <f>Заполните_Список!$C140</f>
        <v>128</v>
      </c>
      <c r="C211" s="258" t="str">
        <f t="shared" si="12"/>
        <v>Оленинский муниципальный округ</v>
      </c>
      <c r="D211" s="244">
        <f>Заполните_Список!$G140</f>
        <v>280014</v>
      </c>
      <c r="E211" s="236"/>
      <c r="F211" s="243">
        <f t="shared" si="13"/>
        <v>208</v>
      </c>
      <c r="G211" s="236" t="str">
        <f>LEFT(Заполните_Список!$F140,FIND(" ",Заполните_Список!$F140,1)-1)</f>
        <v>Петрова</v>
      </c>
      <c r="H211" s="236" t="str">
        <f>MID(Заполните_Список!$F140,FIND(" ",Заполните_Список!$F140,1)+1,(FIND(" ",Заполните_Список!$F140,FIND(" ",Заполните_Список!$F140,1)+1)-FIND(" ",Заполните_Список!$F140,1))-1)</f>
        <v>Лада</v>
      </c>
      <c r="I211" s="236" t="str">
        <f>RIGHT(Заполните_Список!$F140,LEN(Заполните_Список!$F140)-(FIND(" ",Заполните_Список!$F140,FIND(" ",Заполните_Список!$F140,1)+1)))</f>
        <v>Евгеньевна</v>
      </c>
      <c r="J211" s="236"/>
      <c r="K211" s="347"/>
      <c r="L211" s="236"/>
      <c r="M211" s="236">
        <f>Заполните_Список!L140</f>
        <v>0</v>
      </c>
      <c r="N211" s="259" t="str">
        <f t="shared" si="14"/>
        <v>Муниципальное казенное общеобразовательное учреждение Первомайская основная общеобразовательная школа</v>
      </c>
      <c r="O211" s="236">
        <f>Заполните_Список!I140</f>
        <v>7</v>
      </c>
      <c r="P211" s="243"/>
      <c r="Q211" s="243"/>
      <c r="R211" s="243"/>
      <c r="S211" s="243"/>
      <c r="T211" s="236" t="e">
        <f>Заполните_Список!#REF!</f>
        <v>#REF!</v>
      </c>
      <c r="U211" s="236" t="e">
        <f>Заполните_Список!#REF!</f>
        <v>#REF!</v>
      </c>
      <c r="V211" s="236" t="e">
        <f>Заполните_Список!#REF!</f>
        <v>#REF!</v>
      </c>
      <c r="W211" s="236" t="e">
        <f>Заполните_Список!#REF!</f>
        <v>#REF!</v>
      </c>
      <c r="X211" s="236" t="e">
        <f>Заполните_Список!#REF!</f>
        <v>#REF!</v>
      </c>
      <c r="Y211" s="236" t="e">
        <f>Заполните_Список!#REF!</f>
        <v>#REF!</v>
      </c>
      <c r="Z211" s="236" t="e">
        <f>Заполните_Список!#REF!</f>
        <v>#REF!</v>
      </c>
      <c r="AA211" s="236" t="e">
        <f>Заполните_Список!#REF!</f>
        <v>#REF!</v>
      </c>
      <c r="AB211" s="236" t="e">
        <f>Заполните_Список!#REF!</f>
        <v>#REF!</v>
      </c>
      <c r="AC211" s="236" t="e">
        <f>Заполните_Список!#REF!</f>
        <v>#REF!</v>
      </c>
      <c r="AD211" s="236" t="e">
        <f>Заполните_Список!#REF!</f>
        <v>#REF!</v>
      </c>
      <c r="AE211" s="236" t="e">
        <f>Заполните_Список!#REF!</f>
        <v>#REF!</v>
      </c>
      <c r="AF211" s="236" t="e">
        <f>Заполните_Список!#REF!</f>
        <v>#REF!</v>
      </c>
      <c r="AG211" s="236" t="e">
        <f>Заполните_Список!#REF!</f>
        <v>#REF!</v>
      </c>
      <c r="AH211" s="236" t="e">
        <f>Заполните_Список!#REF!</f>
        <v>#REF!</v>
      </c>
      <c r="AI211" s="236" t="e">
        <f>Заполните_Список!#REF!</f>
        <v>#REF!</v>
      </c>
      <c r="AJ211" s="236" t="e">
        <f>Заполните_Список!#REF!</f>
        <v>#REF!</v>
      </c>
      <c r="AK211" s="236" t="e">
        <f>Заполните_Список!#REF!</f>
        <v>#REF!</v>
      </c>
      <c r="AL211" s="236" t="e">
        <f>Заполните_Список!#REF!</f>
        <v>#REF!</v>
      </c>
      <c r="AM211" s="236" t="e">
        <f>Заполните_Список!#REF!</f>
        <v>#REF!</v>
      </c>
      <c r="AN211" s="236" t="e">
        <f>Заполните_Список!#REF!</f>
        <v>#REF!</v>
      </c>
      <c r="AO211" s="236" t="e">
        <f>Заполните_Список!#REF!</f>
        <v>#REF!</v>
      </c>
      <c r="AP211" s="236" t="e">
        <f>Заполните_Список!#REF!</f>
        <v>#REF!</v>
      </c>
      <c r="AQ211" s="236" t="e">
        <f>Заполните_Список!#REF!</f>
        <v>#REF!</v>
      </c>
    </row>
    <row r="212" spans="1:43" ht="18.75" customHeight="1">
      <c r="A212" s="243">
        <f>Заполните_Список!$B140</f>
        <v>209</v>
      </c>
      <c r="B212" s="244">
        <f>Заполните_Список!$C141</f>
        <v>128</v>
      </c>
      <c r="C212" s="258" t="str">
        <f t="shared" si="12"/>
        <v>Оленинский муниципальный округ</v>
      </c>
      <c r="D212" s="244">
        <f>Заполните_Список!$G141</f>
        <v>280014</v>
      </c>
      <c r="E212" s="236"/>
      <c r="F212" s="243">
        <f t="shared" si="13"/>
        <v>209</v>
      </c>
      <c r="G212" s="236" t="str">
        <f>LEFT(Заполните_Список!$F141,FIND(" ",Заполните_Список!$F141,1)-1)</f>
        <v>Козаченко</v>
      </c>
      <c r="H212" s="236" t="str">
        <f>MID(Заполните_Список!$F141,FIND(" ",Заполните_Список!$F141,1)+1,(FIND(" ",Заполните_Список!$F141,FIND(" ",Заполните_Список!$F141,1)+1)-FIND(" ",Заполните_Список!$F141,1))-1)</f>
        <v>Алина</v>
      </c>
      <c r="I212" s="236" t="str">
        <f>RIGHT(Заполните_Список!$F141,LEN(Заполните_Список!$F141)-(FIND(" ",Заполните_Список!$F141,FIND(" ",Заполните_Список!$F141,1)+1)))</f>
        <v>Вячеславовна</v>
      </c>
      <c r="J212" s="236"/>
      <c r="K212" s="347"/>
      <c r="L212" s="236"/>
      <c r="M212" s="236">
        <f>Заполните_Список!L141</f>
        <v>0</v>
      </c>
      <c r="N212" s="259" t="str">
        <f t="shared" si="14"/>
        <v>Муниципальное казенное общеобразовательное учреждение Первомайская основная общеобразовательная школа</v>
      </c>
      <c r="O212" s="236">
        <f>Заполните_Список!I141</f>
        <v>8</v>
      </c>
      <c r="P212" s="243"/>
      <c r="Q212" s="243"/>
      <c r="R212" s="243"/>
      <c r="S212" s="243"/>
      <c r="T212" s="236">
        <f>Заполните_Список!N140</f>
        <v>0</v>
      </c>
      <c r="U212" s="236">
        <f>Заполните_Список!O140</f>
        <v>0</v>
      </c>
      <c r="V212" s="236">
        <f>Заполните_Список!P140</f>
        <v>0</v>
      </c>
      <c r="W212" s="236">
        <f>Заполните_Список!Q140</f>
        <v>0</v>
      </c>
      <c r="X212" s="236">
        <f>Заполните_Список!R140</f>
        <v>0</v>
      </c>
      <c r="Y212" s="236">
        <f>Заполните_Список!S140</f>
        <v>0</v>
      </c>
      <c r="Z212" s="236">
        <f>Заполните_Список!T140</f>
        <v>0</v>
      </c>
      <c r="AA212" s="236">
        <f>Заполните_Список!U140</f>
        <v>0</v>
      </c>
      <c r="AB212" s="236">
        <f>Заполните_Список!V140</f>
        <v>0</v>
      </c>
      <c r="AC212" s="236">
        <f>Заполните_Список!W140</f>
        <v>0</v>
      </c>
      <c r="AD212" s="236">
        <f>Заполните_Список!X140</f>
        <v>0</v>
      </c>
      <c r="AE212" s="236">
        <f>Заполните_Список!Y140</f>
        <v>0</v>
      </c>
      <c r="AF212" s="236">
        <f>Заполните_Список!Z140</f>
        <v>0</v>
      </c>
      <c r="AG212" s="236">
        <f>Заполните_Список!AA140</f>
        <v>0</v>
      </c>
      <c r="AH212" s="236">
        <f>Заполните_Список!AB140</f>
        <v>0</v>
      </c>
      <c r="AI212" s="236">
        <f>Заполните_Список!AC140</f>
        <v>0</v>
      </c>
      <c r="AJ212" s="236">
        <f>Заполните_Список!AD140</f>
        <v>0</v>
      </c>
      <c r="AK212" s="236">
        <f>Заполните_Список!AE140</f>
        <v>0</v>
      </c>
      <c r="AL212" s="236">
        <f>Заполните_Список!AF140</f>
        <v>0</v>
      </c>
      <c r="AM212" s="236">
        <f>Заполните_Список!AG140</f>
        <v>0</v>
      </c>
      <c r="AN212" s="236">
        <f>Заполните_Список!AH140</f>
        <v>0</v>
      </c>
      <c r="AO212" s="236">
        <f>Заполните_Список!AI140</f>
        <v>0</v>
      </c>
      <c r="AP212" s="236">
        <f>Заполните_Список!AJ140</f>
        <v>0</v>
      </c>
      <c r="AQ212" s="236">
        <f>Заполните_Список!AK140</f>
        <v>0</v>
      </c>
    </row>
    <row r="213" spans="1:43" ht="18.75" customHeight="1">
      <c r="A213" s="243">
        <f>Заполните_Список!$B141</f>
        <v>210</v>
      </c>
      <c r="B213" s="244">
        <f>Заполните_Список!$C142</f>
        <v>128</v>
      </c>
      <c r="C213" s="258" t="str">
        <f t="shared" si="12"/>
        <v>Оленинский муниципальный округ</v>
      </c>
      <c r="D213" s="244">
        <f>Заполните_Список!$G142</f>
        <v>280014</v>
      </c>
      <c r="E213" s="236"/>
      <c r="F213" s="243">
        <f t="shared" si="13"/>
        <v>210</v>
      </c>
      <c r="G213" s="236" t="str">
        <f>LEFT(Заполните_Список!$F142,FIND(" ",Заполните_Список!$F142,1)-1)</f>
        <v>Румянцев</v>
      </c>
      <c r="H213" s="236" t="str">
        <f>MID(Заполните_Список!$F142,FIND(" ",Заполните_Список!$F142,1)+1,(FIND(" ",Заполните_Список!$F142,FIND(" ",Заполните_Список!$F142,1)+1)-FIND(" ",Заполните_Список!$F142,1))-1)</f>
        <v>Артём</v>
      </c>
      <c r="I213" s="236" t="str">
        <f>RIGHT(Заполните_Список!$F142,LEN(Заполните_Список!$F142)-(FIND(" ",Заполните_Список!$F142,FIND(" ",Заполните_Список!$F142,1)+1)))</f>
        <v>Денисович</v>
      </c>
      <c r="J213" s="236"/>
      <c r="K213" s="347"/>
      <c r="L213" s="236"/>
      <c r="M213" s="236">
        <f>Заполните_Список!L142</f>
        <v>0</v>
      </c>
      <c r="N213" s="259" t="str">
        <f t="shared" si="14"/>
        <v>Муниципальное казенное общеобразовательное учреждение Первомайская основная общеобразовательная школа</v>
      </c>
      <c r="O213" s="236">
        <f>Заполните_Список!I142</f>
        <v>8</v>
      </c>
      <c r="P213" s="243"/>
      <c r="Q213" s="243"/>
      <c r="R213" s="243"/>
      <c r="S213" s="243"/>
      <c r="T213" s="236">
        <f>Заполните_Список!N141</f>
        <v>0</v>
      </c>
      <c r="U213" s="236">
        <f>Заполните_Список!O141</f>
        <v>0</v>
      </c>
      <c r="V213" s="236">
        <f>Заполните_Список!P141</f>
        <v>0</v>
      </c>
      <c r="W213" s="236">
        <f>Заполните_Список!Q141</f>
        <v>0</v>
      </c>
      <c r="X213" s="236">
        <f>Заполните_Список!R141</f>
        <v>0</v>
      </c>
      <c r="Y213" s="236">
        <f>Заполните_Список!S141</f>
        <v>0</v>
      </c>
      <c r="Z213" s="236">
        <f>Заполните_Список!T141</f>
        <v>0</v>
      </c>
      <c r="AA213" s="236">
        <f>Заполните_Список!U141</f>
        <v>0</v>
      </c>
      <c r="AB213" s="236">
        <f>Заполните_Список!V141</f>
        <v>0</v>
      </c>
      <c r="AC213" s="236">
        <f>Заполните_Список!W141</f>
        <v>0</v>
      </c>
      <c r="AD213" s="236">
        <f>Заполните_Список!X141</f>
        <v>0</v>
      </c>
      <c r="AE213" s="236">
        <f>Заполните_Список!Y141</f>
        <v>0</v>
      </c>
      <c r="AF213" s="236">
        <f>Заполните_Список!Z141</f>
        <v>0</v>
      </c>
      <c r="AG213" s="236">
        <f>Заполните_Список!AA141</f>
        <v>0</v>
      </c>
      <c r="AH213" s="236">
        <f>Заполните_Список!AB141</f>
        <v>0</v>
      </c>
      <c r="AI213" s="236">
        <f>Заполните_Список!AC141</f>
        <v>0</v>
      </c>
      <c r="AJ213" s="236">
        <f>Заполните_Список!AD141</f>
        <v>0</v>
      </c>
      <c r="AK213" s="236">
        <f>Заполните_Список!AE141</f>
        <v>0</v>
      </c>
      <c r="AL213" s="236">
        <f>Заполните_Список!AF141</f>
        <v>0</v>
      </c>
      <c r="AM213" s="236">
        <f>Заполните_Список!AG141</f>
        <v>0</v>
      </c>
      <c r="AN213" s="236">
        <f>Заполните_Список!AH141</f>
        <v>0</v>
      </c>
      <c r="AO213" s="236">
        <f>Заполните_Список!AI141</f>
        <v>0</v>
      </c>
      <c r="AP213" s="236">
        <f>Заполните_Список!AJ141</f>
        <v>0</v>
      </c>
      <c r="AQ213" s="236">
        <f>Заполните_Список!AK141</f>
        <v>0</v>
      </c>
    </row>
    <row r="214" spans="1:43" ht="18.75" customHeight="1">
      <c r="A214" s="243">
        <f>Заполните_Список!$B142</f>
        <v>211</v>
      </c>
      <c r="B214" s="244">
        <f>Заполните_Список!$C143</f>
        <v>128</v>
      </c>
      <c r="C214" s="258" t="str">
        <f t="shared" si="12"/>
        <v>Оленинский муниципальный округ</v>
      </c>
      <c r="D214" s="244">
        <f>Заполните_Список!$G143</f>
        <v>280014</v>
      </c>
      <c r="E214" s="236"/>
      <c r="F214" s="243">
        <f t="shared" si="13"/>
        <v>211</v>
      </c>
      <c r="G214" s="236" t="str">
        <f>LEFT(Заполните_Список!$F143,FIND(" ",Заполните_Список!$F143,1)-1)</f>
        <v>Лосева</v>
      </c>
      <c r="H214" s="236" t="str">
        <f>MID(Заполните_Список!$F143,FIND(" ",Заполните_Список!$F143,1)+1,(FIND(" ",Заполните_Список!$F143,FIND(" ",Заполните_Список!$F143,1)+1)-FIND(" ",Заполните_Список!$F143,1))-1)</f>
        <v>Анастасия</v>
      </c>
      <c r="I214" s="236" t="str">
        <f>RIGHT(Заполните_Список!$F143,LEN(Заполните_Список!$F143)-(FIND(" ",Заполните_Список!$F143,FIND(" ",Заполните_Список!$F143,1)+1)))</f>
        <v>Александровна</v>
      </c>
      <c r="J214" s="236"/>
      <c r="K214" s="347"/>
      <c r="L214" s="236"/>
      <c r="M214" s="236">
        <f>Заполните_Список!L143</f>
        <v>0</v>
      </c>
      <c r="N214" s="259" t="str">
        <f t="shared" si="14"/>
        <v>Муниципальное казенное общеобразовательное учреждение Первомайская основная общеобразовательная школа</v>
      </c>
      <c r="O214" s="236">
        <f>Заполните_Список!I143</f>
        <v>9</v>
      </c>
      <c r="P214" s="243"/>
      <c r="Q214" s="243"/>
      <c r="R214" s="243"/>
      <c r="S214" s="243"/>
      <c r="T214" s="236">
        <f>Заполните_Список!N142</f>
        <v>0</v>
      </c>
      <c r="U214" s="236">
        <f>Заполните_Список!O142</f>
        <v>0</v>
      </c>
      <c r="V214" s="236">
        <f>Заполните_Список!P142</f>
        <v>0</v>
      </c>
      <c r="W214" s="236">
        <f>Заполните_Список!Q142</f>
        <v>0</v>
      </c>
      <c r="X214" s="236">
        <f>Заполните_Список!R142</f>
        <v>0</v>
      </c>
      <c r="Y214" s="236">
        <f>Заполните_Список!S142</f>
        <v>0</v>
      </c>
      <c r="Z214" s="236">
        <f>Заполните_Список!T142</f>
        <v>0</v>
      </c>
      <c r="AA214" s="236">
        <f>Заполните_Список!U142</f>
        <v>0</v>
      </c>
      <c r="AB214" s="236">
        <f>Заполните_Список!V142</f>
        <v>0</v>
      </c>
      <c r="AC214" s="236">
        <f>Заполните_Список!W142</f>
        <v>0</v>
      </c>
      <c r="AD214" s="236">
        <f>Заполните_Список!X142</f>
        <v>0</v>
      </c>
      <c r="AE214" s="236">
        <f>Заполните_Список!Y142</f>
        <v>0</v>
      </c>
      <c r="AF214" s="236">
        <f>Заполните_Список!Z142</f>
        <v>0</v>
      </c>
      <c r="AG214" s="236">
        <f>Заполните_Список!AA142</f>
        <v>0</v>
      </c>
      <c r="AH214" s="236">
        <f>Заполните_Список!AB142</f>
        <v>0</v>
      </c>
      <c r="AI214" s="236">
        <f>Заполните_Список!AC142</f>
        <v>0</v>
      </c>
      <c r="AJ214" s="236">
        <f>Заполните_Список!AD142</f>
        <v>0</v>
      </c>
      <c r="AK214" s="236">
        <f>Заполните_Список!AE142</f>
        <v>0</v>
      </c>
      <c r="AL214" s="236">
        <f>Заполните_Список!AF142</f>
        <v>0</v>
      </c>
      <c r="AM214" s="236">
        <f>Заполните_Список!AG142</f>
        <v>0</v>
      </c>
      <c r="AN214" s="236">
        <f>Заполните_Список!AH142</f>
        <v>0</v>
      </c>
      <c r="AO214" s="236">
        <f>Заполните_Список!AI142</f>
        <v>0</v>
      </c>
      <c r="AP214" s="236">
        <f>Заполните_Список!AJ142</f>
        <v>0</v>
      </c>
      <c r="AQ214" s="236">
        <f>Заполните_Список!AK142</f>
        <v>0</v>
      </c>
    </row>
    <row r="215" spans="1:43" ht="18.75" customHeight="1">
      <c r="A215" s="243">
        <f>Заполните_Список!$B143</f>
        <v>212</v>
      </c>
      <c r="B215" s="244">
        <f>Заполните_Список!$C144</f>
        <v>128</v>
      </c>
      <c r="C215" s="258" t="str">
        <f t="shared" si="12"/>
        <v>Оленинский муниципальный округ</v>
      </c>
      <c r="D215" s="244">
        <f>Заполните_Список!$G144</f>
        <v>280014</v>
      </c>
      <c r="E215" s="236"/>
      <c r="F215" s="243">
        <f t="shared" si="13"/>
        <v>212</v>
      </c>
      <c r="G215" s="236" t="str">
        <f>LEFT(Заполните_Список!$F144,FIND(" ",Заполните_Список!$F144,1)-1)</f>
        <v>Сулайманов</v>
      </c>
      <c r="H215" s="236" t="str">
        <f>MID(Заполните_Список!$F144,FIND(" ",Заполните_Список!$F144,1)+1,(FIND(" ",Заполните_Список!$F144,FIND(" ",Заполните_Список!$F144,1)+1)-FIND(" ",Заполните_Список!$F144,1))-1)</f>
        <v>Мунарбек</v>
      </c>
      <c r="I215" s="236" t="str">
        <f>RIGHT(Заполните_Список!$F144,LEN(Заполните_Список!$F144)-(FIND(" ",Заполните_Список!$F144,FIND(" ",Заполните_Список!$F144,1)+1)))</f>
        <v>Бекмурзаевич</v>
      </c>
      <c r="J215" s="236"/>
      <c r="K215" s="347"/>
      <c r="L215" s="236"/>
      <c r="M215" s="236">
        <f>Заполните_Список!L144</f>
        <v>0</v>
      </c>
      <c r="N215" s="259" t="str">
        <f t="shared" si="14"/>
        <v>Муниципальное казенное общеобразовательное учреждение Первомайская основная общеобразовательная школа</v>
      </c>
      <c r="O215" s="236">
        <f>Заполните_Список!I144</f>
        <v>9</v>
      </c>
      <c r="P215" s="243"/>
      <c r="Q215" s="243"/>
      <c r="R215" s="243"/>
      <c r="S215" s="243"/>
      <c r="T215" s="236">
        <f>Заполните_Список!N143</f>
        <v>0</v>
      </c>
      <c r="U215" s="236">
        <f>Заполните_Список!O143</f>
        <v>0</v>
      </c>
      <c r="V215" s="236">
        <f>Заполните_Список!P143</f>
        <v>0</v>
      </c>
      <c r="W215" s="236">
        <f>Заполните_Список!Q143</f>
        <v>0</v>
      </c>
      <c r="X215" s="236">
        <f>Заполните_Список!R143</f>
        <v>0</v>
      </c>
      <c r="Y215" s="236">
        <f>Заполните_Список!S143</f>
        <v>0</v>
      </c>
      <c r="Z215" s="236">
        <f>Заполните_Список!T143</f>
        <v>0</v>
      </c>
      <c r="AA215" s="236">
        <f>Заполните_Список!U143</f>
        <v>0</v>
      </c>
      <c r="AB215" s="236">
        <f>Заполните_Список!V143</f>
        <v>0</v>
      </c>
      <c r="AC215" s="236">
        <f>Заполните_Список!W143</f>
        <v>0</v>
      </c>
      <c r="AD215" s="236">
        <f>Заполните_Список!X143</f>
        <v>0</v>
      </c>
      <c r="AE215" s="236">
        <f>Заполните_Список!Y143</f>
        <v>0</v>
      </c>
      <c r="AF215" s="236">
        <f>Заполните_Список!Z143</f>
        <v>0</v>
      </c>
      <c r="AG215" s="236">
        <f>Заполните_Список!AA143</f>
        <v>0</v>
      </c>
      <c r="AH215" s="236">
        <f>Заполните_Список!AB143</f>
        <v>0</v>
      </c>
      <c r="AI215" s="236">
        <f>Заполните_Список!AC143</f>
        <v>0</v>
      </c>
      <c r="AJ215" s="236">
        <f>Заполните_Список!AD143</f>
        <v>0</v>
      </c>
      <c r="AK215" s="236">
        <f>Заполните_Список!AE143</f>
        <v>0</v>
      </c>
      <c r="AL215" s="236">
        <f>Заполните_Список!AF143</f>
        <v>0</v>
      </c>
      <c r="AM215" s="236">
        <f>Заполните_Список!AG143</f>
        <v>0</v>
      </c>
      <c r="AN215" s="236">
        <f>Заполните_Список!AH143</f>
        <v>0</v>
      </c>
      <c r="AO215" s="236">
        <f>Заполните_Список!AI143</f>
        <v>0</v>
      </c>
      <c r="AP215" s="236">
        <f>Заполните_Список!AJ143</f>
        <v>0</v>
      </c>
      <c r="AQ215" s="236">
        <f>Заполните_Список!AK143</f>
        <v>0</v>
      </c>
    </row>
    <row r="216" spans="1:43" ht="18.75" customHeight="1">
      <c r="A216" s="243">
        <f>Заполните_Список!$B144</f>
        <v>213</v>
      </c>
      <c r="B216" s="244" t="e">
        <f>Заполните_Список!#REF!</f>
        <v>#REF!</v>
      </c>
      <c r="C216" s="258" t="str">
        <f t="shared" si="12"/>
        <v/>
      </c>
      <c r="D216" s="244" t="e">
        <f>Заполните_Список!#REF!</f>
        <v>#REF!</v>
      </c>
      <c r="E216" s="236"/>
      <c r="F216" s="243">
        <f t="shared" si="13"/>
        <v>213</v>
      </c>
      <c r="G216" s="236" t="e">
        <f>LEFT(Заполните_Список!#REF!,FIND(" ",Заполните_Список!#REF!,1)-1)</f>
        <v>#REF!</v>
      </c>
      <c r="H216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16" s="236" t="e">
        <f>RIGHT(Заполните_Список!#REF!,LEN(Заполните_Список!#REF!)-(FIND(" ",Заполните_Список!#REF!,FIND(" ",Заполните_Список!#REF!,1)+1)))</f>
        <v>#REF!</v>
      </c>
      <c r="J216" s="236"/>
      <c r="K216" s="347"/>
      <c r="L216" s="236"/>
      <c r="M216" s="236" t="e">
        <f>Заполните_Список!#REF!</f>
        <v>#REF!</v>
      </c>
      <c r="N216" s="259" t="str">
        <f t="shared" si="14"/>
        <v/>
      </c>
      <c r="O216" s="236" t="e">
        <f>Заполните_Список!#REF!</f>
        <v>#REF!</v>
      </c>
      <c r="P216" s="243"/>
      <c r="Q216" s="243"/>
      <c r="R216" s="243"/>
      <c r="S216" s="243"/>
      <c r="T216" s="236">
        <f>Заполните_Список!N144</f>
        <v>0</v>
      </c>
      <c r="U216" s="236">
        <f>Заполните_Список!O144</f>
        <v>0</v>
      </c>
      <c r="V216" s="236">
        <f>Заполните_Список!P144</f>
        <v>0</v>
      </c>
      <c r="W216" s="236">
        <f>Заполните_Список!Q144</f>
        <v>0</v>
      </c>
      <c r="X216" s="236">
        <f>Заполните_Список!R144</f>
        <v>0</v>
      </c>
      <c r="Y216" s="236">
        <f>Заполните_Список!S144</f>
        <v>0</v>
      </c>
      <c r="Z216" s="236">
        <f>Заполните_Список!T144</f>
        <v>0</v>
      </c>
      <c r="AA216" s="236">
        <f>Заполните_Список!U144</f>
        <v>0</v>
      </c>
      <c r="AB216" s="236">
        <f>Заполните_Список!V144</f>
        <v>0</v>
      </c>
      <c r="AC216" s="236">
        <f>Заполните_Список!W144</f>
        <v>0</v>
      </c>
      <c r="AD216" s="236">
        <f>Заполните_Список!X144</f>
        <v>0</v>
      </c>
      <c r="AE216" s="236">
        <f>Заполните_Список!Y144</f>
        <v>0</v>
      </c>
      <c r="AF216" s="236">
        <f>Заполните_Список!Z144</f>
        <v>0</v>
      </c>
      <c r="AG216" s="236">
        <f>Заполните_Список!AA144</f>
        <v>0</v>
      </c>
      <c r="AH216" s="236">
        <f>Заполните_Список!AB144</f>
        <v>0</v>
      </c>
      <c r="AI216" s="236">
        <f>Заполните_Список!AC144</f>
        <v>0</v>
      </c>
      <c r="AJ216" s="236">
        <f>Заполните_Список!AD144</f>
        <v>0</v>
      </c>
      <c r="AK216" s="236">
        <f>Заполните_Список!AE144</f>
        <v>0</v>
      </c>
      <c r="AL216" s="236">
        <f>Заполните_Список!AF144</f>
        <v>0</v>
      </c>
      <c r="AM216" s="236">
        <f>Заполните_Список!AG144</f>
        <v>0</v>
      </c>
      <c r="AN216" s="236">
        <f>Заполните_Список!AH144</f>
        <v>0</v>
      </c>
      <c r="AO216" s="236">
        <f>Заполните_Список!AI144</f>
        <v>0</v>
      </c>
      <c r="AP216" s="236">
        <f>Заполните_Список!AJ144</f>
        <v>0</v>
      </c>
      <c r="AQ216" s="236">
        <f>Заполните_Список!AK144</f>
        <v>0</v>
      </c>
    </row>
    <row r="217" spans="1:43" ht="18.75" customHeight="1">
      <c r="A217" s="243" t="e">
        <f>Заполните_Список!#REF!</f>
        <v>#REF!</v>
      </c>
      <c r="B217" s="244">
        <f>Заполните_Список!$C145</f>
        <v>128</v>
      </c>
      <c r="C217" s="258" t="str">
        <f t="shared" si="12"/>
        <v>Оленинский муниципальный округ</v>
      </c>
      <c r="D217" s="244">
        <f>Заполните_Список!$G145</f>
        <v>280015</v>
      </c>
      <c r="E217" s="236"/>
      <c r="F217" s="243">
        <f t="shared" si="13"/>
        <v>214</v>
      </c>
      <c r="G217" s="236" t="str">
        <f>LEFT(Заполните_Список!$F145,FIND(" ",Заполните_Список!$F145,1)-1)</f>
        <v>Денисов</v>
      </c>
      <c r="H217" s="236" t="e">
        <f>MID(Заполните_Список!$F145,FIND(" ",Заполните_Список!$F145,1)+1,(FIND(" ",Заполните_Список!$F145,FIND(" ",Заполните_Список!$F145,1)+1)-FIND(" ",Заполните_Список!$F145,1))-1)</f>
        <v>#VALUE!</v>
      </c>
      <c r="I217" s="236" t="e">
        <f>RIGHT(Заполните_Список!$F145,LEN(Заполните_Список!$F145)-(FIND(" ",Заполните_Список!$F145,FIND(" ",Заполните_Список!$F145,1)+1)))</f>
        <v>#VALUE!</v>
      </c>
      <c r="J217" s="236"/>
      <c r="K217" s="347"/>
      <c r="L217" s="236"/>
      <c r="M217" s="236">
        <f>Заполните_Список!L145</f>
        <v>0</v>
      </c>
      <c r="N217" s="259" t="str">
        <f t="shared" si="14"/>
        <v>Муниципальное казенное общеобразовательное учреждение Рогалевская основная общеобразовательная школа</v>
      </c>
      <c r="O217" s="236">
        <f>Заполните_Список!I145</f>
        <v>9</v>
      </c>
      <c r="P217" s="243"/>
      <c r="Q217" s="243"/>
      <c r="R217" s="243"/>
      <c r="S217" s="243"/>
      <c r="T217" s="236" t="e">
        <f>Заполните_Список!#REF!</f>
        <v>#REF!</v>
      </c>
      <c r="U217" s="236" t="e">
        <f>Заполните_Список!#REF!</f>
        <v>#REF!</v>
      </c>
      <c r="V217" s="236" t="e">
        <f>Заполните_Список!#REF!</f>
        <v>#REF!</v>
      </c>
      <c r="W217" s="236" t="e">
        <f>Заполните_Список!#REF!</f>
        <v>#REF!</v>
      </c>
      <c r="X217" s="236" t="e">
        <f>Заполните_Список!#REF!</f>
        <v>#REF!</v>
      </c>
      <c r="Y217" s="236" t="e">
        <f>Заполните_Список!#REF!</f>
        <v>#REF!</v>
      </c>
      <c r="Z217" s="236" t="e">
        <f>Заполните_Список!#REF!</f>
        <v>#REF!</v>
      </c>
      <c r="AA217" s="236" t="e">
        <f>Заполните_Список!#REF!</f>
        <v>#REF!</v>
      </c>
      <c r="AB217" s="236" t="e">
        <f>Заполните_Список!#REF!</f>
        <v>#REF!</v>
      </c>
      <c r="AC217" s="236" t="e">
        <f>Заполните_Список!#REF!</f>
        <v>#REF!</v>
      </c>
      <c r="AD217" s="236" t="e">
        <f>Заполните_Список!#REF!</f>
        <v>#REF!</v>
      </c>
      <c r="AE217" s="236" t="e">
        <f>Заполните_Список!#REF!</f>
        <v>#REF!</v>
      </c>
      <c r="AF217" s="236" t="e">
        <f>Заполните_Список!#REF!</f>
        <v>#REF!</v>
      </c>
      <c r="AG217" s="236" t="e">
        <f>Заполните_Список!#REF!</f>
        <v>#REF!</v>
      </c>
      <c r="AH217" s="236" t="e">
        <f>Заполните_Список!#REF!</f>
        <v>#REF!</v>
      </c>
      <c r="AI217" s="236" t="e">
        <f>Заполните_Список!#REF!</f>
        <v>#REF!</v>
      </c>
      <c r="AJ217" s="236" t="e">
        <f>Заполните_Список!#REF!</f>
        <v>#REF!</v>
      </c>
      <c r="AK217" s="236" t="e">
        <f>Заполните_Список!#REF!</f>
        <v>#REF!</v>
      </c>
      <c r="AL217" s="236" t="e">
        <f>Заполните_Список!#REF!</f>
        <v>#REF!</v>
      </c>
      <c r="AM217" s="236" t="e">
        <f>Заполните_Список!#REF!</f>
        <v>#REF!</v>
      </c>
      <c r="AN217" s="236" t="e">
        <f>Заполните_Список!#REF!</f>
        <v>#REF!</v>
      </c>
      <c r="AO217" s="236" t="e">
        <f>Заполните_Список!#REF!</f>
        <v>#REF!</v>
      </c>
      <c r="AP217" s="236" t="e">
        <f>Заполните_Список!#REF!</f>
        <v>#REF!</v>
      </c>
      <c r="AQ217" s="236" t="e">
        <f>Заполните_Список!#REF!</f>
        <v>#REF!</v>
      </c>
    </row>
    <row r="218" spans="1:43" ht="18.75" customHeight="1">
      <c r="A218" s="243">
        <f>Заполните_Список!$B145</f>
        <v>215</v>
      </c>
      <c r="B218" s="244">
        <f>Заполните_Список!$C146</f>
        <v>128</v>
      </c>
      <c r="C218" s="258" t="str">
        <f t="shared" si="12"/>
        <v>Оленинский муниципальный округ</v>
      </c>
      <c r="D218" s="244">
        <f>Заполните_Список!$G146</f>
        <v>280015</v>
      </c>
      <c r="E218" s="236"/>
      <c r="F218" s="243">
        <f t="shared" si="13"/>
        <v>215</v>
      </c>
      <c r="G218" s="236" t="str">
        <f>LEFT(Заполните_Список!$F146,FIND(" ",Заполните_Список!$F146,1)-1)</f>
        <v>Костюков</v>
      </c>
      <c r="H218" s="236" t="e">
        <f>MID(Заполните_Список!$F146,FIND(" ",Заполните_Список!$F146,1)+1,(FIND(" ",Заполните_Список!$F146,FIND(" ",Заполните_Список!$F146,1)+1)-FIND(" ",Заполните_Список!$F146,1))-1)</f>
        <v>#VALUE!</v>
      </c>
      <c r="I218" s="236" t="e">
        <f>RIGHT(Заполните_Список!$F146,LEN(Заполните_Список!$F146)-(FIND(" ",Заполните_Список!$F146,FIND(" ",Заполните_Список!$F146,1)+1)))</f>
        <v>#VALUE!</v>
      </c>
      <c r="J218" s="236"/>
      <c r="K218" s="347"/>
      <c r="L218" s="236"/>
      <c r="M218" s="236">
        <f>Заполните_Список!L146</f>
        <v>0</v>
      </c>
      <c r="N218" s="259" t="str">
        <f t="shared" si="14"/>
        <v>Муниципальное казенное общеобразовательное учреждение Рогалевская основная общеобразовательная школа</v>
      </c>
      <c r="O218" s="236">
        <f>Заполните_Список!I146</f>
        <v>9</v>
      </c>
      <c r="P218" s="243"/>
      <c r="Q218" s="243"/>
      <c r="R218" s="243"/>
      <c r="S218" s="243"/>
      <c r="T218" s="236">
        <f>Заполните_Список!N145</f>
        <v>0</v>
      </c>
      <c r="U218" s="236">
        <f>Заполните_Список!O145</f>
        <v>0</v>
      </c>
      <c r="V218" s="236">
        <f>Заполните_Список!P145</f>
        <v>0</v>
      </c>
      <c r="W218" s="236">
        <f>Заполните_Список!Q145</f>
        <v>0</v>
      </c>
      <c r="X218" s="236">
        <f>Заполните_Список!R145</f>
        <v>0</v>
      </c>
      <c r="Y218" s="236">
        <f>Заполните_Список!S145</f>
        <v>0</v>
      </c>
      <c r="Z218" s="236">
        <f>Заполните_Список!T145</f>
        <v>0</v>
      </c>
      <c r="AA218" s="236">
        <f>Заполните_Список!U145</f>
        <v>0</v>
      </c>
      <c r="AB218" s="236">
        <f>Заполните_Список!V145</f>
        <v>0</v>
      </c>
      <c r="AC218" s="236">
        <f>Заполните_Список!W145</f>
        <v>0</v>
      </c>
      <c r="AD218" s="236">
        <f>Заполните_Список!X145</f>
        <v>0</v>
      </c>
      <c r="AE218" s="236">
        <f>Заполните_Список!Y145</f>
        <v>0</v>
      </c>
      <c r="AF218" s="236">
        <f>Заполните_Список!Z145</f>
        <v>0</v>
      </c>
      <c r="AG218" s="236">
        <f>Заполните_Список!AA145</f>
        <v>0</v>
      </c>
      <c r="AH218" s="236">
        <f>Заполните_Список!AB145</f>
        <v>0</v>
      </c>
      <c r="AI218" s="236">
        <f>Заполните_Список!AC145</f>
        <v>0</v>
      </c>
      <c r="AJ218" s="236">
        <f>Заполните_Список!AD145</f>
        <v>0</v>
      </c>
      <c r="AK218" s="236">
        <f>Заполните_Список!AE145</f>
        <v>0</v>
      </c>
      <c r="AL218" s="236">
        <f>Заполните_Список!AF145</f>
        <v>0</v>
      </c>
      <c r="AM218" s="236">
        <f>Заполните_Список!AG145</f>
        <v>0</v>
      </c>
      <c r="AN218" s="236">
        <f>Заполните_Список!AH145</f>
        <v>0</v>
      </c>
      <c r="AO218" s="236">
        <f>Заполните_Список!AI145</f>
        <v>0</v>
      </c>
      <c r="AP218" s="236">
        <f>Заполните_Список!AJ145</f>
        <v>0</v>
      </c>
      <c r="AQ218" s="236">
        <f>Заполните_Список!AK145</f>
        <v>0</v>
      </c>
    </row>
    <row r="219" spans="1:43" ht="18.75" customHeight="1">
      <c r="A219" s="243">
        <f>Заполните_Список!$B146</f>
        <v>216</v>
      </c>
      <c r="B219" s="244">
        <f>Заполните_Список!$C147</f>
        <v>128</v>
      </c>
      <c r="C219" s="258" t="str">
        <f t="shared" si="12"/>
        <v>Оленинский муниципальный округ</v>
      </c>
      <c r="D219" s="244">
        <f>Заполните_Список!$G147</f>
        <v>280016</v>
      </c>
      <c r="E219" s="236"/>
      <c r="F219" s="243">
        <f t="shared" si="13"/>
        <v>216</v>
      </c>
      <c r="G219" s="236" t="str">
        <f>LEFT(Заполните_Список!$F147,FIND(" ",Заполните_Список!$F147,1)-1)</f>
        <v>Байбородова</v>
      </c>
      <c r="H219" s="236" t="str">
        <f>MID(Заполните_Список!$F147,FIND(" ",Заполните_Список!$F147,1)+1,(FIND(" ",Заполните_Список!$F147,FIND(" ",Заполните_Список!$F147,1)+1)-FIND(" ",Заполните_Список!$F147,1))-1)</f>
        <v>Варвара</v>
      </c>
      <c r="I219" s="236" t="str">
        <f>RIGHT(Заполните_Список!$F147,LEN(Заполните_Список!$F147)-(FIND(" ",Заполните_Список!$F147,FIND(" ",Заполните_Список!$F147,1)+1)))</f>
        <v>Кирилловна</v>
      </c>
      <c r="J219" s="236"/>
      <c r="K219" s="347"/>
      <c r="L219" s="236"/>
      <c r="M219" s="236">
        <f>Заполните_Список!L147</f>
        <v>0</v>
      </c>
      <c r="N219" s="259" t="str">
        <f t="shared" si="14"/>
        <v>Муниципальное казенное общеобразовательное учреждение Свисталовская основная общеобразовательная школа</v>
      </c>
      <c r="O219" s="236">
        <f>Заполните_Список!I147</f>
        <v>7</v>
      </c>
      <c r="P219" s="243"/>
      <c r="Q219" s="243"/>
      <c r="R219" s="243"/>
      <c r="S219" s="243"/>
      <c r="T219" s="236">
        <f>Заполните_Список!N146</f>
        <v>0</v>
      </c>
      <c r="U219" s="236">
        <f>Заполните_Список!O146</f>
        <v>0</v>
      </c>
      <c r="V219" s="236">
        <f>Заполните_Список!P146</f>
        <v>0</v>
      </c>
      <c r="W219" s="236">
        <f>Заполните_Список!Q146</f>
        <v>0</v>
      </c>
      <c r="X219" s="236">
        <f>Заполните_Список!R146</f>
        <v>0</v>
      </c>
      <c r="Y219" s="236">
        <f>Заполните_Список!S146</f>
        <v>0</v>
      </c>
      <c r="Z219" s="236">
        <f>Заполните_Список!T146</f>
        <v>0</v>
      </c>
      <c r="AA219" s="236">
        <f>Заполните_Список!U146</f>
        <v>0</v>
      </c>
      <c r="AB219" s="236">
        <f>Заполните_Список!V146</f>
        <v>0</v>
      </c>
      <c r="AC219" s="236">
        <f>Заполните_Список!W146</f>
        <v>0</v>
      </c>
      <c r="AD219" s="236">
        <f>Заполните_Список!X146</f>
        <v>0</v>
      </c>
      <c r="AE219" s="236">
        <f>Заполните_Список!Y146</f>
        <v>0</v>
      </c>
      <c r="AF219" s="236">
        <f>Заполните_Список!Z146</f>
        <v>0</v>
      </c>
      <c r="AG219" s="236">
        <f>Заполните_Список!AA146</f>
        <v>0</v>
      </c>
      <c r="AH219" s="236">
        <f>Заполните_Список!AB146</f>
        <v>0</v>
      </c>
      <c r="AI219" s="236">
        <f>Заполните_Список!AC146</f>
        <v>0</v>
      </c>
      <c r="AJ219" s="236">
        <f>Заполните_Список!AD146</f>
        <v>0</v>
      </c>
      <c r="AK219" s="236">
        <f>Заполните_Список!AE146</f>
        <v>0</v>
      </c>
      <c r="AL219" s="236">
        <f>Заполните_Список!AF146</f>
        <v>0</v>
      </c>
      <c r="AM219" s="236">
        <f>Заполните_Список!AG146</f>
        <v>0</v>
      </c>
      <c r="AN219" s="236">
        <f>Заполните_Список!AH146</f>
        <v>0</v>
      </c>
      <c r="AO219" s="236">
        <f>Заполните_Список!AI146</f>
        <v>0</v>
      </c>
      <c r="AP219" s="236">
        <f>Заполните_Список!AJ146</f>
        <v>0</v>
      </c>
      <c r="AQ219" s="236">
        <f>Заполните_Список!AK146</f>
        <v>0</v>
      </c>
    </row>
    <row r="220" spans="1:43" ht="18.75" customHeight="1">
      <c r="A220" s="243">
        <f>Заполните_Список!$B147</f>
        <v>217</v>
      </c>
      <c r="B220" s="244" t="e">
        <f>Заполните_Список!#REF!</f>
        <v>#REF!</v>
      </c>
      <c r="C220" s="258" t="str">
        <f t="shared" si="12"/>
        <v/>
      </c>
      <c r="D220" s="244" t="e">
        <f>Заполните_Список!#REF!</f>
        <v>#REF!</v>
      </c>
      <c r="E220" s="236"/>
      <c r="F220" s="243">
        <f t="shared" si="13"/>
        <v>217</v>
      </c>
      <c r="G220" s="236" t="e">
        <f>LEFT(Заполните_Список!#REF!,FIND(" ",Заполните_Список!#REF!,1)-1)</f>
        <v>#REF!</v>
      </c>
      <c r="H220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20" s="236" t="e">
        <f>RIGHT(Заполните_Список!#REF!,LEN(Заполните_Список!#REF!)-(FIND(" ",Заполните_Список!#REF!,FIND(" ",Заполните_Список!#REF!,1)+1)))</f>
        <v>#REF!</v>
      </c>
      <c r="J220" s="236"/>
      <c r="K220" s="347"/>
      <c r="L220" s="236"/>
      <c r="M220" s="236" t="e">
        <f>Заполните_Список!#REF!</f>
        <v>#REF!</v>
      </c>
      <c r="N220" s="259" t="str">
        <f t="shared" si="14"/>
        <v/>
      </c>
      <c r="O220" s="236" t="e">
        <f>Заполните_Список!#REF!</f>
        <v>#REF!</v>
      </c>
      <c r="P220" s="243"/>
      <c r="Q220" s="243"/>
      <c r="R220" s="243"/>
      <c r="S220" s="243"/>
      <c r="T220" s="236">
        <f>Заполните_Список!N147</f>
        <v>0</v>
      </c>
      <c r="U220" s="236">
        <f>Заполните_Список!O147</f>
        <v>0</v>
      </c>
      <c r="V220" s="236">
        <f>Заполните_Список!P147</f>
        <v>0</v>
      </c>
      <c r="W220" s="236">
        <f>Заполните_Список!Q147</f>
        <v>0</v>
      </c>
      <c r="X220" s="236">
        <f>Заполните_Список!R147</f>
        <v>0</v>
      </c>
      <c r="Y220" s="236">
        <f>Заполните_Список!S147</f>
        <v>0</v>
      </c>
      <c r="Z220" s="236">
        <f>Заполните_Список!T147</f>
        <v>0</v>
      </c>
      <c r="AA220" s="236">
        <f>Заполните_Список!U147</f>
        <v>0</v>
      </c>
      <c r="AB220" s="236">
        <f>Заполните_Список!V147</f>
        <v>0</v>
      </c>
      <c r="AC220" s="236">
        <f>Заполните_Список!W147</f>
        <v>0</v>
      </c>
      <c r="AD220" s="236">
        <f>Заполните_Список!X147</f>
        <v>0</v>
      </c>
      <c r="AE220" s="236">
        <f>Заполните_Список!Y147</f>
        <v>0</v>
      </c>
      <c r="AF220" s="236">
        <f>Заполните_Список!Z147</f>
        <v>0</v>
      </c>
      <c r="AG220" s="236">
        <f>Заполните_Список!AA147</f>
        <v>0</v>
      </c>
      <c r="AH220" s="236">
        <f>Заполните_Список!AB147</f>
        <v>0</v>
      </c>
      <c r="AI220" s="236">
        <f>Заполните_Список!AC147</f>
        <v>0</v>
      </c>
      <c r="AJ220" s="236">
        <f>Заполните_Список!AD147</f>
        <v>0</v>
      </c>
      <c r="AK220" s="236">
        <f>Заполните_Список!AE147</f>
        <v>0</v>
      </c>
      <c r="AL220" s="236">
        <f>Заполните_Список!AF147</f>
        <v>0</v>
      </c>
      <c r="AM220" s="236">
        <f>Заполните_Список!AG147</f>
        <v>0</v>
      </c>
      <c r="AN220" s="236">
        <f>Заполните_Список!AH147</f>
        <v>0</v>
      </c>
      <c r="AO220" s="236">
        <f>Заполните_Список!AI147</f>
        <v>0</v>
      </c>
      <c r="AP220" s="236">
        <f>Заполните_Список!AJ147</f>
        <v>0</v>
      </c>
      <c r="AQ220" s="236">
        <f>Заполните_Список!AK147</f>
        <v>0</v>
      </c>
    </row>
    <row r="221" spans="1:43" ht="18.75" customHeight="1">
      <c r="A221" s="243" t="e">
        <f>Заполните_Список!#REF!</f>
        <v>#REF!</v>
      </c>
      <c r="B221" s="244" t="e">
        <f>Заполните_Список!#REF!</f>
        <v>#REF!</v>
      </c>
      <c r="C221" s="258" t="str">
        <f t="shared" si="12"/>
        <v/>
      </c>
      <c r="D221" s="244" t="e">
        <f>Заполните_Список!#REF!</f>
        <v>#REF!</v>
      </c>
      <c r="E221" s="236"/>
      <c r="F221" s="243">
        <f t="shared" si="13"/>
        <v>218</v>
      </c>
      <c r="G221" s="236" t="e">
        <f>LEFT(Заполните_Список!#REF!,FIND(" ",Заполните_Список!#REF!,1)-1)</f>
        <v>#REF!</v>
      </c>
      <c r="H221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21" s="236" t="e">
        <f>RIGHT(Заполните_Список!#REF!,LEN(Заполните_Список!#REF!)-(FIND(" ",Заполните_Список!#REF!,FIND(" ",Заполните_Список!#REF!,1)+1)))</f>
        <v>#REF!</v>
      </c>
      <c r="J221" s="236"/>
      <c r="K221" s="347"/>
      <c r="L221" s="236"/>
      <c r="M221" s="236" t="e">
        <f>Заполните_Список!#REF!</f>
        <v>#REF!</v>
      </c>
      <c r="N221" s="259" t="str">
        <f t="shared" si="14"/>
        <v/>
      </c>
      <c r="O221" s="236" t="e">
        <f>Заполните_Список!#REF!</f>
        <v>#REF!</v>
      </c>
      <c r="P221" s="243"/>
      <c r="Q221" s="243"/>
      <c r="R221" s="243"/>
      <c r="S221" s="243"/>
      <c r="T221" s="236" t="e">
        <f>Заполните_Список!#REF!</f>
        <v>#REF!</v>
      </c>
      <c r="U221" s="236" t="e">
        <f>Заполните_Список!#REF!</f>
        <v>#REF!</v>
      </c>
      <c r="V221" s="236" t="e">
        <f>Заполните_Список!#REF!</f>
        <v>#REF!</v>
      </c>
      <c r="W221" s="236" t="e">
        <f>Заполните_Список!#REF!</f>
        <v>#REF!</v>
      </c>
      <c r="X221" s="236" t="e">
        <f>Заполните_Список!#REF!</f>
        <v>#REF!</v>
      </c>
      <c r="Y221" s="236" t="e">
        <f>Заполните_Список!#REF!</f>
        <v>#REF!</v>
      </c>
      <c r="Z221" s="236" t="e">
        <f>Заполните_Список!#REF!</f>
        <v>#REF!</v>
      </c>
      <c r="AA221" s="236" t="e">
        <f>Заполните_Список!#REF!</f>
        <v>#REF!</v>
      </c>
      <c r="AB221" s="236" t="e">
        <f>Заполните_Список!#REF!</f>
        <v>#REF!</v>
      </c>
      <c r="AC221" s="236" t="e">
        <f>Заполните_Список!#REF!</f>
        <v>#REF!</v>
      </c>
      <c r="AD221" s="236" t="e">
        <f>Заполните_Список!#REF!</f>
        <v>#REF!</v>
      </c>
      <c r="AE221" s="236" t="e">
        <f>Заполните_Список!#REF!</f>
        <v>#REF!</v>
      </c>
      <c r="AF221" s="236" t="e">
        <f>Заполните_Список!#REF!</f>
        <v>#REF!</v>
      </c>
      <c r="AG221" s="236" t="e">
        <f>Заполните_Список!#REF!</f>
        <v>#REF!</v>
      </c>
      <c r="AH221" s="236" t="e">
        <f>Заполните_Список!#REF!</f>
        <v>#REF!</v>
      </c>
      <c r="AI221" s="236" t="e">
        <f>Заполните_Список!#REF!</f>
        <v>#REF!</v>
      </c>
      <c r="AJ221" s="236" t="e">
        <f>Заполните_Список!#REF!</f>
        <v>#REF!</v>
      </c>
      <c r="AK221" s="236" t="e">
        <f>Заполните_Список!#REF!</f>
        <v>#REF!</v>
      </c>
      <c r="AL221" s="236" t="e">
        <f>Заполните_Список!#REF!</f>
        <v>#REF!</v>
      </c>
      <c r="AM221" s="236" t="e">
        <f>Заполните_Список!#REF!</f>
        <v>#REF!</v>
      </c>
      <c r="AN221" s="236" t="e">
        <f>Заполните_Список!#REF!</f>
        <v>#REF!</v>
      </c>
      <c r="AO221" s="236" t="e">
        <f>Заполните_Список!#REF!</f>
        <v>#REF!</v>
      </c>
      <c r="AP221" s="236" t="e">
        <f>Заполните_Список!#REF!</f>
        <v>#REF!</v>
      </c>
      <c r="AQ221" s="236" t="e">
        <f>Заполните_Список!#REF!</f>
        <v>#REF!</v>
      </c>
    </row>
    <row r="222" spans="1:43" ht="18.75" customHeight="1">
      <c r="A222" s="243" t="e">
        <f>Заполните_Список!#REF!</f>
        <v>#REF!</v>
      </c>
      <c r="B222" s="244">
        <f>Заполните_Список!$C148</f>
        <v>128</v>
      </c>
      <c r="C222" s="258" t="str">
        <f t="shared" si="12"/>
        <v>Оленинский муниципальный округ</v>
      </c>
      <c r="D222" s="244">
        <f>Заполните_Список!$G148</f>
        <v>280016</v>
      </c>
      <c r="E222" s="236"/>
      <c r="F222" s="243">
        <f t="shared" si="13"/>
        <v>219</v>
      </c>
      <c r="G222" s="236" t="str">
        <f>LEFT(Заполните_Список!$F148,FIND(" ",Заполните_Список!$F148,1)-1)</f>
        <v>Пасухина</v>
      </c>
      <c r="H222" s="236" t="str">
        <f>MID(Заполните_Список!$F148,FIND(" ",Заполните_Список!$F148,1)+1,(FIND(" ",Заполните_Список!$F148,FIND(" ",Заполните_Список!$F148,1)+1)-FIND(" ",Заполните_Список!$F148,1))-1)</f>
        <v>Василиса</v>
      </c>
      <c r="I222" s="236" t="str">
        <f>RIGHT(Заполните_Список!$F148,LEN(Заполните_Список!$F148)-(FIND(" ",Заполните_Список!$F148,FIND(" ",Заполните_Список!$F148,1)+1)))</f>
        <v>Александровна</v>
      </c>
      <c r="J222" s="236"/>
      <c r="K222" s="347"/>
      <c r="L222" s="236"/>
      <c r="M222" s="236">
        <f>Заполните_Список!L148</f>
        <v>0</v>
      </c>
      <c r="N222" s="259" t="str">
        <f t="shared" si="14"/>
        <v>Муниципальное казенное общеобразовательное учреждение Свисталовская основная общеобразовательная школа</v>
      </c>
      <c r="O222" s="236">
        <f>Заполните_Список!I148</f>
        <v>7</v>
      </c>
      <c r="P222" s="243"/>
      <c r="Q222" s="243"/>
      <c r="R222" s="243"/>
      <c r="S222" s="243"/>
      <c r="T222" s="236" t="e">
        <f>Заполните_Список!#REF!</f>
        <v>#REF!</v>
      </c>
      <c r="U222" s="236" t="e">
        <f>Заполните_Список!#REF!</f>
        <v>#REF!</v>
      </c>
      <c r="V222" s="236" t="e">
        <f>Заполните_Список!#REF!</f>
        <v>#REF!</v>
      </c>
      <c r="W222" s="236" t="e">
        <f>Заполните_Список!#REF!</f>
        <v>#REF!</v>
      </c>
      <c r="X222" s="236" t="e">
        <f>Заполните_Список!#REF!</f>
        <v>#REF!</v>
      </c>
      <c r="Y222" s="236" t="e">
        <f>Заполните_Список!#REF!</f>
        <v>#REF!</v>
      </c>
      <c r="Z222" s="236" t="e">
        <f>Заполните_Список!#REF!</f>
        <v>#REF!</v>
      </c>
      <c r="AA222" s="236" t="e">
        <f>Заполните_Список!#REF!</f>
        <v>#REF!</v>
      </c>
      <c r="AB222" s="236" t="e">
        <f>Заполните_Список!#REF!</f>
        <v>#REF!</v>
      </c>
      <c r="AC222" s="236" t="e">
        <f>Заполните_Список!#REF!</f>
        <v>#REF!</v>
      </c>
      <c r="AD222" s="236" t="e">
        <f>Заполните_Список!#REF!</f>
        <v>#REF!</v>
      </c>
      <c r="AE222" s="236" t="e">
        <f>Заполните_Список!#REF!</f>
        <v>#REF!</v>
      </c>
      <c r="AF222" s="236" t="e">
        <f>Заполните_Список!#REF!</f>
        <v>#REF!</v>
      </c>
      <c r="AG222" s="236" t="e">
        <f>Заполните_Список!#REF!</f>
        <v>#REF!</v>
      </c>
      <c r="AH222" s="236" t="e">
        <f>Заполните_Список!#REF!</f>
        <v>#REF!</v>
      </c>
      <c r="AI222" s="236" t="e">
        <f>Заполните_Список!#REF!</f>
        <v>#REF!</v>
      </c>
      <c r="AJ222" s="236" t="e">
        <f>Заполните_Список!#REF!</f>
        <v>#REF!</v>
      </c>
      <c r="AK222" s="236" t="e">
        <f>Заполните_Список!#REF!</f>
        <v>#REF!</v>
      </c>
      <c r="AL222" s="236" t="e">
        <f>Заполните_Список!#REF!</f>
        <v>#REF!</v>
      </c>
      <c r="AM222" s="236" t="e">
        <f>Заполните_Список!#REF!</f>
        <v>#REF!</v>
      </c>
      <c r="AN222" s="236" t="e">
        <f>Заполните_Список!#REF!</f>
        <v>#REF!</v>
      </c>
      <c r="AO222" s="236" t="e">
        <f>Заполните_Список!#REF!</f>
        <v>#REF!</v>
      </c>
      <c r="AP222" s="236" t="e">
        <f>Заполните_Список!#REF!</f>
        <v>#REF!</v>
      </c>
      <c r="AQ222" s="236" t="e">
        <f>Заполните_Список!#REF!</f>
        <v>#REF!</v>
      </c>
    </row>
    <row r="223" spans="1:43" ht="18.75" customHeight="1">
      <c r="A223" s="243">
        <f>Заполните_Список!$B148</f>
        <v>220</v>
      </c>
      <c r="B223" s="244" t="e">
        <f>Заполните_Список!#REF!</f>
        <v>#REF!</v>
      </c>
      <c r="C223" s="258" t="str">
        <f t="shared" si="12"/>
        <v/>
      </c>
      <c r="D223" s="244" t="e">
        <f>Заполните_Список!#REF!</f>
        <v>#REF!</v>
      </c>
      <c r="E223" s="236"/>
      <c r="F223" s="243">
        <f t="shared" si="13"/>
        <v>220</v>
      </c>
      <c r="G223" s="236" t="e">
        <f>LEFT(Заполните_Список!#REF!,FIND(" ",Заполните_Список!#REF!,1)-1)</f>
        <v>#REF!</v>
      </c>
      <c r="H223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23" s="236" t="e">
        <f>RIGHT(Заполните_Список!#REF!,LEN(Заполните_Список!#REF!)-(FIND(" ",Заполните_Список!#REF!,FIND(" ",Заполните_Список!#REF!,1)+1)))</f>
        <v>#REF!</v>
      </c>
      <c r="J223" s="236"/>
      <c r="K223" s="347"/>
      <c r="L223" s="236"/>
      <c r="M223" s="236" t="e">
        <f>Заполните_Список!#REF!</f>
        <v>#REF!</v>
      </c>
      <c r="N223" s="259" t="str">
        <f t="shared" si="14"/>
        <v/>
      </c>
      <c r="O223" s="236" t="e">
        <f>Заполните_Список!#REF!</f>
        <v>#REF!</v>
      </c>
      <c r="P223" s="243"/>
      <c r="Q223" s="243"/>
      <c r="R223" s="243"/>
      <c r="S223" s="243"/>
      <c r="T223" s="236">
        <f>Заполните_Список!N148</f>
        <v>0</v>
      </c>
      <c r="U223" s="236">
        <f>Заполните_Список!O148</f>
        <v>0</v>
      </c>
      <c r="V223" s="236">
        <f>Заполните_Список!P148</f>
        <v>0</v>
      </c>
      <c r="W223" s="236">
        <f>Заполните_Список!Q148</f>
        <v>0</v>
      </c>
      <c r="X223" s="236">
        <f>Заполните_Список!R148</f>
        <v>0</v>
      </c>
      <c r="Y223" s="236">
        <f>Заполните_Список!S148</f>
        <v>0</v>
      </c>
      <c r="Z223" s="236">
        <f>Заполните_Список!T148</f>
        <v>0</v>
      </c>
      <c r="AA223" s="236">
        <f>Заполните_Список!U148</f>
        <v>0</v>
      </c>
      <c r="AB223" s="236">
        <f>Заполните_Список!V148</f>
        <v>0</v>
      </c>
      <c r="AC223" s="236">
        <f>Заполните_Список!W148</f>
        <v>0</v>
      </c>
      <c r="AD223" s="236">
        <f>Заполните_Список!X148</f>
        <v>0</v>
      </c>
      <c r="AE223" s="236">
        <f>Заполните_Список!Y148</f>
        <v>0</v>
      </c>
      <c r="AF223" s="236">
        <f>Заполните_Список!Z148</f>
        <v>0</v>
      </c>
      <c r="AG223" s="236">
        <f>Заполните_Список!AA148</f>
        <v>0</v>
      </c>
      <c r="AH223" s="236">
        <f>Заполните_Список!AB148</f>
        <v>0</v>
      </c>
      <c r="AI223" s="236">
        <f>Заполните_Список!AC148</f>
        <v>0</v>
      </c>
      <c r="AJ223" s="236">
        <f>Заполните_Список!AD148</f>
        <v>0</v>
      </c>
      <c r="AK223" s="236">
        <f>Заполните_Список!AE148</f>
        <v>0</v>
      </c>
      <c r="AL223" s="236">
        <f>Заполните_Список!AF148</f>
        <v>0</v>
      </c>
      <c r="AM223" s="236">
        <f>Заполните_Список!AG148</f>
        <v>0</v>
      </c>
      <c r="AN223" s="236">
        <f>Заполните_Список!AH148</f>
        <v>0</v>
      </c>
      <c r="AO223" s="236">
        <f>Заполните_Список!AI148</f>
        <v>0</v>
      </c>
      <c r="AP223" s="236">
        <f>Заполните_Список!AJ148</f>
        <v>0</v>
      </c>
      <c r="AQ223" s="236">
        <f>Заполните_Список!AK148</f>
        <v>0</v>
      </c>
    </row>
    <row r="224" spans="1:43" ht="18.75" customHeight="1">
      <c r="A224" s="243" t="e">
        <f>Заполните_Список!#REF!</f>
        <v>#REF!</v>
      </c>
      <c r="B224" s="244" t="e">
        <f>Заполните_Список!#REF!</f>
        <v>#REF!</v>
      </c>
      <c r="C224" s="258" t="str">
        <f t="shared" si="12"/>
        <v/>
      </c>
      <c r="D224" s="244" t="e">
        <f>Заполните_Список!#REF!</f>
        <v>#REF!</v>
      </c>
      <c r="E224" s="236"/>
      <c r="F224" s="243">
        <f t="shared" si="13"/>
        <v>221</v>
      </c>
      <c r="G224" s="236" t="e">
        <f>LEFT(Заполните_Список!#REF!,FIND(" ",Заполните_Список!#REF!,1)-1)</f>
        <v>#REF!</v>
      </c>
      <c r="H224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24" s="236" t="e">
        <f>RIGHT(Заполните_Список!#REF!,LEN(Заполните_Список!#REF!)-(FIND(" ",Заполните_Список!#REF!,FIND(" ",Заполните_Список!#REF!,1)+1)))</f>
        <v>#REF!</v>
      </c>
      <c r="J224" s="236"/>
      <c r="K224" s="347"/>
      <c r="L224" s="236"/>
      <c r="M224" s="236" t="e">
        <f>Заполните_Список!#REF!</f>
        <v>#REF!</v>
      </c>
      <c r="N224" s="259" t="str">
        <f t="shared" si="14"/>
        <v/>
      </c>
      <c r="O224" s="236" t="e">
        <f>Заполните_Список!#REF!</f>
        <v>#REF!</v>
      </c>
      <c r="P224" s="243"/>
      <c r="Q224" s="243"/>
      <c r="R224" s="243"/>
      <c r="S224" s="243"/>
      <c r="T224" s="236" t="e">
        <f>Заполните_Список!#REF!</f>
        <v>#REF!</v>
      </c>
      <c r="U224" s="236" t="e">
        <f>Заполните_Список!#REF!</f>
        <v>#REF!</v>
      </c>
      <c r="V224" s="236" t="e">
        <f>Заполните_Список!#REF!</f>
        <v>#REF!</v>
      </c>
      <c r="W224" s="236" t="e">
        <f>Заполните_Список!#REF!</f>
        <v>#REF!</v>
      </c>
      <c r="X224" s="236" t="e">
        <f>Заполните_Список!#REF!</f>
        <v>#REF!</v>
      </c>
      <c r="Y224" s="236" t="e">
        <f>Заполните_Список!#REF!</f>
        <v>#REF!</v>
      </c>
      <c r="Z224" s="236" t="e">
        <f>Заполните_Список!#REF!</f>
        <v>#REF!</v>
      </c>
      <c r="AA224" s="236" t="e">
        <f>Заполните_Список!#REF!</f>
        <v>#REF!</v>
      </c>
      <c r="AB224" s="236" t="e">
        <f>Заполните_Список!#REF!</f>
        <v>#REF!</v>
      </c>
      <c r="AC224" s="236" t="e">
        <f>Заполните_Список!#REF!</f>
        <v>#REF!</v>
      </c>
      <c r="AD224" s="236" t="e">
        <f>Заполните_Список!#REF!</f>
        <v>#REF!</v>
      </c>
      <c r="AE224" s="236" t="e">
        <f>Заполните_Список!#REF!</f>
        <v>#REF!</v>
      </c>
      <c r="AF224" s="236" t="e">
        <f>Заполните_Список!#REF!</f>
        <v>#REF!</v>
      </c>
      <c r="AG224" s="236" t="e">
        <f>Заполните_Список!#REF!</f>
        <v>#REF!</v>
      </c>
      <c r="AH224" s="236" t="e">
        <f>Заполните_Список!#REF!</f>
        <v>#REF!</v>
      </c>
      <c r="AI224" s="236" t="e">
        <f>Заполните_Список!#REF!</f>
        <v>#REF!</v>
      </c>
      <c r="AJ224" s="236" t="e">
        <f>Заполните_Список!#REF!</f>
        <v>#REF!</v>
      </c>
      <c r="AK224" s="236" t="e">
        <f>Заполните_Список!#REF!</f>
        <v>#REF!</v>
      </c>
      <c r="AL224" s="236" t="e">
        <f>Заполните_Список!#REF!</f>
        <v>#REF!</v>
      </c>
      <c r="AM224" s="236" t="e">
        <f>Заполните_Список!#REF!</f>
        <v>#REF!</v>
      </c>
      <c r="AN224" s="236" t="e">
        <f>Заполните_Список!#REF!</f>
        <v>#REF!</v>
      </c>
      <c r="AO224" s="236" t="e">
        <f>Заполните_Список!#REF!</f>
        <v>#REF!</v>
      </c>
      <c r="AP224" s="236" t="e">
        <f>Заполните_Список!#REF!</f>
        <v>#REF!</v>
      </c>
      <c r="AQ224" s="236" t="e">
        <f>Заполните_Список!#REF!</f>
        <v>#REF!</v>
      </c>
    </row>
    <row r="225" spans="1:43" ht="18.75" customHeight="1">
      <c r="A225" s="243" t="e">
        <f>Заполните_Список!#REF!</f>
        <v>#REF!</v>
      </c>
      <c r="B225" s="244">
        <f>Заполните_Список!$C149</f>
        <v>128</v>
      </c>
      <c r="C225" s="258" t="str">
        <f t="shared" si="12"/>
        <v>Оленинский муниципальный округ</v>
      </c>
      <c r="D225" s="244">
        <f>Заполните_Список!$G149</f>
        <v>280004</v>
      </c>
      <c r="E225" s="236"/>
      <c r="F225" s="243">
        <f t="shared" si="13"/>
        <v>222</v>
      </c>
      <c r="G225" s="236" t="str">
        <f>LEFT(Заполните_Список!$F149,FIND(" ",Заполните_Список!$F149,1)-1)</f>
        <v>Волкова</v>
      </c>
      <c r="H225" s="236" t="str">
        <f>MID(Заполните_Список!$F149,FIND(" ",Заполните_Список!$F149,1)+1,(FIND(" ",Заполните_Список!$F149,FIND(" ",Заполните_Список!$F149,1)+1)-FIND(" ",Заполните_Список!$F149,1))-1)</f>
        <v>Ангелина</v>
      </c>
      <c r="I225" s="236" t="str">
        <f>RIGHT(Заполните_Список!$F149,LEN(Заполните_Список!$F149)-(FIND(" ",Заполните_Список!$F149,FIND(" ",Заполните_Список!$F149,1)+1)))</f>
        <v>Николаевна</v>
      </c>
      <c r="J225" s="236"/>
      <c r="K225" s="347"/>
      <c r="L225" s="236"/>
      <c r="M225" s="236">
        <f>Заполните_Список!L149</f>
        <v>0</v>
      </c>
      <c r="N225" s="259" t="str">
        <f t="shared" si="14"/>
        <v>Муниципальное казенное общеобразовательное учреждение Татевская средняя общеобразовательная школа имени С.А. Рачинского</v>
      </c>
      <c r="O225" s="236">
        <f>Заполните_Список!I149</f>
        <v>8</v>
      </c>
      <c r="P225" s="243"/>
      <c r="Q225" s="243"/>
      <c r="R225" s="243"/>
      <c r="S225" s="243"/>
      <c r="T225" s="236" t="e">
        <f>Заполните_Список!#REF!</f>
        <v>#REF!</v>
      </c>
      <c r="U225" s="236" t="e">
        <f>Заполните_Список!#REF!</f>
        <v>#REF!</v>
      </c>
      <c r="V225" s="236" t="e">
        <f>Заполните_Список!#REF!</f>
        <v>#REF!</v>
      </c>
      <c r="W225" s="236" t="e">
        <f>Заполните_Список!#REF!</f>
        <v>#REF!</v>
      </c>
      <c r="X225" s="236" t="e">
        <f>Заполните_Список!#REF!</f>
        <v>#REF!</v>
      </c>
      <c r="Y225" s="236" t="e">
        <f>Заполните_Список!#REF!</f>
        <v>#REF!</v>
      </c>
      <c r="Z225" s="236" t="e">
        <f>Заполните_Список!#REF!</f>
        <v>#REF!</v>
      </c>
      <c r="AA225" s="236" t="e">
        <f>Заполните_Список!#REF!</f>
        <v>#REF!</v>
      </c>
      <c r="AB225" s="236" t="e">
        <f>Заполните_Список!#REF!</f>
        <v>#REF!</v>
      </c>
      <c r="AC225" s="236" t="e">
        <f>Заполните_Список!#REF!</f>
        <v>#REF!</v>
      </c>
      <c r="AD225" s="236" t="e">
        <f>Заполните_Список!#REF!</f>
        <v>#REF!</v>
      </c>
      <c r="AE225" s="236" t="e">
        <f>Заполните_Список!#REF!</f>
        <v>#REF!</v>
      </c>
      <c r="AF225" s="236" t="e">
        <f>Заполните_Список!#REF!</f>
        <v>#REF!</v>
      </c>
      <c r="AG225" s="236" t="e">
        <f>Заполните_Список!#REF!</f>
        <v>#REF!</v>
      </c>
      <c r="AH225" s="236" t="e">
        <f>Заполните_Список!#REF!</f>
        <v>#REF!</v>
      </c>
      <c r="AI225" s="236" t="e">
        <f>Заполните_Список!#REF!</f>
        <v>#REF!</v>
      </c>
      <c r="AJ225" s="236" t="e">
        <f>Заполните_Список!#REF!</f>
        <v>#REF!</v>
      </c>
      <c r="AK225" s="236" t="e">
        <f>Заполните_Список!#REF!</f>
        <v>#REF!</v>
      </c>
      <c r="AL225" s="236" t="e">
        <f>Заполните_Список!#REF!</f>
        <v>#REF!</v>
      </c>
      <c r="AM225" s="236" t="e">
        <f>Заполните_Список!#REF!</f>
        <v>#REF!</v>
      </c>
      <c r="AN225" s="236" t="e">
        <f>Заполните_Список!#REF!</f>
        <v>#REF!</v>
      </c>
      <c r="AO225" s="236" t="e">
        <f>Заполните_Список!#REF!</f>
        <v>#REF!</v>
      </c>
      <c r="AP225" s="236" t="e">
        <f>Заполните_Список!#REF!</f>
        <v>#REF!</v>
      </c>
      <c r="AQ225" s="236" t="e">
        <f>Заполните_Список!#REF!</f>
        <v>#REF!</v>
      </c>
    </row>
    <row r="226" spans="1:43" ht="18.75" customHeight="1">
      <c r="A226" s="243">
        <f>Заполните_Список!$B149</f>
        <v>223</v>
      </c>
      <c r="B226" s="244">
        <f>Заполните_Список!$C150</f>
        <v>128</v>
      </c>
      <c r="C226" s="258" t="str">
        <f t="shared" si="12"/>
        <v>Оленинский муниципальный округ</v>
      </c>
      <c r="D226" s="244">
        <f>Заполните_Список!$G150</f>
        <v>280004</v>
      </c>
      <c r="E226" s="236"/>
      <c r="F226" s="243">
        <f t="shared" si="13"/>
        <v>223</v>
      </c>
      <c r="G226" s="236" t="str">
        <f>LEFT(Заполните_Список!$F150,FIND(" ",Заполните_Список!$F150,1)-1)</f>
        <v>Волкова</v>
      </c>
      <c r="H226" s="236" t="str">
        <f>MID(Заполните_Список!$F150,FIND(" ",Заполните_Список!$F150,1)+1,(FIND(" ",Заполните_Список!$F150,FIND(" ",Заполните_Список!$F150,1)+1)-FIND(" ",Заполните_Список!$F150,1))-1)</f>
        <v>Вероника</v>
      </c>
      <c r="I226" s="236" t="str">
        <f>RIGHT(Заполните_Список!$F150,LEN(Заполните_Список!$F150)-(FIND(" ",Заполните_Список!$F150,FIND(" ",Заполните_Список!$F150,1)+1)))</f>
        <v>Владиславовна</v>
      </c>
      <c r="J226" s="236"/>
      <c r="K226" s="347"/>
      <c r="L226" s="236"/>
      <c r="M226" s="236">
        <f>Заполните_Список!L150</f>
        <v>0</v>
      </c>
      <c r="N226" s="259" t="str">
        <f t="shared" si="14"/>
        <v>Муниципальное казенное общеобразовательное учреждение Татевская средняя общеобразовательная школа имени С.А. Рачинского</v>
      </c>
      <c r="O226" s="236">
        <f>Заполните_Список!I150</f>
        <v>8</v>
      </c>
      <c r="P226" s="243"/>
      <c r="Q226" s="243"/>
      <c r="R226" s="243"/>
      <c r="S226" s="243"/>
      <c r="T226" s="236">
        <f>Заполните_Список!N149</f>
        <v>0</v>
      </c>
      <c r="U226" s="236">
        <f>Заполните_Список!O149</f>
        <v>0</v>
      </c>
      <c r="V226" s="236">
        <f>Заполните_Список!P149</f>
        <v>0</v>
      </c>
      <c r="W226" s="236">
        <f>Заполните_Список!Q149</f>
        <v>0</v>
      </c>
      <c r="X226" s="236">
        <f>Заполните_Список!R149</f>
        <v>0</v>
      </c>
      <c r="Y226" s="236">
        <f>Заполните_Список!S149</f>
        <v>0</v>
      </c>
      <c r="Z226" s="236">
        <f>Заполните_Список!T149</f>
        <v>0</v>
      </c>
      <c r="AA226" s="236">
        <f>Заполните_Список!U149</f>
        <v>0</v>
      </c>
      <c r="AB226" s="236">
        <f>Заполните_Список!V149</f>
        <v>0</v>
      </c>
      <c r="AC226" s="236">
        <f>Заполните_Список!W149</f>
        <v>0</v>
      </c>
      <c r="AD226" s="236">
        <f>Заполните_Список!X149</f>
        <v>0</v>
      </c>
      <c r="AE226" s="236">
        <f>Заполните_Список!Y149</f>
        <v>0</v>
      </c>
      <c r="AF226" s="236">
        <f>Заполните_Список!Z149</f>
        <v>0</v>
      </c>
      <c r="AG226" s="236">
        <f>Заполните_Список!AA149</f>
        <v>0</v>
      </c>
      <c r="AH226" s="236">
        <f>Заполните_Список!AB149</f>
        <v>0</v>
      </c>
      <c r="AI226" s="236">
        <f>Заполните_Список!AC149</f>
        <v>0</v>
      </c>
      <c r="AJ226" s="236">
        <f>Заполните_Список!AD149</f>
        <v>0</v>
      </c>
      <c r="AK226" s="236">
        <f>Заполните_Список!AE149</f>
        <v>0</v>
      </c>
      <c r="AL226" s="236">
        <f>Заполните_Список!AF149</f>
        <v>0</v>
      </c>
      <c r="AM226" s="236">
        <f>Заполните_Список!AG149</f>
        <v>0</v>
      </c>
      <c r="AN226" s="236">
        <f>Заполните_Список!AH149</f>
        <v>0</v>
      </c>
      <c r="AO226" s="236">
        <f>Заполните_Список!AI149</f>
        <v>0</v>
      </c>
      <c r="AP226" s="236">
        <f>Заполните_Список!AJ149</f>
        <v>0</v>
      </c>
      <c r="AQ226" s="236">
        <f>Заполните_Список!AK149</f>
        <v>0</v>
      </c>
    </row>
    <row r="227" spans="1:43" ht="18.75" customHeight="1">
      <c r="A227" s="243">
        <f>Заполните_Список!$B150</f>
        <v>224</v>
      </c>
      <c r="B227" s="244">
        <f>Заполните_Список!$C151</f>
        <v>128</v>
      </c>
      <c r="C227" s="258" t="str">
        <f t="shared" si="12"/>
        <v>Оленинский муниципальный округ</v>
      </c>
      <c r="D227" s="244">
        <f>Заполните_Список!$G151</f>
        <v>280004</v>
      </c>
      <c r="E227" s="236"/>
      <c r="F227" s="243">
        <f t="shared" si="13"/>
        <v>224</v>
      </c>
      <c r="G227" s="236" t="str">
        <f>LEFT(Заполните_Список!$F151,FIND(" ",Заполните_Список!$F151,1)-1)</f>
        <v>Волков</v>
      </c>
      <c r="H227" s="236" t="str">
        <f>MID(Заполните_Список!$F151,FIND(" ",Заполните_Список!$F151,1)+1,(FIND(" ",Заполните_Список!$F151,FIND(" ",Заполните_Список!$F151,1)+1)-FIND(" ",Заполните_Список!$F151,1))-1)</f>
        <v>Алексей</v>
      </c>
      <c r="I227" s="236" t="str">
        <f>RIGHT(Заполните_Список!$F151,LEN(Заполните_Список!$F151)-(FIND(" ",Заполните_Список!$F151,FIND(" ",Заполните_Список!$F151,1)+1)))</f>
        <v>Александрович</v>
      </c>
      <c r="J227" s="236"/>
      <c r="K227" s="347"/>
      <c r="L227" s="236"/>
      <c r="M227" s="236">
        <f>Заполните_Список!L151</f>
        <v>0</v>
      </c>
      <c r="N227" s="259" t="str">
        <f t="shared" si="14"/>
        <v>Муниципальное казенное общеобразовательное учреждение Татевская средняя общеобразовательная школа имени С.А. Рачинского</v>
      </c>
      <c r="O227" s="236">
        <f>Заполните_Список!I151</f>
        <v>9</v>
      </c>
      <c r="P227" s="243"/>
      <c r="Q227" s="243"/>
      <c r="R227" s="243"/>
      <c r="S227" s="243"/>
      <c r="T227" s="236">
        <f>Заполните_Список!N150</f>
        <v>0</v>
      </c>
      <c r="U227" s="236">
        <f>Заполните_Список!O150</f>
        <v>0</v>
      </c>
      <c r="V227" s="236">
        <f>Заполните_Список!P150</f>
        <v>0</v>
      </c>
      <c r="W227" s="236">
        <f>Заполните_Список!Q150</f>
        <v>0</v>
      </c>
      <c r="X227" s="236">
        <f>Заполните_Список!R150</f>
        <v>0</v>
      </c>
      <c r="Y227" s="236">
        <f>Заполните_Список!S150</f>
        <v>0</v>
      </c>
      <c r="Z227" s="236">
        <f>Заполните_Список!T150</f>
        <v>0</v>
      </c>
      <c r="AA227" s="236">
        <f>Заполните_Список!U150</f>
        <v>0</v>
      </c>
      <c r="AB227" s="236">
        <f>Заполните_Список!V150</f>
        <v>0</v>
      </c>
      <c r="AC227" s="236">
        <f>Заполните_Список!W150</f>
        <v>0</v>
      </c>
      <c r="AD227" s="236">
        <f>Заполните_Список!X150</f>
        <v>0</v>
      </c>
      <c r="AE227" s="236">
        <f>Заполните_Список!Y150</f>
        <v>0</v>
      </c>
      <c r="AF227" s="236">
        <f>Заполните_Список!Z150</f>
        <v>0</v>
      </c>
      <c r="AG227" s="236">
        <f>Заполните_Список!AA150</f>
        <v>0</v>
      </c>
      <c r="AH227" s="236">
        <f>Заполните_Список!AB150</f>
        <v>0</v>
      </c>
      <c r="AI227" s="236">
        <f>Заполните_Список!AC150</f>
        <v>0</v>
      </c>
      <c r="AJ227" s="236">
        <f>Заполните_Список!AD150</f>
        <v>0</v>
      </c>
      <c r="AK227" s="236">
        <f>Заполните_Список!AE150</f>
        <v>0</v>
      </c>
      <c r="AL227" s="236">
        <f>Заполните_Список!AF150</f>
        <v>0</v>
      </c>
      <c r="AM227" s="236">
        <f>Заполните_Список!AG150</f>
        <v>0</v>
      </c>
      <c r="AN227" s="236">
        <f>Заполните_Список!AH150</f>
        <v>0</v>
      </c>
      <c r="AO227" s="236">
        <f>Заполните_Список!AI150</f>
        <v>0</v>
      </c>
      <c r="AP227" s="236">
        <f>Заполните_Список!AJ150</f>
        <v>0</v>
      </c>
      <c r="AQ227" s="236">
        <f>Заполните_Список!AK150</f>
        <v>0</v>
      </c>
    </row>
    <row r="228" spans="1:43" ht="18.75" customHeight="1">
      <c r="A228" s="243">
        <f>Заполните_Список!$B151</f>
        <v>225</v>
      </c>
      <c r="B228" s="244" t="e">
        <f>Заполните_Список!#REF!</f>
        <v>#REF!</v>
      </c>
      <c r="C228" s="258" t="str">
        <f t="shared" si="12"/>
        <v/>
      </c>
      <c r="D228" s="244" t="e">
        <f>Заполните_Список!#REF!</f>
        <v>#REF!</v>
      </c>
      <c r="E228" s="236"/>
      <c r="F228" s="243">
        <f t="shared" si="13"/>
        <v>225</v>
      </c>
      <c r="G228" s="236" t="e">
        <f>LEFT(Заполните_Список!#REF!,FIND(" ",Заполните_Список!#REF!,1)-1)</f>
        <v>#REF!</v>
      </c>
      <c r="H228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28" s="236" t="e">
        <f>RIGHT(Заполните_Список!#REF!,LEN(Заполните_Список!#REF!)-(FIND(" ",Заполните_Список!#REF!,FIND(" ",Заполните_Список!#REF!,1)+1)))</f>
        <v>#REF!</v>
      </c>
      <c r="J228" s="236"/>
      <c r="K228" s="347"/>
      <c r="L228" s="236"/>
      <c r="M228" s="236" t="e">
        <f>Заполните_Список!#REF!</f>
        <v>#REF!</v>
      </c>
      <c r="N228" s="259" t="str">
        <f t="shared" si="14"/>
        <v/>
      </c>
      <c r="O228" s="236" t="e">
        <f>Заполните_Список!#REF!</f>
        <v>#REF!</v>
      </c>
      <c r="P228" s="243"/>
      <c r="Q228" s="243"/>
      <c r="R228" s="243"/>
      <c r="S228" s="243"/>
      <c r="T228" s="236">
        <f>Заполните_Список!N151</f>
        <v>0</v>
      </c>
      <c r="U228" s="236">
        <f>Заполните_Список!O151</f>
        <v>0</v>
      </c>
      <c r="V228" s="236">
        <f>Заполните_Список!P151</f>
        <v>0</v>
      </c>
      <c r="W228" s="236">
        <f>Заполните_Список!Q151</f>
        <v>0</v>
      </c>
      <c r="X228" s="236">
        <f>Заполните_Список!R151</f>
        <v>0</v>
      </c>
      <c r="Y228" s="236">
        <f>Заполните_Список!S151</f>
        <v>0</v>
      </c>
      <c r="Z228" s="236">
        <f>Заполните_Список!T151</f>
        <v>0</v>
      </c>
      <c r="AA228" s="236">
        <f>Заполните_Список!U151</f>
        <v>0</v>
      </c>
      <c r="AB228" s="236">
        <f>Заполните_Список!V151</f>
        <v>0</v>
      </c>
      <c r="AC228" s="236">
        <f>Заполните_Список!W151</f>
        <v>0</v>
      </c>
      <c r="AD228" s="236">
        <f>Заполните_Список!X151</f>
        <v>0</v>
      </c>
      <c r="AE228" s="236">
        <f>Заполните_Список!Y151</f>
        <v>0</v>
      </c>
      <c r="AF228" s="236">
        <f>Заполните_Список!Z151</f>
        <v>0</v>
      </c>
      <c r="AG228" s="236">
        <f>Заполните_Список!AA151</f>
        <v>0</v>
      </c>
      <c r="AH228" s="236">
        <f>Заполните_Список!AB151</f>
        <v>0</v>
      </c>
      <c r="AI228" s="236">
        <f>Заполните_Список!AC151</f>
        <v>0</v>
      </c>
      <c r="AJ228" s="236">
        <f>Заполните_Список!AD151</f>
        <v>0</v>
      </c>
      <c r="AK228" s="236">
        <f>Заполните_Список!AE151</f>
        <v>0</v>
      </c>
      <c r="AL228" s="236">
        <f>Заполните_Список!AF151</f>
        <v>0</v>
      </c>
      <c r="AM228" s="236">
        <f>Заполните_Список!AG151</f>
        <v>0</v>
      </c>
      <c r="AN228" s="236">
        <f>Заполните_Список!AH151</f>
        <v>0</v>
      </c>
      <c r="AO228" s="236">
        <f>Заполните_Список!AI151</f>
        <v>0</v>
      </c>
      <c r="AP228" s="236">
        <f>Заполните_Список!AJ151</f>
        <v>0</v>
      </c>
      <c r="AQ228" s="236">
        <f>Заполните_Список!AK151</f>
        <v>0</v>
      </c>
    </row>
    <row r="229" spans="1:43" ht="18.75" customHeight="1">
      <c r="A229" s="243" t="e">
        <f>Заполните_Список!#REF!</f>
        <v>#REF!</v>
      </c>
      <c r="B229" s="244" t="e">
        <f>Заполните_Список!#REF!</f>
        <v>#REF!</v>
      </c>
      <c r="C229" s="258" t="str">
        <f t="shared" si="12"/>
        <v/>
      </c>
      <c r="D229" s="244" t="e">
        <f>Заполните_Список!#REF!</f>
        <v>#REF!</v>
      </c>
      <c r="E229" s="236"/>
      <c r="F229" s="243">
        <f t="shared" si="13"/>
        <v>226</v>
      </c>
      <c r="G229" s="236" t="e">
        <f>LEFT(Заполните_Список!#REF!,FIND(" ",Заполните_Список!#REF!,1)-1)</f>
        <v>#REF!</v>
      </c>
      <c r="H229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29" s="236" t="e">
        <f>RIGHT(Заполните_Список!#REF!,LEN(Заполните_Список!#REF!)-(FIND(" ",Заполните_Список!#REF!,FIND(" ",Заполните_Список!#REF!,1)+1)))</f>
        <v>#REF!</v>
      </c>
      <c r="J229" s="236"/>
      <c r="K229" s="347"/>
      <c r="L229" s="236"/>
      <c r="M229" s="236" t="e">
        <f>Заполните_Список!#REF!</f>
        <v>#REF!</v>
      </c>
      <c r="N229" s="259" t="str">
        <f t="shared" si="14"/>
        <v/>
      </c>
      <c r="O229" s="236" t="e">
        <f>Заполните_Список!#REF!</f>
        <v>#REF!</v>
      </c>
      <c r="P229" s="243"/>
      <c r="Q229" s="243"/>
      <c r="R229" s="243"/>
      <c r="S229" s="243"/>
      <c r="T229" s="236" t="e">
        <f>Заполните_Список!#REF!</f>
        <v>#REF!</v>
      </c>
      <c r="U229" s="236" t="e">
        <f>Заполните_Список!#REF!</f>
        <v>#REF!</v>
      </c>
      <c r="V229" s="236" t="e">
        <f>Заполните_Список!#REF!</f>
        <v>#REF!</v>
      </c>
      <c r="W229" s="236" t="e">
        <f>Заполните_Список!#REF!</f>
        <v>#REF!</v>
      </c>
      <c r="X229" s="236" t="e">
        <f>Заполните_Список!#REF!</f>
        <v>#REF!</v>
      </c>
      <c r="Y229" s="236" t="e">
        <f>Заполните_Список!#REF!</f>
        <v>#REF!</v>
      </c>
      <c r="Z229" s="236" t="e">
        <f>Заполните_Список!#REF!</f>
        <v>#REF!</v>
      </c>
      <c r="AA229" s="236" t="e">
        <f>Заполните_Список!#REF!</f>
        <v>#REF!</v>
      </c>
      <c r="AB229" s="236" t="e">
        <f>Заполните_Список!#REF!</f>
        <v>#REF!</v>
      </c>
      <c r="AC229" s="236" t="e">
        <f>Заполните_Список!#REF!</f>
        <v>#REF!</v>
      </c>
      <c r="AD229" s="236" t="e">
        <f>Заполните_Список!#REF!</f>
        <v>#REF!</v>
      </c>
      <c r="AE229" s="236" t="e">
        <f>Заполните_Список!#REF!</f>
        <v>#REF!</v>
      </c>
      <c r="AF229" s="236" t="e">
        <f>Заполните_Список!#REF!</f>
        <v>#REF!</v>
      </c>
      <c r="AG229" s="236" t="e">
        <f>Заполните_Список!#REF!</f>
        <v>#REF!</v>
      </c>
      <c r="AH229" s="236" t="e">
        <f>Заполните_Список!#REF!</f>
        <v>#REF!</v>
      </c>
      <c r="AI229" s="236" t="e">
        <f>Заполните_Список!#REF!</f>
        <v>#REF!</v>
      </c>
      <c r="AJ229" s="236" t="e">
        <f>Заполните_Список!#REF!</f>
        <v>#REF!</v>
      </c>
      <c r="AK229" s="236" t="e">
        <f>Заполните_Список!#REF!</f>
        <v>#REF!</v>
      </c>
      <c r="AL229" s="236" t="e">
        <f>Заполните_Список!#REF!</f>
        <v>#REF!</v>
      </c>
      <c r="AM229" s="236" t="e">
        <f>Заполните_Список!#REF!</f>
        <v>#REF!</v>
      </c>
      <c r="AN229" s="236" t="e">
        <f>Заполните_Список!#REF!</f>
        <v>#REF!</v>
      </c>
      <c r="AO229" s="236" t="e">
        <f>Заполните_Список!#REF!</f>
        <v>#REF!</v>
      </c>
      <c r="AP229" s="236" t="e">
        <f>Заполните_Список!#REF!</f>
        <v>#REF!</v>
      </c>
      <c r="AQ229" s="236" t="e">
        <f>Заполните_Список!#REF!</f>
        <v>#REF!</v>
      </c>
    </row>
    <row r="230" spans="1:43" ht="18.75" customHeight="1">
      <c r="A230" s="243" t="e">
        <f>Заполните_Список!#REF!</f>
        <v>#REF!</v>
      </c>
      <c r="B230" s="244" t="e">
        <f>Заполните_Список!#REF!</f>
        <v>#REF!</v>
      </c>
      <c r="C230" s="258" t="str">
        <f t="shared" si="12"/>
        <v/>
      </c>
      <c r="D230" s="244" t="e">
        <f>Заполните_Список!#REF!</f>
        <v>#REF!</v>
      </c>
      <c r="E230" s="236"/>
      <c r="F230" s="243">
        <f t="shared" si="13"/>
        <v>227</v>
      </c>
      <c r="G230" s="236" t="e">
        <f>LEFT(Заполните_Список!#REF!,FIND(" ",Заполните_Список!#REF!,1)-1)</f>
        <v>#REF!</v>
      </c>
      <c r="H230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30" s="236" t="e">
        <f>RIGHT(Заполните_Список!#REF!,LEN(Заполните_Список!#REF!)-(FIND(" ",Заполните_Список!#REF!,FIND(" ",Заполните_Список!#REF!,1)+1)))</f>
        <v>#REF!</v>
      </c>
      <c r="J230" s="236"/>
      <c r="K230" s="347"/>
      <c r="L230" s="236"/>
      <c r="M230" s="236" t="e">
        <f>Заполните_Список!#REF!</f>
        <v>#REF!</v>
      </c>
      <c r="N230" s="259" t="str">
        <f t="shared" si="14"/>
        <v/>
      </c>
      <c r="O230" s="236" t="e">
        <f>Заполните_Список!#REF!</f>
        <v>#REF!</v>
      </c>
      <c r="P230" s="243"/>
      <c r="Q230" s="243"/>
      <c r="R230" s="243"/>
      <c r="S230" s="243"/>
      <c r="T230" s="236" t="e">
        <f>Заполните_Список!#REF!</f>
        <v>#REF!</v>
      </c>
      <c r="U230" s="236" t="e">
        <f>Заполните_Список!#REF!</f>
        <v>#REF!</v>
      </c>
      <c r="V230" s="236" t="e">
        <f>Заполните_Список!#REF!</f>
        <v>#REF!</v>
      </c>
      <c r="W230" s="236" t="e">
        <f>Заполните_Список!#REF!</f>
        <v>#REF!</v>
      </c>
      <c r="X230" s="236" t="e">
        <f>Заполните_Список!#REF!</f>
        <v>#REF!</v>
      </c>
      <c r="Y230" s="236" t="e">
        <f>Заполните_Список!#REF!</f>
        <v>#REF!</v>
      </c>
      <c r="Z230" s="236" t="e">
        <f>Заполните_Список!#REF!</f>
        <v>#REF!</v>
      </c>
      <c r="AA230" s="236" t="e">
        <f>Заполните_Список!#REF!</f>
        <v>#REF!</v>
      </c>
      <c r="AB230" s="236" t="e">
        <f>Заполните_Список!#REF!</f>
        <v>#REF!</v>
      </c>
      <c r="AC230" s="236" t="e">
        <f>Заполните_Список!#REF!</f>
        <v>#REF!</v>
      </c>
      <c r="AD230" s="236" t="e">
        <f>Заполните_Список!#REF!</f>
        <v>#REF!</v>
      </c>
      <c r="AE230" s="236" t="e">
        <f>Заполните_Список!#REF!</f>
        <v>#REF!</v>
      </c>
      <c r="AF230" s="236" t="e">
        <f>Заполните_Список!#REF!</f>
        <v>#REF!</v>
      </c>
      <c r="AG230" s="236" t="e">
        <f>Заполните_Список!#REF!</f>
        <v>#REF!</v>
      </c>
      <c r="AH230" s="236" t="e">
        <f>Заполните_Список!#REF!</f>
        <v>#REF!</v>
      </c>
      <c r="AI230" s="236" t="e">
        <f>Заполните_Список!#REF!</f>
        <v>#REF!</v>
      </c>
      <c r="AJ230" s="236" t="e">
        <f>Заполните_Список!#REF!</f>
        <v>#REF!</v>
      </c>
      <c r="AK230" s="236" t="e">
        <f>Заполните_Список!#REF!</f>
        <v>#REF!</v>
      </c>
      <c r="AL230" s="236" t="e">
        <f>Заполните_Список!#REF!</f>
        <v>#REF!</v>
      </c>
      <c r="AM230" s="236" t="e">
        <f>Заполните_Список!#REF!</f>
        <v>#REF!</v>
      </c>
      <c r="AN230" s="236" t="e">
        <f>Заполните_Список!#REF!</f>
        <v>#REF!</v>
      </c>
      <c r="AO230" s="236" t="e">
        <f>Заполните_Список!#REF!</f>
        <v>#REF!</v>
      </c>
      <c r="AP230" s="236" t="e">
        <f>Заполните_Список!#REF!</f>
        <v>#REF!</v>
      </c>
      <c r="AQ230" s="236" t="e">
        <f>Заполните_Список!#REF!</f>
        <v>#REF!</v>
      </c>
    </row>
    <row r="231" spans="1:43" ht="18.75" customHeight="1">
      <c r="A231" s="243" t="e">
        <f>Заполните_Список!#REF!</f>
        <v>#REF!</v>
      </c>
      <c r="B231" s="244" t="e">
        <f>Заполните_Список!#REF!</f>
        <v>#REF!</v>
      </c>
      <c r="C231" s="258" t="str">
        <f t="shared" si="12"/>
        <v/>
      </c>
      <c r="D231" s="244" t="e">
        <f>Заполните_Список!#REF!</f>
        <v>#REF!</v>
      </c>
      <c r="E231" s="236"/>
      <c r="F231" s="243">
        <f t="shared" si="13"/>
        <v>228</v>
      </c>
      <c r="G231" s="236" t="e">
        <f>LEFT(Заполните_Список!#REF!,FIND(" ",Заполните_Список!#REF!,1)-1)</f>
        <v>#REF!</v>
      </c>
      <c r="H231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31" s="236" t="e">
        <f>RIGHT(Заполните_Список!#REF!,LEN(Заполните_Список!#REF!)-(FIND(" ",Заполните_Список!#REF!,FIND(" ",Заполните_Список!#REF!,1)+1)))</f>
        <v>#REF!</v>
      </c>
      <c r="J231" s="236"/>
      <c r="K231" s="347"/>
      <c r="L231" s="236"/>
      <c r="M231" s="236" t="e">
        <f>Заполните_Список!#REF!</f>
        <v>#REF!</v>
      </c>
      <c r="N231" s="259" t="str">
        <f t="shared" si="14"/>
        <v/>
      </c>
      <c r="O231" s="236" t="e">
        <f>Заполните_Список!#REF!</f>
        <v>#REF!</v>
      </c>
      <c r="P231" s="243"/>
      <c r="Q231" s="243"/>
      <c r="R231" s="243"/>
      <c r="S231" s="243"/>
      <c r="T231" s="236" t="e">
        <f>Заполните_Список!#REF!</f>
        <v>#REF!</v>
      </c>
      <c r="U231" s="236" t="e">
        <f>Заполните_Список!#REF!</f>
        <v>#REF!</v>
      </c>
      <c r="V231" s="236" t="e">
        <f>Заполните_Список!#REF!</f>
        <v>#REF!</v>
      </c>
      <c r="W231" s="236" t="e">
        <f>Заполните_Список!#REF!</f>
        <v>#REF!</v>
      </c>
      <c r="X231" s="236" t="e">
        <f>Заполните_Список!#REF!</f>
        <v>#REF!</v>
      </c>
      <c r="Y231" s="236" t="e">
        <f>Заполните_Список!#REF!</f>
        <v>#REF!</v>
      </c>
      <c r="Z231" s="236" t="e">
        <f>Заполните_Список!#REF!</f>
        <v>#REF!</v>
      </c>
      <c r="AA231" s="236" t="e">
        <f>Заполните_Список!#REF!</f>
        <v>#REF!</v>
      </c>
      <c r="AB231" s="236" t="e">
        <f>Заполните_Список!#REF!</f>
        <v>#REF!</v>
      </c>
      <c r="AC231" s="236" t="e">
        <f>Заполните_Список!#REF!</f>
        <v>#REF!</v>
      </c>
      <c r="AD231" s="236" t="e">
        <f>Заполните_Список!#REF!</f>
        <v>#REF!</v>
      </c>
      <c r="AE231" s="236" t="e">
        <f>Заполните_Список!#REF!</f>
        <v>#REF!</v>
      </c>
      <c r="AF231" s="236" t="e">
        <f>Заполните_Список!#REF!</f>
        <v>#REF!</v>
      </c>
      <c r="AG231" s="236" t="e">
        <f>Заполните_Список!#REF!</f>
        <v>#REF!</v>
      </c>
      <c r="AH231" s="236" t="e">
        <f>Заполните_Список!#REF!</f>
        <v>#REF!</v>
      </c>
      <c r="AI231" s="236" t="e">
        <f>Заполните_Список!#REF!</f>
        <v>#REF!</v>
      </c>
      <c r="AJ231" s="236" t="e">
        <f>Заполните_Список!#REF!</f>
        <v>#REF!</v>
      </c>
      <c r="AK231" s="236" t="e">
        <f>Заполните_Список!#REF!</f>
        <v>#REF!</v>
      </c>
      <c r="AL231" s="236" t="e">
        <f>Заполните_Список!#REF!</f>
        <v>#REF!</v>
      </c>
      <c r="AM231" s="236" t="e">
        <f>Заполните_Список!#REF!</f>
        <v>#REF!</v>
      </c>
      <c r="AN231" s="236" t="e">
        <f>Заполните_Список!#REF!</f>
        <v>#REF!</v>
      </c>
      <c r="AO231" s="236" t="e">
        <f>Заполните_Список!#REF!</f>
        <v>#REF!</v>
      </c>
      <c r="AP231" s="236" t="e">
        <f>Заполните_Список!#REF!</f>
        <v>#REF!</v>
      </c>
      <c r="AQ231" s="236" t="e">
        <f>Заполните_Список!#REF!</f>
        <v>#REF!</v>
      </c>
    </row>
    <row r="232" spans="1:43" ht="18.75" customHeight="1">
      <c r="A232" s="243" t="e">
        <f>Заполните_Список!#REF!</f>
        <v>#REF!</v>
      </c>
      <c r="B232" s="244" t="e">
        <f>Заполните_Список!#REF!</f>
        <v>#REF!</v>
      </c>
      <c r="C232" s="258" t="str">
        <f t="shared" si="12"/>
        <v/>
      </c>
      <c r="D232" s="244" t="e">
        <f>Заполните_Список!#REF!</f>
        <v>#REF!</v>
      </c>
      <c r="E232" s="236"/>
      <c r="F232" s="243">
        <f t="shared" si="13"/>
        <v>229</v>
      </c>
      <c r="G232" s="236" t="e">
        <f>LEFT(Заполните_Список!#REF!,FIND(" ",Заполните_Список!#REF!,1)-1)</f>
        <v>#REF!</v>
      </c>
      <c r="H232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32" s="236" t="e">
        <f>RIGHT(Заполните_Список!#REF!,LEN(Заполните_Список!#REF!)-(FIND(" ",Заполните_Список!#REF!,FIND(" ",Заполните_Список!#REF!,1)+1)))</f>
        <v>#REF!</v>
      </c>
      <c r="J232" s="236"/>
      <c r="K232" s="347"/>
      <c r="L232" s="236"/>
      <c r="M232" s="236" t="e">
        <f>Заполните_Список!#REF!</f>
        <v>#REF!</v>
      </c>
      <c r="N232" s="259" t="str">
        <f t="shared" si="14"/>
        <v/>
      </c>
      <c r="O232" s="236" t="e">
        <f>Заполните_Список!#REF!</f>
        <v>#REF!</v>
      </c>
      <c r="P232" s="243"/>
      <c r="Q232" s="243"/>
      <c r="R232" s="243"/>
      <c r="S232" s="243"/>
      <c r="T232" s="236" t="e">
        <f>Заполните_Список!#REF!</f>
        <v>#REF!</v>
      </c>
      <c r="U232" s="236" t="e">
        <f>Заполните_Список!#REF!</f>
        <v>#REF!</v>
      </c>
      <c r="V232" s="236" t="e">
        <f>Заполните_Список!#REF!</f>
        <v>#REF!</v>
      </c>
      <c r="W232" s="236" t="e">
        <f>Заполните_Список!#REF!</f>
        <v>#REF!</v>
      </c>
      <c r="X232" s="236" t="e">
        <f>Заполните_Список!#REF!</f>
        <v>#REF!</v>
      </c>
      <c r="Y232" s="236" t="e">
        <f>Заполните_Список!#REF!</f>
        <v>#REF!</v>
      </c>
      <c r="Z232" s="236" t="e">
        <f>Заполните_Список!#REF!</f>
        <v>#REF!</v>
      </c>
      <c r="AA232" s="236" t="e">
        <f>Заполните_Список!#REF!</f>
        <v>#REF!</v>
      </c>
      <c r="AB232" s="236" t="e">
        <f>Заполните_Список!#REF!</f>
        <v>#REF!</v>
      </c>
      <c r="AC232" s="236" t="e">
        <f>Заполните_Список!#REF!</f>
        <v>#REF!</v>
      </c>
      <c r="AD232" s="236" t="e">
        <f>Заполните_Список!#REF!</f>
        <v>#REF!</v>
      </c>
      <c r="AE232" s="236" t="e">
        <f>Заполните_Список!#REF!</f>
        <v>#REF!</v>
      </c>
      <c r="AF232" s="236" t="e">
        <f>Заполните_Список!#REF!</f>
        <v>#REF!</v>
      </c>
      <c r="AG232" s="236" t="e">
        <f>Заполните_Список!#REF!</f>
        <v>#REF!</v>
      </c>
      <c r="AH232" s="236" t="e">
        <f>Заполните_Список!#REF!</f>
        <v>#REF!</v>
      </c>
      <c r="AI232" s="236" t="e">
        <f>Заполните_Список!#REF!</f>
        <v>#REF!</v>
      </c>
      <c r="AJ232" s="236" t="e">
        <f>Заполните_Список!#REF!</f>
        <v>#REF!</v>
      </c>
      <c r="AK232" s="236" t="e">
        <f>Заполните_Список!#REF!</f>
        <v>#REF!</v>
      </c>
      <c r="AL232" s="236" t="e">
        <f>Заполните_Список!#REF!</f>
        <v>#REF!</v>
      </c>
      <c r="AM232" s="236" t="e">
        <f>Заполните_Список!#REF!</f>
        <v>#REF!</v>
      </c>
      <c r="AN232" s="236" t="e">
        <f>Заполните_Список!#REF!</f>
        <v>#REF!</v>
      </c>
      <c r="AO232" s="236" t="e">
        <f>Заполните_Список!#REF!</f>
        <v>#REF!</v>
      </c>
      <c r="AP232" s="236" t="e">
        <f>Заполните_Список!#REF!</f>
        <v>#REF!</v>
      </c>
      <c r="AQ232" s="236" t="e">
        <f>Заполните_Список!#REF!</f>
        <v>#REF!</v>
      </c>
    </row>
    <row r="233" spans="1:43" ht="18.75" customHeight="1">
      <c r="A233" s="243" t="e">
        <f>Заполните_Список!#REF!</f>
        <v>#REF!</v>
      </c>
      <c r="B233" s="244" t="e">
        <f>Заполните_Список!#REF!</f>
        <v>#REF!</v>
      </c>
      <c r="C233" s="258" t="str">
        <f t="shared" si="12"/>
        <v/>
      </c>
      <c r="D233" s="244" t="e">
        <f>Заполните_Список!#REF!</f>
        <v>#REF!</v>
      </c>
      <c r="E233" s="236"/>
      <c r="F233" s="243">
        <f t="shared" si="13"/>
        <v>230</v>
      </c>
      <c r="G233" s="236" t="e">
        <f>LEFT(Заполните_Список!#REF!,FIND(" ",Заполните_Список!#REF!,1)-1)</f>
        <v>#REF!</v>
      </c>
      <c r="H233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33" s="236" t="e">
        <f>RIGHT(Заполните_Список!#REF!,LEN(Заполните_Список!#REF!)-(FIND(" ",Заполните_Список!#REF!,FIND(" ",Заполните_Список!#REF!,1)+1)))</f>
        <v>#REF!</v>
      </c>
      <c r="J233" s="236"/>
      <c r="K233" s="347"/>
      <c r="L233" s="236"/>
      <c r="M233" s="236" t="e">
        <f>Заполните_Список!#REF!</f>
        <v>#REF!</v>
      </c>
      <c r="N233" s="259" t="str">
        <f t="shared" si="14"/>
        <v/>
      </c>
      <c r="O233" s="236" t="e">
        <f>Заполните_Список!#REF!</f>
        <v>#REF!</v>
      </c>
      <c r="P233" s="243"/>
      <c r="Q233" s="243"/>
      <c r="R233" s="243"/>
      <c r="S233" s="243"/>
      <c r="T233" s="236" t="e">
        <f>Заполните_Список!#REF!</f>
        <v>#REF!</v>
      </c>
      <c r="U233" s="236" t="e">
        <f>Заполните_Список!#REF!</f>
        <v>#REF!</v>
      </c>
      <c r="V233" s="236" t="e">
        <f>Заполните_Список!#REF!</f>
        <v>#REF!</v>
      </c>
      <c r="W233" s="236" t="e">
        <f>Заполните_Список!#REF!</f>
        <v>#REF!</v>
      </c>
      <c r="X233" s="236" t="e">
        <f>Заполните_Список!#REF!</f>
        <v>#REF!</v>
      </c>
      <c r="Y233" s="236" t="e">
        <f>Заполните_Список!#REF!</f>
        <v>#REF!</v>
      </c>
      <c r="Z233" s="236" t="e">
        <f>Заполните_Список!#REF!</f>
        <v>#REF!</v>
      </c>
      <c r="AA233" s="236" t="e">
        <f>Заполните_Список!#REF!</f>
        <v>#REF!</v>
      </c>
      <c r="AB233" s="236" t="e">
        <f>Заполните_Список!#REF!</f>
        <v>#REF!</v>
      </c>
      <c r="AC233" s="236" t="e">
        <f>Заполните_Список!#REF!</f>
        <v>#REF!</v>
      </c>
      <c r="AD233" s="236" t="e">
        <f>Заполните_Список!#REF!</f>
        <v>#REF!</v>
      </c>
      <c r="AE233" s="236" t="e">
        <f>Заполните_Список!#REF!</f>
        <v>#REF!</v>
      </c>
      <c r="AF233" s="236" t="e">
        <f>Заполните_Список!#REF!</f>
        <v>#REF!</v>
      </c>
      <c r="AG233" s="236" t="e">
        <f>Заполните_Список!#REF!</f>
        <v>#REF!</v>
      </c>
      <c r="AH233" s="236" t="e">
        <f>Заполните_Список!#REF!</f>
        <v>#REF!</v>
      </c>
      <c r="AI233" s="236" t="e">
        <f>Заполните_Список!#REF!</f>
        <v>#REF!</v>
      </c>
      <c r="AJ233" s="236" t="e">
        <f>Заполните_Список!#REF!</f>
        <v>#REF!</v>
      </c>
      <c r="AK233" s="236" t="e">
        <f>Заполните_Список!#REF!</f>
        <v>#REF!</v>
      </c>
      <c r="AL233" s="236" t="e">
        <f>Заполните_Список!#REF!</f>
        <v>#REF!</v>
      </c>
      <c r="AM233" s="236" t="e">
        <f>Заполните_Список!#REF!</f>
        <v>#REF!</v>
      </c>
      <c r="AN233" s="236" t="e">
        <f>Заполните_Список!#REF!</f>
        <v>#REF!</v>
      </c>
      <c r="AO233" s="236" t="e">
        <f>Заполните_Список!#REF!</f>
        <v>#REF!</v>
      </c>
      <c r="AP233" s="236" t="e">
        <f>Заполните_Список!#REF!</f>
        <v>#REF!</v>
      </c>
      <c r="AQ233" s="236" t="e">
        <f>Заполните_Список!#REF!</f>
        <v>#REF!</v>
      </c>
    </row>
    <row r="234" spans="1:43" ht="18.75" customHeight="1">
      <c r="A234" s="243" t="e">
        <f>Заполните_Список!#REF!</f>
        <v>#REF!</v>
      </c>
      <c r="B234" s="244" t="e">
        <f>Заполните_Список!#REF!</f>
        <v>#REF!</v>
      </c>
      <c r="C234" s="258" t="str">
        <f t="shared" si="12"/>
        <v/>
      </c>
      <c r="D234" s="244" t="e">
        <f>Заполните_Список!#REF!</f>
        <v>#REF!</v>
      </c>
      <c r="E234" s="236"/>
      <c r="F234" s="243">
        <f t="shared" si="13"/>
        <v>231</v>
      </c>
      <c r="G234" s="236" t="e">
        <f>LEFT(Заполните_Список!#REF!,FIND(" ",Заполните_Список!#REF!,1)-1)</f>
        <v>#REF!</v>
      </c>
      <c r="H234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34" s="236" t="e">
        <f>RIGHT(Заполните_Список!#REF!,LEN(Заполните_Список!#REF!)-(FIND(" ",Заполните_Список!#REF!,FIND(" ",Заполните_Список!#REF!,1)+1)))</f>
        <v>#REF!</v>
      </c>
      <c r="J234" s="236"/>
      <c r="K234" s="347"/>
      <c r="L234" s="236"/>
      <c r="M234" s="236" t="e">
        <f>Заполните_Список!#REF!</f>
        <v>#REF!</v>
      </c>
      <c r="N234" s="259" t="str">
        <f t="shared" si="14"/>
        <v/>
      </c>
      <c r="O234" s="236" t="e">
        <f>Заполните_Список!#REF!</f>
        <v>#REF!</v>
      </c>
      <c r="P234" s="243"/>
      <c r="Q234" s="243"/>
      <c r="R234" s="243"/>
      <c r="S234" s="243"/>
      <c r="T234" s="236" t="e">
        <f>Заполните_Список!#REF!</f>
        <v>#REF!</v>
      </c>
      <c r="U234" s="236" t="e">
        <f>Заполните_Список!#REF!</f>
        <v>#REF!</v>
      </c>
      <c r="V234" s="236" t="e">
        <f>Заполните_Список!#REF!</f>
        <v>#REF!</v>
      </c>
      <c r="W234" s="236" t="e">
        <f>Заполните_Список!#REF!</f>
        <v>#REF!</v>
      </c>
      <c r="X234" s="236" t="e">
        <f>Заполните_Список!#REF!</f>
        <v>#REF!</v>
      </c>
      <c r="Y234" s="236" t="e">
        <f>Заполните_Список!#REF!</f>
        <v>#REF!</v>
      </c>
      <c r="Z234" s="236" t="e">
        <f>Заполните_Список!#REF!</f>
        <v>#REF!</v>
      </c>
      <c r="AA234" s="236" t="e">
        <f>Заполните_Список!#REF!</f>
        <v>#REF!</v>
      </c>
      <c r="AB234" s="236" t="e">
        <f>Заполните_Список!#REF!</f>
        <v>#REF!</v>
      </c>
      <c r="AC234" s="236" t="e">
        <f>Заполните_Список!#REF!</f>
        <v>#REF!</v>
      </c>
      <c r="AD234" s="236" t="e">
        <f>Заполните_Список!#REF!</f>
        <v>#REF!</v>
      </c>
      <c r="AE234" s="236" t="e">
        <f>Заполните_Список!#REF!</f>
        <v>#REF!</v>
      </c>
      <c r="AF234" s="236" t="e">
        <f>Заполните_Список!#REF!</f>
        <v>#REF!</v>
      </c>
      <c r="AG234" s="236" t="e">
        <f>Заполните_Список!#REF!</f>
        <v>#REF!</v>
      </c>
      <c r="AH234" s="236" t="e">
        <f>Заполните_Список!#REF!</f>
        <v>#REF!</v>
      </c>
      <c r="AI234" s="236" t="e">
        <f>Заполните_Список!#REF!</f>
        <v>#REF!</v>
      </c>
      <c r="AJ234" s="236" t="e">
        <f>Заполните_Список!#REF!</f>
        <v>#REF!</v>
      </c>
      <c r="AK234" s="236" t="e">
        <f>Заполните_Список!#REF!</f>
        <v>#REF!</v>
      </c>
      <c r="AL234" s="236" t="e">
        <f>Заполните_Список!#REF!</f>
        <v>#REF!</v>
      </c>
      <c r="AM234" s="236" t="e">
        <f>Заполните_Список!#REF!</f>
        <v>#REF!</v>
      </c>
      <c r="AN234" s="236" t="e">
        <f>Заполните_Список!#REF!</f>
        <v>#REF!</v>
      </c>
      <c r="AO234" s="236" t="e">
        <f>Заполните_Список!#REF!</f>
        <v>#REF!</v>
      </c>
      <c r="AP234" s="236" t="e">
        <f>Заполните_Список!#REF!</f>
        <v>#REF!</v>
      </c>
      <c r="AQ234" s="236" t="e">
        <f>Заполните_Список!#REF!</f>
        <v>#REF!</v>
      </c>
    </row>
    <row r="235" spans="1:43" ht="18.75" customHeight="1">
      <c r="A235" s="243" t="e">
        <f>Заполните_Список!#REF!</f>
        <v>#REF!</v>
      </c>
      <c r="B235" s="244" t="e">
        <f>Заполните_Список!#REF!</f>
        <v>#REF!</v>
      </c>
      <c r="C235" s="258" t="str">
        <f t="shared" si="12"/>
        <v/>
      </c>
      <c r="D235" s="244" t="e">
        <f>Заполните_Список!#REF!</f>
        <v>#REF!</v>
      </c>
      <c r="E235" s="236"/>
      <c r="F235" s="243">
        <f t="shared" si="13"/>
        <v>232</v>
      </c>
      <c r="G235" s="236" t="e">
        <f>LEFT(Заполните_Список!#REF!,FIND(" ",Заполните_Список!#REF!,1)-1)</f>
        <v>#REF!</v>
      </c>
      <c r="H235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35" s="236" t="e">
        <f>RIGHT(Заполните_Список!#REF!,LEN(Заполните_Список!#REF!)-(FIND(" ",Заполните_Список!#REF!,FIND(" ",Заполните_Список!#REF!,1)+1)))</f>
        <v>#REF!</v>
      </c>
      <c r="J235" s="236"/>
      <c r="K235" s="347"/>
      <c r="L235" s="236"/>
      <c r="M235" s="236" t="e">
        <f>Заполните_Список!#REF!</f>
        <v>#REF!</v>
      </c>
      <c r="N235" s="259" t="str">
        <f t="shared" si="14"/>
        <v/>
      </c>
      <c r="O235" s="236" t="e">
        <f>Заполните_Список!#REF!</f>
        <v>#REF!</v>
      </c>
      <c r="P235" s="243"/>
      <c r="Q235" s="243"/>
      <c r="R235" s="243"/>
      <c r="S235" s="243"/>
      <c r="T235" s="236" t="e">
        <f>Заполните_Список!#REF!</f>
        <v>#REF!</v>
      </c>
      <c r="U235" s="236" t="e">
        <f>Заполните_Список!#REF!</f>
        <v>#REF!</v>
      </c>
      <c r="V235" s="236" t="e">
        <f>Заполните_Список!#REF!</f>
        <v>#REF!</v>
      </c>
      <c r="W235" s="236" t="e">
        <f>Заполните_Список!#REF!</f>
        <v>#REF!</v>
      </c>
      <c r="X235" s="236" t="e">
        <f>Заполните_Список!#REF!</f>
        <v>#REF!</v>
      </c>
      <c r="Y235" s="236" t="e">
        <f>Заполните_Список!#REF!</f>
        <v>#REF!</v>
      </c>
      <c r="Z235" s="236" t="e">
        <f>Заполните_Список!#REF!</f>
        <v>#REF!</v>
      </c>
      <c r="AA235" s="236" t="e">
        <f>Заполните_Список!#REF!</f>
        <v>#REF!</v>
      </c>
      <c r="AB235" s="236" t="e">
        <f>Заполните_Список!#REF!</f>
        <v>#REF!</v>
      </c>
      <c r="AC235" s="236" t="e">
        <f>Заполните_Список!#REF!</f>
        <v>#REF!</v>
      </c>
      <c r="AD235" s="236" t="e">
        <f>Заполните_Список!#REF!</f>
        <v>#REF!</v>
      </c>
      <c r="AE235" s="236" t="e">
        <f>Заполните_Список!#REF!</f>
        <v>#REF!</v>
      </c>
      <c r="AF235" s="236" t="e">
        <f>Заполните_Список!#REF!</f>
        <v>#REF!</v>
      </c>
      <c r="AG235" s="236" t="e">
        <f>Заполните_Список!#REF!</f>
        <v>#REF!</v>
      </c>
      <c r="AH235" s="236" t="e">
        <f>Заполните_Список!#REF!</f>
        <v>#REF!</v>
      </c>
      <c r="AI235" s="236" t="e">
        <f>Заполните_Список!#REF!</f>
        <v>#REF!</v>
      </c>
      <c r="AJ235" s="236" t="e">
        <f>Заполните_Список!#REF!</f>
        <v>#REF!</v>
      </c>
      <c r="AK235" s="236" t="e">
        <f>Заполните_Список!#REF!</f>
        <v>#REF!</v>
      </c>
      <c r="AL235" s="236" t="e">
        <f>Заполните_Список!#REF!</f>
        <v>#REF!</v>
      </c>
      <c r="AM235" s="236" t="e">
        <f>Заполните_Список!#REF!</f>
        <v>#REF!</v>
      </c>
      <c r="AN235" s="236" t="e">
        <f>Заполните_Список!#REF!</f>
        <v>#REF!</v>
      </c>
      <c r="AO235" s="236" t="e">
        <f>Заполните_Список!#REF!</f>
        <v>#REF!</v>
      </c>
      <c r="AP235" s="236" t="e">
        <f>Заполните_Список!#REF!</f>
        <v>#REF!</v>
      </c>
      <c r="AQ235" s="236" t="e">
        <f>Заполните_Список!#REF!</f>
        <v>#REF!</v>
      </c>
    </row>
    <row r="236" spans="1:43" ht="18.75" customHeight="1">
      <c r="A236" s="243" t="e">
        <f>Заполните_Список!#REF!</f>
        <v>#REF!</v>
      </c>
      <c r="B236" s="244" t="e">
        <f>Заполните_Список!#REF!</f>
        <v>#REF!</v>
      </c>
      <c r="C236" s="258" t="str">
        <f t="shared" si="12"/>
        <v/>
      </c>
      <c r="D236" s="244" t="e">
        <f>Заполните_Список!#REF!</f>
        <v>#REF!</v>
      </c>
      <c r="E236" s="236"/>
      <c r="F236" s="243">
        <f t="shared" si="13"/>
        <v>233</v>
      </c>
      <c r="G236" s="236" t="e">
        <f>LEFT(Заполните_Список!#REF!,FIND(" ",Заполните_Список!#REF!,1)-1)</f>
        <v>#REF!</v>
      </c>
      <c r="H236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36" s="236" t="e">
        <f>RIGHT(Заполните_Список!#REF!,LEN(Заполните_Список!#REF!)-(FIND(" ",Заполните_Список!#REF!,FIND(" ",Заполните_Список!#REF!,1)+1)))</f>
        <v>#REF!</v>
      </c>
      <c r="J236" s="236"/>
      <c r="K236" s="347"/>
      <c r="L236" s="236"/>
      <c r="M236" s="236" t="e">
        <f>Заполните_Список!#REF!</f>
        <v>#REF!</v>
      </c>
      <c r="N236" s="259" t="str">
        <f t="shared" si="14"/>
        <v/>
      </c>
      <c r="O236" s="236" t="e">
        <f>Заполните_Список!#REF!</f>
        <v>#REF!</v>
      </c>
      <c r="P236" s="243"/>
      <c r="Q236" s="243"/>
      <c r="R236" s="243"/>
      <c r="S236" s="243"/>
      <c r="T236" s="236" t="e">
        <f>Заполните_Список!#REF!</f>
        <v>#REF!</v>
      </c>
      <c r="U236" s="236" t="e">
        <f>Заполните_Список!#REF!</f>
        <v>#REF!</v>
      </c>
      <c r="V236" s="236" t="e">
        <f>Заполните_Список!#REF!</f>
        <v>#REF!</v>
      </c>
      <c r="W236" s="236" t="e">
        <f>Заполните_Список!#REF!</f>
        <v>#REF!</v>
      </c>
      <c r="X236" s="236" t="e">
        <f>Заполните_Список!#REF!</f>
        <v>#REF!</v>
      </c>
      <c r="Y236" s="236" t="e">
        <f>Заполните_Список!#REF!</f>
        <v>#REF!</v>
      </c>
      <c r="Z236" s="236" t="e">
        <f>Заполните_Список!#REF!</f>
        <v>#REF!</v>
      </c>
      <c r="AA236" s="236" t="e">
        <f>Заполните_Список!#REF!</f>
        <v>#REF!</v>
      </c>
      <c r="AB236" s="236" t="e">
        <f>Заполните_Список!#REF!</f>
        <v>#REF!</v>
      </c>
      <c r="AC236" s="236" t="e">
        <f>Заполните_Список!#REF!</f>
        <v>#REF!</v>
      </c>
      <c r="AD236" s="236" t="e">
        <f>Заполните_Список!#REF!</f>
        <v>#REF!</v>
      </c>
      <c r="AE236" s="236" t="e">
        <f>Заполните_Список!#REF!</f>
        <v>#REF!</v>
      </c>
      <c r="AF236" s="236" t="e">
        <f>Заполните_Список!#REF!</f>
        <v>#REF!</v>
      </c>
      <c r="AG236" s="236" t="e">
        <f>Заполните_Список!#REF!</f>
        <v>#REF!</v>
      </c>
      <c r="AH236" s="236" t="e">
        <f>Заполните_Список!#REF!</f>
        <v>#REF!</v>
      </c>
      <c r="AI236" s="236" t="e">
        <f>Заполните_Список!#REF!</f>
        <v>#REF!</v>
      </c>
      <c r="AJ236" s="236" t="e">
        <f>Заполните_Список!#REF!</f>
        <v>#REF!</v>
      </c>
      <c r="AK236" s="236" t="e">
        <f>Заполните_Список!#REF!</f>
        <v>#REF!</v>
      </c>
      <c r="AL236" s="236" t="e">
        <f>Заполните_Список!#REF!</f>
        <v>#REF!</v>
      </c>
      <c r="AM236" s="236" t="e">
        <f>Заполните_Список!#REF!</f>
        <v>#REF!</v>
      </c>
      <c r="AN236" s="236" t="e">
        <f>Заполните_Список!#REF!</f>
        <v>#REF!</v>
      </c>
      <c r="AO236" s="236" t="e">
        <f>Заполните_Список!#REF!</f>
        <v>#REF!</v>
      </c>
      <c r="AP236" s="236" t="e">
        <f>Заполните_Список!#REF!</f>
        <v>#REF!</v>
      </c>
      <c r="AQ236" s="236" t="e">
        <f>Заполните_Список!#REF!</f>
        <v>#REF!</v>
      </c>
    </row>
    <row r="237" spans="1:43" ht="18.75" customHeight="1">
      <c r="A237" s="243" t="e">
        <f>Заполните_Список!#REF!</f>
        <v>#REF!</v>
      </c>
      <c r="B237" s="244" t="e">
        <f>Заполните_Список!#REF!</f>
        <v>#REF!</v>
      </c>
      <c r="C237" s="258" t="str">
        <f t="shared" si="12"/>
        <v/>
      </c>
      <c r="D237" s="244" t="e">
        <f>Заполните_Список!#REF!</f>
        <v>#REF!</v>
      </c>
      <c r="E237" s="236"/>
      <c r="F237" s="243">
        <f t="shared" si="13"/>
        <v>234</v>
      </c>
      <c r="G237" s="236" t="e">
        <f>LEFT(Заполните_Список!#REF!,FIND(" ",Заполните_Список!#REF!,1)-1)</f>
        <v>#REF!</v>
      </c>
      <c r="H237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37" s="236" t="e">
        <f>RIGHT(Заполните_Список!#REF!,LEN(Заполните_Список!#REF!)-(FIND(" ",Заполните_Список!#REF!,FIND(" ",Заполните_Список!#REF!,1)+1)))</f>
        <v>#REF!</v>
      </c>
      <c r="J237" s="236"/>
      <c r="K237" s="347"/>
      <c r="L237" s="236"/>
      <c r="M237" s="236" t="e">
        <f>Заполните_Список!#REF!</f>
        <v>#REF!</v>
      </c>
      <c r="N237" s="259" t="str">
        <f t="shared" si="14"/>
        <v/>
      </c>
      <c r="O237" s="236" t="e">
        <f>Заполните_Список!#REF!</f>
        <v>#REF!</v>
      </c>
      <c r="P237" s="243"/>
      <c r="Q237" s="243"/>
      <c r="R237" s="243"/>
      <c r="S237" s="243"/>
      <c r="T237" s="236" t="e">
        <f>Заполните_Список!#REF!</f>
        <v>#REF!</v>
      </c>
      <c r="U237" s="236" t="e">
        <f>Заполните_Список!#REF!</f>
        <v>#REF!</v>
      </c>
      <c r="V237" s="236" t="e">
        <f>Заполните_Список!#REF!</f>
        <v>#REF!</v>
      </c>
      <c r="W237" s="236" t="e">
        <f>Заполните_Список!#REF!</f>
        <v>#REF!</v>
      </c>
      <c r="X237" s="236" t="e">
        <f>Заполните_Список!#REF!</f>
        <v>#REF!</v>
      </c>
      <c r="Y237" s="236" t="e">
        <f>Заполните_Список!#REF!</f>
        <v>#REF!</v>
      </c>
      <c r="Z237" s="236" t="e">
        <f>Заполните_Список!#REF!</f>
        <v>#REF!</v>
      </c>
      <c r="AA237" s="236" t="e">
        <f>Заполните_Список!#REF!</f>
        <v>#REF!</v>
      </c>
      <c r="AB237" s="236" t="e">
        <f>Заполните_Список!#REF!</f>
        <v>#REF!</v>
      </c>
      <c r="AC237" s="236" t="e">
        <f>Заполните_Список!#REF!</f>
        <v>#REF!</v>
      </c>
      <c r="AD237" s="236" t="e">
        <f>Заполните_Список!#REF!</f>
        <v>#REF!</v>
      </c>
      <c r="AE237" s="236" t="e">
        <f>Заполните_Список!#REF!</f>
        <v>#REF!</v>
      </c>
      <c r="AF237" s="236" t="e">
        <f>Заполните_Список!#REF!</f>
        <v>#REF!</v>
      </c>
      <c r="AG237" s="236" t="e">
        <f>Заполните_Список!#REF!</f>
        <v>#REF!</v>
      </c>
      <c r="AH237" s="236" t="e">
        <f>Заполните_Список!#REF!</f>
        <v>#REF!</v>
      </c>
      <c r="AI237" s="236" t="e">
        <f>Заполните_Список!#REF!</f>
        <v>#REF!</v>
      </c>
      <c r="AJ237" s="236" t="e">
        <f>Заполните_Список!#REF!</f>
        <v>#REF!</v>
      </c>
      <c r="AK237" s="236" t="e">
        <f>Заполните_Список!#REF!</f>
        <v>#REF!</v>
      </c>
      <c r="AL237" s="236" t="e">
        <f>Заполните_Список!#REF!</f>
        <v>#REF!</v>
      </c>
      <c r="AM237" s="236" t="e">
        <f>Заполните_Список!#REF!</f>
        <v>#REF!</v>
      </c>
      <c r="AN237" s="236" t="e">
        <f>Заполните_Список!#REF!</f>
        <v>#REF!</v>
      </c>
      <c r="AO237" s="236" t="e">
        <f>Заполните_Список!#REF!</f>
        <v>#REF!</v>
      </c>
      <c r="AP237" s="236" t="e">
        <f>Заполните_Список!#REF!</f>
        <v>#REF!</v>
      </c>
      <c r="AQ237" s="236" t="e">
        <f>Заполните_Список!#REF!</f>
        <v>#REF!</v>
      </c>
    </row>
    <row r="238" spans="1:43" ht="18.75" customHeight="1">
      <c r="A238" s="243" t="e">
        <f>Заполните_Список!#REF!</f>
        <v>#REF!</v>
      </c>
      <c r="B238" s="244">
        <f>Заполните_Список!$C152</f>
        <v>128</v>
      </c>
      <c r="C238" s="258" t="str">
        <f t="shared" si="12"/>
        <v>Оленинский муниципальный округ</v>
      </c>
      <c r="D238" s="244">
        <f>Заполните_Список!$G152</f>
        <v>280019</v>
      </c>
      <c r="E238" s="236"/>
      <c r="F238" s="243">
        <f t="shared" si="13"/>
        <v>235</v>
      </c>
      <c r="G238" s="236" t="str">
        <f>LEFT(Заполните_Список!$F152,FIND(" ",Заполните_Список!$F152,1)-1)</f>
        <v>Василенко</v>
      </c>
      <c r="H238" s="236" t="e">
        <f>MID(Заполните_Список!$F152,FIND(" ",Заполните_Список!$F152,1)+1,(FIND(" ",Заполните_Список!$F152,FIND(" ",Заполните_Список!$F152,1)+1)-FIND(" ",Заполните_Список!$F152,1))-1)</f>
        <v>#VALUE!</v>
      </c>
      <c r="I238" s="236" t="e">
        <f>RIGHT(Заполните_Список!$F152,LEN(Заполните_Список!$F152)-(FIND(" ",Заполните_Список!$F152,FIND(" ",Заполните_Список!$F152,1)+1)))</f>
        <v>#VALUE!</v>
      </c>
      <c r="J238" s="236"/>
      <c r="K238" s="347"/>
      <c r="L238" s="236"/>
      <c r="M238" s="236">
        <f>Заполните_Список!L152</f>
        <v>0</v>
      </c>
      <c r="N238" s="259" t="str">
        <f t="shared" si="14"/>
        <v>Муниципальное казенное общеобразовательное учреждение Шоптовская основная общеобразовательная школа</v>
      </c>
      <c r="O238" s="236">
        <f>Заполните_Список!I152</f>
        <v>7</v>
      </c>
      <c r="P238" s="243"/>
      <c r="Q238" s="243"/>
      <c r="R238" s="243"/>
      <c r="S238" s="243"/>
      <c r="T238" s="236" t="e">
        <f>Заполните_Список!#REF!</f>
        <v>#REF!</v>
      </c>
      <c r="U238" s="236" t="e">
        <f>Заполните_Список!#REF!</f>
        <v>#REF!</v>
      </c>
      <c r="V238" s="236" t="e">
        <f>Заполните_Список!#REF!</f>
        <v>#REF!</v>
      </c>
      <c r="W238" s="236" t="e">
        <f>Заполните_Список!#REF!</f>
        <v>#REF!</v>
      </c>
      <c r="X238" s="236" t="e">
        <f>Заполните_Список!#REF!</f>
        <v>#REF!</v>
      </c>
      <c r="Y238" s="236" t="e">
        <f>Заполните_Список!#REF!</f>
        <v>#REF!</v>
      </c>
      <c r="Z238" s="236" t="e">
        <f>Заполните_Список!#REF!</f>
        <v>#REF!</v>
      </c>
      <c r="AA238" s="236" t="e">
        <f>Заполните_Список!#REF!</f>
        <v>#REF!</v>
      </c>
      <c r="AB238" s="236" t="e">
        <f>Заполните_Список!#REF!</f>
        <v>#REF!</v>
      </c>
      <c r="AC238" s="236" t="e">
        <f>Заполните_Список!#REF!</f>
        <v>#REF!</v>
      </c>
      <c r="AD238" s="236" t="e">
        <f>Заполните_Список!#REF!</f>
        <v>#REF!</v>
      </c>
      <c r="AE238" s="236" t="e">
        <f>Заполните_Список!#REF!</f>
        <v>#REF!</v>
      </c>
      <c r="AF238" s="236" t="e">
        <f>Заполните_Список!#REF!</f>
        <v>#REF!</v>
      </c>
      <c r="AG238" s="236" t="e">
        <f>Заполните_Список!#REF!</f>
        <v>#REF!</v>
      </c>
      <c r="AH238" s="236" t="e">
        <f>Заполните_Список!#REF!</f>
        <v>#REF!</v>
      </c>
      <c r="AI238" s="236" t="e">
        <f>Заполните_Список!#REF!</f>
        <v>#REF!</v>
      </c>
      <c r="AJ238" s="236" t="e">
        <f>Заполните_Список!#REF!</f>
        <v>#REF!</v>
      </c>
      <c r="AK238" s="236" t="e">
        <f>Заполните_Список!#REF!</f>
        <v>#REF!</v>
      </c>
      <c r="AL238" s="236" t="e">
        <f>Заполните_Список!#REF!</f>
        <v>#REF!</v>
      </c>
      <c r="AM238" s="236" t="e">
        <f>Заполните_Список!#REF!</f>
        <v>#REF!</v>
      </c>
      <c r="AN238" s="236" t="e">
        <f>Заполните_Список!#REF!</f>
        <v>#REF!</v>
      </c>
      <c r="AO238" s="236" t="e">
        <f>Заполните_Список!#REF!</f>
        <v>#REF!</v>
      </c>
      <c r="AP238" s="236" t="e">
        <f>Заполните_Список!#REF!</f>
        <v>#REF!</v>
      </c>
      <c r="AQ238" s="236" t="e">
        <f>Заполните_Список!#REF!</f>
        <v>#REF!</v>
      </c>
    </row>
    <row r="239" spans="1:43" ht="18.75" customHeight="1">
      <c r="A239" s="243">
        <f>Заполните_Список!$B152</f>
        <v>236</v>
      </c>
      <c r="B239" s="244">
        <f>Заполните_Список!$C153</f>
        <v>128</v>
      </c>
      <c r="C239" s="258" t="str">
        <f t="shared" si="12"/>
        <v>Оленинский муниципальный округ</v>
      </c>
      <c r="D239" s="244">
        <f>Заполните_Список!$G153</f>
        <v>280019</v>
      </c>
      <c r="E239" s="236"/>
      <c r="F239" s="243">
        <f t="shared" si="13"/>
        <v>236</v>
      </c>
      <c r="G239" s="236" t="str">
        <f>LEFT(Заполните_Список!$F153,FIND(" ",Заполните_Список!$F153,1)-1)</f>
        <v>Ермолинская</v>
      </c>
      <c r="H239" s="236" t="e">
        <f>MID(Заполните_Список!$F153,FIND(" ",Заполните_Список!$F153,1)+1,(FIND(" ",Заполните_Список!$F153,FIND(" ",Заполните_Список!$F153,1)+1)-FIND(" ",Заполните_Список!$F153,1))-1)</f>
        <v>#VALUE!</v>
      </c>
      <c r="I239" s="236" t="e">
        <f>RIGHT(Заполните_Список!$F153,LEN(Заполните_Список!$F153)-(FIND(" ",Заполните_Список!$F153,FIND(" ",Заполните_Список!$F153,1)+1)))</f>
        <v>#VALUE!</v>
      </c>
      <c r="J239" s="236"/>
      <c r="K239" s="347"/>
      <c r="L239" s="236"/>
      <c r="M239" s="236">
        <f>Заполните_Список!L153</f>
        <v>0</v>
      </c>
      <c r="N239" s="259" t="str">
        <f t="shared" si="14"/>
        <v>Муниципальное казенное общеобразовательное учреждение Шоптовская основная общеобразовательная школа</v>
      </c>
      <c r="O239" s="236">
        <f>Заполните_Список!I153</f>
        <v>7</v>
      </c>
      <c r="P239" s="243"/>
      <c r="Q239" s="243"/>
      <c r="R239" s="243"/>
      <c r="S239" s="243"/>
      <c r="T239" s="236">
        <f>Заполните_Список!N152</f>
        <v>0</v>
      </c>
      <c r="U239" s="236">
        <f>Заполните_Список!O152</f>
        <v>0</v>
      </c>
      <c r="V239" s="236">
        <f>Заполните_Список!P152</f>
        <v>0</v>
      </c>
      <c r="W239" s="236">
        <f>Заполните_Список!Q152</f>
        <v>0</v>
      </c>
      <c r="X239" s="236">
        <f>Заполните_Список!R152</f>
        <v>0</v>
      </c>
      <c r="Y239" s="236">
        <f>Заполните_Список!S152</f>
        <v>0</v>
      </c>
      <c r="Z239" s="236">
        <f>Заполните_Список!T152</f>
        <v>0</v>
      </c>
      <c r="AA239" s="236">
        <f>Заполните_Список!U152</f>
        <v>0</v>
      </c>
      <c r="AB239" s="236">
        <f>Заполните_Список!V152</f>
        <v>0</v>
      </c>
      <c r="AC239" s="236">
        <f>Заполните_Список!W152</f>
        <v>0</v>
      </c>
      <c r="AD239" s="236">
        <f>Заполните_Список!X152</f>
        <v>0</v>
      </c>
      <c r="AE239" s="236">
        <f>Заполните_Список!Y152</f>
        <v>0</v>
      </c>
      <c r="AF239" s="236">
        <f>Заполните_Список!Z152</f>
        <v>0</v>
      </c>
      <c r="AG239" s="236">
        <f>Заполните_Список!AA152</f>
        <v>0</v>
      </c>
      <c r="AH239" s="236">
        <f>Заполните_Список!AB152</f>
        <v>0</v>
      </c>
      <c r="AI239" s="236">
        <f>Заполните_Список!AC152</f>
        <v>0</v>
      </c>
      <c r="AJ239" s="236">
        <f>Заполните_Список!AD152</f>
        <v>0</v>
      </c>
      <c r="AK239" s="236">
        <f>Заполните_Список!AE152</f>
        <v>0</v>
      </c>
      <c r="AL239" s="236">
        <f>Заполните_Список!AF152</f>
        <v>0</v>
      </c>
      <c r="AM239" s="236">
        <f>Заполните_Список!AG152</f>
        <v>0</v>
      </c>
      <c r="AN239" s="236">
        <f>Заполните_Список!AH152</f>
        <v>0</v>
      </c>
      <c r="AO239" s="236">
        <f>Заполните_Список!AI152</f>
        <v>0</v>
      </c>
      <c r="AP239" s="236">
        <f>Заполните_Список!AJ152</f>
        <v>0</v>
      </c>
      <c r="AQ239" s="236">
        <f>Заполните_Список!AK152</f>
        <v>0</v>
      </c>
    </row>
    <row r="240" spans="1:43" ht="18.75" customHeight="1">
      <c r="A240" s="243">
        <f>Заполните_Список!$B153</f>
        <v>237</v>
      </c>
      <c r="B240" s="244">
        <f>Заполните_Список!$C154</f>
        <v>128</v>
      </c>
      <c r="C240" s="258" t="str">
        <f t="shared" si="12"/>
        <v>Оленинский муниципальный округ</v>
      </c>
      <c r="D240" s="244">
        <f>Заполните_Список!$G154</f>
        <v>280019</v>
      </c>
      <c r="E240" s="236"/>
      <c r="F240" s="243">
        <f t="shared" si="13"/>
        <v>237</v>
      </c>
      <c r="G240" s="236" t="str">
        <f>LEFT(Заполните_Список!$F154,FIND(" ",Заполните_Список!$F154,1)-1)</f>
        <v>Фомина</v>
      </c>
      <c r="H240" s="236" t="e">
        <f>MID(Заполните_Список!$F154,FIND(" ",Заполните_Список!$F154,1)+1,(FIND(" ",Заполните_Список!$F154,FIND(" ",Заполните_Список!$F154,1)+1)-FIND(" ",Заполните_Список!$F154,1))-1)</f>
        <v>#VALUE!</v>
      </c>
      <c r="I240" s="236" t="e">
        <f>RIGHT(Заполните_Список!$F154,LEN(Заполните_Список!$F154)-(FIND(" ",Заполните_Список!$F154,FIND(" ",Заполните_Список!$F154,1)+1)))</f>
        <v>#VALUE!</v>
      </c>
      <c r="J240" s="236"/>
      <c r="K240" s="347"/>
      <c r="L240" s="236"/>
      <c r="M240" s="236">
        <f>Заполните_Список!L154</f>
        <v>0</v>
      </c>
      <c r="N240" s="259" t="str">
        <f t="shared" si="14"/>
        <v>Муниципальное казенное общеобразовательное учреждение Шоптовская основная общеобразовательная школа</v>
      </c>
      <c r="O240" s="236">
        <f>Заполните_Список!I154</f>
        <v>8</v>
      </c>
      <c r="P240" s="243"/>
      <c r="Q240" s="243"/>
      <c r="R240" s="243"/>
      <c r="S240" s="243"/>
      <c r="T240" s="236">
        <f>Заполните_Список!N153</f>
        <v>0</v>
      </c>
      <c r="U240" s="236">
        <f>Заполните_Список!O153</f>
        <v>0</v>
      </c>
      <c r="V240" s="236">
        <f>Заполните_Список!P153</f>
        <v>0</v>
      </c>
      <c r="W240" s="236" t="str">
        <f>Заполните_Список!Q153</f>
        <v>участник</v>
      </c>
      <c r="X240" s="236">
        <f>Заполните_Список!R153</f>
        <v>0</v>
      </c>
      <c r="Y240" s="236">
        <f>Заполните_Список!S153</f>
        <v>0</v>
      </c>
      <c r="Z240" s="236">
        <f>Заполните_Список!T153</f>
        <v>0</v>
      </c>
      <c r="AA240" s="236">
        <f>Заполните_Список!U153</f>
        <v>0</v>
      </c>
      <c r="AB240" s="236">
        <f>Заполните_Список!V153</f>
        <v>0</v>
      </c>
      <c r="AC240" s="236">
        <f>Заполните_Список!W153</f>
        <v>0</v>
      </c>
      <c r="AD240" s="236">
        <f>Заполните_Список!X153</f>
        <v>0</v>
      </c>
      <c r="AE240" s="236">
        <f>Заполните_Список!Y153</f>
        <v>0</v>
      </c>
      <c r="AF240" s="236">
        <f>Заполните_Список!Z153</f>
        <v>0</v>
      </c>
      <c r="AG240" s="236">
        <f>Заполните_Список!AA153</f>
        <v>0</v>
      </c>
      <c r="AH240" s="236" t="str">
        <f>Заполните_Список!AB153</f>
        <v>участник</v>
      </c>
      <c r="AI240" s="236">
        <f>Заполните_Список!AC153</f>
        <v>0</v>
      </c>
      <c r="AJ240" s="236">
        <f>Заполните_Список!AD153</f>
        <v>0</v>
      </c>
      <c r="AK240" s="236">
        <f>Заполните_Список!AE153</f>
        <v>0</v>
      </c>
      <c r="AL240" s="236">
        <f>Заполните_Список!AF153</f>
        <v>0</v>
      </c>
      <c r="AM240" s="236">
        <f>Заполните_Список!AG153</f>
        <v>0</v>
      </c>
      <c r="AN240" s="236">
        <f>Заполните_Список!AH153</f>
        <v>0</v>
      </c>
      <c r="AO240" s="236">
        <f>Заполните_Список!AI153</f>
        <v>0</v>
      </c>
      <c r="AP240" s="236">
        <f>Заполните_Список!AJ153</f>
        <v>0</v>
      </c>
      <c r="AQ240" s="236">
        <f>Заполните_Список!AK153</f>
        <v>0</v>
      </c>
    </row>
    <row r="241" spans="1:43" ht="18.75" customHeight="1">
      <c r="A241" s="243">
        <f>Заполните_Список!$B154</f>
        <v>238</v>
      </c>
      <c r="B241" s="244">
        <f>Заполните_Список!$C155</f>
        <v>128</v>
      </c>
      <c r="C241" s="258" t="str">
        <f t="shared" si="12"/>
        <v>Оленинский муниципальный округ</v>
      </c>
      <c r="D241" s="244">
        <f>Заполните_Список!$G155</f>
        <v>280019</v>
      </c>
      <c r="E241" s="236"/>
      <c r="F241" s="243">
        <f t="shared" si="13"/>
        <v>238</v>
      </c>
      <c r="G241" s="236" t="str">
        <f>LEFT(Заполните_Список!$F155,FIND(" ",Заполните_Список!$F155,1)-1)</f>
        <v>Звонарева</v>
      </c>
      <c r="H241" s="236" t="e">
        <f>MID(Заполните_Список!$F155,FIND(" ",Заполните_Список!$F155,1)+1,(FIND(" ",Заполните_Список!$F155,FIND(" ",Заполните_Список!$F155,1)+1)-FIND(" ",Заполните_Список!$F155,1))-1)</f>
        <v>#VALUE!</v>
      </c>
      <c r="I241" s="236" t="e">
        <f>RIGHT(Заполните_Список!$F155,LEN(Заполните_Список!$F155)-(FIND(" ",Заполните_Список!$F155,FIND(" ",Заполните_Список!$F155,1)+1)))</f>
        <v>#VALUE!</v>
      </c>
      <c r="J241" s="236"/>
      <c r="K241" s="347"/>
      <c r="L241" s="236"/>
      <c r="M241" s="236">
        <f>Заполните_Список!L155</f>
        <v>0</v>
      </c>
      <c r="N241" s="259" t="str">
        <f t="shared" si="14"/>
        <v>Муниципальное казенное общеобразовательное учреждение Шоптовская основная общеобразовательная школа</v>
      </c>
      <c r="O241" s="236">
        <f>Заполните_Список!I155</f>
        <v>8</v>
      </c>
      <c r="P241" s="243"/>
      <c r="Q241" s="243"/>
      <c r="R241" s="243"/>
      <c r="S241" s="243"/>
      <c r="T241" s="236">
        <f>Заполните_Список!N154</f>
        <v>0</v>
      </c>
      <c r="U241" s="236">
        <f>Заполните_Список!O154</f>
        <v>0</v>
      </c>
      <c r="V241" s="236">
        <f>Заполните_Список!P154</f>
        <v>0</v>
      </c>
      <c r="W241" s="236" t="str">
        <f>Заполните_Список!Q154</f>
        <v>участник</v>
      </c>
      <c r="X241" s="236">
        <f>Заполните_Список!R154</f>
        <v>0</v>
      </c>
      <c r="Y241" s="236">
        <f>Заполните_Список!S154</f>
        <v>0</v>
      </c>
      <c r="Z241" s="236">
        <f>Заполните_Список!T154</f>
        <v>0</v>
      </c>
      <c r="AA241" s="236">
        <f>Заполните_Список!U154</f>
        <v>0</v>
      </c>
      <c r="AB241" s="236">
        <f>Заполните_Список!V154</f>
        <v>0</v>
      </c>
      <c r="AC241" s="236">
        <f>Заполните_Список!W154</f>
        <v>0</v>
      </c>
      <c r="AD241" s="236">
        <f>Заполните_Список!X154</f>
        <v>0</v>
      </c>
      <c r="AE241" s="236">
        <f>Заполните_Список!Y154</f>
        <v>0</v>
      </c>
      <c r="AF241" s="236">
        <f>Заполните_Список!Z154</f>
        <v>0</v>
      </c>
      <c r="AG241" s="236">
        <f>Заполните_Список!AA154</f>
        <v>0</v>
      </c>
      <c r="AH241" s="236" t="str">
        <f>Заполните_Список!AB154</f>
        <v>участник</v>
      </c>
      <c r="AI241" s="236">
        <f>Заполните_Список!AC154</f>
        <v>0</v>
      </c>
      <c r="AJ241" s="236">
        <f>Заполните_Список!AD154</f>
        <v>0</v>
      </c>
      <c r="AK241" s="236">
        <f>Заполните_Список!AE154</f>
        <v>0</v>
      </c>
      <c r="AL241" s="236">
        <f>Заполните_Список!AF154</f>
        <v>0</v>
      </c>
      <c r="AM241" s="236">
        <f>Заполните_Список!AG154</f>
        <v>0</v>
      </c>
      <c r="AN241" s="236">
        <f>Заполните_Список!AH154</f>
        <v>0</v>
      </c>
      <c r="AO241" s="236">
        <f>Заполните_Список!AI154</f>
        <v>0</v>
      </c>
      <c r="AP241" s="236">
        <f>Заполните_Список!AJ154</f>
        <v>0</v>
      </c>
      <c r="AQ241" s="236">
        <f>Заполните_Список!AK154</f>
        <v>0</v>
      </c>
    </row>
    <row r="242" spans="1:43" ht="18.75" customHeight="1">
      <c r="A242" s="243">
        <f>Заполните_Список!$B155</f>
        <v>239</v>
      </c>
      <c r="B242" s="244">
        <f>Заполните_Список!$C156</f>
        <v>128</v>
      </c>
      <c r="C242" s="258" t="str">
        <f t="shared" si="12"/>
        <v>Оленинский муниципальный округ</v>
      </c>
      <c r="D242" s="244">
        <f>Заполните_Список!$G156</f>
        <v>280010</v>
      </c>
      <c r="E242" s="236"/>
      <c r="F242" s="243">
        <f t="shared" si="13"/>
        <v>239</v>
      </c>
      <c r="G242" s="236" t="str">
        <f>LEFT(Заполните_Список!$F156,FIND(" ",Заполните_Список!$F156,1)-1)</f>
        <v>Остроухова</v>
      </c>
      <c r="H242" s="236" t="str">
        <f>MID(Заполните_Список!$F156,FIND(" ",Заполните_Список!$F156,1)+1,(FIND(" ",Заполните_Список!$F156,FIND(" ",Заполните_Список!$F156,1)+1)-FIND(" ",Заполните_Список!$F156,1))-1)</f>
        <v>Алина</v>
      </c>
      <c r="I242" s="236" t="str">
        <f>RIGHT(Заполните_Список!$F156,LEN(Заполните_Список!$F156)-(FIND(" ",Заполните_Список!$F156,FIND(" ",Заполните_Список!$F156,1)+1)))</f>
        <v>Сергеевна</v>
      </c>
      <c r="J242" s="236"/>
      <c r="K242" s="347"/>
      <c r="L242" s="236"/>
      <c r="M242" s="236">
        <f>Заполните_Список!L156</f>
        <v>0</v>
      </c>
      <c r="N242" s="259" t="str">
        <f t="shared" si="14"/>
        <v>Муниципальное казенное общеобразовательное учреждение Гришинская основная общеобразовательная школа</v>
      </c>
      <c r="O242" s="236">
        <f>Заполните_Список!I156</f>
        <v>9</v>
      </c>
      <c r="P242" s="243"/>
      <c r="Q242" s="243"/>
      <c r="R242" s="243"/>
      <c r="S242" s="243"/>
      <c r="T242" s="236">
        <f>Заполните_Список!N155</f>
        <v>0</v>
      </c>
      <c r="U242" s="236">
        <f>Заполните_Список!O155</f>
        <v>0</v>
      </c>
      <c r="V242" s="236">
        <f>Заполните_Список!P155</f>
        <v>0</v>
      </c>
      <c r="W242" s="236">
        <f>Заполните_Список!Q155</f>
        <v>0</v>
      </c>
      <c r="X242" s="236">
        <f>Заполните_Список!R155</f>
        <v>0</v>
      </c>
      <c r="Y242" s="236">
        <f>Заполните_Список!S155</f>
        <v>0</v>
      </c>
      <c r="Z242" s="236">
        <f>Заполните_Список!T155</f>
        <v>0</v>
      </c>
      <c r="AA242" s="236">
        <f>Заполните_Список!U155</f>
        <v>0</v>
      </c>
      <c r="AB242" s="236">
        <f>Заполните_Список!V155</f>
        <v>0</v>
      </c>
      <c r="AC242" s="236">
        <f>Заполните_Список!W155</f>
        <v>0</v>
      </c>
      <c r="AD242" s="236">
        <f>Заполните_Список!X155</f>
        <v>0</v>
      </c>
      <c r="AE242" s="236">
        <f>Заполните_Список!Y155</f>
        <v>0</v>
      </c>
      <c r="AF242" s="236">
        <f>Заполните_Список!Z155</f>
        <v>0</v>
      </c>
      <c r="AG242" s="236">
        <f>Заполните_Список!AA155</f>
        <v>0</v>
      </c>
      <c r="AH242" s="236">
        <f>Заполните_Список!AB155</f>
        <v>0</v>
      </c>
      <c r="AI242" s="236">
        <f>Заполните_Список!AC155</f>
        <v>0</v>
      </c>
      <c r="AJ242" s="236">
        <f>Заполните_Список!AD155</f>
        <v>0</v>
      </c>
      <c r="AK242" s="236">
        <f>Заполните_Список!AE155</f>
        <v>0</v>
      </c>
      <c r="AL242" s="236">
        <f>Заполните_Список!AF155</f>
        <v>0</v>
      </c>
      <c r="AM242" s="236">
        <f>Заполните_Список!AG155</f>
        <v>0</v>
      </c>
      <c r="AN242" s="236">
        <f>Заполните_Список!AH155</f>
        <v>0</v>
      </c>
      <c r="AO242" s="236">
        <f>Заполните_Список!AI155</f>
        <v>0</v>
      </c>
      <c r="AP242" s="236">
        <f>Заполните_Список!AJ155</f>
        <v>0</v>
      </c>
      <c r="AQ242" s="236">
        <f>Заполните_Список!AK155</f>
        <v>0</v>
      </c>
    </row>
    <row r="243" spans="1:43" ht="18.75" customHeight="1">
      <c r="A243" s="243">
        <f>Заполните_Список!$B156</f>
        <v>240</v>
      </c>
      <c r="B243" s="244">
        <f>Заполните_Список!$C157</f>
        <v>128</v>
      </c>
      <c r="C243" s="258" t="str">
        <f t="shared" si="12"/>
        <v>Оленинский муниципальный округ</v>
      </c>
      <c r="D243" s="244">
        <f>Заполните_Список!$G157</f>
        <v>280002</v>
      </c>
      <c r="E243" s="236"/>
      <c r="F243" s="243">
        <f t="shared" si="13"/>
        <v>240</v>
      </c>
      <c r="G243" s="236" t="str">
        <f>LEFT(Заполните_Список!$F157,FIND(" ",Заполните_Список!$F157,1)-1)</f>
        <v>Мартьянова</v>
      </c>
      <c r="H243" s="236" t="str">
        <f>MID(Заполните_Список!$F157,FIND(" ",Заполните_Список!$F157,1)+1,(FIND(" ",Заполните_Список!$F157,FIND(" ",Заполните_Список!$F157,1)+1)-FIND(" ",Заполните_Список!$F157,1))-1)</f>
        <v>Валерия</v>
      </c>
      <c r="I243" s="236" t="str">
        <f>RIGHT(Заполните_Список!$F157,LEN(Заполните_Список!$F157)-(FIND(" ",Заполните_Список!$F157,FIND(" ",Заполните_Список!$F157,1)+1)))</f>
        <v>Константиновна</v>
      </c>
      <c r="J243" s="236"/>
      <c r="K243" s="347"/>
      <c r="L243" s="236"/>
      <c r="M243" s="236">
        <f>Заполните_Список!L157</f>
        <v>0</v>
      </c>
      <c r="N243" s="259" t="str">
        <f t="shared" si="14"/>
        <v>Муниципальное казенное общеобразовательное учреждение  Мостовская средняя общеобразовательная школа имени Сергея Козлова</v>
      </c>
      <c r="O243" s="236">
        <f>Заполните_Список!I157</f>
        <v>7</v>
      </c>
      <c r="P243" s="243"/>
      <c r="Q243" s="243"/>
      <c r="R243" s="243"/>
      <c r="S243" s="243"/>
      <c r="T243" s="236">
        <f>Заполните_Список!N156</f>
        <v>0</v>
      </c>
      <c r="U243" s="236">
        <f>Заполните_Список!O156</f>
        <v>0</v>
      </c>
      <c r="V243" s="236">
        <f>Заполните_Список!P156</f>
        <v>0</v>
      </c>
      <c r="W243" s="236">
        <f>Заполните_Список!Q156</f>
        <v>0</v>
      </c>
      <c r="X243" s="236">
        <f>Заполните_Список!R156</f>
        <v>0</v>
      </c>
      <c r="Y243" s="236">
        <f>Заполните_Список!S156</f>
        <v>0</v>
      </c>
      <c r="Z243" s="236">
        <f>Заполните_Список!T156</f>
        <v>0</v>
      </c>
      <c r="AA243" s="236">
        <f>Заполните_Список!U156</f>
        <v>0</v>
      </c>
      <c r="AB243" s="236">
        <f>Заполните_Список!V156</f>
        <v>0</v>
      </c>
      <c r="AC243" s="236">
        <f>Заполните_Список!W156</f>
        <v>0</v>
      </c>
      <c r="AD243" s="236">
        <f>Заполните_Список!X156</f>
        <v>0</v>
      </c>
      <c r="AE243" s="236">
        <f>Заполните_Список!Y156</f>
        <v>0</v>
      </c>
      <c r="AF243" s="236">
        <f>Заполните_Список!Z156</f>
        <v>0</v>
      </c>
      <c r="AG243" s="236">
        <f>Заполните_Список!AA156</f>
        <v>0</v>
      </c>
      <c r="AH243" s="236">
        <f>Заполните_Список!AB156</f>
        <v>0</v>
      </c>
      <c r="AI243" s="236">
        <f>Заполните_Список!AC156</f>
        <v>0</v>
      </c>
      <c r="AJ243" s="236">
        <f>Заполните_Список!AD156</f>
        <v>0</v>
      </c>
      <c r="AK243" s="236">
        <f>Заполните_Список!AE156</f>
        <v>0</v>
      </c>
      <c r="AL243" s="236">
        <f>Заполните_Список!AF156</f>
        <v>0</v>
      </c>
      <c r="AM243" s="236">
        <f>Заполните_Список!AG156</f>
        <v>0</v>
      </c>
      <c r="AN243" s="236">
        <f>Заполните_Список!AH156</f>
        <v>0</v>
      </c>
      <c r="AO243" s="236">
        <f>Заполните_Список!AI156</f>
        <v>0</v>
      </c>
      <c r="AP243" s="236">
        <f>Заполните_Список!AJ156</f>
        <v>0</v>
      </c>
      <c r="AQ243" s="236">
        <f>Заполните_Список!AK156</f>
        <v>0</v>
      </c>
    </row>
    <row r="244" spans="1:43" ht="18.75" customHeight="1">
      <c r="A244" s="243">
        <f>Заполните_Список!$B157</f>
        <v>241</v>
      </c>
      <c r="B244" s="244">
        <f>Заполните_Список!$C158</f>
        <v>128</v>
      </c>
      <c r="C244" s="258" t="str">
        <f t="shared" si="12"/>
        <v>Оленинский муниципальный округ</v>
      </c>
      <c r="D244" s="244">
        <f>Заполните_Список!$G158</f>
        <v>280008</v>
      </c>
      <c r="E244" s="236"/>
      <c r="F244" s="243">
        <f t="shared" si="13"/>
        <v>241</v>
      </c>
      <c r="G244" s="236" t="str">
        <f>LEFT(Заполните_Список!$F158,FIND(" ",Заполните_Список!$F158,1)-1)</f>
        <v>Ризоев</v>
      </c>
      <c r="H244" s="236" t="str">
        <f>MID(Заполните_Список!$F158,FIND(" ",Заполните_Список!$F158,1)+1,(FIND(" ",Заполните_Список!$F158,FIND(" ",Заполните_Список!$F158,1)+1)-FIND(" ",Заполните_Список!$F158,1))-1)</f>
        <v>Абдукодир</v>
      </c>
      <c r="I244" s="236" t="str">
        <f>RIGHT(Заполните_Список!$F158,LEN(Заполните_Список!$F158)-(FIND(" ",Заполните_Список!$F158,FIND(" ",Заполните_Список!$F158,1)+1)))</f>
        <v>Бахромович</v>
      </c>
      <c r="J244" s="236"/>
      <c r="K244" s="347"/>
      <c r="L244" s="236"/>
      <c r="M244" s="236">
        <f>Заполните_Список!L158</f>
        <v>0</v>
      </c>
      <c r="N244" s="259" t="str">
        <f t="shared" si="14"/>
        <v>Муниципальное казенное общеобразовательное учреждение Глазковская основная общеобразовательная школа</v>
      </c>
      <c r="O244" s="236">
        <f>Заполните_Список!I158</f>
        <v>7</v>
      </c>
      <c r="P244" s="243"/>
      <c r="Q244" s="243"/>
      <c r="R244" s="243"/>
      <c r="S244" s="243"/>
      <c r="T244" s="236">
        <f>Заполните_Список!N157</f>
        <v>0</v>
      </c>
      <c r="U244" s="236">
        <f>Заполните_Список!O157</f>
        <v>0</v>
      </c>
      <c r="V244" s="236">
        <f>Заполните_Список!P157</f>
        <v>0</v>
      </c>
      <c r="W244" s="236">
        <f>Заполните_Список!Q157</f>
        <v>0</v>
      </c>
      <c r="X244" s="236">
        <f>Заполните_Список!R157</f>
        <v>0</v>
      </c>
      <c r="Y244" s="236">
        <f>Заполните_Список!S157</f>
        <v>0</v>
      </c>
      <c r="Z244" s="236">
        <f>Заполните_Список!T157</f>
        <v>0</v>
      </c>
      <c r="AA244" s="236">
        <f>Заполните_Список!U157</f>
        <v>0</v>
      </c>
      <c r="AB244" s="236">
        <f>Заполните_Список!V157</f>
        <v>0</v>
      </c>
      <c r="AC244" s="236">
        <f>Заполните_Список!W157</f>
        <v>0</v>
      </c>
      <c r="AD244" s="236">
        <f>Заполните_Список!X157</f>
        <v>0</v>
      </c>
      <c r="AE244" s="236">
        <f>Заполните_Список!Y157</f>
        <v>0</v>
      </c>
      <c r="AF244" s="236">
        <f>Заполните_Список!Z157</f>
        <v>0</v>
      </c>
      <c r="AG244" s="236">
        <f>Заполните_Список!AA157</f>
        <v>0</v>
      </c>
      <c r="AH244" s="236">
        <f>Заполните_Список!AB157</f>
        <v>0</v>
      </c>
      <c r="AI244" s="236">
        <f>Заполните_Список!AC157</f>
        <v>0</v>
      </c>
      <c r="AJ244" s="236">
        <f>Заполните_Список!AD157</f>
        <v>0</v>
      </c>
      <c r="AK244" s="236">
        <f>Заполните_Список!AE157</f>
        <v>0</v>
      </c>
      <c r="AL244" s="236">
        <f>Заполните_Список!AF157</f>
        <v>0</v>
      </c>
      <c r="AM244" s="236">
        <f>Заполните_Список!AG157</f>
        <v>0</v>
      </c>
      <c r="AN244" s="236">
        <f>Заполните_Список!AH157</f>
        <v>0</v>
      </c>
      <c r="AO244" s="236">
        <f>Заполните_Список!AI157</f>
        <v>0</v>
      </c>
      <c r="AP244" s="236">
        <f>Заполните_Список!AJ157</f>
        <v>0</v>
      </c>
      <c r="AQ244" s="236">
        <f>Заполните_Список!AK157</f>
        <v>0</v>
      </c>
    </row>
    <row r="245" spans="1:43" ht="18.75" customHeight="1">
      <c r="A245" s="243">
        <f>Заполните_Список!$B158</f>
        <v>242</v>
      </c>
      <c r="B245" s="244" t="e">
        <f>Заполните_Список!#REF!</f>
        <v>#REF!</v>
      </c>
      <c r="C245" s="258" t="str">
        <f t="shared" si="12"/>
        <v/>
      </c>
      <c r="D245" s="244" t="e">
        <f>Заполните_Список!#REF!</f>
        <v>#REF!</v>
      </c>
      <c r="E245" s="236"/>
      <c r="F245" s="243">
        <f t="shared" si="13"/>
        <v>242</v>
      </c>
      <c r="G245" s="236" t="e">
        <f>LEFT(Заполните_Список!#REF!,FIND(" ",Заполните_Список!#REF!,1)-1)</f>
        <v>#REF!</v>
      </c>
      <c r="H245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45" s="236" t="e">
        <f>RIGHT(Заполните_Список!#REF!,LEN(Заполните_Список!#REF!)-(FIND(" ",Заполните_Список!#REF!,FIND(" ",Заполните_Список!#REF!,1)+1)))</f>
        <v>#REF!</v>
      </c>
      <c r="J245" s="236"/>
      <c r="K245" s="347"/>
      <c r="L245" s="236"/>
      <c r="M245" s="236" t="e">
        <f>Заполните_Список!#REF!</f>
        <v>#REF!</v>
      </c>
      <c r="N245" s="259" t="str">
        <f t="shared" si="14"/>
        <v/>
      </c>
      <c r="O245" s="236" t="e">
        <f>Заполните_Список!#REF!</f>
        <v>#REF!</v>
      </c>
      <c r="P245" s="243"/>
      <c r="Q245" s="243"/>
      <c r="R245" s="243"/>
      <c r="S245" s="243"/>
      <c r="T245" s="236">
        <f>Заполните_Список!N158</f>
        <v>0</v>
      </c>
      <c r="U245" s="236">
        <f>Заполните_Список!O158</f>
        <v>0</v>
      </c>
      <c r="V245" s="236">
        <f>Заполните_Список!P158</f>
        <v>0</v>
      </c>
      <c r="W245" s="236">
        <f>Заполните_Список!Q158</f>
        <v>0</v>
      </c>
      <c r="X245" s="236">
        <f>Заполните_Список!R158</f>
        <v>0</v>
      </c>
      <c r="Y245" s="236">
        <f>Заполните_Список!S158</f>
        <v>0</v>
      </c>
      <c r="Z245" s="236">
        <f>Заполните_Список!T158</f>
        <v>0</v>
      </c>
      <c r="AA245" s="236">
        <f>Заполните_Список!U158</f>
        <v>0</v>
      </c>
      <c r="AB245" s="236">
        <f>Заполните_Список!V158</f>
        <v>0</v>
      </c>
      <c r="AC245" s="236">
        <f>Заполните_Список!W158</f>
        <v>0</v>
      </c>
      <c r="AD245" s="236">
        <f>Заполните_Список!X158</f>
        <v>0</v>
      </c>
      <c r="AE245" s="236">
        <f>Заполните_Список!Y158</f>
        <v>0</v>
      </c>
      <c r="AF245" s="236">
        <f>Заполните_Список!Z158</f>
        <v>0</v>
      </c>
      <c r="AG245" s="236">
        <f>Заполните_Список!AA158</f>
        <v>0</v>
      </c>
      <c r="AH245" s="236">
        <f>Заполните_Список!AB158</f>
        <v>0</v>
      </c>
      <c r="AI245" s="236">
        <f>Заполните_Список!AC158</f>
        <v>0</v>
      </c>
      <c r="AJ245" s="236">
        <f>Заполните_Список!AD158</f>
        <v>0</v>
      </c>
      <c r="AK245" s="236">
        <f>Заполните_Список!AE158</f>
        <v>0</v>
      </c>
      <c r="AL245" s="236">
        <f>Заполните_Список!AF158</f>
        <v>0</v>
      </c>
      <c r="AM245" s="236">
        <f>Заполните_Список!AG158</f>
        <v>0</v>
      </c>
      <c r="AN245" s="236">
        <f>Заполните_Список!AH158</f>
        <v>0</v>
      </c>
      <c r="AO245" s="236">
        <f>Заполните_Список!AI158</f>
        <v>0</v>
      </c>
      <c r="AP245" s="236">
        <f>Заполните_Список!AJ158</f>
        <v>0</v>
      </c>
      <c r="AQ245" s="236">
        <f>Заполните_Список!AK158</f>
        <v>0</v>
      </c>
    </row>
    <row r="246" spans="1:43" ht="18.75" customHeight="1">
      <c r="A246" s="243" t="e">
        <f>Заполните_Список!#REF!</f>
        <v>#REF!</v>
      </c>
      <c r="B246" s="244">
        <f>Заполните_Список!$C159</f>
        <v>128</v>
      </c>
      <c r="C246" s="258" t="str">
        <f t="shared" si="12"/>
        <v>Оленинский муниципальный округ</v>
      </c>
      <c r="D246" s="244">
        <f>Заполните_Список!$G159</f>
        <v>280006</v>
      </c>
      <c r="E246" s="236"/>
      <c r="F246" s="243">
        <f t="shared" si="13"/>
        <v>243</v>
      </c>
      <c r="G246" s="236" t="str">
        <f>LEFT(Заполните_Список!$F159,FIND(" ",Заполните_Список!$F159,1)-1)</f>
        <v>Вятлов</v>
      </c>
      <c r="H246" s="236" t="str">
        <f>MID(Заполните_Список!$F159,FIND(" ",Заполните_Список!$F159,1)+1,(FIND(" ",Заполните_Список!$F159,FIND(" ",Заполните_Список!$F159,1)+1)-FIND(" ",Заполните_Список!$F159,1))-1)</f>
        <v>Алексей</v>
      </c>
      <c r="I246" s="236" t="str">
        <f>RIGHT(Заполните_Список!$F159,LEN(Заполните_Список!$F159)-(FIND(" ",Заполните_Список!$F159,FIND(" ",Заполните_Список!$F159,1)+1)))</f>
        <v>Андреевич</v>
      </c>
      <c r="J246" s="236"/>
      <c r="K246" s="347"/>
      <c r="L246" s="236"/>
      <c r="M246" s="236">
        <f>Заполните_Список!L159</f>
        <v>0</v>
      </c>
      <c r="N246" s="259" t="str">
        <f t="shared" si="14"/>
        <v>Муниципальное казенное общеобразовательное учреждение Белейковская основная общеобразовательная школа</v>
      </c>
      <c r="O246" s="236">
        <f>Заполните_Список!I159</f>
        <v>9</v>
      </c>
      <c r="P246" s="243"/>
      <c r="Q246" s="243"/>
      <c r="R246" s="243"/>
      <c r="S246" s="243"/>
      <c r="T246" s="236" t="e">
        <f>Заполните_Список!#REF!</f>
        <v>#REF!</v>
      </c>
      <c r="U246" s="236" t="e">
        <f>Заполните_Список!#REF!</f>
        <v>#REF!</v>
      </c>
      <c r="V246" s="236" t="e">
        <f>Заполните_Список!#REF!</f>
        <v>#REF!</v>
      </c>
      <c r="W246" s="236" t="e">
        <f>Заполните_Список!#REF!</f>
        <v>#REF!</v>
      </c>
      <c r="X246" s="236" t="e">
        <f>Заполните_Список!#REF!</f>
        <v>#REF!</v>
      </c>
      <c r="Y246" s="236" t="e">
        <f>Заполните_Список!#REF!</f>
        <v>#REF!</v>
      </c>
      <c r="Z246" s="236" t="e">
        <f>Заполните_Список!#REF!</f>
        <v>#REF!</v>
      </c>
      <c r="AA246" s="236" t="e">
        <f>Заполните_Список!#REF!</f>
        <v>#REF!</v>
      </c>
      <c r="AB246" s="236" t="e">
        <f>Заполните_Список!#REF!</f>
        <v>#REF!</v>
      </c>
      <c r="AC246" s="236" t="e">
        <f>Заполните_Список!#REF!</f>
        <v>#REF!</v>
      </c>
      <c r="AD246" s="236" t="e">
        <f>Заполните_Список!#REF!</f>
        <v>#REF!</v>
      </c>
      <c r="AE246" s="236" t="e">
        <f>Заполните_Список!#REF!</f>
        <v>#REF!</v>
      </c>
      <c r="AF246" s="236" t="e">
        <f>Заполните_Список!#REF!</f>
        <v>#REF!</v>
      </c>
      <c r="AG246" s="236" t="e">
        <f>Заполните_Список!#REF!</f>
        <v>#REF!</v>
      </c>
      <c r="AH246" s="236" t="e">
        <f>Заполните_Список!#REF!</f>
        <v>#REF!</v>
      </c>
      <c r="AI246" s="236" t="e">
        <f>Заполните_Список!#REF!</f>
        <v>#REF!</v>
      </c>
      <c r="AJ246" s="236" t="e">
        <f>Заполните_Список!#REF!</f>
        <v>#REF!</v>
      </c>
      <c r="AK246" s="236" t="e">
        <f>Заполните_Список!#REF!</f>
        <v>#REF!</v>
      </c>
      <c r="AL246" s="236" t="e">
        <f>Заполните_Список!#REF!</f>
        <v>#REF!</v>
      </c>
      <c r="AM246" s="236" t="e">
        <f>Заполните_Список!#REF!</f>
        <v>#REF!</v>
      </c>
      <c r="AN246" s="236" t="e">
        <f>Заполните_Список!#REF!</f>
        <v>#REF!</v>
      </c>
      <c r="AO246" s="236" t="e">
        <f>Заполните_Список!#REF!</f>
        <v>#REF!</v>
      </c>
      <c r="AP246" s="236" t="e">
        <f>Заполните_Список!#REF!</f>
        <v>#REF!</v>
      </c>
      <c r="AQ246" s="236" t="e">
        <f>Заполните_Список!#REF!</f>
        <v>#REF!</v>
      </c>
    </row>
    <row r="247" spans="1:43" ht="18.75" customHeight="1">
      <c r="A247" s="243">
        <f>Заполните_Список!$B159</f>
        <v>244</v>
      </c>
      <c r="B247" s="244">
        <f>Заполните_Список!$C160</f>
        <v>128</v>
      </c>
      <c r="C247" s="258" t="str">
        <f t="shared" si="12"/>
        <v>Оленинский муниципальный округ</v>
      </c>
      <c r="D247" s="244">
        <f>Заполните_Список!$G160</f>
        <v>280006</v>
      </c>
      <c r="E247" s="236"/>
      <c r="F247" s="243">
        <f t="shared" si="13"/>
        <v>244</v>
      </c>
      <c r="G247" s="236" t="str">
        <f>LEFT(Заполните_Список!$F160,FIND(" ",Заполните_Список!$F160,1)-1)</f>
        <v>Захарова</v>
      </c>
      <c r="H247" s="236" t="str">
        <f>MID(Заполните_Список!$F160,FIND(" ",Заполните_Список!$F160,1)+1,(FIND(" ",Заполните_Список!$F160,FIND(" ",Заполните_Список!$F160,1)+1)-FIND(" ",Заполните_Список!$F160,1))-1)</f>
        <v>Кира</v>
      </c>
      <c r="I247" s="236" t="str">
        <f>RIGHT(Заполните_Список!$F160,LEN(Заполните_Список!$F160)-(FIND(" ",Заполните_Список!$F160,FIND(" ",Заполните_Список!$F160,1)+1)))</f>
        <v>Рафиковна</v>
      </c>
      <c r="J247" s="236"/>
      <c r="K247" s="347"/>
      <c r="L247" s="236"/>
      <c r="M247" s="236">
        <f>Заполните_Список!L160</f>
        <v>0</v>
      </c>
      <c r="N247" s="259" t="str">
        <f t="shared" si="14"/>
        <v>Муниципальное казенное общеобразовательное учреждение Белейковская основная общеобразовательная школа</v>
      </c>
      <c r="O247" s="236">
        <f>Заполните_Список!I160</f>
        <v>9</v>
      </c>
      <c r="P247" s="243"/>
      <c r="Q247" s="243"/>
      <c r="R247" s="243"/>
      <c r="S247" s="243"/>
      <c r="T247" s="236">
        <f>Заполните_Список!N159</f>
        <v>0</v>
      </c>
      <c r="U247" s="236">
        <f>Заполните_Список!O159</f>
        <v>0</v>
      </c>
      <c r="V247" s="236">
        <f>Заполните_Список!P159</f>
        <v>0</v>
      </c>
      <c r="W247" s="236">
        <f>Заполните_Список!Q159</f>
        <v>0</v>
      </c>
      <c r="X247" s="236">
        <f>Заполните_Список!R159</f>
        <v>0</v>
      </c>
      <c r="Y247" s="236">
        <f>Заполните_Список!S159</f>
        <v>0</v>
      </c>
      <c r="Z247" s="236">
        <f>Заполните_Список!T159</f>
        <v>0</v>
      </c>
      <c r="AA247" s="236">
        <f>Заполните_Список!U159</f>
        <v>0</v>
      </c>
      <c r="AB247" s="236">
        <f>Заполните_Список!V159</f>
        <v>0</v>
      </c>
      <c r="AC247" s="236">
        <f>Заполните_Список!W159</f>
        <v>0</v>
      </c>
      <c r="AD247" s="236">
        <f>Заполните_Список!X159</f>
        <v>0</v>
      </c>
      <c r="AE247" s="236">
        <f>Заполните_Список!Y159</f>
        <v>0</v>
      </c>
      <c r="AF247" s="236">
        <f>Заполните_Список!Z159</f>
        <v>0</v>
      </c>
      <c r="AG247" s="236">
        <f>Заполните_Список!AA159</f>
        <v>0</v>
      </c>
      <c r="AH247" s="236">
        <f>Заполните_Список!AB159</f>
        <v>0</v>
      </c>
      <c r="AI247" s="236">
        <f>Заполните_Список!AC159</f>
        <v>0</v>
      </c>
      <c r="AJ247" s="236">
        <f>Заполните_Список!AD159</f>
        <v>0</v>
      </c>
      <c r="AK247" s="236">
        <f>Заполните_Список!AE159</f>
        <v>0</v>
      </c>
      <c r="AL247" s="236">
        <f>Заполните_Список!AF159</f>
        <v>0</v>
      </c>
      <c r="AM247" s="236">
        <f>Заполните_Список!AG159</f>
        <v>0</v>
      </c>
      <c r="AN247" s="236">
        <f>Заполните_Список!AH159</f>
        <v>0</v>
      </c>
      <c r="AO247" s="236">
        <f>Заполните_Список!AI159</f>
        <v>0</v>
      </c>
      <c r="AP247" s="236">
        <f>Заполните_Список!AJ159</f>
        <v>0</v>
      </c>
      <c r="AQ247" s="236">
        <f>Заполните_Список!AK159</f>
        <v>0</v>
      </c>
    </row>
    <row r="248" spans="1:43" ht="18.75" customHeight="1">
      <c r="A248" s="243">
        <f>Заполните_Список!$B160</f>
        <v>245</v>
      </c>
      <c r="B248" s="244">
        <f>Заполните_Список!$C161</f>
        <v>128</v>
      </c>
      <c r="C248" s="258" t="str">
        <f t="shared" si="12"/>
        <v>Оленинский муниципальный округ</v>
      </c>
      <c r="D248" s="244">
        <f>Заполните_Список!$G161</f>
        <v>280006</v>
      </c>
      <c r="E248" s="236"/>
      <c r="F248" s="243">
        <f t="shared" si="13"/>
        <v>245</v>
      </c>
      <c r="G248" s="236" t="str">
        <f>LEFT(Заполните_Список!$F161,FIND(" ",Заполните_Список!$F161,1)-1)</f>
        <v>Буризода</v>
      </c>
      <c r="H248" s="236" t="str">
        <f>MID(Заполните_Список!$F161,FIND(" ",Заполните_Список!$F161,1)+1,(FIND(" ",Заполните_Список!$F161,FIND(" ",Заполните_Список!$F161,1)+1)-FIND(" ",Заполните_Список!$F161,1))-1)</f>
        <v>Ардашерчон</v>
      </c>
      <c r="I248" s="236" t="str">
        <f>RIGHT(Заполните_Список!$F161,LEN(Заполните_Список!$F161)-(FIND(" ",Заполните_Список!$F161,FIND(" ",Заполните_Список!$F161,1)+1)))</f>
        <v>Бехруз</v>
      </c>
      <c r="J248" s="236"/>
      <c r="K248" s="347"/>
      <c r="L248" s="236"/>
      <c r="M248" s="236">
        <f>Заполните_Список!L161</f>
        <v>0</v>
      </c>
      <c r="N248" s="259" t="str">
        <f t="shared" si="14"/>
        <v>Муниципальное казенное общеобразовательное учреждение Белейковская основная общеобразовательная школа</v>
      </c>
      <c r="O248" s="236">
        <f>Заполните_Список!I161</f>
        <v>9</v>
      </c>
      <c r="P248" s="243"/>
      <c r="Q248" s="243"/>
      <c r="R248" s="243"/>
      <c r="S248" s="243"/>
      <c r="T248" s="236">
        <f>Заполните_Список!N160</f>
        <v>0</v>
      </c>
      <c r="U248" s="236">
        <f>Заполните_Список!O160</f>
        <v>0</v>
      </c>
      <c r="V248" s="236">
        <f>Заполните_Список!P160</f>
        <v>0</v>
      </c>
      <c r="W248" s="236">
        <f>Заполните_Список!Q160</f>
        <v>0</v>
      </c>
      <c r="X248" s="236">
        <f>Заполните_Список!R160</f>
        <v>0</v>
      </c>
      <c r="Y248" s="236">
        <f>Заполните_Список!S160</f>
        <v>0</v>
      </c>
      <c r="Z248" s="236">
        <f>Заполните_Список!T160</f>
        <v>0</v>
      </c>
      <c r="AA248" s="236">
        <f>Заполните_Список!U160</f>
        <v>0</v>
      </c>
      <c r="AB248" s="236">
        <f>Заполните_Список!V160</f>
        <v>0</v>
      </c>
      <c r="AC248" s="236">
        <f>Заполните_Список!W160</f>
        <v>0</v>
      </c>
      <c r="AD248" s="236">
        <f>Заполните_Список!X160</f>
        <v>0</v>
      </c>
      <c r="AE248" s="236">
        <f>Заполните_Список!Y160</f>
        <v>0</v>
      </c>
      <c r="AF248" s="236">
        <f>Заполните_Список!Z160</f>
        <v>0</v>
      </c>
      <c r="AG248" s="236">
        <f>Заполните_Список!AA160</f>
        <v>0</v>
      </c>
      <c r="AH248" s="236">
        <f>Заполните_Список!AB160</f>
        <v>0</v>
      </c>
      <c r="AI248" s="236">
        <f>Заполните_Список!AC160</f>
        <v>0</v>
      </c>
      <c r="AJ248" s="236">
        <f>Заполните_Список!AD160</f>
        <v>0</v>
      </c>
      <c r="AK248" s="236">
        <f>Заполните_Список!AE160</f>
        <v>0</v>
      </c>
      <c r="AL248" s="236">
        <f>Заполните_Список!AF160</f>
        <v>0</v>
      </c>
      <c r="AM248" s="236">
        <f>Заполните_Список!AG160</f>
        <v>0</v>
      </c>
      <c r="AN248" s="236">
        <f>Заполните_Список!AH160</f>
        <v>0</v>
      </c>
      <c r="AO248" s="236">
        <f>Заполните_Список!AI160</f>
        <v>0</v>
      </c>
      <c r="AP248" s="236">
        <f>Заполните_Список!AJ160</f>
        <v>0</v>
      </c>
      <c r="AQ248" s="236">
        <f>Заполните_Список!AK160</f>
        <v>0</v>
      </c>
    </row>
    <row r="249" spans="1:43" ht="18.75" customHeight="1">
      <c r="A249" s="243">
        <f>Заполните_Список!$B161</f>
        <v>246</v>
      </c>
      <c r="B249" s="244">
        <f>Заполните_Список!$C162</f>
        <v>128</v>
      </c>
      <c r="C249" s="258" t="str">
        <f t="shared" si="12"/>
        <v>Оленинский муниципальный округ</v>
      </c>
      <c r="D249" s="244">
        <f>Заполните_Список!$G162</f>
        <v>280006</v>
      </c>
      <c r="E249" s="236"/>
      <c r="F249" s="243">
        <f t="shared" si="13"/>
        <v>246</v>
      </c>
      <c r="G249" s="236" t="str">
        <f>LEFT(Заполните_Список!$F162,FIND(" ",Заполните_Список!$F162,1)-1)</f>
        <v>Баранова</v>
      </c>
      <c r="H249" s="236" t="str">
        <f>MID(Заполните_Список!$F162,FIND(" ",Заполните_Список!$F162,1)+1,(FIND(" ",Заполните_Список!$F162,FIND(" ",Заполните_Список!$F162,1)+1)-FIND(" ",Заполните_Список!$F162,1))-1)</f>
        <v>Юлия</v>
      </c>
      <c r="I249" s="236" t="str">
        <f>RIGHT(Заполните_Список!$F162,LEN(Заполните_Список!$F162)-(FIND(" ",Заполните_Список!$F162,FIND(" ",Заполните_Список!$F162,1)+1)))</f>
        <v>Александровна</v>
      </c>
      <c r="J249" s="236"/>
      <c r="K249" s="347"/>
      <c r="L249" s="236"/>
      <c r="M249" s="236">
        <f>Заполните_Список!L162</f>
        <v>0</v>
      </c>
      <c r="N249" s="259" t="str">
        <f t="shared" si="14"/>
        <v>Муниципальное казенное общеобразовательное учреждение Белейковская основная общеобразовательная школа</v>
      </c>
      <c r="O249" s="236">
        <f>Заполните_Список!I162</f>
        <v>8</v>
      </c>
      <c r="P249" s="243"/>
      <c r="Q249" s="243"/>
      <c r="R249" s="243"/>
      <c r="S249" s="243"/>
      <c r="T249" s="236">
        <f>Заполните_Список!N161</f>
        <v>0</v>
      </c>
      <c r="U249" s="236">
        <f>Заполните_Список!O161</f>
        <v>0</v>
      </c>
      <c r="V249" s="236">
        <f>Заполните_Список!P161</f>
        <v>0</v>
      </c>
      <c r="W249" s="236">
        <f>Заполните_Список!Q161</f>
        <v>0</v>
      </c>
      <c r="X249" s="236">
        <f>Заполните_Список!R161</f>
        <v>0</v>
      </c>
      <c r="Y249" s="236">
        <f>Заполните_Список!S161</f>
        <v>0</v>
      </c>
      <c r="Z249" s="236">
        <f>Заполните_Список!T161</f>
        <v>0</v>
      </c>
      <c r="AA249" s="236">
        <f>Заполните_Список!U161</f>
        <v>0</v>
      </c>
      <c r="AB249" s="236">
        <f>Заполните_Список!V161</f>
        <v>0</v>
      </c>
      <c r="AC249" s="236">
        <f>Заполните_Список!W161</f>
        <v>0</v>
      </c>
      <c r="AD249" s="236">
        <f>Заполните_Список!X161</f>
        <v>0</v>
      </c>
      <c r="AE249" s="236">
        <f>Заполните_Список!Y161</f>
        <v>0</v>
      </c>
      <c r="AF249" s="236">
        <f>Заполните_Список!Z161</f>
        <v>0</v>
      </c>
      <c r="AG249" s="236">
        <f>Заполните_Список!AA161</f>
        <v>0</v>
      </c>
      <c r="AH249" s="236">
        <f>Заполните_Список!AB161</f>
        <v>0</v>
      </c>
      <c r="AI249" s="236">
        <f>Заполните_Список!AC161</f>
        <v>0</v>
      </c>
      <c r="AJ249" s="236">
        <f>Заполните_Список!AD161</f>
        <v>0</v>
      </c>
      <c r="AK249" s="236">
        <f>Заполните_Список!AE161</f>
        <v>0</v>
      </c>
      <c r="AL249" s="236">
        <f>Заполните_Список!AF161</f>
        <v>0</v>
      </c>
      <c r="AM249" s="236">
        <f>Заполните_Список!AG161</f>
        <v>0</v>
      </c>
      <c r="AN249" s="236">
        <f>Заполните_Список!AH161</f>
        <v>0</v>
      </c>
      <c r="AO249" s="236">
        <f>Заполните_Список!AI161</f>
        <v>0</v>
      </c>
      <c r="AP249" s="236">
        <f>Заполните_Список!AJ161</f>
        <v>0</v>
      </c>
      <c r="AQ249" s="236">
        <f>Заполните_Список!AK161</f>
        <v>0</v>
      </c>
    </row>
    <row r="250" spans="1:43" ht="18.75" customHeight="1">
      <c r="A250" s="243">
        <f>Заполните_Список!$B162</f>
        <v>247</v>
      </c>
      <c r="B250" s="244">
        <f>Заполните_Список!$C163</f>
        <v>128</v>
      </c>
      <c r="C250" s="258" t="str">
        <f t="shared" si="12"/>
        <v>Оленинский муниципальный округ</v>
      </c>
      <c r="D250" s="244">
        <f>Заполните_Список!$G163</f>
        <v>280006</v>
      </c>
      <c r="E250" s="236"/>
      <c r="F250" s="243">
        <f t="shared" si="13"/>
        <v>247</v>
      </c>
      <c r="G250" s="236" t="str">
        <f>LEFT(Заполните_Список!$F163,FIND(" ",Заполните_Список!$F163,1)-1)</f>
        <v>Лебедева</v>
      </c>
      <c r="H250" s="236" t="str">
        <f>MID(Заполните_Список!$F163,FIND(" ",Заполните_Список!$F163,1)+1,(FIND(" ",Заполните_Список!$F163,FIND(" ",Заполните_Список!$F163,1)+1)-FIND(" ",Заполните_Список!$F163,1))-1)</f>
        <v>Виктория</v>
      </c>
      <c r="I250" s="236" t="str">
        <f>RIGHT(Заполните_Список!$F163,LEN(Заполните_Список!$F163)-(FIND(" ",Заполните_Список!$F163,FIND(" ",Заполните_Список!$F163,1)+1)))</f>
        <v>Вячеславовна</v>
      </c>
      <c r="J250" s="236"/>
      <c r="K250" s="347"/>
      <c r="L250" s="236"/>
      <c r="M250" s="236">
        <f>Заполните_Список!L163</f>
        <v>0</v>
      </c>
      <c r="N250" s="259" t="str">
        <f t="shared" si="14"/>
        <v>Муниципальное казенное общеобразовательное учреждение Белейковская основная общеобразовательная школа</v>
      </c>
      <c r="O250" s="236">
        <f>Заполните_Список!I163</f>
        <v>8</v>
      </c>
      <c r="P250" s="243"/>
      <c r="Q250" s="243"/>
      <c r="R250" s="243"/>
      <c r="S250" s="243"/>
      <c r="T250" s="236">
        <f>Заполните_Список!N162</f>
        <v>0</v>
      </c>
      <c r="U250" s="236">
        <f>Заполните_Список!O162</f>
        <v>0</v>
      </c>
      <c r="V250" s="236">
        <f>Заполните_Список!P162</f>
        <v>0</v>
      </c>
      <c r="W250" s="236">
        <f>Заполните_Список!Q162</f>
        <v>0</v>
      </c>
      <c r="X250" s="236">
        <f>Заполните_Список!R162</f>
        <v>0</v>
      </c>
      <c r="Y250" s="236">
        <f>Заполните_Список!S162</f>
        <v>0</v>
      </c>
      <c r="Z250" s="236">
        <f>Заполните_Список!T162</f>
        <v>0</v>
      </c>
      <c r="AA250" s="236">
        <f>Заполните_Список!U162</f>
        <v>0</v>
      </c>
      <c r="AB250" s="236">
        <f>Заполните_Список!V162</f>
        <v>0</v>
      </c>
      <c r="AC250" s="236">
        <f>Заполните_Список!W162</f>
        <v>0</v>
      </c>
      <c r="AD250" s="236">
        <f>Заполните_Список!X162</f>
        <v>0</v>
      </c>
      <c r="AE250" s="236">
        <f>Заполните_Список!Y162</f>
        <v>0</v>
      </c>
      <c r="AF250" s="236">
        <f>Заполните_Список!Z162</f>
        <v>0</v>
      </c>
      <c r="AG250" s="236">
        <f>Заполните_Список!AA162</f>
        <v>0</v>
      </c>
      <c r="AH250" s="236">
        <f>Заполните_Список!AB162</f>
        <v>0</v>
      </c>
      <c r="AI250" s="236">
        <f>Заполните_Список!AC162</f>
        <v>0</v>
      </c>
      <c r="AJ250" s="236">
        <f>Заполните_Список!AD162</f>
        <v>0</v>
      </c>
      <c r="AK250" s="236">
        <f>Заполните_Список!AE162</f>
        <v>0</v>
      </c>
      <c r="AL250" s="236">
        <f>Заполните_Список!AF162</f>
        <v>0</v>
      </c>
      <c r="AM250" s="236">
        <f>Заполните_Список!AG162</f>
        <v>0</v>
      </c>
      <c r="AN250" s="236">
        <f>Заполните_Список!AH162</f>
        <v>0</v>
      </c>
      <c r="AO250" s="236">
        <f>Заполните_Список!AI162</f>
        <v>0</v>
      </c>
      <c r="AP250" s="236">
        <f>Заполните_Список!AJ162</f>
        <v>0</v>
      </c>
      <c r="AQ250" s="236">
        <f>Заполните_Список!AK162</f>
        <v>0</v>
      </c>
    </row>
    <row r="251" spans="1:43" ht="18.75" customHeight="1">
      <c r="A251" s="243">
        <f>Заполните_Список!$B163</f>
        <v>248</v>
      </c>
      <c r="B251" s="244" t="e">
        <f>Заполните_Список!#REF!</f>
        <v>#REF!</v>
      </c>
      <c r="C251" s="258" t="str">
        <f t="shared" si="12"/>
        <v/>
      </c>
      <c r="D251" s="244" t="e">
        <f>Заполните_Список!#REF!</f>
        <v>#REF!</v>
      </c>
      <c r="E251" s="236"/>
      <c r="F251" s="243">
        <f t="shared" si="13"/>
        <v>248</v>
      </c>
      <c r="G251" s="236" t="e">
        <f>LEFT(Заполните_Список!#REF!,FIND(" ",Заполните_Список!#REF!,1)-1)</f>
        <v>#REF!</v>
      </c>
      <c r="H251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51" s="236" t="e">
        <f>RIGHT(Заполните_Список!#REF!,LEN(Заполните_Список!#REF!)-(FIND(" ",Заполните_Список!#REF!,FIND(" ",Заполните_Список!#REF!,1)+1)))</f>
        <v>#REF!</v>
      </c>
      <c r="J251" s="236"/>
      <c r="K251" s="347"/>
      <c r="L251" s="236"/>
      <c r="M251" s="236" t="e">
        <f>Заполните_Список!#REF!</f>
        <v>#REF!</v>
      </c>
      <c r="N251" s="259" t="str">
        <f t="shared" si="14"/>
        <v/>
      </c>
      <c r="O251" s="236" t="e">
        <f>Заполните_Список!#REF!</f>
        <v>#REF!</v>
      </c>
      <c r="P251" s="243"/>
      <c r="Q251" s="243"/>
      <c r="R251" s="243"/>
      <c r="S251" s="243"/>
      <c r="T251" s="236">
        <f>Заполните_Список!N163</f>
        <v>0</v>
      </c>
      <c r="U251" s="236">
        <f>Заполните_Список!O163</f>
        <v>0</v>
      </c>
      <c r="V251" s="236">
        <f>Заполните_Список!P163</f>
        <v>0</v>
      </c>
      <c r="W251" s="236">
        <f>Заполните_Список!Q163</f>
        <v>0</v>
      </c>
      <c r="X251" s="236">
        <f>Заполните_Список!R163</f>
        <v>0</v>
      </c>
      <c r="Y251" s="236">
        <f>Заполните_Список!S163</f>
        <v>0</v>
      </c>
      <c r="Z251" s="236">
        <f>Заполните_Список!T163</f>
        <v>0</v>
      </c>
      <c r="AA251" s="236">
        <f>Заполните_Список!U163</f>
        <v>0</v>
      </c>
      <c r="AB251" s="236">
        <f>Заполните_Список!V163</f>
        <v>0</v>
      </c>
      <c r="AC251" s="236">
        <f>Заполните_Список!W163</f>
        <v>0</v>
      </c>
      <c r="AD251" s="236">
        <f>Заполните_Список!X163</f>
        <v>0</v>
      </c>
      <c r="AE251" s="236">
        <f>Заполните_Список!Y163</f>
        <v>0</v>
      </c>
      <c r="AF251" s="236">
        <f>Заполните_Список!Z163</f>
        <v>0</v>
      </c>
      <c r="AG251" s="236">
        <f>Заполните_Список!AA163</f>
        <v>0</v>
      </c>
      <c r="AH251" s="236">
        <f>Заполните_Список!AB163</f>
        <v>0</v>
      </c>
      <c r="AI251" s="236">
        <f>Заполните_Список!AC163</f>
        <v>0</v>
      </c>
      <c r="AJ251" s="236">
        <f>Заполните_Список!AD163</f>
        <v>0</v>
      </c>
      <c r="AK251" s="236">
        <f>Заполните_Список!AE163</f>
        <v>0</v>
      </c>
      <c r="AL251" s="236">
        <f>Заполните_Список!AF163</f>
        <v>0</v>
      </c>
      <c r="AM251" s="236">
        <f>Заполните_Список!AG163</f>
        <v>0</v>
      </c>
      <c r="AN251" s="236">
        <f>Заполните_Список!AH163</f>
        <v>0</v>
      </c>
      <c r="AO251" s="236">
        <f>Заполните_Список!AI163</f>
        <v>0</v>
      </c>
      <c r="AP251" s="236">
        <f>Заполните_Список!AJ163</f>
        <v>0</v>
      </c>
      <c r="AQ251" s="236">
        <f>Заполните_Список!AK163</f>
        <v>0</v>
      </c>
    </row>
    <row r="252" spans="1:43" ht="18.75" customHeight="1">
      <c r="A252" s="243" t="e">
        <f>Заполните_Список!#REF!</f>
        <v>#REF!</v>
      </c>
      <c r="B252" s="244" t="e">
        <f>Заполните_Список!#REF!</f>
        <v>#REF!</v>
      </c>
      <c r="C252" s="258" t="str">
        <f t="shared" si="12"/>
        <v/>
      </c>
      <c r="D252" s="244" t="e">
        <f>Заполните_Список!#REF!</f>
        <v>#REF!</v>
      </c>
      <c r="E252" s="236"/>
      <c r="F252" s="243">
        <f t="shared" si="13"/>
        <v>249</v>
      </c>
      <c r="G252" s="236" t="e">
        <f>LEFT(Заполните_Список!#REF!,FIND(" ",Заполните_Список!#REF!,1)-1)</f>
        <v>#REF!</v>
      </c>
      <c r="H252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52" s="236" t="e">
        <f>RIGHT(Заполните_Список!#REF!,LEN(Заполните_Список!#REF!)-(FIND(" ",Заполните_Список!#REF!,FIND(" ",Заполните_Список!#REF!,1)+1)))</f>
        <v>#REF!</v>
      </c>
      <c r="J252" s="236"/>
      <c r="K252" s="347"/>
      <c r="L252" s="236"/>
      <c r="M252" s="236" t="e">
        <f>Заполните_Список!#REF!</f>
        <v>#REF!</v>
      </c>
      <c r="N252" s="259" t="str">
        <f t="shared" si="14"/>
        <v/>
      </c>
      <c r="O252" s="236" t="e">
        <f>Заполните_Список!#REF!</f>
        <v>#REF!</v>
      </c>
      <c r="P252" s="243"/>
      <c r="Q252" s="243"/>
      <c r="R252" s="243"/>
      <c r="S252" s="243"/>
      <c r="T252" s="236" t="e">
        <f>Заполните_Список!#REF!</f>
        <v>#REF!</v>
      </c>
      <c r="U252" s="236" t="e">
        <f>Заполните_Список!#REF!</f>
        <v>#REF!</v>
      </c>
      <c r="V252" s="236" t="e">
        <f>Заполните_Список!#REF!</f>
        <v>#REF!</v>
      </c>
      <c r="W252" s="236" t="e">
        <f>Заполните_Список!#REF!</f>
        <v>#REF!</v>
      </c>
      <c r="X252" s="236" t="e">
        <f>Заполните_Список!#REF!</f>
        <v>#REF!</v>
      </c>
      <c r="Y252" s="236" t="e">
        <f>Заполните_Список!#REF!</f>
        <v>#REF!</v>
      </c>
      <c r="Z252" s="236" t="e">
        <f>Заполните_Список!#REF!</f>
        <v>#REF!</v>
      </c>
      <c r="AA252" s="236" t="e">
        <f>Заполните_Список!#REF!</f>
        <v>#REF!</v>
      </c>
      <c r="AB252" s="236" t="e">
        <f>Заполните_Список!#REF!</f>
        <v>#REF!</v>
      </c>
      <c r="AC252" s="236" t="e">
        <f>Заполните_Список!#REF!</f>
        <v>#REF!</v>
      </c>
      <c r="AD252" s="236" t="e">
        <f>Заполните_Список!#REF!</f>
        <v>#REF!</v>
      </c>
      <c r="AE252" s="236" t="e">
        <f>Заполните_Список!#REF!</f>
        <v>#REF!</v>
      </c>
      <c r="AF252" s="236" t="e">
        <f>Заполните_Список!#REF!</f>
        <v>#REF!</v>
      </c>
      <c r="AG252" s="236" t="e">
        <f>Заполните_Список!#REF!</f>
        <v>#REF!</v>
      </c>
      <c r="AH252" s="236" t="e">
        <f>Заполните_Список!#REF!</f>
        <v>#REF!</v>
      </c>
      <c r="AI252" s="236" t="e">
        <f>Заполните_Список!#REF!</f>
        <v>#REF!</v>
      </c>
      <c r="AJ252" s="236" t="e">
        <f>Заполните_Список!#REF!</f>
        <v>#REF!</v>
      </c>
      <c r="AK252" s="236" t="e">
        <f>Заполните_Список!#REF!</f>
        <v>#REF!</v>
      </c>
      <c r="AL252" s="236" t="e">
        <f>Заполните_Список!#REF!</f>
        <v>#REF!</v>
      </c>
      <c r="AM252" s="236" t="e">
        <f>Заполните_Список!#REF!</f>
        <v>#REF!</v>
      </c>
      <c r="AN252" s="236" t="e">
        <f>Заполните_Список!#REF!</f>
        <v>#REF!</v>
      </c>
      <c r="AO252" s="236" t="e">
        <f>Заполните_Список!#REF!</f>
        <v>#REF!</v>
      </c>
      <c r="AP252" s="236" t="e">
        <f>Заполните_Список!#REF!</f>
        <v>#REF!</v>
      </c>
      <c r="AQ252" s="236" t="e">
        <f>Заполните_Список!#REF!</f>
        <v>#REF!</v>
      </c>
    </row>
    <row r="253" spans="1:43" ht="18.75" customHeight="1">
      <c r="A253" s="243" t="e">
        <f>Заполните_Список!#REF!</f>
        <v>#REF!</v>
      </c>
      <c r="B253" s="244" t="e">
        <f>Заполните_Список!#REF!</f>
        <v>#REF!</v>
      </c>
      <c r="C253" s="258" t="str">
        <f t="shared" si="12"/>
        <v/>
      </c>
      <c r="D253" s="244" t="e">
        <f>Заполните_Список!#REF!</f>
        <v>#REF!</v>
      </c>
      <c r="E253" s="236"/>
      <c r="F253" s="243">
        <f t="shared" si="13"/>
        <v>250</v>
      </c>
      <c r="G253" s="236" t="e">
        <f>LEFT(Заполните_Список!#REF!,FIND(" ",Заполните_Список!#REF!,1)-1)</f>
        <v>#REF!</v>
      </c>
      <c r="H253" s="236" t="e">
        <f>MID(Заполните_Список!#REF!,FIND(" ",Заполните_Список!#REF!,1)+1,(FIND(" ",Заполните_Список!#REF!,FIND(" ",Заполните_Список!#REF!,1)+1)-FIND(" ",Заполните_Список!#REF!,1))-1)</f>
        <v>#REF!</v>
      </c>
      <c r="I253" s="236" t="e">
        <f>RIGHT(Заполните_Список!#REF!,LEN(Заполните_Список!#REF!)-(FIND(" ",Заполните_Список!#REF!,FIND(" ",Заполните_Список!#REF!,1)+1)))</f>
        <v>#REF!</v>
      </c>
      <c r="J253" s="236"/>
      <c r="K253" s="347"/>
      <c r="L253" s="236"/>
      <c r="M253" s="236" t="e">
        <f>Заполните_Список!#REF!</f>
        <v>#REF!</v>
      </c>
      <c r="N253" s="259" t="str">
        <f t="shared" si="14"/>
        <v/>
      </c>
      <c r="O253" s="236" t="e">
        <f>Заполните_Список!#REF!</f>
        <v>#REF!</v>
      </c>
      <c r="P253" s="243"/>
      <c r="Q253" s="243"/>
      <c r="R253" s="243"/>
      <c r="S253" s="243"/>
      <c r="T253" s="236" t="e">
        <f>Заполните_Список!#REF!</f>
        <v>#REF!</v>
      </c>
      <c r="U253" s="236" t="e">
        <f>Заполните_Список!#REF!</f>
        <v>#REF!</v>
      </c>
      <c r="V253" s="236" t="e">
        <f>Заполните_Список!#REF!</f>
        <v>#REF!</v>
      </c>
      <c r="W253" s="236" t="e">
        <f>Заполните_Список!#REF!</f>
        <v>#REF!</v>
      </c>
      <c r="X253" s="236" t="e">
        <f>Заполните_Список!#REF!</f>
        <v>#REF!</v>
      </c>
      <c r="Y253" s="236" t="e">
        <f>Заполните_Список!#REF!</f>
        <v>#REF!</v>
      </c>
      <c r="Z253" s="236" t="e">
        <f>Заполните_Список!#REF!</f>
        <v>#REF!</v>
      </c>
      <c r="AA253" s="236" t="e">
        <f>Заполните_Список!#REF!</f>
        <v>#REF!</v>
      </c>
      <c r="AB253" s="236" t="e">
        <f>Заполните_Список!#REF!</f>
        <v>#REF!</v>
      </c>
      <c r="AC253" s="236" t="e">
        <f>Заполните_Список!#REF!</f>
        <v>#REF!</v>
      </c>
      <c r="AD253" s="236" t="e">
        <f>Заполните_Список!#REF!</f>
        <v>#REF!</v>
      </c>
      <c r="AE253" s="236" t="e">
        <f>Заполните_Список!#REF!</f>
        <v>#REF!</v>
      </c>
      <c r="AF253" s="236" t="e">
        <f>Заполните_Список!#REF!</f>
        <v>#REF!</v>
      </c>
      <c r="AG253" s="236" t="e">
        <f>Заполните_Список!#REF!</f>
        <v>#REF!</v>
      </c>
      <c r="AH253" s="236" t="e">
        <f>Заполните_Список!#REF!</f>
        <v>#REF!</v>
      </c>
      <c r="AI253" s="236" t="e">
        <f>Заполните_Список!#REF!</f>
        <v>#REF!</v>
      </c>
      <c r="AJ253" s="236" t="e">
        <f>Заполните_Список!#REF!</f>
        <v>#REF!</v>
      </c>
      <c r="AK253" s="236" t="e">
        <f>Заполните_Список!#REF!</f>
        <v>#REF!</v>
      </c>
      <c r="AL253" s="236" t="e">
        <f>Заполните_Список!#REF!</f>
        <v>#REF!</v>
      </c>
      <c r="AM253" s="236" t="e">
        <f>Заполните_Список!#REF!</f>
        <v>#REF!</v>
      </c>
      <c r="AN253" s="236" t="e">
        <f>Заполните_Список!#REF!</f>
        <v>#REF!</v>
      </c>
      <c r="AO253" s="236" t="e">
        <f>Заполните_Список!#REF!</f>
        <v>#REF!</v>
      </c>
      <c r="AP253" s="236" t="e">
        <f>Заполните_Список!#REF!</f>
        <v>#REF!</v>
      </c>
      <c r="AQ253" s="236" t="e">
        <f>Заполните_Список!#REF!</f>
        <v>#REF!</v>
      </c>
    </row>
    <row r="254" spans="1:43" ht="18.75" customHeight="1">
      <c r="A254" s="243" t="e">
        <f>Заполните_Список!#REF!</f>
        <v>#REF!</v>
      </c>
      <c r="B254" s="244">
        <f>Заполните_Список!$C164</f>
        <v>128</v>
      </c>
      <c r="C254" s="258" t="str">
        <f t="shared" si="12"/>
        <v>Оленинский муниципальный округ</v>
      </c>
      <c r="D254" s="244">
        <f>Заполните_Список!$G164</f>
        <v>280008</v>
      </c>
      <c r="E254" s="236"/>
      <c r="F254" s="243">
        <f t="shared" si="13"/>
        <v>251</v>
      </c>
      <c r="G254" s="236" t="str">
        <f>LEFT(Заполните_Список!$F164,FIND(" ",Заполните_Список!$F164,1)-1)</f>
        <v>Толкачев</v>
      </c>
      <c r="H254" s="236" t="str">
        <f>MID(Заполните_Список!$F164,FIND(" ",Заполните_Список!$F164,1)+1,(FIND(" ",Заполните_Список!$F164,FIND(" ",Заполните_Список!$F164,1)+1)-FIND(" ",Заполните_Список!$F164,1))-1)</f>
        <v>Алексей</v>
      </c>
      <c r="I254" s="236" t="str">
        <f>RIGHT(Заполните_Список!$F164,LEN(Заполните_Список!$F164)-(FIND(" ",Заполните_Список!$F164,FIND(" ",Заполните_Список!$F164,1)+1)))</f>
        <v>Александрович</v>
      </c>
      <c r="J254" s="236"/>
      <c r="K254" s="347"/>
      <c r="L254" s="236"/>
      <c r="M254" s="236">
        <f>Заполните_Список!L164</f>
        <v>0</v>
      </c>
      <c r="N254" s="259" t="str">
        <f t="shared" si="14"/>
        <v>Муниципальное казенное общеобразовательное учреждение Глазковская основная общеобразовательная школа</v>
      </c>
      <c r="O254" s="236">
        <f>Заполните_Список!I164</f>
        <v>9</v>
      </c>
      <c r="P254" s="243"/>
      <c r="Q254" s="243"/>
      <c r="R254" s="243"/>
      <c r="S254" s="243"/>
      <c r="T254" s="236" t="e">
        <f>Заполните_Список!#REF!</f>
        <v>#REF!</v>
      </c>
      <c r="U254" s="236" t="e">
        <f>Заполните_Список!#REF!</f>
        <v>#REF!</v>
      </c>
      <c r="V254" s="236" t="e">
        <f>Заполните_Список!#REF!</f>
        <v>#REF!</v>
      </c>
      <c r="W254" s="236" t="e">
        <f>Заполните_Список!#REF!</f>
        <v>#REF!</v>
      </c>
      <c r="X254" s="236" t="e">
        <f>Заполните_Список!#REF!</f>
        <v>#REF!</v>
      </c>
      <c r="Y254" s="236" t="e">
        <f>Заполните_Список!#REF!</f>
        <v>#REF!</v>
      </c>
      <c r="Z254" s="236" t="e">
        <f>Заполните_Список!#REF!</f>
        <v>#REF!</v>
      </c>
      <c r="AA254" s="236" t="e">
        <f>Заполните_Список!#REF!</f>
        <v>#REF!</v>
      </c>
      <c r="AB254" s="236" t="e">
        <f>Заполните_Список!#REF!</f>
        <v>#REF!</v>
      </c>
      <c r="AC254" s="236" t="e">
        <f>Заполните_Список!#REF!</f>
        <v>#REF!</v>
      </c>
      <c r="AD254" s="236" t="e">
        <f>Заполните_Список!#REF!</f>
        <v>#REF!</v>
      </c>
      <c r="AE254" s="236" t="e">
        <f>Заполните_Список!#REF!</f>
        <v>#REF!</v>
      </c>
      <c r="AF254" s="236" t="e">
        <f>Заполните_Список!#REF!</f>
        <v>#REF!</v>
      </c>
      <c r="AG254" s="236" t="e">
        <f>Заполните_Список!#REF!</f>
        <v>#REF!</v>
      </c>
      <c r="AH254" s="236" t="e">
        <f>Заполните_Список!#REF!</f>
        <v>#REF!</v>
      </c>
      <c r="AI254" s="236" t="e">
        <f>Заполните_Список!#REF!</f>
        <v>#REF!</v>
      </c>
      <c r="AJ254" s="236" t="e">
        <f>Заполните_Список!#REF!</f>
        <v>#REF!</v>
      </c>
      <c r="AK254" s="236" t="e">
        <f>Заполните_Список!#REF!</f>
        <v>#REF!</v>
      </c>
      <c r="AL254" s="236" t="e">
        <f>Заполните_Список!#REF!</f>
        <v>#REF!</v>
      </c>
      <c r="AM254" s="236" t="e">
        <f>Заполните_Список!#REF!</f>
        <v>#REF!</v>
      </c>
      <c r="AN254" s="236" t="e">
        <f>Заполните_Список!#REF!</f>
        <v>#REF!</v>
      </c>
      <c r="AO254" s="236" t="e">
        <f>Заполните_Список!#REF!</f>
        <v>#REF!</v>
      </c>
      <c r="AP254" s="236" t="e">
        <f>Заполните_Список!#REF!</f>
        <v>#REF!</v>
      </c>
      <c r="AQ254" s="236" t="e">
        <f>Заполните_Список!#REF!</f>
        <v>#REF!</v>
      </c>
    </row>
    <row r="255" spans="1:43" ht="18.75" customHeight="1">
      <c r="A255" s="243">
        <f>Заполните_Список!$B164</f>
        <v>252</v>
      </c>
      <c r="B255" s="244">
        <f>Заполните_Список!$C165</f>
        <v>128</v>
      </c>
      <c r="C255" s="258" t="str">
        <f t="shared" si="12"/>
        <v>Оленинский муниципальный округ</v>
      </c>
      <c r="D255" s="244">
        <f>Заполните_Список!$G165</f>
        <v>280017</v>
      </c>
      <c r="E255" s="236"/>
      <c r="F255" s="243">
        <f t="shared" si="13"/>
        <v>252</v>
      </c>
      <c r="G255" s="236" t="str">
        <f>LEFT(Заполните_Список!$F165,FIND(" ",Заполните_Список!$F165,1)-1)</f>
        <v>Чяпас</v>
      </c>
      <c r="H255" s="236" t="str">
        <f>MID(Заполните_Список!$F165,FIND(" ",Заполните_Список!$F165,1)+1,(FIND(" ",Заполните_Список!$F165,FIND(" ",Заполните_Список!$F165,1)+1)-FIND(" ",Заполните_Список!$F165,1))-1)</f>
        <v>Светлана</v>
      </c>
      <c r="I255" s="236" t="str">
        <f>RIGHT(Заполните_Список!$F165,LEN(Заполните_Список!$F165)-(FIND(" ",Заполните_Список!$F165,FIND(" ",Заполните_Список!$F165,1)+1)))</f>
        <v>Павловна</v>
      </c>
      <c r="J255" s="236"/>
      <c r="K255" s="347"/>
      <c r="L255" s="236"/>
      <c r="M255" s="236">
        <f>Заполните_Список!L165</f>
        <v>0</v>
      </c>
      <c r="N255" s="259" t="str">
        <f t="shared" si="14"/>
        <v>Муниципальное казенное общеобразовательное учреждение Холмецкая основная общеобразовательная школа</v>
      </c>
      <c r="O255" s="236">
        <f>Заполните_Список!I165</f>
        <v>9</v>
      </c>
      <c r="P255" s="243"/>
      <c r="Q255" s="243"/>
      <c r="R255" s="243"/>
      <c r="S255" s="243"/>
      <c r="T255" s="236">
        <f>Заполните_Список!N164</f>
        <v>0</v>
      </c>
      <c r="U255" s="236">
        <f>Заполните_Список!O164</f>
        <v>0</v>
      </c>
      <c r="V255" s="236">
        <f>Заполните_Список!P164</f>
        <v>0</v>
      </c>
      <c r="W255" s="236">
        <f>Заполните_Список!Q164</f>
        <v>0</v>
      </c>
      <c r="X255" s="236">
        <f>Заполните_Список!R164</f>
        <v>0</v>
      </c>
      <c r="Y255" s="236">
        <f>Заполните_Список!S164</f>
        <v>0</v>
      </c>
      <c r="Z255" s="236">
        <f>Заполните_Список!T164</f>
        <v>0</v>
      </c>
      <c r="AA255" s="236">
        <f>Заполните_Список!U164</f>
        <v>0</v>
      </c>
      <c r="AB255" s="236">
        <f>Заполните_Список!V164</f>
        <v>0</v>
      </c>
      <c r="AC255" s="236">
        <f>Заполните_Список!W164</f>
        <v>0</v>
      </c>
      <c r="AD255" s="236">
        <f>Заполните_Список!X164</f>
        <v>0</v>
      </c>
      <c r="AE255" s="236">
        <f>Заполните_Список!Y164</f>
        <v>0</v>
      </c>
      <c r="AF255" s="236">
        <f>Заполните_Список!Z164</f>
        <v>0</v>
      </c>
      <c r="AG255" s="236">
        <f>Заполните_Список!AA164</f>
        <v>0</v>
      </c>
      <c r="AH255" s="236">
        <f>Заполните_Список!AB164</f>
        <v>0</v>
      </c>
      <c r="AI255" s="236">
        <f>Заполните_Список!AC164</f>
        <v>0</v>
      </c>
      <c r="AJ255" s="236">
        <f>Заполните_Список!AD164</f>
        <v>0</v>
      </c>
      <c r="AK255" s="236">
        <f>Заполните_Список!AE164</f>
        <v>0</v>
      </c>
      <c r="AL255" s="236">
        <f>Заполните_Список!AF164</f>
        <v>0</v>
      </c>
      <c r="AM255" s="236">
        <f>Заполните_Список!AG164</f>
        <v>0</v>
      </c>
      <c r="AN255" s="236">
        <f>Заполните_Список!AH164</f>
        <v>0</v>
      </c>
      <c r="AO255" s="236">
        <f>Заполните_Список!AI164</f>
        <v>0</v>
      </c>
      <c r="AP255" s="236">
        <f>Заполните_Список!AJ164</f>
        <v>0</v>
      </c>
      <c r="AQ255" s="236">
        <f>Заполните_Список!AK164</f>
        <v>0</v>
      </c>
    </row>
    <row r="256" spans="1:43" ht="18.75" customHeight="1">
      <c r="A256" s="243">
        <f>Заполните_Список!$B165</f>
        <v>253</v>
      </c>
      <c r="B256" s="244">
        <f>Заполните_Список!$C166</f>
        <v>0</v>
      </c>
      <c r="C256" s="258" t="str">
        <f t="shared" si="12"/>
        <v/>
      </c>
      <c r="D256" s="244">
        <f>Заполните_Список!$G166</f>
        <v>0</v>
      </c>
      <c r="E256" s="236"/>
      <c r="F256" s="243">
        <f t="shared" si="13"/>
        <v>253</v>
      </c>
      <c r="G256" s="236" t="e">
        <f>LEFT(Заполните_Список!$F166,FIND(" ",Заполните_Список!$F166,1)-1)</f>
        <v>#VALUE!</v>
      </c>
      <c r="H256" s="236" t="e">
        <f>MID(Заполните_Список!$F166,FIND(" ",Заполните_Список!$F166,1)+1,(FIND(" ",Заполните_Список!$F166,FIND(" ",Заполните_Список!$F166,1)+1)-FIND(" ",Заполните_Список!$F166,1))-1)</f>
        <v>#VALUE!</v>
      </c>
      <c r="I256" s="236" t="e">
        <f>RIGHT(Заполните_Список!$F166,LEN(Заполните_Список!$F166)-(FIND(" ",Заполните_Список!$F166,FIND(" ",Заполните_Список!$F166,1)+1)))</f>
        <v>#VALUE!</v>
      </c>
      <c r="J256" s="236"/>
      <c r="K256" s="347"/>
      <c r="L256" s="236"/>
      <c r="M256" s="236">
        <f>Заполните_Список!L166</f>
        <v>0</v>
      </c>
      <c r="N256" s="259" t="str">
        <f t="shared" si="14"/>
        <v/>
      </c>
      <c r="O256" s="236">
        <f>Заполните_Список!I166</f>
        <v>0</v>
      </c>
      <c r="P256" s="243"/>
      <c r="Q256" s="243"/>
      <c r="R256" s="243"/>
      <c r="S256" s="243"/>
      <c r="T256" s="236">
        <f>Заполните_Список!N165</f>
        <v>0</v>
      </c>
      <c r="U256" s="236">
        <f>Заполните_Список!O165</f>
        <v>0</v>
      </c>
      <c r="V256" s="236">
        <f>Заполните_Список!P165</f>
        <v>0</v>
      </c>
      <c r="W256" s="236">
        <f>Заполните_Список!Q165</f>
        <v>0</v>
      </c>
      <c r="X256" s="236">
        <f>Заполните_Список!R165</f>
        <v>0</v>
      </c>
      <c r="Y256" s="236">
        <f>Заполните_Список!S165</f>
        <v>0</v>
      </c>
      <c r="Z256" s="236">
        <f>Заполните_Список!T165</f>
        <v>0</v>
      </c>
      <c r="AA256" s="236">
        <f>Заполните_Список!U165</f>
        <v>0</v>
      </c>
      <c r="AB256" s="236">
        <f>Заполните_Список!V165</f>
        <v>0</v>
      </c>
      <c r="AC256" s="236">
        <f>Заполните_Список!W165</f>
        <v>0</v>
      </c>
      <c r="AD256" s="236">
        <f>Заполните_Список!X165</f>
        <v>0</v>
      </c>
      <c r="AE256" s="236">
        <f>Заполните_Список!Y165</f>
        <v>0</v>
      </c>
      <c r="AF256" s="236">
        <f>Заполните_Список!Z165</f>
        <v>0</v>
      </c>
      <c r="AG256" s="236">
        <f>Заполните_Список!AA165</f>
        <v>0</v>
      </c>
      <c r="AH256" s="236">
        <f>Заполните_Список!AB165</f>
        <v>0</v>
      </c>
      <c r="AI256" s="236">
        <f>Заполните_Список!AC165</f>
        <v>0</v>
      </c>
      <c r="AJ256" s="236">
        <f>Заполните_Список!AD165</f>
        <v>0</v>
      </c>
      <c r="AK256" s="236">
        <f>Заполните_Список!AE165</f>
        <v>0</v>
      </c>
      <c r="AL256" s="236">
        <f>Заполните_Список!AF165</f>
        <v>0</v>
      </c>
      <c r="AM256" s="236">
        <f>Заполните_Список!AG165</f>
        <v>0</v>
      </c>
      <c r="AN256" s="236">
        <f>Заполните_Список!AH165</f>
        <v>0</v>
      </c>
      <c r="AO256" s="236">
        <f>Заполните_Список!AI165</f>
        <v>0</v>
      </c>
      <c r="AP256" s="236">
        <f>Заполните_Список!AJ165</f>
        <v>0</v>
      </c>
      <c r="AQ256" s="236">
        <f>Заполните_Список!AK165</f>
        <v>0</v>
      </c>
    </row>
    <row r="257" spans="1:43" ht="18.75" customHeight="1">
      <c r="A257" s="243">
        <f>Заполните_Список!$B166</f>
        <v>254</v>
      </c>
      <c r="B257" s="244">
        <f>Заполните_Список!$C167</f>
        <v>0</v>
      </c>
      <c r="C257" s="258" t="str">
        <f t="shared" si="12"/>
        <v/>
      </c>
      <c r="D257" s="244">
        <f>Заполните_Список!$G167</f>
        <v>0</v>
      </c>
      <c r="E257" s="236"/>
      <c r="F257" s="243">
        <f t="shared" si="13"/>
        <v>254</v>
      </c>
      <c r="G257" s="236" t="e">
        <f>LEFT(Заполните_Список!$F167,FIND(" ",Заполните_Список!$F167,1)-1)</f>
        <v>#VALUE!</v>
      </c>
      <c r="H257" s="236" t="e">
        <f>MID(Заполните_Список!$F167,FIND(" ",Заполните_Список!$F167,1)+1,(FIND(" ",Заполните_Список!$F167,FIND(" ",Заполните_Список!$F167,1)+1)-FIND(" ",Заполните_Список!$F167,1))-1)</f>
        <v>#VALUE!</v>
      </c>
      <c r="I257" s="236" t="e">
        <f>RIGHT(Заполните_Список!$F167,LEN(Заполните_Список!$F167)-(FIND(" ",Заполните_Список!$F167,FIND(" ",Заполните_Список!$F167,1)+1)))</f>
        <v>#VALUE!</v>
      </c>
      <c r="J257" s="236"/>
      <c r="K257" s="347"/>
      <c r="L257" s="236"/>
      <c r="M257" s="236">
        <f>Заполните_Список!L167</f>
        <v>0</v>
      </c>
      <c r="N257" s="259" t="str">
        <f t="shared" si="14"/>
        <v/>
      </c>
      <c r="O257" s="236">
        <f>Заполните_Список!I167</f>
        <v>0</v>
      </c>
      <c r="P257" s="243"/>
      <c r="Q257" s="243"/>
      <c r="R257" s="243"/>
      <c r="S257" s="243"/>
      <c r="T257" s="236">
        <f>Заполните_Список!N166</f>
        <v>0</v>
      </c>
      <c r="U257" s="236">
        <f>Заполните_Список!O166</f>
        <v>0</v>
      </c>
      <c r="V257" s="236">
        <f>Заполните_Список!P166</f>
        <v>0</v>
      </c>
      <c r="W257" s="236">
        <f>Заполните_Список!Q166</f>
        <v>0</v>
      </c>
      <c r="X257" s="236">
        <f>Заполните_Список!R166</f>
        <v>0</v>
      </c>
      <c r="Y257" s="236">
        <f>Заполните_Список!S166</f>
        <v>0</v>
      </c>
      <c r="Z257" s="236">
        <f>Заполните_Список!T166</f>
        <v>0</v>
      </c>
      <c r="AA257" s="236">
        <f>Заполните_Список!U166</f>
        <v>0</v>
      </c>
      <c r="AB257" s="236">
        <f>Заполните_Список!V166</f>
        <v>0</v>
      </c>
      <c r="AC257" s="236">
        <f>Заполните_Список!W166</f>
        <v>0</v>
      </c>
      <c r="AD257" s="236">
        <f>Заполните_Список!X166</f>
        <v>0</v>
      </c>
      <c r="AE257" s="236">
        <f>Заполните_Список!Y166</f>
        <v>0</v>
      </c>
      <c r="AF257" s="236">
        <f>Заполните_Список!Z166</f>
        <v>0</v>
      </c>
      <c r="AG257" s="236">
        <f>Заполните_Список!AA166</f>
        <v>0</v>
      </c>
      <c r="AH257" s="236">
        <f>Заполните_Список!AB166</f>
        <v>0</v>
      </c>
      <c r="AI257" s="236">
        <f>Заполните_Список!AC166</f>
        <v>0</v>
      </c>
      <c r="AJ257" s="236">
        <f>Заполните_Список!AD166</f>
        <v>0</v>
      </c>
      <c r="AK257" s="236">
        <f>Заполните_Список!AE166</f>
        <v>0</v>
      </c>
      <c r="AL257" s="236">
        <f>Заполните_Список!AF166</f>
        <v>0</v>
      </c>
      <c r="AM257" s="236">
        <f>Заполните_Список!AG166</f>
        <v>0</v>
      </c>
      <c r="AN257" s="236">
        <f>Заполните_Список!AH166</f>
        <v>0</v>
      </c>
      <c r="AO257" s="236">
        <f>Заполните_Список!AI166</f>
        <v>0</v>
      </c>
      <c r="AP257" s="236">
        <f>Заполните_Список!AJ166</f>
        <v>0</v>
      </c>
      <c r="AQ257" s="236">
        <f>Заполните_Список!AK166</f>
        <v>0</v>
      </c>
    </row>
    <row r="258" spans="1:43" ht="18.75" customHeight="1">
      <c r="A258" s="243">
        <f>Заполните_Список!$B167</f>
        <v>255</v>
      </c>
      <c r="B258" s="244">
        <f>Заполните_Список!$C168</f>
        <v>0</v>
      </c>
      <c r="C258" s="258" t="str">
        <f t="shared" si="12"/>
        <v/>
      </c>
      <c r="D258" s="244">
        <f>Заполните_Список!$G168</f>
        <v>0</v>
      </c>
      <c r="E258" s="236"/>
      <c r="F258" s="243">
        <f t="shared" si="13"/>
        <v>255</v>
      </c>
      <c r="G258" s="236" t="e">
        <f>LEFT(Заполните_Список!$F168,FIND(" ",Заполните_Список!$F168,1)-1)</f>
        <v>#VALUE!</v>
      </c>
      <c r="H258" s="236" t="e">
        <f>MID(Заполните_Список!$F168,FIND(" ",Заполните_Список!$F168,1)+1,(FIND(" ",Заполните_Список!$F168,FIND(" ",Заполните_Список!$F168,1)+1)-FIND(" ",Заполните_Список!$F168,1))-1)</f>
        <v>#VALUE!</v>
      </c>
      <c r="I258" s="236" t="e">
        <f>RIGHT(Заполните_Список!$F168,LEN(Заполните_Список!$F168)-(FIND(" ",Заполните_Список!$F168,FIND(" ",Заполните_Список!$F168,1)+1)))</f>
        <v>#VALUE!</v>
      </c>
      <c r="J258" s="236"/>
      <c r="K258" s="347"/>
      <c r="L258" s="236"/>
      <c r="M258" s="236">
        <f>Заполните_Список!L168</f>
        <v>0</v>
      </c>
      <c r="N258" s="259" t="str">
        <f t="shared" si="14"/>
        <v/>
      </c>
      <c r="O258" s="236">
        <f>Заполните_Список!I168</f>
        <v>0</v>
      </c>
      <c r="P258" s="243"/>
      <c r="Q258" s="243"/>
      <c r="R258" s="243"/>
      <c r="S258" s="243"/>
      <c r="T258" s="236">
        <f>Заполните_Список!N167</f>
        <v>0</v>
      </c>
      <c r="U258" s="236">
        <f>Заполните_Список!O167</f>
        <v>0</v>
      </c>
      <c r="V258" s="236">
        <f>Заполните_Список!P167</f>
        <v>0</v>
      </c>
      <c r="W258" s="236">
        <f>Заполните_Список!Q167</f>
        <v>0</v>
      </c>
      <c r="X258" s="236">
        <f>Заполните_Список!R167</f>
        <v>0</v>
      </c>
      <c r="Y258" s="236">
        <f>Заполните_Список!S167</f>
        <v>0</v>
      </c>
      <c r="Z258" s="236">
        <f>Заполните_Список!T167</f>
        <v>0</v>
      </c>
      <c r="AA258" s="236">
        <f>Заполните_Список!U167</f>
        <v>0</v>
      </c>
      <c r="AB258" s="236">
        <f>Заполните_Список!V167</f>
        <v>0</v>
      </c>
      <c r="AC258" s="236">
        <f>Заполните_Список!W167</f>
        <v>0</v>
      </c>
      <c r="AD258" s="236">
        <f>Заполните_Список!X167</f>
        <v>0</v>
      </c>
      <c r="AE258" s="236">
        <f>Заполните_Список!Y167</f>
        <v>0</v>
      </c>
      <c r="AF258" s="236">
        <f>Заполните_Список!Z167</f>
        <v>0</v>
      </c>
      <c r="AG258" s="236">
        <f>Заполните_Список!AA167</f>
        <v>0</v>
      </c>
      <c r="AH258" s="236">
        <f>Заполните_Список!AB167</f>
        <v>0</v>
      </c>
      <c r="AI258" s="236">
        <f>Заполните_Список!AC167</f>
        <v>0</v>
      </c>
      <c r="AJ258" s="236">
        <f>Заполните_Список!AD167</f>
        <v>0</v>
      </c>
      <c r="AK258" s="236">
        <f>Заполните_Список!AE167</f>
        <v>0</v>
      </c>
      <c r="AL258" s="236">
        <f>Заполните_Список!AF167</f>
        <v>0</v>
      </c>
      <c r="AM258" s="236">
        <f>Заполните_Список!AG167</f>
        <v>0</v>
      </c>
      <c r="AN258" s="236">
        <f>Заполните_Список!AH167</f>
        <v>0</v>
      </c>
      <c r="AO258" s="236">
        <f>Заполните_Список!AI167</f>
        <v>0</v>
      </c>
      <c r="AP258" s="236">
        <f>Заполните_Список!AJ167</f>
        <v>0</v>
      </c>
      <c r="AQ258" s="236">
        <f>Заполните_Список!AK167</f>
        <v>0</v>
      </c>
    </row>
    <row r="259" spans="1:43" ht="18.75" customHeight="1">
      <c r="A259" s="243">
        <f>Заполните_Список!$B168</f>
        <v>256</v>
      </c>
      <c r="B259" s="244">
        <f>Заполните_Список!$C169</f>
        <v>0</v>
      </c>
      <c r="C259" s="258" t="str">
        <f t="shared" si="12"/>
        <v/>
      </c>
      <c r="D259" s="244">
        <f>Заполните_Список!$G169</f>
        <v>0</v>
      </c>
      <c r="E259" s="236"/>
      <c r="F259" s="243">
        <f t="shared" si="13"/>
        <v>256</v>
      </c>
      <c r="G259" s="236" t="e">
        <f>LEFT(Заполните_Список!$F169,FIND(" ",Заполните_Список!$F169,1)-1)</f>
        <v>#VALUE!</v>
      </c>
      <c r="H259" s="236" t="e">
        <f>MID(Заполните_Список!$F169,FIND(" ",Заполните_Список!$F169,1)+1,(FIND(" ",Заполните_Список!$F169,FIND(" ",Заполните_Список!$F169,1)+1)-FIND(" ",Заполните_Список!$F169,1))-1)</f>
        <v>#VALUE!</v>
      </c>
      <c r="I259" s="236" t="e">
        <f>RIGHT(Заполните_Список!$F169,LEN(Заполните_Список!$F169)-(FIND(" ",Заполните_Список!$F169,FIND(" ",Заполните_Список!$F169,1)+1)))</f>
        <v>#VALUE!</v>
      </c>
      <c r="J259" s="236"/>
      <c r="K259" s="347"/>
      <c r="L259" s="236"/>
      <c r="M259" s="236">
        <f>Заполните_Список!L169</f>
        <v>0</v>
      </c>
      <c r="N259" s="259" t="str">
        <f t="shared" si="14"/>
        <v/>
      </c>
      <c r="O259" s="236">
        <f>Заполните_Список!I169</f>
        <v>0</v>
      </c>
      <c r="P259" s="243"/>
      <c r="Q259" s="243"/>
      <c r="R259" s="243"/>
      <c r="S259" s="243"/>
      <c r="T259" s="236">
        <f>Заполните_Список!N168</f>
        <v>0</v>
      </c>
      <c r="U259" s="236">
        <f>Заполните_Список!O168</f>
        <v>0</v>
      </c>
      <c r="V259" s="236">
        <f>Заполните_Список!P168</f>
        <v>0</v>
      </c>
      <c r="W259" s="236">
        <f>Заполните_Список!Q168</f>
        <v>0</v>
      </c>
      <c r="X259" s="236">
        <f>Заполните_Список!R168</f>
        <v>0</v>
      </c>
      <c r="Y259" s="236">
        <f>Заполните_Список!S168</f>
        <v>0</v>
      </c>
      <c r="Z259" s="236">
        <f>Заполните_Список!T168</f>
        <v>0</v>
      </c>
      <c r="AA259" s="236">
        <f>Заполните_Список!U168</f>
        <v>0</v>
      </c>
      <c r="AB259" s="236">
        <f>Заполните_Список!V168</f>
        <v>0</v>
      </c>
      <c r="AC259" s="236">
        <f>Заполните_Список!W168</f>
        <v>0</v>
      </c>
      <c r="AD259" s="236">
        <f>Заполните_Список!X168</f>
        <v>0</v>
      </c>
      <c r="AE259" s="236">
        <f>Заполните_Список!Y168</f>
        <v>0</v>
      </c>
      <c r="AF259" s="236">
        <f>Заполните_Список!Z168</f>
        <v>0</v>
      </c>
      <c r="AG259" s="236">
        <f>Заполните_Список!AA168</f>
        <v>0</v>
      </c>
      <c r="AH259" s="236">
        <f>Заполните_Список!AB168</f>
        <v>0</v>
      </c>
      <c r="AI259" s="236">
        <f>Заполните_Список!AC168</f>
        <v>0</v>
      </c>
      <c r="AJ259" s="236">
        <f>Заполните_Список!AD168</f>
        <v>0</v>
      </c>
      <c r="AK259" s="236">
        <f>Заполните_Список!AE168</f>
        <v>0</v>
      </c>
      <c r="AL259" s="236">
        <f>Заполните_Список!AF168</f>
        <v>0</v>
      </c>
      <c r="AM259" s="236">
        <f>Заполните_Список!AG168</f>
        <v>0</v>
      </c>
      <c r="AN259" s="236">
        <f>Заполните_Список!AH168</f>
        <v>0</v>
      </c>
      <c r="AO259" s="236">
        <f>Заполните_Список!AI168</f>
        <v>0</v>
      </c>
      <c r="AP259" s="236">
        <f>Заполните_Список!AJ168</f>
        <v>0</v>
      </c>
      <c r="AQ259" s="236">
        <f>Заполните_Список!AK168</f>
        <v>0</v>
      </c>
    </row>
    <row r="260" spans="1:43" ht="18.75" customHeight="1">
      <c r="A260" s="243">
        <f>Заполните_Список!$B169</f>
        <v>257</v>
      </c>
      <c r="B260" s="244">
        <f>Заполните_Список!$C170</f>
        <v>0</v>
      </c>
      <c r="C260" s="258" t="str">
        <f t="shared" si="12"/>
        <v/>
      </c>
      <c r="D260" s="244">
        <f>Заполните_Список!$G170</f>
        <v>0</v>
      </c>
      <c r="E260" s="236"/>
      <c r="F260" s="243">
        <f t="shared" si="13"/>
        <v>257</v>
      </c>
      <c r="G260" s="236" t="e">
        <f>LEFT(Заполните_Список!$F170,FIND(" ",Заполните_Список!$F170,1)-1)</f>
        <v>#VALUE!</v>
      </c>
      <c r="H260" s="236" t="e">
        <f>MID(Заполните_Список!$F170,FIND(" ",Заполните_Список!$F170,1)+1,(FIND(" ",Заполните_Список!$F170,FIND(" ",Заполните_Список!$F170,1)+1)-FIND(" ",Заполните_Список!$F170,1))-1)</f>
        <v>#VALUE!</v>
      </c>
      <c r="I260" s="236" t="e">
        <f>RIGHT(Заполните_Список!$F170,LEN(Заполните_Список!$F170)-(FIND(" ",Заполните_Список!$F170,FIND(" ",Заполните_Список!$F170,1)+1)))</f>
        <v>#VALUE!</v>
      </c>
      <c r="J260" s="236"/>
      <c r="K260" s="347"/>
      <c r="L260" s="236"/>
      <c r="M260" s="236">
        <f>Заполните_Список!L170</f>
        <v>0</v>
      </c>
      <c r="N260" s="259" t="str">
        <f t="shared" si="14"/>
        <v/>
      </c>
      <c r="O260" s="236">
        <f>Заполните_Список!I170</f>
        <v>0</v>
      </c>
      <c r="P260" s="243"/>
      <c r="Q260" s="243"/>
      <c r="R260" s="243"/>
      <c r="S260" s="243"/>
      <c r="T260" s="236">
        <f>Заполните_Список!N169</f>
        <v>0</v>
      </c>
      <c r="U260" s="236">
        <f>Заполните_Список!O169</f>
        <v>0</v>
      </c>
      <c r="V260" s="236">
        <f>Заполните_Список!P169</f>
        <v>0</v>
      </c>
      <c r="W260" s="236">
        <f>Заполните_Список!Q169</f>
        <v>0</v>
      </c>
      <c r="X260" s="236">
        <f>Заполните_Список!R169</f>
        <v>0</v>
      </c>
      <c r="Y260" s="236">
        <f>Заполните_Список!S169</f>
        <v>0</v>
      </c>
      <c r="Z260" s="236">
        <f>Заполните_Список!T169</f>
        <v>0</v>
      </c>
      <c r="AA260" s="236">
        <f>Заполните_Список!U169</f>
        <v>0</v>
      </c>
      <c r="AB260" s="236">
        <f>Заполните_Список!V169</f>
        <v>0</v>
      </c>
      <c r="AC260" s="236">
        <f>Заполните_Список!W169</f>
        <v>0</v>
      </c>
      <c r="AD260" s="236">
        <f>Заполните_Список!X169</f>
        <v>0</v>
      </c>
      <c r="AE260" s="236">
        <f>Заполните_Список!Y169</f>
        <v>0</v>
      </c>
      <c r="AF260" s="236">
        <f>Заполните_Список!Z169</f>
        <v>0</v>
      </c>
      <c r="AG260" s="236">
        <f>Заполните_Список!AA169</f>
        <v>0</v>
      </c>
      <c r="AH260" s="236">
        <f>Заполните_Список!AB169</f>
        <v>0</v>
      </c>
      <c r="AI260" s="236">
        <f>Заполните_Список!AC169</f>
        <v>0</v>
      </c>
      <c r="AJ260" s="236">
        <f>Заполните_Список!AD169</f>
        <v>0</v>
      </c>
      <c r="AK260" s="236">
        <f>Заполните_Список!AE169</f>
        <v>0</v>
      </c>
      <c r="AL260" s="236">
        <f>Заполните_Список!AF169</f>
        <v>0</v>
      </c>
      <c r="AM260" s="236">
        <f>Заполните_Список!AG169</f>
        <v>0</v>
      </c>
      <c r="AN260" s="236">
        <f>Заполните_Список!AH169</f>
        <v>0</v>
      </c>
      <c r="AO260" s="236">
        <f>Заполните_Список!AI169</f>
        <v>0</v>
      </c>
      <c r="AP260" s="236">
        <f>Заполните_Список!AJ169</f>
        <v>0</v>
      </c>
      <c r="AQ260" s="236">
        <f>Заполните_Список!AK169</f>
        <v>0</v>
      </c>
    </row>
    <row r="261" spans="1:43" ht="18.75" customHeight="1">
      <c r="A261" s="243">
        <f>Заполните_Список!$B170</f>
        <v>258</v>
      </c>
      <c r="B261" s="244">
        <f>Заполните_Список!$C171</f>
        <v>0</v>
      </c>
      <c r="C261" s="258" t="str">
        <f t="shared" si="12"/>
        <v/>
      </c>
      <c r="D261" s="244">
        <f>Заполните_Список!$G171</f>
        <v>0</v>
      </c>
      <c r="E261" s="236"/>
      <c r="F261" s="243">
        <f t="shared" si="13"/>
        <v>258</v>
      </c>
      <c r="G261" s="236" t="e">
        <f>LEFT(Заполните_Список!$F171,FIND(" ",Заполните_Список!$F171,1)-1)</f>
        <v>#VALUE!</v>
      </c>
      <c r="H261" s="236" t="e">
        <f>MID(Заполните_Список!$F171,FIND(" ",Заполните_Список!$F171,1)+1,(FIND(" ",Заполните_Список!$F171,FIND(" ",Заполните_Список!$F171,1)+1)-FIND(" ",Заполните_Список!$F171,1))-1)</f>
        <v>#VALUE!</v>
      </c>
      <c r="I261" s="236" t="e">
        <f>RIGHT(Заполните_Список!$F171,LEN(Заполните_Список!$F171)-(FIND(" ",Заполните_Список!$F171,FIND(" ",Заполните_Список!$F171,1)+1)))</f>
        <v>#VALUE!</v>
      </c>
      <c r="J261" s="236"/>
      <c r="K261" s="347"/>
      <c r="L261" s="236"/>
      <c r="M261" s="236">
        <f>Заполните_Список!L171</f>
        <v>0</v>
      </c>
      <c r="N261" s="259" t="str">
        <f t="shared" si="14"/>
        <v/>
      </c>
      <c r="O261" s="236">
        <f>Заполните_Список!I171</f>
        <v>0</v>
      </c>
      <c r="P261" s="243"/>
      <c r="Q261" s="243"/>
      <c r="R261" s="243"/>
      <c r="S261" s="243"/>
      <c r="T261" s="236">
        <f>Заполните_Список!N170</f>
        <v>0</v>
      </c>
      <c r="U261" s="236">
        <f>Заполните_Список!O170</f>
        <v>0</v>
      </c>
      <c r="V261" s="236">
        <f>Заполните_Список!P170</f>
        <v>0</v>
      </c>
      <c r="W261" s="236">
        <f>Заполните_Список!Q170</f>
        <v>0</v>
      </c>
      <c r="X261" s="236">
        <f>Заполните_Список!R170</f>
        <v>0</v>
      </c>
      <c r="Y261" s="236">
        <f>Заполните_Список!S170</f>
        <v>0</v>
      </c>
      <c r="Z261" s="236">
        <f>Заполните_Список!T170</f>
        <v>0</v>
      </c>
      <c r="AA261" s="236">
        <f>Заполните_Список!U170</f>
        <v>0</v>
      </c>
      <c r="AB261" s="236">
        <f>Заполните_Список!V170</f>
        <v>0</v>
      </c>
      <c r="AC261" s="236">
        <f>Заполните_Список!W170</f>
        <v>0</v>
      </c>
      <c r="AD261" s="236">
        <f>Заполните_Список!X170</f>
        <v>0</v>
      </c>
      <c r="AE261" s="236">
        <f>Заполните_Список!Y170</f>
        <v>0</v>
      </c>
      <c r="AF261" s="236">
        <f>Заполните_Список!Z170</f>
        <v>0</v>
      </c>
      <c r="AG261" s="236">
        <f>Заполните_Список!AA170</f>
        <v>0</v>
      </c>
      <c r="AH261" s="236">
        <f>Заполните_Список!AB170</f>
        <v>0</v>
      </c>
      <c r="AI261" s="236">
        <f>Заполните_Список!AC170</f>
        <v>0</v>
      </c>
      <c r="AJ261" s="236">
        <f>Заполните_Список!AD170</f>
        <v>0</v>
      </c>
      <c r="AK261" s="236">
        <f>Заполните_Список!AE170</f>
        <v>0</v>
      </c>
      <c r="AL261" s="236">
        <f>Заполните_Список!AF170</f>
        <v>0</v>
      </c>
      <c r="AM261" s="236">
        <f>Заполните_Список!AG170</f>
        <v>0</v>
      </c>
      <c r="AN261" s="236">
        <f>Заполните_Список!AH170</f>
        <v>0</v>
      </c>
      <c r="AO261" s="236">
        <f>Заполните_Список!AI170</f>
        <v>0</v>
      </c>
      <c r="AP261" s="236">
        <f>Заполните_Список!AJ170</f>
        <v>0</v>
      </c>
      <c r="AQ261" s="236">
        <f>Заполните_Список!AK170</f>
        <v>0</v>
      </c>
    </row>
    <row r="262" spans="1:43" ht="18.75" customHeight="1">
      <c r="A262" s="243">
        <f>Заполните_Список!$B171</f>
        <v>259</v>
      </c>
      <c r="B262" s="244">
        <f>Заполните_Список!$C172</f>
        <v>0</v>
      </c>
      <c r="C262" s="258" t="str">
        <f t="shared" ref="C262:C325" si="15">IFERROR(VLOOKUP(B262,msu,2,0),"")</f>
        <v/>
      </c>
      <c r="D262" s="244">
        <f>Заполните_Список!$G172</f>
        <v>0</v>
      </c>
      <c r="E262" s="236"/>
      <c r="F262" s="243">
        <f t="shared" ref="F262:F325" si="16">F261+1</f>
        <v>259</v>
      </c>
      <c r="G262" s="236" t="e">
        <f>LEFT(Заполните_Список!$F172,FIND(" ",Заполните_Список!$F172,1)-1)</f>
        <v>#VALUE!</v>
      </c>
      <c r="H262" s="236" t="e">
        <f>MID(Заполните_Список!$F172,FIND(" ",Заполните_Список!$F172,1)+1,(FIND(" ",Заполните_Список!$F172,FIND(" ",Заполните_Список!$F172,1)+1)-FIND(" ",Заполните_Список!$F172,1))-1)</f>
        <v>#VALUE!</v>
      </c>
      <c r="I262" s="236" t="e">
        <f>RIGHT(Заполните_Список!$F172,LEN(Заполните_Список!$F172)-(FIND(" ",Заполните_Список!$F172,FIND(" ",Заполните_Список!$F172,1)+1)))</f>
        <v>#VALUE!</v>
      </c>
      <c r="J262" s="236"/>
      <c r="K262" s="347"/>
      <c r="L262" s="236"/>
      <c r="M262" s="236">
        <f>Заполните_Список!L172</f>
        <v>0</v>
      </c>
      <c r="N262" s="259" t="str">
        <f t="shared" ref="N262:N325" si="17">IFERROR(VLOOKUP(D262,oo,3,0),"")</f>
        <v/>
      </c>
      <c r="O262" s="236">
        <f>Заполните_Список!I172</f>
        <v>0</v>
      </c>
      <c r="P262" s="243"/>
      <c r="Q262" s="243"/>
      <c r="R262" s="243"/>
      <c r="S262" s="243"/>
      <c r="T262" s="236">
        <f>Заполните_Список!N171</f>
        <v>0</v>
      </c>
      <c r="U262" s="236">
        <f>Заполните_Список!O171</f>
        <v>0</v>
      </c>
      <c r="V262" s="236">
        <f>Заполните_Список!P171</f>
        <v>0</v>
      </c>
      <c r="W262" s="236">
        <f>Заполните_Список!Q171</f>
        <v>0</v>
      </c>
      <c r="X262" s="236">
        <f>Заполните_Список!R171</f>
        <v>0</v>
      </c>
      <c r="Y262" s="236">
        <f>Заполните_Список!S171</f>
        <v>0</v>
      </c>
      <c r="Z262" s="236">
        <f>Заполните_Список!T171</f>
        <v>0</v>
      </c>
      <c r="AA262" s="236">
        <f>Заполните_Список!U171</f>
        <v>0</v>
      </c>
      <c r="AB262" s="236">
        <f>Заполните_Список!V171</f>
        <v>0</v>
      </c>
      <c r="AC262" s="236">
        <f>Заполните_Список!W171</f>
        <v>0</v>
      </c>
      <c r="AD262" s="236">
        <f>Заполните_Список!X171</f>
        <v>0</v>
      </c>
      <c r="AE262" s="236">
        <f>Заполните_Список!Y171</f>
        <v>0</v>
      </c>
      <c r="AF262" s="236">
        <f>Заполните_Список!Z171</f>
        <v>0</v>
      </c>
      <c r="AG262" s="236">
        <f>Заполните_Список!AA171</f>
        <v>0</v>
      </c>
      <c r="AH262" s="236">
        <f>Заполните_Список!AB171</f>
        <v>0</v>
      </c>
      <c r="AI262" s="236">
        <f>Заполните_Список!AC171</f>
        <v>0</v>
      </c>
      <c r="AJ262" s="236">
        <f>Заполните_Список!AD171</f>
        <v>0</v>
      </c>
      <c r="AK262" s="236">
        <f>Заполните_Список!AE171</f>
        <v>0</v>
      </c>
      <c r="AL262" s="236">
        <f>Заполните_Список!AF171</f>
        <v>0</v>
      </c>
      <c r="AM262" s="236">
        <f>Заполните_Список!AG171</f>
        <v>0</v>
      </c>
      <c r="AN262" s="236">
        <f>Заполните_Список!AH171</f>
        <v>0</v>
      </c>
      <c r="AO262" s="236">
        <f>Заполните_Список!AI171</f>
        <v>0</v>
      </c>
      <c r="AP262" s="236">
        <f>Заполните_Список!AJ171</f>
        <v>0</v>
      </c>
      <c r="AQ262" s="236">
        <f>Заполните_Список!AK171</f>
        <v>0</v>
      </c>
    </row>
    <row r="263" spans="1:43" ht="18.75" customHeight="1">
      <c r="A263" s="243">
        <f>Заполните_Список!$B172</f>
        <v>260</v>
      </c>
      <c r="B263" s="244">
        <f>Заполните_Список!$C173</f>
        <v>0</v>
      </c>
      <c r="C263" s="258" t="str">
        <f t="shared" si="15"/>
        <v/>
      </c>
      <c r="D263" s="244">
        <f>Заполните_Список!$G173</f>
        <v>0</v>
      </c>
      <c r="E263" s="236"/>
      <c r="F263" s="243">
        <f t="shared" si="16"/>
        <v>260</v>
      </c>
      <c r="G263" s="236" t="e">
        <f>LEFT(Заполните_Список!$F173,FIND(" ",Заполните_Список!$F173,1)-1)</f>
        <v>#VALUE!</v>
      </c>
      <c r="H263" s="236" t="e">
        <f>MID(Заполните_Список!$F173,FIND(" ",Заполните_Список!$F173,1)+1,(FIND(" ",Заполните_Список!$F173,FIND(" ",Заполните_Список!$F173,1)+1)-FIND(" ",Заполните_Список!$F173,1))-1)</f>
        <v>#VALUE!</v>
      </c>
      <c r="I263" s="236" t="e">
        <f>RIGHT(Заполните_Список!$F173,LEN(Заполните_Список!$F173)-(FIND(" ",Заполните_Список!$F173,FIND(" ",Заполните_Список!$F173,1)+1)))</f>
        <v>#VALUE!</v>
      </c>
      <c r="J263" s="236"/>
      <c r="K263" s="347"/>
      <c r="L263" s="236"/>
      <c r="M263" s="236">
        <f>Заполните_Список!L173</f>
        <v>0</v>
      </c>
      <c r="N263" s="259" t="str">
        <f t="shared" si="17"/>
        <v/>
      </c>
      <c r="O263" s="236">
        <f>Заполните_Список!I173</f>
        <v>0</v>
      </c>
      <c r="P263" s="243"/>
      <c r="Q263" s="243"/>
      <c r="R263" s="243"/>
      <c r="S263" s="243"/>
      <c r="T263" s="236">
        <f>Заполните_Список!N172</f>
        <v>0</v>
      </c>
      <c r="U263" s="236">
        <f>Заполните_Список!O172</f>
        <v>0</v>
      </c>
      <c r="V263" s="236">
        <f>Заполните_Список!P172</f>
        <v>0</v>
      </c>
      <c r="W263" s="236">
        <f>Заполните_Список!Q172</f>
        <v>0</v>
      </c>
      <c r="X263" s="236">
        <f>Заполните_Список!R172</f>
        <v>0</v>
      </c>
      <c r="Y263" s="236">
        <f>Заполните_Список!S172</f>
        <v>0</v>
      </c>
      <c r="Z263" s="236">
        <f>Заполните_Список!T172</f>
        <v>0</v>
      </c>
      <c r="AA263" s="236">
        <f>Заполните_Список!U172</f>
        <v>0</v>
      </c>
      <c r="AB263" s="236">
        <f>Заполните_Список!V172</f>
        <v>0</v>
      </c>
      <c r="AC263" s="236">
        <f>Заполните_Список!W172</f>
        <v>0</v>
      </c>
      <c r="AD263" s="236">
        <f>Заполните_Список!X172</f>
        <v>0</v>
      </c>
      <c r="AE263" s="236">
        <f>Заполните_Список!Y172</f>
        <v>0</v>
      </c>
      <c r="AF263" s="236">
        <f>Заполните_Список!Z172</f>
        <v>0</v>
      </c>
      <c r="AG263" s="236">
        <f>Заполните_Список!AA172</f>
        <v>0</v>
      </c>
      <c r="AH263" s="236">
        <f>Заполните_Список!AB172</f>
        <v>0</v>
      </c>
      <c r="AI263" s="236">
        <f>Заполните_Список!AC172</f>
        <v>0</v>
      </c>
      <c r="AJ263" s="236">
        <f>Заполните_Список!AD172</f>
        <v>0</v>
      </c>
      <c r="AK263" s="236">
        <f>Заполните_Список!AE172</f>
        <v>0</v>
      </c>
      <c r="AL263" s="236">
        <f>Заполните_Список!AF172</f>
        <v>0</v>
      </c>
      <c r="AM263" s="236">
        <f>Заполните_Список!AG172</f>
        <v>0</v>
      </c>
      <c r="AN263" s="236">
        <f>Заполните_Список!AH172</f>
        <v>0</v>
      </c>
      <c r="AO263" s="236">
        <f>Заполните_Список!AI172</f>
        <v>0</v>
      </c>
      <c r="AP263" s="236">
        <f>Заполните_Список!AJ172</f>
        <v>0</v>
      </c>
      <c r="AQ263" s="236">
        <f>Заполните_Список!AK172</f>
        <v>0</v>
      </c>
    </row>
    <row r="264" spans="1:43" ht="18.75" customHeight="1">
      <c r="A264" s="243">
        <f>Заполните_Список!$B173</f>
        <v>261</v>
      </c>
      <c r="B264" s="244">
        <f>Заполните_Список!$C174</f>
        <v>0</v>
      </c>
      <c r="C264" s="258" t="str">
        <f t="shared" si="15"/>
        <v/>
      </c>
      <c r="D264" s="244">
        <f>Заполните_Список!$G174</f>
        <v>0</v>
      </c>
      <c r="E264" s="236"/>
      <c r="F264" s="243">
        <f t="shared" si="16"/>
        <v>261</v>
      </c>
      <c r="G264" s="236" t="e">
        <f>LEFT(Заполните_Список!$F174,FIND(" ",Заполните_Список!$F174,1)-1)</f>
        <v>#VALUE!</v>
      </c>
      <c r="H264" s="236" t="e">
        <f>MID(Заполните_Список!$F174,FIND(" ",Заполните_Список!$F174,1)+1,(FIND(" ",Заполните_Список!$F174,FIND(" ",Заполните_Список!$F174,1)+1)-FIND(" ",Заполните_Список!$F174,1))-1)</f>
        <v>#VALUE!</v>
      </c>
      <c r="I264" s="236" t="e">
        <f>RIGHT(Заполните_Список!$F174,LEN(Заполните_Список!$F174)-(FIND(" ",Заполните_Список!$F174,FIND(" ",Заполните_Список!$F174,1)+1)))</f>
        <v>#VALUE!</v>
      </c>
      <c r="J264" s="236"/>
      <c r="K264" s="347"/>
      <c r="L264" s="236"/>
      <c r="M264" s="236">
        <f>Заполните_Список!L174</f>
        <v>0</v>
      </c>
      <c r="N264" s="259" t="str">
        <f t="shared" si="17"/>
        <v/>
      </c>
      <c r="O264" s="236">
        <f>Заполните_Список!I174</f>
        <v>0</v>
      </c>
      <c r="P264" s="243"/>
      <c r="Q264" s="243"/>
      <c r="R264" s="243"/>
      <c r="S264" s="243"/>
      <c r="T264" s="236">
        <f>Заполните_Список!N173</f>
        <v>0</v>
      </c>
      <c r="U264" s="236">
        <f>Заполните_Список!O173</f>
        <v>0</v>
      </c>
      <c r="V264" s="236">
        <f>Заполните_Список!P173</f>
        <v>0</v>
      </c>
      <c r="W264" s="236">
        <f>Заполните_Список!Q173</f>
        <v>0</v>
      </c>
      <c r="X264" s="236">
        <f>Заполните_Список!R173</f>
        <v>0</v>
      </c>
      <c r="Y264" s="236">
        <f>Заполните_Список!S173</f>
        <v>0</v>
      </c>
      <c r="Z264" s="236">
        <f>Заполните_Список!T173</f>
        <v>0</v>
      </c>
      <c r="AA264" s="236">
        <f>Заполните_Список!U173</f>
        <v>0</v>
      </c>
      <c r="AB264" s="236">
        <f>Заполните_Список!V173</f>
        <v>0</v>
      </c>
      <c r="AC264" s="236">
        <f>Заполните_Список!W173</f>
        <v>0</v>
      </c>
      <c r="AD264" s="236">
        <f>Заполните_Список!X173</f>
        <v>0</v>
      </c>
      <c r="AE264" s="236">
        <f>Заполните_Список!Y173</f>
        <v>0</v>
      </c>
      <c r="AF264" s="236">
        <f>Заполните_Список!Z173</f>
        <v>0</v>
      </c>
      <c r="AG264" s="236">
        <f>Заполните_Список!AA173</f>
        <v>0</v>
      </c>
      <c r="AH264" s="236">
        <f>Заполните_Список!AB173</f>
        <v>0</v>
      </c>
      <c r="AI264" s="236">
        <f>Заполните_Список!AC173</f>
        <v>0</v>
      </c>
      <c r="AJ264" s="236">
        <f>Заполните_Список!AD173</f>
        <v>0</v>
      </c>
      <c r="AK264" s="236">
        <f>Заполните_Список!AE173</f>
        <v>0</v>
      </c>
      <c r="AL264" s="236">
        <f>Заполните_Список!AF173</f>
        <v>0</v>
      </c>
      <c r="AM264" s="236">
        <f>Заполните_Список!AG173</f>
        <v>0</v>
      </c>
      <c r="AN264" s="236">
        <f>Заполните_Список!AH173</f>
        <v>0</v>
      </c>
      <c r="AO264" s="236">
        <f>Заполните_Список!AI173</f>
        <v>0</v>
      </c>
      <c r="AP264" s="236">
        <f>Заполните_Список!AJ173</f>
        <v>0</v>
      </c>
      <c r="AQ264" s="236">
        <f>Заполните_Список!AK173</f>
        <v>0</v>
      </c>
    </row>
    <row r="265" spans="1:43" ht="18.75" customHeight="1">
      <c r="A265" s="243">
        <f>Заполните_Список!$B174</f>
        <v>262</v>
      </c>
      <c r="B265" s="244">
        <f>Заполните_Список!$C175</f>
        <v>0</v>
      </c>
      <c r="C265" s="258" t="str">
        <f t="shared" si="15"/>
        <v/>
      </c>
      <c r="D265" s="244">
        <f>Заполните_Список!$G175</f>
        <v>0</v>
      </c>
      <c r="E265" s="236"/>
      <c r="F265" s="243">
        <f t="shared" si="16"/>
        <v>262</v>
      </c>
      <c r="G265" s="236" t="e">
        <f>LEFT(Заполните_Список!$F175,FIND(" ",Заполните_Список!$F175,1)-1)</f>
        <v>#VALUE!</v>
      </c>
      <c r="H265" s="236" t="e">
        <f>MID(Заполните_Список!$F175,FIND(" ",Заполните_Список!$F175,1)+1,(FIND(" ",Заполните_Список!$F175,FIND(" ",Заполните_Список!$F175,1)+1)-FIND(" ",Заполните_Список!$F175,1))-1)</f>
        <v>#VALUE!</v>
      </c>
      <c r="I265" s="236" t="e">
        <f>RIGHT(Заполните_Список!$F175,LEN(Заполните_Список!$F175)-(FIND(" ",Заполните_Список!$F175,FIND(" ",Заполните_Список!$F175,1)+1)))</f>
        <v>#VALUE!</v>
      </c>
      <c r="J265" s="236"/>
      <c r="K265" s="347"/>
      <c r="L265" s="236"/>
      <c r="M265" s="236">
        <f>Заполните_Список!L175</f>
        <v>0</v>
      </c>
      <c r="N265" s="259" t="str">
        <f t="shared" si="17"/>
        <v/>
      </c>
      <c r="O265" s="236">
        <f>Заполните_Список!I175</f>
        <v>0</v>
      </c>
      <c r="P265" s="243"/>
      <c r="Q265" s="243"/>
      <c r="R265" s="243"/>
      <c r="S265" s="243"/>
      <c r="T265" s="236">
        <f>Заполните_Список!N174</f>
        <v>0</v>
      </c>
      <c r="U265" s="236">
        <f>Заполните_Список!O174</f>
        <v>0</v>
      </c>
      <c r="V265" s="236">
        <f>Заполните_Список!P174</f>
        <v>0</v>
      </c>
      <c r="W265" s="236">
        <f>Заполните_Список!Q174</f>
        <v>0</v>
      </c>
      <c r="X265" s="236">
        <f>Заполните_Список!R174</f>
        <v>0</v>
      </c>
      <c r="Y265" s="236">
        <f>Заполните_Список!S174</f>
        <v>0</v>
      </c>
      <c r="Z265" s="236">
        <f>Заполните_Список!T174</f>
        <v>0</v>
      </c>
      <c r="AA265" s="236">
        <f>Заполните_Список!U174</f>
        <v>0</v>
      </c>
      <c r="AB265" s="236">
        <f>Заполните_Список!V174</f>
        <v>0</v>
      </c>
      <c r="AC265" s="236">
        <f>Заполните_Список!W174</f>
        <v>0</v>
      </c>
      <c r="AD265" s="236">
        <f>Заполните_Список!X174</f>
        <v>0</v>
      </c>
      <c r="AE265" s="236">
        <f>Заполните_Список!Y174</f>
        <v>0</v>
      </c>
      <c r="AF265" s="236">
        <f>Заполните_Список!Z174</f>
        <v>0</v>
      </c>
      <c r="AG265" s="236">
        <f>Заполните_Список!AA174</f>
        <v>0</v>
      </c>
      <c r="AH265" s="236">
        <f>Заполните_Список!AB174</f>
        <v>0</v>
      </c>
      <c r="AI265" s="236">
        <f>Заполните_Список!AC174</f>
        <v>0</v>
      </c>
      <c r="AJ265" s="236">
        <f>Заполните_Список!AD174</f>
        <v>0</v>
      </c>
      <c r="AK265" s="236">
        <f>Заполните_Список!AE174</f>
        <v>0</v>
      </c>
      <c r="AL265" s="236">
        <f>Заполните_Список!AF174</f>
        <v>0</v>
      </c>
      <c r="AM265" s="236">
        <f>Заполните_Список!AG174</f>
        <v>0</v>
      </c>
      <c r="AN265" s="236">
        <f>Заполните_Список!AH174</f>
        <v>0</v>
      </c>
      <c r="AO265" s="236">
        <f>Заполните_Список!AI174</f>
        <v>0</v>
      </c>
      <c r="AP265" s="236">
        <f>Заполните_Список!AJ174</f>
        <v>0</v>
      </c>
      <c r="AQ265" s="236">
        <f>Заполните_Список!AK174</f>
        <v>0</v>
      </c>
    </row>
    <row r="266" spans="1:43" ht="18.75" customHeight="1">
      <c r="A266" s="243">
        <f>Заполните_Список!$B175</f>
        <v>263</v>
      </c>
      <c r="B266" s="244">
        <f>Заполните_Список!$C176</f>
        <v>0</v>
      </c>
      <c r="C266" s="258" t="str">
        <f t="shared" si="15"/>
        <v/>
      </c>
      <c r="D266" s="244">
        <f>Заполните_Список!$G176</f>
        <v>0</v>
      </c>
      <c r="E266" s="236"/>
      <c r="F266" s="243">
        <f t="shared" si="16"/>
        <v>263</v>
      </c>
      <c r="G266" s="236" t="e">
        <f>LEFT(Заполните_Список!$F176,FIND(" ",Заполните_Список!$F176,1)-1)</f>
        <v>#VALUE!</v>
      </c>
      <c r="H266" s="236" t="e">
        <f>MID(Заполните_Список!$F176,FIND(" ",Заполните_Список!$F176,1)+1,(FIND(" ",Заполните_Список!$F176,FIND(" ",Заполните_Список!$F176,1)+1)-FIND(" ",Заполните_Список!$F176,1))-1)</f>
        <v>#VALUE!</v>
      </c>
      <c r="I266" s="236" t="e">
        <f>RIGHT(Заполните_Список!$F176,LEN(Заполните_Список!$F176)-(FIND(" ",Заполните_Список!$F176,FIND(" ",Заполните_Список!$F176,1)+1)))</f>
        <v>#VALUE!</v>
      </c>
      <c r="J266" s="236"/>
      <c r="K266" s="347"/>
      <c r="L266" s="236"/>
      <c r="M266" s="236">
        <f>Заполните_Список!L176</f>
        <v>0</v>
      </c>
      <c r="N266" s="259" t="str">
        <f t="shared" si="17"/>
        <v/>
      </c>
      <c r="O266" s="236">
        <f>Заполните_Список!I176</f>
        <v>0</v>
      </c>
      <c r="P266" s="243"/>
      <c r="Q266" s="243"/>
      <c r="R266" s="243"/>
      <c r="S266" s="243"/>
      <c r="T266" s="236">
        <f>Заполните_Список!N175</f>
        <v>0</v>
      </c>
      <c r="U266" s="236">
        <f>Заполните_Список!O175</f>
        <v>0</v>
      </c>
      <c r="V266" s="236">
        <f>Заполните_Список!P175</f>
        <v>0</v>
      </c>
      <c r="W266" s="236">
        <f>Заполните_Список!Q175</f>
        <v>0</v>
      </c>
      <c r="X266" s="236">
        <f>Заполните_Список!R175</f>
        <v>0</v>
      </c>
      <c r="Y266" s="236">
        <f>Заполните_Список!S175</f>
        <v>0</v>
      </c>
      <c r="Z266" s="236">
        <f>Заполните_Список!T175</f>
        <v>0</v>
      </c>
      <c r="AA266" s="236">
        <f>Заполните_Список!U175</f>
        <v>0</v>
      </c>
      <c r="AB266" s="236">
        <f>Заполните_Список!V175</f>
        <v>0</v>
      </c>
      <c r="AC266" s="236">
        <f>Заполните_Список!W175</f>
        <v>0</v>
      </c>
      <c r="AD266" s="236">
        <f>Заполните_Список!X175</f>
        <v>0</v>
      </c>
      <c r="AE266" s="236">
        <f>Заполните_Список!Y175</f>
        <v>0</v>
      </c>
      <c r="AF266" s="236">
        <f>Заполните_Список!Z175</f>
        <v>0</v>
      </c>
      <c r="AG266" s="236">
        <f>Заполните_Список!AA175</f>
        <v>0</v>
      </c>
      <c r="AH266" s="236">
        <f>Заполните_Список!AB175</f>
        <v>0</v>
      </c>
      <c r="AI266" s="236">
        <f>Заполните_Список!AC175</f>
        <v>0</v>
      </c>
      <c r="AJ266" s="236">
        <f>Заполните_Список!AD175</f>
        <v>0</v>
      </c>
      <c r="AK266" s="236">
        <f>Заполните_Список!AE175</f>
        <v>0</v>
      </c>
      <c r="AL266" s="236">
        <f>Заполните_Список!AF175</f>
        <v>0</v>
      </c>
      <c r="AM266" s="236">
        <f>Заполните_Список!AG175</f>
        <v>0</v>
      </c>
      <c r="AN266" s="236">
        <f>Заполните_Список!AH175</f>
        <v>0</v>
      </c>
      <c r="AO266" s="236">
        <f>Заполните_Список!AI175</f>
        <v>0</v>
      </c>
      <c r="AP266" s="236">
        <f>Заполните_Список!AJ175</f>
        <v>0</v>
      </c>
      <c r="AQ266" s="236">
        <f>Заполните_Список!AK175</f>
        <v>0</v>
      </c>
    </row>
    <row r="267" spans="1:43" ht="18.75" customHeight="1">
      <c r="A267" s="243">
        <f>Заполните_Список!$B176</f>
        <v>264</v>
      </c>
      <c r="B267" s="244">
        <f>Заполните_Список!$C177</f>
        <v>0</v>
      </c>
      <c r="C267" s="258" t="str">
        <f t="shared" si="15"/>
        <v/>
      </c>
      <c r="D267" s="244">
        <f>Заполните_Список!$G177</f>
        <v>0</v>
      </c>
      <c r="E267" s="236"/>
      <c r="F267" s="243">
        <f t="shared" si="16"/>
        <v>264</v>
      </c>
      <c r="G267" s="236" t="e">
        <f>LEFT(Заполните_Список!$F177,FIND(" ",Заполните_Список!$F177,1)-1)</f>
        <v>#VALUE!</v>
      </c>
      <c r="H267" s="236" t="e">
        <f>MID(Заполните_Список!$F177,FIND(" ",Заполните_Список!$F177,1)+1,(FIND(" ",Заполните_Список!$F177,FIND(" ",Заполните_Список!$F177,1)+1)-FIND(" ",Заполните_Список!$F177,1))-1)</f>
        <v>#VALUE!</v>
      </c>
      <c r="I267" s="236" t="e">
        <f>RIGHT(Заполните_Список!$F177,LEN(Заполните_Список!$F177)-(FIND(" ",Заполните_Список!$F177,FIND(" ",Заполните_Список!$F177,1)+1)))</f>
        <v>#VALUE!</v>
      </c>
      <c r="J267" s="236"/>
      <c r="K267" s="347"/>
      <c r="L267" s="236"/>
      <c r="M267" s="236">
        <f>Заполните_Список!L177</f>
        <v>0</v>
      </c>
      <c r="N267" s="259" t="str">
        <f t="shared" si="17"/>
        <v/>
      </c>
      <c r="O267" s="236">
        <f>Заполните_Список!I177</f>
        <v>0</v>
      </c>
      <c r="P267" s="243"/>
      <c r="Q267" s="243"/>
      <c r="R267" s="243"/>
      <c r="S267" s="243"/>
      <c r="T267" s="236">
        <f>Заполните_Список!N176</f>
        <v>0</v>
      </c>
      <c r="U267" s="236">
        <f>Заполните_Список!O176</f>
        <v>0</v>
      </c>
      <c r="V267" s="236">
        <f>Заполните_Список!P176</f>
        <v>0</v>
      </c>
      <c r="W267" s="236">
        <f>Заполните_Список!Q176</f>
        <v>0</v>
      </c>
      <c r="X267" s="236">
        <f>Заполните_Список!R176</f>
        <v>0</v>
      </c>
      <c r="Y267" s="236">
        <f>Заполните_Список!S176</f>
        <v>0</v>
      </c>
      <c r="Z267" s="236">
        <f>Заполните_Список!T176</f>
        <v>0</v>
      </c>
      <c r="AA267" s="236">
        <f>Заполните_Список!U176</f>
        <v>0</v>
      </c>
      <c r="AB267" s="236">
        <f>Заполните_Список!V176</f>
        <v>0</v>
      </c>
      <c r="AC267" s="236">
        <f>Заполните_Список!W176</f>
        <v>0</v>
      </c>
      <c r="AD267" s="236">
        <f>Заполните_Список!X176</f>
        <v>0</v>
      </c>
      <c r="AE267" s="236">
        <f>Заполните_Список!Y176</f>
        <v>0</v>
      </c>
      <c r="AF267" s="236">
        <f>Заполните_Список!Z176</f>
        <v>0</v>
      </c>
      <c r="AG267" s="236">
        <f>Заполните_Список!AA176</f>
        <v>0</v>
      </c>
      <c r="AH267" s="236">
        <f>Заполните_Список!AB176</f>
        <v>0</v>
      </c>
      <c r="AI267" s="236">
        <f>Заполните_Список!AC176</f>
        <v>0</v>
      </c>
      <c r="AJ267" s="236">
        <f>Заполните_Список!AD176</f>
        <v>0</v>
      </c>
      <c r="AK267" s="236">
        <f>Заполните_Список!AE176</f>
        <v>0</v>
      </c>
      <c r="AL267" s="236">
        <f>Заполните_Список!AF176</f>
        <v>0</v>
      </c>
      <c r="AM267" s="236">
        <f>Заполните_Список!AG176</f>
        <v>0</v>
      </c>
      <c r="AN267" s="236">
        <f>Заполните_Список!AH176</f>
        <v>0</v>
      </c>
      <c r="AO267" s="236">
        <f>Заполните_Список!AI176</f>
        <v>0</v>
      </c>
      <c r="AP267" s="236">
        <f>Заполните_Список!AJ176</f>
        <v>0</v>
      </c>
      <c r="AQ267" s="236">
        <f>Заполните_Список!AK176</f>
        <v>0</v>
      </c>
    </row>
    <row r="268" spans="1:43" ht="18.75" customHeight="1">
      <c r="A268" s="243">
        <f>Заполните_Список!$B177</f>
        <v>265</v>
      </c>
      <c r="B268" s="244">
        <f>Заполните_Список!$C178</f>
        <v>0</v>
      </c>
      <c r="C268" s="258" t="str">
        <f t="shared" si="15"/>
        <v/>
      </c>
      <c r="D268" s="244">
        <f>Заполните_Список!$G178</f>
        <v>0</v>
      </c>
      <c r="E268" s="236"/>
      <c r="F268" s="243">
        <f t="shared" si="16"/>
        <v>265</v>
      </c>
      <c r="G268" s="236" t="e">
        <f>LEFT(Заполните_Список!$F178,FIND(" ",Заполните_Список!$F178,1)-1)</f>
        <v>#VALUE!</v>
      </c>
      <c r="H268" s="236" t="e">
        <f>MID(Заполните_Список!$F178,FIND(" ",Заполните_Список!$F178,1)+1,(FIND(" ",Заполните_Список!$F178,FIND(" ",Заполните_Список!$F178,1)+1)-FIND(" ",Заполните_Список!$F178,1))-1)</f>
        <v>#VALUE!</v>
      </c>
      <c r="I268" s="236" t="e">
        <f>RIGHT(Заполните_Список!$F178,LEN(Заполните_Список!$F178)-(FIND(" ",Заполните_Список!$F178,FIND(" ",Заполните_Список!$F178,1)+1)))</f>
        <v>#VALUE!</v>
      </c>
      <c r="J268" s="236"/>
      <c r="K268" s="347"/>
      <c r="L268" s="236"/>
      <c r="M268" s="236">
        <f>Заполните_Список!L178</f>
        <v>0</v>
      </c>
      <c r="N268" s="259" t="str">
        <f t="shared" si="17"/>
        <v/>
      </c>
      <c r="O268" s="236">
        <f>Заполните_Список!I178</f>
        <v>0</v>
      </c>
      <c r="P268" s="243"/>
      <c r="Q268" s="243"/>
      <c r="R268" s="243"/>
      <c r="S268" s="243"/>
      <c r="T268" s="236">
        <f>Заполните_Список!N177</f>
        <v>0</v>
      </c>
      <c r="U268" s="236">
        <f>Заполните_Список!O177</f>
        <v>0</v>
      </c>
      <c r="V268" s="236">
        <f>Заполните_Список!P177</f>
        <v>0</v>
      </c>
      <c r="W268" s="236">
        <f>Заполните_Список!Q177</f>
        <v>0</v>
      </c>
      <c r="X268" s="236">
        <f>Заполните_Список!R177</f>
        <v>0</v>
      </c>
      <c r="Y268" s="236">
        <f>Заполните_Список!S177</f>
        <v>0</v>
      </c>
      <c r="Z268" s="236">
        <f>Заполните_Список!T177</f>
        <v>0</v>
      </c>
      <c r="AA268" s="236">
        <f>Заполните_Список!U177</f>
        <v>0</v>
      </c>
      <c r="AB268" s="236">
        <f>Заполните_Список!V177</f>
        <v>0</v>
      </c>
      <c r="AC268" s="236">
        <f>Заполните_Список!W177</f>
        <v>0</v>
      </c>
      <c r="AD268" s="236">
        <f>Заполните_Список!X177</f>
        <v>0</v>
      </c>
      <c r="AE268" s="236">
        <f>Заполните_Список!Y177</f>
        <v>0</v>
      </c>
      <c r="AF268" s="236">
        <f>Заполните_Список!Z177</f>
        <v>0</v>
      </c>
      <c r="AG268" s="236">
        <f>Заполните_Список!AA177</f>
        <v>0</v>
      </c>
      <c r="AH268" s="236">
        <f>Заполните_Список!AB177</f>
        <v>0</v>
      </c>
      <c r="AI268" s="236">
        <f>Заполните_Список!AC177</f>
        <v>0</v>
      </c>
      <c r="AJ268" s="236">
        <f>Заполните_Список!AD177</f>
        <v>0</v>
      </c>
      <c r="AK268" s="236">
        <f>Заполните_Список!AE177</f>
        <v>0</v>
      </c>
      <c r="AL268" s="236">
        <f>Заполните_Список!AF177</f>
        <v>0</v>
      </c>
      <c r="AM268" s="236">
        <f>Заполните_Список!AG177</f>
        <v>0</v>
      </c>
      <c r="AN268" s="236">
        <f>Заполните_Список!AH177</f>
        <v>0</v>
      </c>
      <c r="AO268" s="236">
        <f>Заполните_Список!AI177</f>
        <v>0</v>
      </c>
      <c r="AP268" s="236">
        <f>Заполните_Список!AJ177</f>
        <v>0</v>
      </c>
      <c r="AQ268" s="236">
        <f>Заполните_Список!AK177</f>
        <v>0</v>
      </c>
    </row>
    <row r="269" spans="1:43" ht="18.75" customHeight="1">
      <c r="A269" s="243">
        <f>Заполните_Список!$B178</f>
        <v>266</v>
      </c>
      <c r="B269" s="244">
        <f>Заполните_Список!$C179</f>
        <v>0</v>
      </c>
      <c r="C269" s="258" t="str">
        <f t="shared" si="15"/>
        <v/>
      </c>
      <c r="D269" s="244">
        <f>Заполните_Список!$G179</f>
        <v>0</v>
      </c>
      <c r="E269" s="236"/>
      <c r="F269" s="243">
        <f t="shared" si="16"/>
        <v>266</v>
      </c>
      <c r="G269" s="236" t="e">
        <f>LEFT(Заполните_Список!$F179,FIND(" ",Заполните_Список!$F179,1)-1)</f>
        <v>#VALUE!</v>
      </c>
      <c r="H269" s="236" t="e">
        <f>MID(Заполните_Список!$F179,FIND(" ",Заполните_Список!$F179,1)+1,(FIND(" ",Заполните_Список!$F179,FIND(" ",Заполните_Список!$F179,1)+1)-FIND(" ",Заполните_Список!$F179,1))-1)</f>
        <v>#VALUE!</v>
      </c>
      <c r="I269" s="236" t="e">
        <f>RIGHT(Заполните_Список!$F179,LEN(Заполните_Список!$F179)-(FIND(" ",Заполните_Список!$F179,FIND(" ",Заполните_Список!$F179,1)+1)))</f>
        <v>#VALUE!</v>
      </c>
      <c r="J269" s="236"/>
      <c r="K269" s="347"/>
      <c r="L269" s="236"/>
      <c r="M269" s="236">
        <f>Заполните_Список!L179</f>
        <v>0</v>
      </c>
      <c r="N269" s="259" t="str">
        <f t="shared" si="17"/>
        <v/>
      </c>
      <c r="O269" s="236">
        <f>Заполните_Список!I179</f>
        <v>0</v>
      </c>
      <c r="P269" s="243"/>
      <c r="Q269" s="243"/>
      <c r="R269" s="243"/>
      <c r="S269" s="243"/>
      <c r="T269" s="236">
        <f>Заполните_Список!N178</f>
        <v>0</v>
      </c>
      <c r="U269" s="236">
        <f>Заполните_Список!O178</f>
        <v>0</v>
      </c>
      <c r="V269" s="236">
        <f>Заполните_Список!P178</f>
        <v>0</v>
      </c>
      <c r="W269" s="236">
        <f>Заполните_Список!Q178</f>
        <v>0</v>
      </c>
      <c r="X269" s="236">
        <f>Заполните_Список!R178</f>
        <v>0</v>
      </c>
      <c r="Y269" s="236">
        <f>Заполните_Список!S178</f>
        <v>0</v>
      </c>
      <c r="Z269" s="236">
        <f>Заполните_Список!T178</f>
        <v>0</v>
      </c>
      <c r="AA269" s="236">
        <f>Заполните_Список!U178</f>
        <v>0</v>
      </c>
      <c r="AB269" s="236">
        <f>Заполните_Список!V178</f>
        <v>0</v>
      </c>
      <c r="AC269" s="236">
        <f>Заполните_Список!W178</f>
        <v>0</v>
      </c>
      <c r="AD269" s="236">
        <f>Заполните_Список!X178</f>
        <v>0</v>
      </c>
      <c r="AE269" s="236">
        <f>Заполните_Список!Y178</f>
        <v>0</v>
      </c>
      <c r="AF269" s="236">
        <f>Заполните_Список!Z178</f>
        <v>0</v>
      </c>
      <c r="AG269" s="236">
        <f>Заполните_Список!AA178</f>
        <v>0</v>
      </c>
      <c r="AH269" s="236">
        <f>Заполните_Список!AB178</f>
        <v>0</v>
      </c>
      <c r="AI269" s="236">
        <f>Заполните_Список!AC178</f>
        <v>0</v>
      </c>
      <c r="AJ269" s="236">
        <f>Заполните_Список!AD178</f>
        <v>0</v>
      </c>
      <c r="AK269" s="236">
        <f>Заполните_Список!AE178</f>
        <v>0</v>
      </c>
      <c r="AL269" s="236">
        <f>Заполните_Список!AF178</f>
        <v>0</v>
      </c>
      <c r="AM269" s="236">
        <f>Заполните_Список!AG178</f>
        <v>0</v>
      </c>
      <c r="AN269" s="236">
        <f>Заполните_Список!AH178</f>
        <v>0</v>
      </c>
      <c r="AO269" s="236">
        <f>Заполните_Список!AI178</f>
        <v>0</v>
      </c>
      <c r="AP269" s="236">
        <f>Заполните_Список!AJ178</f>
        <v>0</v>
      </c>
      <c r="AQ269" s="236">
        <f>Заполните_Список!AK178</f>
        <v>0</v>
      </c>
    </row>
    <row r="270" spans="1:43" ht="18.75" customHeight="1">
      <c r="A270" s="243">
        <f>Заполните_Список!$B179</f>
        <v>267</v>
      </c>
      <c r="B270" s="244">
        <f>Заполните_Список!$C180</f>
        <v>0</v>
      </c>
      <c r="C270" s="258" t="str">
        <f t="shared" si="15"/>
        <v/>
      </c>
      <c r="D270" s="244">
        <f>Заполните_Список!$G180</f>
        <v>0</v>
      </c>
      <c r="E270" s="236"/>
      <c r="F270" s="243">
        <f t="shared" si="16"/>
        <v>267</v>
      </c>
      <c r="G270" s="236" t="e">
        <f>LEFT(Заполните_Список!$F180,FIND(" ",Заполните_Список!$F180,1)-1)</f>
        <v>#VALUE!</v>
      </c>
      <c r="H270" s="236" t="e">
        <f>MID(Заполните_Список!$F180,FIND(" ",Заполните_Список!$F180,1)+1,(FIND(" ",Заполните_Список!$F180,FIND(" ",Заполните_Список!$F180,1)+1)-FIND(" ",Заполните_Список!$F180,1))-1)</f>
        <v>#VALUE!</v>
      </c>
      <c r="I270" s="236" t="e">
        <f>RIGHT(Заполните_Список!$F180,LEN(Заполните_Список!$F180)-(FIND(" ",Заполните_Список!$F180,FIND(" ",Заполните_Список!$F180,1)+1)))</f>
        <v>#VALUE!</v>
      </c>
      <c r="J270" s="236"/>
      <c r="K270" s="347"/>
      <c r="L270" s="236"/>
      <c r="M270" s="236">
        <f>Заполните_Список!L180</f>
        <v>0</v>
      </c>
      <c r="N270" s="259" t="str">
        <f t="shared" si="17"/>
        <v/>
      </c>
      <c r="O270" s="236">
        <f>Заполните_Список!I180</f>
        <v>0</v>
      </c>
      <c r="P270" s="243"/>
      <c r="Q270" s="243"/>
      <c r="R270" s="243"/>
      <c r="S270" s="243"/>
      <c r="T270" s="236">
        <f>Заполните_Список!N179</f>
        <v>0</v>
      </c>
      <c r="U270" s="236">
        <f>Заполните_Список!O179</f>
        <v>0</v>
      </c>
      <c r="V270" s="236">
        <f>Заполните_Список!P179</f>
        <v>0</v>
      </c>
      <c r="W270" s="236">
        <f>Заполните_Список!Q179</f>
        <v>0</v>
      </c>
      <c r="X270" s="236">
        <f>Заполните_Список!R179</f>
        <v>0</v>
      </c>
      <c r="Y270" s="236">
        <f>Заполните_Список!S179</f>
        <v>0</v>
      </c>
      <c r="Z270" s="236">
        <f>Заполните_Список!T179</f>
        <v>0</v>
      </c>
      <c r="AA270" s="236">
        <f>Заполните_Список!U179</f>
        <v>0</v>
      </c>
      <c r="AB270" s="236">
        <f>Заполните_Список!V179</f>
        <v>0</v>
      </c>
      <c r="AC270" s="236">
        <f>Заполните_Список!W179</f>
        <v>0</v>
      </c>
      <c r="AD270" s="236">
        <f>Заполните_Список!X179</f>
        <v>0</v>
      </c>
      <c r="AE270" s="236">
        <f>Заполните_Список!Y179</f>
        <v>0</v>
      </c>
      <c r="AF270" s="236">
        <f>Заполните_Список!Z179</f>
        <v>0</v>
      </c>
      <c r="AG270" s="236">
        <f>Заполните_Список!AA179</f>
        <v>0</v>
      </c>
      <c r="AH270" s="236">
        <f>Заполните_Список!AB179</f>
        <v>0</v>
      </c>
      <c r="AI270" s="236">
        <f>Заполните_Список!AC179</f>
        <v>0</v>
      </c>
      <c r="AJ270" s="236">
        <f>Заполните_Список!AD179</f>
        <v>0</v>
      </c>
      <c r="AK270" s="236">
        <f>Заполните_Список!AE179</f>
        <v>0</v>
      </c>
      <c r="AL270" s="236">
        <f>Заполните_Список!AF179</f>
        <v>0</v>
      </c>
      <c r="AM270" s="236">
        <f>Заполните_Список!AG179</f>
        <v>0</v>
      </c>
      <c r="AN270" s="236">
        <f>Заполните_Список!AH179</f>
        <v>0</v>
      </c>
      <c r="AO270" s="236">
        <f>Заполните_Список!AI179</f>
        <v>0</v>
      </c>
      <c r="AP270" s="236">
        <f>Заполните_Список!AJ179</f>
        <v>0</v>
      </c>
      <c r="AQ270" s="236">
        <f>Заполните_Список!AK179</f>
        <v>0</v>
      </c>
    </row>
    <row r="271" spans="1:43" ht="18.75" customHeight="1">
      <c r="A271" s="243">
        <f>Заполните_Список!$B180</f>
        <v>268</v>
      </c>
      <c r="B271" s="244">
        <f>Заполните_Список!$C181</f>
        <v>0</v>
      </c>
      <c r="C271" s="258" t="str">
        <f t="shared" si="15"/>
        <v/>
      </c>
      <c r="D271" s="244">
        <f>Заполните_Список!$G181</f>
        <v>0</v>
      </c>
      <c r="E271" s="236"/>
      <c r="F271" s="243">
        <f t="shared" si="16"/>
        <v>268</v>
      </c>
      <c r="G271" s="236" t="e">
        <f>LEFT(Заполните_Список!$F181,FIND(" ",Заполните_Список!$F181,1)-1)</f>
        <v>#VALUE!</v>
      </c>
      <c r="H271" s="236" t="e">
        <f>MID(Заполните_Список!$F181,FIND(" ",Заполните_Список!$F181,1)+1,(FIND(" ",Заполните_Список!$F181,FIND(" ",Заполните_Список!$F181,1)+1)-FIND(" ",Заполните_Список!$F181,1))-1)</f>
        <v>#VALUE!</v>
      </c>
      <c r="I271" s="236" t="e">
        <f>RIGHT(Заполните_Список!$F181,LEN(Заполните_Список!$F181)-(FIND(" ",Заполните_Список!$F181,FIND(" ",Заполните_Список!$F181,1)+1)))</f>
        <v>#VALUE!</v>
      </c>
      <c r="J271" s="236"/>
      <c r="K271" s="347"/>
      <c r="L271" s="236"/>
      <c r="M271" s="236">
        <f>Заполните_Список!L181</f>
        <v>0</v>
      </c>
      <c r="N271" s="259" t="str">
        <f t="shared" si="17"/>
        <v/>
      </c>
      <c r="O271" s="236">
        <f>Заполните_Список!I181</f>
        <v>0</v>
      </c>
      <c r="P271" s="243"/>
      <c r="Q271" s="243"/>
      <c r="R271" s="243"/>
      <c r="S271" s="243"/>
      <c r="T271" s="236">
        <f>Заполните_Список!N180</f>
        <v>0</v>
      </c>
      <c r="U271" s="236">
        <f>Заполните_Список!O180</f>
        <v>0</v>
      </c>
      <c r="V271" s="236">
        <f>Заполните_Список!P180</f>
        <v>0</v>
      </c>
      <c r="W271" s="236">
        <f>Заполните_Список!Q180</f>
        <v>0</v>
      </c>
      <c r="X271" s="236">
        <f>Заполните_Список!R180</f>
        <v>0</v>
      </c>
      <c r="Y271" s="236">
        <f>Заполните_Список!S180</f>
        <v>0</v>
      </c>
      <c r="Z271" s="236">
        <f>Заполните_Список!T180</f>
        <v>0</v>
      </c>
      <c r="AA271" s="236">
        <f>Заполните_Список!U180</f>
        <v>0</v>
      </c>
      <c r="AB271" s="236">
        <f>Заполните_Список!V180</f>
        <v>0</v>
      </c>
      <c r="AC271" s="236">
        <f>Заполните_Список!W180</f>
        <v>0</v>
      </c>
      <c r="AD271" s="236">
        <f>Заполните_Список!X180</f>
        <v>0</v>
      </c>
      <c r="AE271" s="236">
        <f>Заполните_Список!Y180</f>
        <v>0</v>
      </c>
      <c r="AF271" s="236">
        <f>Заполните_Список!Z180</f>
        <v>0</v>
      </c>
      <c r="AG271" s="236">
        <f>Заполните_Список!AA180</f>
        <v>0</v>
      </c>
      <c r="AH271" s="236">
        <f>Заполните_Список!AB180</f>
        <v>0</v>
      </c>
      <c r="AI271" s="236">
        <f>Заполните_Список!AC180</f>
        <v>0</v>
      </c>
      <c r="AJ271" s="236">
        <f>Заполните_Список!AD180</f>
        <v>0</v>
      </c>
      <c r="AK271" s="236">
        <f>Заполните_Список!AE180</f>
        <v>0</v>
      </c>
      <c r="AL271" s="236">
        <f>Заполните_Список!AF180</f>
        <v>0</v>
      </c>
      <c r="AM271" s="236">
        <f>Заполните_Список!AG180</f>
        <v>0</v>
      </c>
      <c r="AN271" s="236">
        <f>Заполните_Список!AH180</f>
        <v>0</v>
      </c>
      <c r="AO271" s="236">
        <f>Заполните_Список!AI180</f>
        <v>0</v>
      </c>
      <c r="AP271" s="236">
        <f>Заполните_Список!AJ180</f>
        <v>0</v>
      </c>
      <c r="AQ271" s="236">
        <f>Заполните_Список!AK180</f>
        <v>0</v>
      </c>
    </row>
    <row r="272" spans="1:43" ht="18.75" customHeight="1">
      <c r="A272" s="243">
        <f>Заполните_Список!$B181</f>
        <v>269</v>
      </c>
      <c r="B272" s="244">
        <f>Заполните_Список!$C182</f>
        <v>0</v>
      </c>
      <c r="C272" s="258" t="str">
        <f t="shared" si="15"/>
        <v/>
      </c>
      <c r="D272" s="244">
        <f>Заполните_Список!$G182</f>
        <v>0</v>
      </c>
      <c r="E272" s="236"/>
      <c r="F272" s="243">
        <f t="shared" si="16"/>
        <v>269</v>
      </c>
      <c r="G272" s="236" t="e">
        <f>LEFT(Заполните_Список!$F182,FIND(" ",Заполните_Список!$F182,1)-1)</f>
        <v>#VALUE!</v>
      </c>
      <c r="H272" s="236" t="e">
        <f>MID(Заполните_Список!$F182,FIND(" ",Заполните_Список!$F182,1)+1,(FIND(" ",Заполните_Список!$F182,FIND(" ",Заполните_Список!$F182,1)+1)-FIND(" ",Заполните_Список!$F182,1))-1)</f>
        <v>#VALUE!</v>
      </c>
      <c r="I272" s="236" t="e">
        <f>RIGHT(Заполните_Список!$F182,LEN(Заполните_Список!$F182)-(FIND(" ",Заполните_Список!$F182,FIND(" ",Заполните_Список!$F182,1)+1)))</f>
        <v>#VALUE!</v>
      </c>
      <c r="J272" s="236"/>
      <c r="K272" s="347"/>
      <c r="L272" s="236"/>
      <c r="M272" s="236">
        <f>Заполните_Список!L182</f>
        <v>0</v>
      </c>
      <c r="N272" s="259" t="str">
        <f t="shared" si="17"/>
        <v/>
      </c>
      <c r="O272" s="236">
        <f>Заполните_Список!I182</f>
        <v>0</v>
      </c>
      <c r="P272" s="243"/>
      <c r="Q272" s="243"/>
      <c r="R272" s="243"/>
      <c r="S272" s="243"/>
      <c r="T272" s="236">
        <f>Заполните_Список!N181</f>
        <v>0</v>
      </c>
      <c r="U272" s="236">
        <f>Заполните_Список!O181</f>
        <v>0</v>
      </c>
      <c r="V272" s="236">
        <f>Заполните_Список!P181</f>
        <v>0</v>
      </c>
      <c r="W272" s="236">
        <f>Заполните_Список!Q181</f>
        <v>0</v>
      </c>
      <c r="X272" s="236">
        <f>Заполните_Список!R181</f>
        <v>0</v>
      </c>
      <c r="Y272" s="236">
        <f>Заполните_Список!S181</f>
        <v>0</v>
      </c>
      <c r="Z272" s="236">
        <f>Заполните_Список!T181</f>
        <v>0</v>
      </c>
      <c r="AA272" s="236">
        <f>Заполните_Список!U181</f>
        <v>0</v>
      </c>
      <c r="AB272" s="236">
        <f>Заполните_Список!V181</f>
        <v>0</v>
      </c>
      <c r="AC272" s="236">
        <f>Заполните_Список!W181</f>
        <v>0</v>
      </c>
      <c r="AD272" s="236">
        <f>Заполните_Список!X181</f>
        <v>0</v>
      </c>
      <c r="AE272" s="236">
        <f>Заполните_Список!Y181</f>
        <v>0</v>
      </c>
      <c r="AF272" s="236">
        <f>Заполните_Список!Z181</f>
        <v>0</v>
      </c>
      <c r="AG272" s="236">
        <f>Заполните_Список!AA181</f>
        <v>0</v>
      </c>
      <c r="AH272" s="236">
        <f>Заполните_Список!AB181</f>
        <v>0</v>
      </c>
      <c r="AI272" s="236">
        <f>Заполните_Список!AC181</f>
        <v>0</v>
      </c>
      <c r="AJ272" s="236">
        <f>Заполните_Список!AD181</f>
        <v>0</v>
      </c>
      <c r="AK272" s="236">
        <f>Заполните_Список!AE181</f>
        <v>0</v>
      </c>
      <c r="AL272" s="236">
        <f>Заполните_Список!AF181</f>
        <v>0</v>
      </c>
      <c r="AM272" s="236">
        <f>Заполните_Список!AG181</f>
        <v>0</v>
      </c>
      <c r="AN272" s="236">
        <f>Заполните_Список!AH181</f>
        <v>0</v>
      </c>
      <c r="AO272" s="236">
        <f>Заполните_Список!AI181</f>
        <v>0</v>
      </c>
      <c r="AP272" s="236">
        <f>Заполните_Список!AJ181</f>
        <v>0</v>
      </c>
      <c r="AQ272" s="236">
        <f>Заполните_Список!AK181</f>
        <v>0</v>
      </c>
    </row>
    <row r="273" spans="1:43" ht="18.75" customHeight="1">
      <c r="A273" s="243">
        <f>Заполните_Список!$B182</f>
        <v>270</v>
      </c>
      <c r="B273" s="244">
        <f>Заполните_Список!$C183</f>
        <v>0</v>
      </c>
      <c r="C273" s="258" t="str">
        <f t="shared" si="15"/>
        <v/>
      </c>
      <c r="D273" s="244">
        <f>Заполните_Список!$G183</f>
        <v>0</v>
      </c>
      <c r="E273" s="236"/>
      <c r="F273" s="243">
        <f t="shared" si="16"/>
        <v>270</v>
      </c>
      <c r="G273" s="236" t="e">
        <f>LEFT(Заполните_Список!$F183,FIND(" ",Заполните_Список!$F183,1)-1)</f>
        <v>#VALUE!</v>
      </c>
      <c r="H273" s="236" t="e">
        <f>MID(Заполните_Список!$F183,FIND(" ",Заполните_Список!$F183,1)+1,(FIND(" ",Заполните_Список!$F183,FIND(" ",Заполните_Список!$F183,1)+1)-FIND(" ",Заполните_Список!$F183,1))-1)</f>
        <v>#VALUE!</v>
      </c>
      <c r="I273" s="236" t="e">
        <f>RIGHT(Заполните_Список!$F183,LEN(Заполните_Список!$F183)-(FIND(" ",Заполните_Список!$F183,FIND(" ",Заполните_Список!$F183,1)+1)))</f>
        <v>#VALUE!</v>
      </c>
      <c r="J273" s="236"/>
      <c r="K273" s="347"/>
      <c r="L273" s="236"/>
      <c r="M273" s="236">
        <f>Заполните_Список!L183</f>
        <v>0</v>
      </c>
      <c r="N273" s="259" t="str">
        <f t="shared" si="17"/>
        <v/>
      </c>
      <c r="O273" s="236">
        <f>Заполните_Список!I183</f>
        <v>0</v>
      </c>
      <c r="P273" s="243"/>
      <c r="Q273" s="243"/>
      <c r="R273" s="243"/>
      <c r="S273" s="243"/>
      <c r="T273" s="236">
        <f>Заполните_Список!N182</f>
        <v>0</v>
      </c>
      <c r="U273" s="236">
        <f>Заполните_Список!O182</f>
        <v>0</v>
      </c>
      <c r="V273" s="236">
        <f>Заполните_Список!P182</f>
        <v>0</v>
      </c>
      <c r="W273" s="236">
        <f>Заполните_Список!Q182</f>
        <v>0</v>
      </c>
      <c r="X273" s="236">
        <f>Заполните_Список!R182</f>
        <v>0</v>
      </c>
      <c r="Y273" s="236">
        <f>Заполните_Список!S182</f>
        <v>0</v>
      </c>
      <c r="Z273" s="236">
        <f>Заполните_Список!T182</f>
        <v>0</v>
      </c>
      <c r="AA273" s="236">
        <f>Заполните_Список!U182</f>
        <v>0</v>
      </c>
      <c r="AB273" s="236">
        <f>Заполните_Список!V182</f>
        <v>0</v>
      </c>
      <c r="AC273" s="236">
        <f>Заполните_Список!W182</f>
        <v>0</v>
      </c>
      <c r="AD273" s="236">
        <f>Заполните_Список!X182</f>
        <v>0</v>
      </c>
      <c r="AE273" s="236">
        <f>Заполните_Список!Y182</f>
        <v>0</v>
      </c>
      <c r="AF273" s="236">
        <f>Заполните_Список!Z182</f>
        <v>0</v>
      </c>
      <c r="AG273" s="236">
        <f>Заполните_Список!AA182</f>
        <v>0</v>
      </c>
      <c r="AH273" s="236">
        <f>Заполните_Список!AB182</f>
        <v>0</v>
      </c>
      <c r="AI273" s="236">
        <f>Заполните_Список!AC182</f>
        <v>0</v>
      </c>
      <c r="AJ273" s="236">
        <f>Заполните_Список!AD182</f>
        <v>0</v>
      </c>
      <c r="AK273" s="236">
        <f>Заполните_Список!AE182</f>
        <v>0</v>
      </c>
      <c r="AL273" s="236">
        <f>Заполните_Список!AF182</f>
        <v>0</v>
      </c>
      <c r="AM273" s="236">
        <f>Заполните_Список!AG182</f>
        <v>0</v>
      </c>
      <c r="AN273" s="236">
        <f>Заполните_Список!AH182</f>
        <v>0</v>
      </c>
      <c r="AO273" s="236">
        <f>Заполните_Список!AI182</f>
        <v>0</v>
      </c>
      <c r="AP273" s="236">
        <f>Заполните_Список!AJ182</f>
        <v>0</v>
      </c>
      <c r="AQ273" s="236">
        <f>Заполните_Список!AK182</f>
        <v>0</v>
      </c>
    </row>
    <row r="274" spans="1:43" ht="18.75" customHeight="1">
      <c r="A274" s="243">
        <f>Заполните_Список!$B183</f>
        <v>271</v>
      </c>
      <c r="B274" s="244">
        <f>Заполните_Список!$C184</f>
        <v>0</v>
      </c>
      <c r="C274" s="258" t="str">
        <f t="shared" si="15"/>
        <v/>
      </c>
      <c r="D274" s="244">
        <f>Заполните_Список!$G184</f>
        <v>0</v>
      </c>
      <c r="E274" s="236"/>
      <c r="F274" s="243">
        <f t="shared" si="16"/>
        <v>271</v>
      </c>
      <c r="G274" s="236" t="e">
        <f>LEFT(Заполните_Список!$F184,FIND(" ",Заполните_Список!$F184,1)-1)</f>
        <v>#VALUE!</v>
      </c>
      <c r="H274" s="236" t="e">
        <f>MID(Заполните_Список!$F184,FIND(" ",Заполните_Список!$F184,1)+1,(FIND(" ",Заполните_Список!$F184,FIND(" ",Заполните_Список!$F184,1)+1)-FIND(" ",Заполните_Список!$F184,1))-1)</f>
        <v>#VALUE!</v>
      </c>
      <c r="I274" s="236" t="e">
        <f>RIGHT(Заполните_Список!$F184,LEN(Заполните_Список!$F184)-(FIND(" ",Заполните_Список!$F184,FIND(" ",Заполните_Список!$F184,1)+1)))</f>
        <v>#VALUE!</v>
      </c>
      <c r="J274" s="236"/>
      <c r="K274" s="347"/>
      <c r="L274" s="236"/>
      <c r="M274" s="236">
        <f>Заполните_Список!L184</f>
        <v>0</v>
      </c>
      <c r="N274" s="259" t="str">
        <f t="shared" si="17"/>
        <v/>
      </c>
      <c r="O274" s="236">
        <f>Заполните_Список!I184</f>
        <v>0</v>
      </c>
      <c r="P274" s="243"/>
      <c r="Q274" s="243"/>
      <c r="R274" s="243"/>
      <c r="S274" s="243"/>
      <c r="T274" s="236">
        <f>Заполните_Список!N183</f>
        <v>0</v>
      </c>
      <c r="U274" s="236">
        <f>Заполните_Список!O183</f>
        <v>0</v>
      </c>
      <c r="V274" s="236">
        <f>Заполните_Список!P183</f>
        <v>0</v>
      </c>
      <c r="W274" s="236">
        <f>Заполните_Список!Q183</f>
        <v>0</v>
      </c>
      <c r="X274" s="236">
        <f>Заполните_Список!R183</f>
        <v>0</v>
      </c>
      <c r="Y274" s="236">
        <f>Заполните_Список!S183</f>
        <v>0</v>
      </c>
      <c r="Z274" s="236">
        <f>Заполните_Список!T183</f>
        <v>0</v>
      </c>
      <c r="AA274" s="236">
        <f>Заполните_Список!U183</f>
        <v>0</v>
      </c>
      <c r="AB274" s="236">
        <f>Заполните_Список!V183</f>
        <v>0</v>
      </c>
      <c r="AC274" s="236">
        <f>Заполните_Список!W183</f>
        <v>0</v>
      </c>
      <c r="AD274" s="236">
        <f>Заполните_Список!X183</f>
        <v>0</v>
      </c>
      <c r="AE274" s="236">
        <f>Заполните_Список!Y183</f>
        <v>0</v>
      </c>
      <c r="AF274" s="236">
        <f>Заполните_Список!Z183</f>
        <v>0</v>
      </c>
      <c r="AG274" s="236">
        <f>Заполните_Список!AA183</f>
        <v>0</v>
      </c>
      <c r="AH274" s="236">
        <f>Заполните_Список!AB183</f>
        <v>0</v>
      </c>
      <c r="AI274" s="236">
        <f>Заполните_Список!AC183</f>
        <v>0</v>
      </c>
      <c r="AJ274" s="236">
        <f>Заполните_Список!AD183</f>
        <v>0</v>
      </c>
      <c r="AK274" s="236">
        <f>Заполните_Список!AE183</f>
        <v>0</v>
      </c>
      <c r="AL274" s="236">
        <f>Заполните_Список!AF183</f>
        <v>0</v>
      </c>
      <c r="AM274" s="236">
        <f>Заполните_Список!AG183</f>
        <v>0</v>
      </c>
      <c r="AN274" s="236">
        <f>Заполните_Список!AH183</f>
        <v>0</v>
      </c>
      <c r="AO274" s="236">
        <f>Заполните_Список!AI183</f>
        <v>0</v>
      </c>
      <c r="AP274" s="236">
        <f>Заполните_Список!AJ183</f>
        <v>0</v>
      </c>
      <c r="AQ274" s="236">
        <f>Заполните_Список!AK183</f>
        <v>0</v>
      </c>
    </row>
    <row r="275" spans="1:43" ht="18.75" customHeight="1">
      <c r="A275" s="243">
        <f>Заполните_Список!$B184</f>
        <v>272</v>
      </c>
      <c r="B275" s="244">
        <f>Заполните_Список!$C185</f>
        <v>0</v>
      </c>
      <c r="C275" s="258" t="str">
        <f t="shared" si="15"/>
        <v/>
      </c>
      <c r="D275" s="244">
        <f>Заполните_Список!$G185</f>
        <v>0</v>
      </c>
      <c r="E275" s="236"/>
      <c r="F275" s="243">
        <f t="shared" si="16"/>
        <v>272</v>
      </c>
      <c r="G275" s="236" t="e">
        <f>LEFT(Заполните_Список!$F185,FIND(" ",Заполните_Список!$F185,1)-1)</f>
        <v>#VALUE!</v>
      </c>
      <c r="H275" s="236" t="e">
        <f>MID(Заполните_Список!$F185,FIND(" ",Заполните_Список!$F185,1)+1,(FIND(" ",Заполните_Список!$F185,FIND(" ",Заполните_Список!$F185,1)+1)-FIND(" ",Заполните_Список!$F185,1))-1)</f>
        <v>#VALUE!</v>
      </c>
      <c r="I275" s="236" t="e">
        <f>RIGHT(Заполните_Список!$F185,LEN(Заполните_Список!$F185)-(FIND(" ",Заполните_Список!$F185,FIND(" ",Заполните_Список!$F185,1)+1)))</f>
        <v>#VALUE!</v>
      </c>
      <c r="J275" s="236"/>
      <c r="K275" s="347"/>
      <c r="L275" s="236"/>
      <c r="M275" s="236">
        <f>Заполните_Список!L185</f>
        <v>0</v>
      </c>
      <c r="N275" s="259" t="str">
        <f t="shared" si="17"/>
        <v/>
      </c>
      <c r="O275" s="236">
        <f>Заполните_Список!I185</f>
        <v>0</v>
      </c>
      <c r="P275" s="243"/>
      <c r="Q275" s="243"/>
      <c r="R275" s="243"/>
      <c r="S275" s="243"/>
      <c r="T275" s="236">
        <f>Заполните_Список!N184</f>
        <v>0</v>
      </c>
      <c r="U275" s="236">
        <f>Заполните_Список!O184</f>
        <v>0</v>
      </c>
      <c r="V275" s="236">
        <f>Заполните_Список!P184</f>
        <v>0</v>
      </c>
      <c r="W275" s="236">
        <f>Заполните_Список!Q184</f>
        <v>0</v>
      </c>
      <c r="X275" s="236">
        <f>Заполните_Список!R184</f>
        <v>0</v>
      </c>
      <c r="Y275" s="236">
        <f>Заполните_Список!S184</f>
        <v>0</v>
      </c>
      <c r="Z275" s="236">
        <f>Заполните_Список!T184</f>
        <v>0</v>
      </c>
      <c r="AA275" s="236">
        <f>Заполните_Список!U184</f>
        <v>0</v>
      </c>
      <c r="AB275" s="236">
        <f>Заполните_Список!V184</f>
        <v>0</v>
      </c>
      <c r="AC275" s="236">
        <f>Заполните_Список!W184</f>
        <v>0</v>
      </c>
      <c r="AD275" s="236">
        <f>Заполните_Список!X184</f>
        <v>0</v>
      </c>
      <c r="AE275" s="236">
        <f>Заполните_Список!Y184</f>
        <v>0</v>
      </c>
      <c r="AF275" s="236">
        <f>Заполните_Список!Z184</f>
        <v>0</v>
      </c>
      <c r="AG275" s="236">
        <f>Заполните_Список!AA184</f>
        <v>0</v>
      </c>
      <c r="AH275" s="236">
        <f>Заполните_Список!AB184</f>
        <v>0</v>
      </c>
      <c r="AI275" s="236">
        <f>Заполните_Список!AC184</f>
        <v>0</v>
      </c>
      <c r="AJ275" s="236">
        <f>Заполните_Список!AD184</f>
        <v>0</v>
      </c>
      <c r="AK275" s="236">
        <f>Заполните_Список!AE184</f>
        <v>0</v>
      </c>
      <c r="AL275" s="236">
        <f>Заполните_Список!AF184</f>
        <v>0</v>
      </c>
      <c r="AM275" s="236">
        <f>Заполните_Список!AG184</f>
        <v>0</v>
      </c>
      <c r="AN275" s="236">
        <f>Заполните_Список!AH184</f>
        <v>0</v>
      </c>
      <c r="AO275" s="236">
        <f>Заполните_Список!AI184</f>
        <v>0</v>
      </c>
      <c r="AP275" s="236">
        <f>Заполните_Список!AJ184</f>
        <v>0</v>
      </c>
      <c r="AQ275" s="236">
        <f>Заполните_Список!AK184</f>
        <v>0</v>
      </c>
    </row>
    <row r="276" spans="1:43" ht="18.75" customHeight="1">
      <c r="A276" s="243">
        <f>Заполните_Список!$B185</f>
        <v>273</v>
      </c>
      <c r="B276" s="244">
        <f>Заполните_Список!$C186</f>
        <v>0</v>
      </c>
      <c r="C276" s="258" t="str">
        <f t="shared" si="15"/>
        <v/>
      </c>
      <c r="D276" s="244">
        <f>Заполните_Список!$G186</f>
        <v>0</v>
      </c>
      <c r="E276" s="236"/>
      <c r="F276" s="243">
        <f t="shared" si="16"/>
        <v>273</v>
      </c>
      <c r="G276" s="236" t="e">
        <f>LEFT(Заполните_Список!$F186,FIND(" ",Заполните_Список!$F186,1)-1)</f>
        <v>#VALUE!</v>
      </c>
      <c r="H276" s="236" t="e">
        <f>MID(Заполните_Список!$F186,FIND(" ",Заполните_Список!$F186,1)+1,(FIND(" ",Заполните_Список!$F186,FIND(" ",Заполните_Список!$F186,1)+1)-FIND(" ",Заполните_Список!$F186,1))-1)</f>
        <v>#VALUE!</v>
      </c>
      <c r="I276" s="236" t="e">
        <f>RIGHT(Заполните_Список!$F186,LEN(Заполните_Список!$F186)-(FIND(" ",Заполните_Список!$F186,FIND(" ",Заполните_Список!$F186,1)+1)))</f>
        <v>#VALUE!</v>
      </c>
      <c r="J276" s="236"/>
      <c r="K276" s="347"/>
      <c r="L276" s="236"/>
      <c r="M276" s="236">
        <f>Заполните_Список!L186</f>
        <v>0</v>
      </c>
      <c r="N276" s="259" t="str">
        <f t="shared" si="17"/>
        <v/>
      </c>
      <c r="O276" s="236">
        <f>Заполните_Список!I186</f>
        <v>0</v>
      </c>
      <c r="P276" s="243"/>
      <c r="Q276" s="243"/>
      <c r="R276" s="243"/>
      <c r="S276" s="243"/>
      <c r="T276" s="236">
        <f>Заполните_Список!N185</f>
        <v>0</v>
      </c>
      <c r="U276" s="236">
        <f>Заполните_Список!O185</f>
        <v>0</v>
      </c>
      <c r="V276" s="236">
        <f>Заполните_Список!P185</f>
        <v>0</v>
      </c>
      <c r="W276" s="236">
        <f>Заполните_Список!Q185</f>
        <v>0</v>
      </c>
      <c r="X276" s="236">
        <f>Заполните_Список!R185</f>
        <v>0</v>
      </c>
      <c r="Y276" s="236">
        <f>Заполните_Список!S185</f>
        <v>0</v>
      </c>
      <c r="Z276" s="236">
        <f>Заполните_Список!T185</f>
        <v>0</v>
      </c>
      <c r="AA276" s="236">
        <f>Заполните_Список!U185</f>
        <v>0</v>
      </c>
      <c r="AB276" s="236">
        <f>Заполните_Список!V185</f>
        <v>0</v>
      </c>
      <c r="AC276" s="236">
        <f>Заполните_Список!W185</f>
        <v>0</v>
      </c>
      <c r="AD276" s="236">
        <f>Заполните_Список!X185</f>
        <v>0</v>
      </c>
      <c r="AE276" s="236">
        <f>Заполните_Список!Y185</f>
        <v>0</v>
      </c>
      <c r="AF276" s="236">
        <f>Заполните_Список!Z185</f>
        <v>0</v>
      </c>
      <c r="AG276" s="236">
        <f>Заполните_Список!AA185</f>
        <v>0</v>
      </c>
      <c r="AH276" s="236">
        <f>Заполните_Список!AB185</f>
        <v>0</v>
      </c>
      <c r="AI276" s="236">
        <f>Заполните_Список!AC185</f>
        <v>0</v>
      </c>
      <c r="AJ276" s="236">
        <f>Заполните_Список!AD185</f>
        <v>0</v>
      </c>
      <c r="AK276" s="236">
        <f>Заполните_Список!AE185</f>
        <v>0</v>
      </c>
      <c r="AL276" s="236">
        <f>Заполните_Список!AF185</f>
        <v>0</v>
      </c>
      <c r="AM276" s="236">
        <f>Заполните_Список!AG185</f>
        <v>0</v>
      </c>
      <c r="AN276" s="236">
        <f>Заполните_Список!AH185</f>
        <v>0</v>
      </c>
      <c r="AO276" s="236">
        <f>Заполните_Список!AI185</f>
        <v>0</v>
      </c>
      <c r="AP276" s="236">
        <f>Заполните_Список!AJ185</f>
        <v>0</v>
      </c>
      <c r="AQ276" s="236">
        <f>Заполните_Список!AK185</f>
        <v>0</v>
      </c>
    </row>
    <row r="277" spans="1:43" ht="18.75" customHeight="1">
      <c r="A277" s="243">
        <f>Заполните_Список!$B186</f>
        <v>274</v>
      </c>
      <c r="B277" s="244">
        <f>Заполните_Список!$C187</f>
        <v>0</v>
      </c>
      <c r="C277" s="258" t="str">
        <f t="shared" si="15"/>
        <v/>
      </c>
      <c r="D277" s="244">
        <f>Заполните_Список!$G187</f>
        <v>0</v>
      </c>
      <c r="E277" s="236"/>
      <c r="F277" s="243">
        <f t="shared" si="16"/>
        <v>274</v>
      </c>
      <c r="G277" s="236" t="e">
        <f>LEFT(Заполните_Список!$F187,FIND(" ",Заполните_Список!$F187,1)-1)</f>
        <v>#VALUE!</v>
      </c>
      <c r="H277" s="236" t="e">
        <f>MID(Заполните_Список!$F187,FIND(" ",Заполните_Список!$F187,1)+1,(FIND(" ",Заполните_Список!$F187,FIND(" ",Заполните_Список!$F187,1)+1)-FIND(" ",Заполните_Список!$F187,1))-1)</f>
        <v>#VALUE!</v>
      </c>
      <c r="I277" s="236" t="e">
        <f>RIGHT(Заполните_Список!$F187,LEN(Заполните_Список!$F187)-(FIND(" ",Заполните_Список!$F187,FIND(" ",Заполните_Список!$F187,1)+1)))</f>
        <v>#VALUE!</v>
      </c>
      <c r="J277" s="236"/>
      <c r="K277" s="347"/>
      <c r="L277" s="236"/>
      <c r="M277" s="236">
        <f>Заполните_Список!L187</f>
        <v>0</v>
      </c>
      <c r="N277" s="259" t="str">
        <f t="shared" si="17"/>
        <v/>
      </c>
      <c r="O277" s="236">
        <f>Заполните_Список!I187</f>
        <v>0</v>
      </c>
      <c r="P277" s="243"/>
      <c r="Q277" s="243"/>
      <c r="R277" s="243"/>
      <c r="S277" s="243"/>
      <c r="T277" s="236">
        <f>Заполните_Список!N186</f>
        <v>0</v>
      </c>
      <c r="U277" s="236">
        <f>Заполните_Список!O186</f>
        <v>0</v>
      </c>
      <c r="V277" s="236">
        <f>Заполните_Список!P186</f>
        <v>0</v>
      </c>
      <c r="W277" s="236">
        <f>Заполните_Список!Q186</f>
        <v>0</v>
      </c>
      <c r="X277" s="236">
        <f>Заполните_Список!R186</f>
        <v>0</v>
      </c>
      <c r="Y277" s="236">
        <f>Заполните_Список!S186</f>
        <v>0</v>
      </c>
      <c r="Z277" s="236">
        <f>Заполните_Список!T186</f>
        <v>0</v>
      </c>
      <c r="AA277" s="236">
        <f>Заполните_Список!U186</f>
        <v>0</v>
      </c>
      <c r="AB277" s="236">
        <f>Заполните_Список!V186</f>
        <v>0</v>
      </c>
      <c r="AC277" s="236">
        <f>Заполните_Список!W186</f>
        <v>0</v>
      </c>
      <c r="AD277" s="236">
        <f>Заполните_Список!X186</f>
        <v>0</v>
      </c>
      <c r="AE277" s="236">
        <f>Заполните_Список!Y186</f>
        <v>0</v>
      </c>
      <c r="AF277" s="236">
        <f>Заполните_Список!Z186</f>
        <v>0</v>
      </c>
      <c r="AG277" s="236">
        <f>Заполните_Список!AA186</f>
        <v>0</v>
      </c>
      <c r="AH277" s="236">
        <f>Заполните_Список!AB186</f>
        <v>0</v>
      </c>
      <c r="AI277" s="236">
        <f>Заполните_Список!AC186</f>
        <v>0</v>
      </c>
      <c r="AJ277" s="236">
        <f>Заполните_Список!AD186</f>
        <v>0</v>
      </c>
      <c r="AK277" s="236">
        <f>Заполните_Список!AE186</f>
        <v>0</v>
      </c>
      <c r="AL277" s="236">
        <f>Заполните_Список!AF186</f>
        <v>0</v>
      </c>
      <c r="AM277" s="236">
        <f>Заполните_Список!AG186</f>
        <v>0</v>
      </c>
      <c r="AN277" s="236">
        <f>Заполните_Список!AH186</f>
        <v>0</v>
      </c>
      <c r="AO277" s="236">
        <f>Заполните_Список!AI186</f>
        <v>0</v>
      </c>
      <c r="AP277" s="236">
        <f>Заполните_Список!AJ186</f>
        <v>0</v>
      </c>
      <c r="AQ277" s="236">
        <f>Заполните_Список!AK186</f>
        <v>0</v>
      </c>
    </row>
    <row r="278" spans="1:43" ht="18.75" customHeight="1">
      <c r="A278" s="243">
        <f>Заполните_Список!$B187</f>
        <v>275</v>
      </c>
      <c r="B278" s="244">
        <f>Заполните_Список!$C188</f>
        <v>0</v>
      </c>
      <c r="C278" s="258" t="str">
        <f t="shared" si="15"/>
        <v/>
      </c>
      <c r="D278" s="244">
        <f>Заполните_Список!$G188</f>
        <v>0</v>
      </c>
      <c r="E278" s="236"/>
      <c r="F278" s="243">
        <f t="shared" si="16"/>
        <v>275</v>
      </c>
      <c r="G278" s="236" t="e">
        <f>LEFT(Заполните_Список!$F188,FIND(" ",Заполните_Список!$F188,1)-1)</f>
        <v>#VALUE!</v>
      </c>
      <c r="H278" s="236" t="e">
        <f>MID(Заполните_Список!$F188,FIND(" ",Заполните_Список!$F188,1)+1,(FIND(" ",Заполните_Список!$F188,FIND(" ",Заполните_Список!$F188,1)+1)-FIND(" ",Заполните_Список!$F188,1))-1)</f>
        <v>#VALUE!</v>
      </c>
      <c r="I278" s="236" t="e">
        <f>RIGHT(Заполните_Список!$F188,LEN(Заполните_Список!$F188)-(FIND(" ",Заполните_Список!$F188,FIND(" ",Заполните_Список!$F188,1)+1)))</f>
        <v>#VALUE!</v>
      </c>
      <c r="J278" s="236"/>
      <c r="K278" s="347"/>
      <c r="L278" s="236"/>
      <c r="M278" s="236">
        <f>Заполните_Список!L188</f>
        <v>0</v>
      </c>
      <c r="N278" s="259" t="str">
        <f t="shared" si="17"/>
        <v/>
      </c>
      <c r="O278" s="236">
        <f>Заполните_Список!I188</f>
        <v>0</v>
      </c>
      <c r="P278" s="243"/>
      <c r="Q278" s="243"/>
      <c r="R278" s="243"/>
      <c r="S278" s="243"/>
      <c r="T278" s="236">
        <f>Заполните_Список!N187</f>
        <v>0</v>
      </c>
      <c r="U278" s="236">
        <f>Заполните_Список!O187</f>
        <v>0</v>
      </c>
      <c r="V278" s="236">
        <f>Заполните_Список!P187</f>
        <v>0</v>
      </c>
      <c r="W278" s="236">
        <f>Заполните_Список!Q187</f>
        <v>0</v>
      </c>
      <c r="X278" s="236">
        <f>Заполните_Список!R187</f>
        <v>0</v>
      </c>
      <c r="Y278" s="236">
        <f>Заполните_Список!S187</f>
        <v>0</v>
      </c>
      <c r="Z278" s="236">
        <f>Заполните_Список!T187</f>
        <v>0</v>
      </c>
      <c r="AA278" s="236">
        <f>Заполните_Список!U187</f>
        <v>0</v>
      </c>
      <c r="AB278" s="236">
        <f>Заполните_Список!V187</f>
        <v>0</v>
      </c>
      <c r="AC278" s="236">
        <f>Заполните_Список!W187</f>
        <v>0</v>
      </c>
      <c r="AD278" s="236">
        <f>Заполните_Список!X187</f>
        <v>0</v>
      </c>
      <c r="AE278" s="236">
        <f>Заполните_Список!Y187</f>
        <v>0</v>
      </c>
      <c r="AF278" s="236">
        <f>Заполните_Список!Z187</f>
        <v>0</v>
      </c>
      <c r="AG278" s="236">
        <f>Заполните_Список!AA187</f>
        <v>0</v>
      </c>
      <c r="AH278" s="236">
        <f>Заполните_Список!AB187</f>
        <v>0</v>
      </c>
      <c r="AI278" s="236">
        <f>Заполните_Список!AC187</f>
        <v>0</v>
      </c>
      <c r="AJ278" s="236">
        <f>Заполните_Список!AD187</f>
        <v>0</v>
      </c>
      <c r="AK278" s="236">
        <f>Заполните_Список!AE187</f>
        <v>0</v>
      </c>
      <c r="AL278" s="236">
        <f>Заполните_Список!AF187</f>
        <v>0</v>
      </c>
      <c r="AM278" s="236">
        <f>Заполните_Список!AG187</f>
        <v>0</v>
      </c>
      <c r="AN278" s="236">
        <f>Заполните_Список!AH187</f>
        <v>0</v>
      </c>
      <c r="AO278" s="236">
        <f>Заполните_Список!AI187</f>
        <v>0</v>
      </c>
      <c r="AP278" s="236">
        <f>Заполните_Список!AJ187</f>
        <v>0</v>
      </c>
      <c r="AQ278" s="236">
        <f>Заполните_Список!AK187</f>
        <v>0</v>
      </c>
    </row>
    <row r="279" spans="1:43" ht="18.75" customHeight="1">
      <c r="A279" s="243">
        <f>Заполните_Список!$B188</f>
        <v>276</v>
      </c>
      <c r="B279" s="244">
        <f>Заполните_Список!$C189</f>
        <v>0</v>
      </c>
      <c r="C279" s="258" t="str">
        <f t="shared" si="15"/>
        <v/>
      </c>
      <c r="D279" s="244">
        <f>Заполните_Список!$G189</f>
        <v>0</v>
      </c>
      <c r="E279" s="236"/>
      <c r="F279" s="243">
        <f t="shared" si="16"/>
        <v>276</v>
      </c>
      <c r="G279" s="236" t="e">
        <f>LEFT(Заполните_Список!$F189,FIND(" ",Заполните_Список!$F189,1)-1)</f>
        <v>#VALUE!</v>
      </c>
      <c r="H279" s="236" t="e">
        <f>MID(Заполните_Список!$F189,FIND(" ",Заполните_Список!$F189,1)+1,(FIND(" ",Заполните_Список!$F189,FIND(" ",Заполните_Список!$F189,1)+1)-FIND(" ",Заполните_Список!$F189,1))-1)</f>
        <v>#VALUE!</v>
      </c>
      <c r="I279" s="236" t="e">
        <f>RIGHT(Заполните_Список!$F189,LEN(Заполните_Список!$F189)-(FIND(" ",Заполните_Список!$F189,FIND(" ",Заполните_Список!$F189,1)+1)))</f>
        <v>#VALUE!</v>
      </c>
      <c r="J279" s="236"/>
      <c r="K279" s="347"/>
      <c r="L279" s="236"/>
      <c r="M279" s="236">
        <f>Заполните_Список!L189</f>
        <v>0</v>
      </c>
      <c r="N279" s="259" t="str">
        <f t="shared" si="17"/>
        <v/>
      </c>
      <c r="O279" s="236">
        <f>Заполните_Список!I189</f>
        <v>0</v>
      </c>
      <c r="P279" s="243"/>
      <c r="Q279" s="243"/>
      <c r="R279" s="243"/>
      <c r="S279" s="243"/>
      <c r="T279" s="236">
        <f>Заполните_Список!N188</f>
        <v>0</v>
      </c>
      <c r="U279" s="236">
        <f>Заполните_Список!O188</f>
        <v>0</v>
      </c>
      <c r="V279" s="236">
        <f>Заполните_Список!P188</f>
        <v>0</v>
      </c>
      <c r="W279" s="236">
        <f>Заполните_Список!Q188</f>
        <v>0</v>
      </c>
      <c r="X279" s="236">
        <f>Заполните_Список!R188</f>
        <v>0</v>
      </c>
      <c r="Y279" s="236">
        <f>Заполните_Список!S188</f>
        <v>0</v>
      </c>
      <c r="Z279" s="236">
        <f>Заполните_Список!T188</f>
        <v>0</v>
      </c>
      <c r="AA279" s="236">
        <f>Заполните_Список!U188</f>
        <v>0</v>
      </c>
      <c r="AB279" s="236">
        <f>Заполните_Список!V188</f>
        <v>0</v>
      </c>
      <c r="AC279" s="236">
        <f>Заполните_Список!W188</f>
        <v>0</v>
      </c>
      <c r="AD279" s="236">
        <f>Заполните_Список!X188</f>
        <v>0</v>
      </c>
      <c r="AE279" s="236">
        <f>Заполните_Список!Y188</f>
        <v>0</v>
      </c>
      <c r="AF279" s="236">
        <f>Заполните_Список!Z188</f>
        <v>0</v>
      </c>
      <c r="AG279" s="236">
        <f>Заполните_Список!AA188</f>
        <v>0</v>
      </c>
      <c r="AH279" s="236">
        <f>Заполните_Список!AB188</f>
        <v>0</v>
      </c>
      <c r="AI279" s="236">
        <f>Заполните_Список!AC188</f>
        <v>0</v>
      </c>
      <c r="AJ279" s="236">
        <f>Заполните_Список!AD188</f>
        <v>0</v>
      </c>
      <c r="AK279" s="236">
        <f>Заполните_Список!AE188</f>
        <v>0</v>
      </c>
      <c r="AL279" s="236">
        <f>Заполните_Список!AF188</f>
        <v>0</v>
      </c>
      <c r="AM279" s="236">
        <f>Заполните_Список!AG188</f>
        <v>0</v>
      </c>
      <c r="AN279" s="236">
        <f>Заполните_Список!AH188</f>
        <v>0</v>
      </c>
      <c r="AO279" s="236">
        <f>Заполните_Список!AI188</f>
        <v>0</v>
      </c>
      <c r="AP279" s="236">
        <f>Заполните_Список!AJ188</f>
        <v>0</v>
      </c>
      <c r="AQ279" s="236">
        <f>Заполните_Список!AK188</f>
        <v>0</v>
      </c>
    </row>
    <row r="280" spans="1:43" ht="18.75" customHeight="1">
      <c r="A280" s="243">
        <f>Заполните_Список!$B189</f>
        <v>277</v>
      </c>
      <c r="B280" s="244">
        <f>Заполните_Список!$C190</f>
        <v>0</v>
      </c>
      <c r="C280" s="258" t="str">
        <f t="shared" si="15"/>
        <v/>
      </c>
      <c r="D280" s="244">
        <f>Заполните_Список!$G190</f>
        <v>0</v>
      </c>
      <c r="E280" s="236"/>
      <c r="F280" s="243">
        <f t="shared" si="16"/>
        <v>277</v>
      </c>
      <c r="G280" s="236" t="e">
        <f>LEFT(Заполните_Список!$F190,FIND(" ",Заполните_Список!$F190,1)-1)</f>
        <v>#VALUE!</v>
      </c>
      <c r="H280" s="236" t="e">
        <f>MID(Заполните_Список!$F190,FIND(" ",Заполните_Список!$F190,1)+1,(FIND(" ",Заполните_Список!$F190,FIND(" ",Заполните_Список!$F190,1)+1)-FIND(" ",Заполните_Список!$F190,1))-1)</f>
        <v>#VALUE!</v>
      </c>
      <c r="I280" s="236" t="e">
        <f>RIGHT(Заполните_Список!$F190,LEN(Заполните_Список!$F190)-(FIND(" ",Заполните_Список!$F190,FIND(" ",Заполните_Список!$F190,1)+1)))</f>
        <v>#VALUE!</v>
      </c>
      <c r="J280" s="236"/>
      <c r="K280" s="347"/>
      <c r="L280" s="236"/>
      <c r="M280" s="236">
        <f>Заполните_Список!L190</f>
        <v>0</v>
      </c>
      <c r="N280" s="259" t="str">
        <f t="shared" si="17"/>
        <v/>
      </c>
      <c r="O280" s="236">
        <f>Заполните_Список!I190</f>
        <v>0</v>
      </c>
      <c r="P280" s="243"/>
      <c r="Q280" s="243"/>
      <c r="R280" s="243"/>
      <c r="S280" s="243"/>
      <c r="T280" s="236">
        <f>Заполните_Список!N189</f>
        <v>0</v>
      </c>
      <c r="U280" s="236">
        <f>Заполните_Список!O189</f>
        <v>0</v>
      </c>
      <c r="V280" s="236">
        <f>Заполните_Список!P189</f>
        <v>0</v>
      </c>
      <c r="W280" s="236">
        <f>Заполните_Список!Q189</f>
        <v>0</v>
      </c>
      <c r="X280" s="236">
        <f>Заполните_Список!R189</f>
        <v>0</v>
      </c>
      <c r="Y280" s="236">
        <f>Заполните_Список!S189</f>
        <v>0</v>
      </c>
      <c r="Z280" s="236">
        <f>Заполните_Список!T189</f>
        <v>0</v>
      </c>
      <c r="AA280" s="236">
        <f>Заполните_Список!U189</f>
        <v>0</v>
      </c>
      <c r="AB280" s="236">
        <f>Заполните_Список!V189</f>
        <v>0</v>
      </c>
      <c r="AC280" s="236">
        <f>Заполните_Список!W189</f>
        <v>0</v>
      </c>
      <c r="AD280" s="236">
        <f>Заполните_Список!X189</f>
        <v>0</v>
      </c>
      <c r="AE280" s="236">
        <f>Заполните_Список!Y189</f>
        <v>0</v>
      </c>
      <c r="AF280" s="236">
        <f>Заполните_Список!Z189</f>
        <v>0</v>
      </c>
      <c r="AG280" s="236">
        <f>Заполните_Список!AA189</f>
        <v>0</v>
      </c>
      <c r="AH280" s="236">
        <f>Заполните_Список!AB189</f>
        <v>0</v>
      </c>
      <c r="AI280" s="236">
        <f>Заполните_Список!AC189</f>
        <v>0</v>
      </c>
      <c r="AJ280" s="236">
        <f>Заполните_Список!AD189</f>
        <v>0</v>
      </c>
      <c r="AK280" s="236">
        <f>Заполните_Список!AE189</f>
        <v>0</v>
      </c>
      <c r="AL280" s="236">
        <f>Заполните_Список!AF189</f>
        <v>0</v>
      </c>
      <c r="AM280" s="236">
        <f>Заполните_Список!AG189</f>
        <v>0</v>
      </c>
      <c r="AN280" s="236">
        <f>Заполните_Список!AH189</f>
        <v>0</v>
      </c>
      <c r="AO280" s="236">
        <f>Заполните_Список!AI189</f>
        <v>0</v>
      </c>
      <c r="AP280" s="236">
        <f>Заполните_Список!AJ189</f>
        <v>0</v>
      </c>
      <c r="AQ280" s="236">
        <f>Заполните_Список!AK189</f>
        <v>0</v>
      </c>
    </row>
    <row r="281" spans="1:43" ht="18.75" customHeight="1">
      <c r="A281" s="243">
        <f>Заполните_Список!$B190</f>
        <v>278</v>
      </c>
      <c r="B281" s="244">
        <f>Заполните_Список!$C191</f>
        <v>0</v>
      </c>
      <c r="C281" s="258" t="str">
        <f t="shared" si="15"/>
        <v/>
      </c>
      <c r="D281" s="244">
        <f>Заполните_Список!$G191</f>
        <v>0</v>
      </c>
      <c r="E281" s="236"/>
      <c r="F281" s="243">
        <f t="shared" si="16"/>
        <v>278</v>
      </c>
      <c r="G281" s="236" t="e">
        <f>LEFT(Заполните_Список!$F191,FIND(" ",Заполните_Список!$F191,1)-1)</f>
        <v>#VALUE!</v>
      </c>
      <c r="H281" s="236" t="e">
        <f>MID(Заполните_Список!$F191,FIND(" ",Заполните_Список!$F191,1)+1,(FIND(" ",Заполните_Список!$F191,FIND(" ",Заполните_Список!$F191,1)+1)-FIND(" ",Заполните_Список!$F191,1))-1)</f>
        <v>#VALUE!</v>
      </c>
      <c r="I281" s="236" t="e">
        <f>RIGHT(Заполните_Список!$F191,LEN(Заполните_Список!$F191)-(FIND(" ",Заполните_Список!$F191,FIND(" ",Заполните_Список!$F191,1)+1)))</f>
        <v>#VALUE!</v>
      </c>
      <c r="J281" s="236"/>
      <c r="K281" s="347"/>
      <c r="L281" s="236"/>
      <c r="M281" s="236">
        <f>Заполните_Список!L191</f>
        <v>0</v>
      </c>
      <c r="N281" s="259" t="str">
        <f t="shared" si="17"/>
        <v/>
      </c>
      <c r="O281" s="236">
        <f>Заполните_Список!I191</f>
        <v>0</v>
      </c>
      <c r="P281" s="243"/>
      <c r="Q281" s="243"/>
      <c r="R281" s="243"/>
      <c r="S281" s="243"/>
      <c r="T281" s="236">
        <f>Заполните_Список!N190</f>
        <v>0</v>
      </c>
      <c r="U281" s="236">
        <f>Заполните_Список!O190</f>
        <v>0</v>
      </c>
      <c r="V281" s="236">
        <f>Заполните_Список!P190</f>
        <v>0</v>
      </c>
      <c r="W281" s="236">
        <f>Заполните_Список!Q190</f>
        <v>0</v>
      </c>
      <c r="X281" s="236">
        <f>Заполните_Список!R190</f>
        <v>0</v>
      </c>
      <c r="Y281" s="236">
        <f>Заполните_Список!S190</f>
        <v>0</v>
      </c>
      <c r="Z281" s="236">
        <f>Заполните_Список!T190</f>
        <v>0</v>
      </c>
      <c r="AA281" s="236">
        <f>Заполните_Список!U190</f>
        <v>0</v>
      </c>
      <c r="AB281" s="236">
        <f>Заполните_Список!V190</f>
        <v>0</v>
      </c>
      <c r="AC281" s="236">
        <f>Заполните_Список!W190</f>
        <v>0</v>
      </c>
      <c r="AD281" s="236">
        <f>Заполните_Список!X190</f>
        <v>0</v>
      </c>
      <c r="AE281" s="236">
        <f>Заполните_Список!Y190</f>
        <v>0</v>
      </c>
      <c r="AF281" s="236">
        <f>Заполните_Список!Z190</f>
        <v>0</v>
      </c>
      <c r="AG281" s="236">
        <f>Заполните_Список!AA190</f>
        <v>0</v>
      </c>
      <c r="AH281" s="236">
        <f>Заполните_Список!AB190</f>
        <v>0</v>
      </c>
      <c r="AI281" s="236">
        <f>Заполните_Список!AC190</f>
        <v>0</v>
      </c>
      <c r="AJ281" s="236">
        <f>Заполните_Список!AD190</f>
        <v>0</v>
      </c>
      <c r="AK281" s="236">
        <f>Заполните_Список!AE190</f>
        <v>0</v>
      </c>
      <c r="AL281" s="236">
        <f>Заполните_Список!AF190</f>
        <v>0</v>
      </c>
      <c r="AM281" s="236">
        <f>Заполните_Список!AG190</f>
        <v>0</v>
      </c>
      <c r="AN281" s="236">
        <f>Заполните_Список!AH190</f>
        <v>0</v>
      </c>
      <c r="AO281" s="236">
        <f>Заполните_Список!AI190</f>
        <v>0</v>
      </c>
      <c r="AP281" s="236">
        <f>Заполните_Список!AJ190</f>
        <v>0</v>
      </c>
      <c r="AQ281" s="236">
        <f>Заполните_Список!AK190</f>
        <v>0</v>
      </c>
    </row>
    <row r="282" spans="1:43" ht="18.75" customHeight="1">
      <c r="A282" s="243">
        <f>Заполните_Список!$B191</f>
        <v>279</v>
      </c>
      <c r="B282" s="244">
        <f>Заполните_Список!$C192</f>
        <v>0</v>
      </c>
      <c r="C282" s="258" t="str">
        <f t="shared" si="15"/>
        <v/>
      </c>
      <c r="D282" s="244">
        <f>Заполните_Список!$G192</f>
        <v>0</v>
      </c>
      <c r="E282" s="236"/>
      <c r="F282" s="243">
        <f t="shared" si="16"/>
        <v>279</v>
      </c>
      <c r="G282" s="236" t="e">
        <f>LEFT(Заполните_Список!$F192,FIND(" ",Заполните_Список!$F192,1)-1)</f>
        <v>#VALUE!</v>
      </c>
      <c r="H282" s="236" t="e">
        <f>MID(Заполните_Список!$F192,FIND(" ",Заполните_Список!$F192,1)+1,(FIND(" ",Заполните_Список!$F192,FIND(" ",Заполните_Список!$F192,1)+1)-FIND(" ",Заполните_Список!$F192,1))-1)</f>
        <v>#VALUE!</v>
      </c>
      <c r="I282" s="236" t="e">
        <f>RIGHT(Заполните_Список!$F192,LEN(Заполните_Список!$F192)-(FIND(" ",Заполните_Список!$F192,FIND(" ",Заполните_Список!$F192,1)+1)))</f>
        <v>#VALUE!</v>
      </c>
      <c r="J282" s="236"/>
      <c r="K282" s="347"/>
      <c r="L282" s="236"/>
      <c r="M282" s="236">
        <f>Заполните_Список!L192</f>
        <v>0</v>
      </c>
      <c r="N282" s="259" t="str">
        <f t="shared" si="17"/>
        <v/>
      </c>
      <c r="O282" s="236">
        <f>Заполните_Список!I192</f>
        <v>0</v>
      </c>
      <c r="P282" s="243"/>
      <c r="Q282" s="243"/>
      <c r="R282" s="243"/>
      <c r="S282" s="243"/>
      <c r="T282" s="236">
        <f>Заполните_Список!N191</f>
        <v>0</v>
      </c>
      <c r="U282" s="236">
        <f>Заполните_Список!O191</f>
        <v>0</v>
      </c>
      <c r="V282" s="236">
        <f>Заполните_Список!P191</f>
        <v>0</v>
      </c>
      <c r="W282" s="236">
        <f>Заполните_Список!Q191</f>
        <v>0</v>
      </c>
      <c r="X282" s="236">
        <f>Заполните_Список!R191</f>
        <v>0</v>
      </c>
      <c r="Y282" s="236">
        <f>Заполните_Список!S191</f>
        <v>0</v>
      </c>
      <c r="Z282" s="236">
        <f>Заполните_Список!T191</f>
        <v>0</v>
      </c>
      <c r="AA282" s="236">
        <f>Заполните_Список!U191</f>
        <v>0</v>
      </c>
      <c r="AB282" s="236">
        <f>Заполните_Список!V191</f>
        <v>0</v>
      </c>
      <c r="AC282" s="236">
        <f>Заполните_Список!W191</f>
        <v>0</v>
      </c>
      <c r="AD282" s="236">
        <f>Заполните_Список!X191</f>
        <v>0</v>
      </c>
      <c r="AE282" s="236">
        <f>Заполните_Список!Y191</f>
        <v>0</v>
      </c>
      <c r="AF282" s="236">
        <f>Заполните_Список!Z191</f>
        <v>0</v>
      </c>
      <c r="AG282" s="236">
        <f>Заполните_Список!AA191</f>
        <v>0</v>
      </c>
      <c r="AH282" s="236">
        <f>Заполните_Список!AB191</f>
        <v>0</v>
      </c>
      <c r="AI282" s="236">
        <f>Заполните_Список!AC191</f>
        <v>0</v>
      </c>
      <c r="AJ282" s="236">
        <f>Заполните_Список!AD191</f>
        <v>0</v>
      </c>
      <c r="AK282" s="236">
        <f>Заполните_Список!AE191</f>
        <v>0</v>
      </c>
      <c r="AL282" s="236">
        <f>Заполните_Список!AF191</f>
        <v>0</v>
      </c>
      <c r="AM282" s="236">
        <f>Заполните_Список!AG191</f>
        <v>0</v>
      </c>
      <c r="AN282" s="236">
        <f>Заполните_Список!AH191</f>
        <v>0</v>
      </c>
      <c r="AO282" s="236">
        <f>Заполните_Список!AI191</f>
        <v>0</v>
      </c>
      <c r="AP282" s="236">
        <f>Заполните_Список!AJ191</f>
        <v>0</v>
      </c>
      <c r="AQ282" s="236">
        <f>Заполните_Список!AK191</f>
        <v>0</v>
      </c>
    </row>
    <row r="283" spans="1:43" ht="18.75" customHeight="1">
      <c r="A283" s="243">
        <f>Заполните_Список!$B192</f>
        <v>280</v>
      </c>
      <c r="B283" s="244">
        <f>Заполните_Список!$C193</f>
        <v>0</v>
      </c>
      <c r="C283" s="258" t="str">
        <f t="shared" si="15"/>
        <v/>
      </c>
      <c r="D283" s="244">
        <f>Заполните_Список!$G193</f>
        <v>0</v>
      </c>
      <c r="E283" s="236"/>
      <c r="F283" s="243">
        <f t="shared" si="16"/>
        <v>280</v>
      </c>
      <c r="G283" s="236" t="e">
        <f>LEFT(Заполните_Список!$F193,FIND(" ",Заполните_Список!$F193,1)-1)</f>
        <v>#VALUE!</v>
      </c>
      <c r="H283" s="236" t="e">
        <f>MID(Заполните_Список!$F193,FIND(" ",Заполните_Список!$F193,1)+1,(FIND(" ",Заполните_Список!$F193,FIND(" ",Заполните_Список!$F193,1)+1)-FIND(" ",Заполните_Список!$F193,1))-1)</f>
        <v>#VALUE!</v>
      </c>
      <c r="I283" s="236" t="e">
        <f>RIGHT(Заполните_Список!$F193,LEN(Заполните_Список!$F193)-(FIND(" ",Заполните_Список!$F193,FIND(" ",Заполните_Список!$F193,1)+1)))</f>
        <v>#VALUE!</v>
      </c>
      <c r="J283" s="236"/>
      <c r="K283" s="347"/>
      <c r="L283" s="236"/>
      <c r="M283" s="236">
        <f>Заполните_Список!L193</f>
        <v>0</v>
      </c>
      <c r="N283" s="259" t="str">
        <f t="shared" si="17"/>
        <v/>
      </c>
      <c r="O283" s="236">
        <f>Заполните_Список!I193</f>
        <v>0</v>
      </c>
      <c r="P283" s="243"/>
      <c r="Q283" s="243"/>
      <c r="R283" s="243"/>
      <c r="S283" s="243"/>
      <c r="T283" s="236">
        <f>Заполните_Список!N192</f>
        <v>0</v>
      </c>
      <c r="U283" s="236">
        <f>Заполните_Список!O192</f>
        <v>0</v>
      </c>
      <c r="V283" s="236">
        <f>Заполните_Список!P192</f>
        <v>0</v>
      </c>
      <c r="W283" s="236">
        <f>Заполните_Список!Q192</f>
        <v>0</v>
      </c>
      <c r="X283" s="236">
        <f>Заполните_Список!R192</f>
        <v>0</v>
      </c>
      <c r="Y283" s="236">
        <f>Заполните_Список!S192</f>
        <v>0</v>
      </c>
      <c r="Z283" s="236">
        <f>Заполните_Список!T192</f>
        <v>0</v>
      </c>
      <c r="AA283" s="236">
        <f>Заполните_Список!U192</f>
        <v>0</v>
      </c>
      <c r="AB283" s="236">
        <f>Заполните_Список!V192</f>
        <v>0</v>
      </c>
      <c r="AC283" s="236">
        <f>Заполните_Список!W192</f>
        <v>0</v>
      </c>
      <c r="AD283" s="236">
        <f>Заполните_Список!X192</f>
        <v>0</v>
      </c>
      <c r="AE283" s="236">
        <f>Заполните_Список!Y192</f>
        <v>0</v>
      </c>
      <c r="AF283" s="236">
        <f>Заполните_Список!Z192</f>
        <v>0</v>
      </c>
      <c r="AG283" s="236">
        <f>Заполните_Список!AA192</f>
        <v>0</v>
      </c>
      <c r="AH283" s="236">
        <f>Заполните_Список!AB192</f>
        <v>0</v>
      </c>
      <c r="AI283" s="236">
        <f>Заполните_Список!AC192</f>
        <v>0</v>
      </c>
      <c r="AJ283" s="236">
        <f>Заполните_Список!AD192</f>
        <v>0</v>
      </c>
      <c r="AK283" s="236">
        <f>Заполните_Список!AE192</f>
        <v>0</v>
      </c>
      <c r="AL283" s="236">
        <f>Заполните_Список!AF192</f>
        <v>0</v>
      </c>
      <c r="AM283" s="236">
        <f>Заполните_Список!AG192</f>
        <v>0</v>
      </c>
      <c r="AN283" s="236">
        <f>Заполните_Список!AH192</f>
        <v>0</v>
      </c>
      <c r="AO283" s="236">
        <f>Заполните_Список!AI192</f>
        <v>0</v>
      </c>
      <c r="AP283" s="236">
        <f>Заполните_Список!AJ192</f>
        <v>0</v>
      </c>
      <c r="AQ283" s="236">
        <f>Заполните_Список!AK192</f>
        <v>0</v>
      </c>
    </row>
    <row r="284" spans="1:43" ht="18.75" customHeight="1">
      <c r="A284" s="243">
        <f>Заполните_Список!$B193</f>
        <v>281</v>
      </c>
      <c r="B284" s="244">
        <f>Заполните_Список!$C194</f>
        <v>0</v>
      </c>
      <c r="C284" s="258" t="str">
        <f t="shared" si="15"/>
        <v/>
      </c>
      <c r="D284" s="244">
        <f>Заполните_Список!$G194</f>
        <v>0</v>
      </c>
      <c r="E284" s="236"/>
      <c r="F284" s="243">
        <f t="shared" si="16"/>
        <v>281</v>
      </c>
      <c r="G284" s="236" t="e">
        <f>LEFT(Заполните_Список!$F194,FIND(" ",Заполните_Список!$F194,1)-1)</f>
        <v>#VALUE!</v>
      </c>
      <c r="H284" s="236" t="e">
        <f>MID(Заполните_Список!$F194,FIND(" ",Заполните_Список!$F194,1)+1,(FIND(" ",Заполните_Список!$F194,FIND(" ",Заполните_Список!$F194,1)+1)-FIND(" ",Заполните_Список!$F194,1))-1)</f>
        <v>#VALUE!</v>
      </c>
      <c r="I284" s="236" t="e">
        <f>RIGHT(Заполните_Список!$F194,LEN(Заполните_Список!$F194)-(FIND(" ",Заполните_Список!$F194,FIND(" ",Заполните_Список!$F194,1)+1)))</f>
        <v>#VALUE!</v>
      </c>
      <c r="J284" s="236"/>
      <c r="K284" s="347"/>
      <c r="L284" s="236"/>
      <c r="M284" s="236">
        <f>Заполните_Список!L194</f>
        <v>0</v>
      </c>
      <c r="N284" s="259" t="str">
        <f t="shared" si="17"/>
        <v/>
      </c>
      <c r="O284" s="236">
        <f>Заполните_Список!I194</f>
        <v>0</v>
      </c>
      <c r="P284" s="243"/>
      <c r="Q284" s="243"/>
      <c r="R284" s="243"/>
      <c r="S284" s="243"/>
      <c r="T284" s="236">
        <f>Заполните_Список!N193</f>
        <v>0</v>
      </c>
      <c r="U284" s="236">
        <f>Заполните_Список!O193</f>
        <v>0</v>
      </c>
      <c r="V284" s="236">
        <f>Заполните_Список!P193</f>
        <v>0</v>
      </c>
      <c r="W284" s="236">
        <f>Заполните_Список!Q193</f>
        <v>0</v>
      </c>
      <c r="X284" s="236">
        <f>Заполните_Список!R193</f>
        <v>0</v>
      </c>
      <c r="Y284" s="236">
        <f>Заполните_Список!S193</f>
        <v>0</v>
      </c>
      <c r="Z284" s="236">
        <f>Заполните_Список!T193</f>
        <v>0</v>
      </c>
      <c r="AA284" s="236">
        <f>Заполните_Список!U193</f>
        <v>0</v>
      </c>
      <c r="AB284" s="236">
        <f>Заполните_Список!V193</f>
        <v>0</v>
      </c>
      <c r="AC284" s="236">
        <f>Заполните_Список!W193</f>
        <v>0</v>
      </c>
      <c r="AD284" s="236">
        <f>Заполните_Список!X193</f>
        <v>0</v>
      </c>
      <c r="AE284" s="236">
        <f>Заполните_Список!Y193</f>
        <v>0</v>
      </c>
      <c r="AF284" s="236">
        <f>Заполните_Список!Z193</f>
        <v>0</v>
      </c>
      <c r="AG284" s="236">
        <f>Заполните_Список!AA193</f>
        <v>0</v>
      </c>
      <c r="AH284" s="236">
        <f>Заполните_Список!AB193</f>
        <v>0</v>
      </c>
      <c r="AI284" s="236">
        <f>Заполните_Список!AC193</f>
        <v>0</v>
      </c>
      <c r="AJ284" s="236">
        <f>Заполните_Список!AD193</f>
        <v>0</v>
      </c>
      <c r="AK284" s="236">
        <f>Заполните_Список!AE193</f>
        <v>0</v>
      </c>
      <c r="AL284" s="236">
        <f>Заполните_Список!AF193</f>
        <v>0</v>
      </c>
      <c r="AM284" s="236">
        <f>Заполните_Список!AG193</f>
        <v>0</v>
      </c>
      <c r="AN284" s="236">
        <f>Заполните_Список!AH193</f>
        <v>0</v>
      </c>
      <c r="AO284" s="236">
        <f>Заполните_Список!AI193</f>
        <v>0</v>
      </c>
      <c r="AP284" s="236">
        <f>Заполните_Список!AJ193</f>
        <v>0</v>
      </c>
      <c r="AQ284" s="236">
        <f>Заполните_Список!AK193</f>
        <v>0</v>
      </c>
    </row>
    <row r="285" spans="1:43" ht="18.75" customHeight="1">
      <c r="A285" s="243">
        <f>Заполните_Список!$B194</f>
        <v>282</v>
      </c>
      <c r="B285" s="244">
        <f>Заполните_Список!$C195</f>
        <v>0</v>
      </c>
      <c r="C285" s="258" t="str">
        <f t="shared" si="15"/>
        <v/>
      </c>
      <c r="D285" s="244">
        <f>Заполните_Список!$G195</f>
        <v>0</v>
      </c>
      <c r="E285" s="236"/>
      <c r="F285" s="243">
        <f t="shared" si="16"/>
        <v>282</v>
      </c>
      <c r="G285" s="236" t="e">
        <f>LEFT(Заполните_Список!$F195,FIND(" ",Заполните_Список!$F195,1)-1)</f>
        <v>#VALUE!</v>
      </c>
      <c r="H285" s="236" t="e">
        <f>MID(Заполните_Список!$F195,FIND(" ",Заполните_Список!$F195,1)+1,(FIND(" ",Заполните_Список!$F195,FIND(" ",Заполните_Список!$F195,1)+1)-FIND(" ",Заполните_Список!$F195,1))-1)</f>
        <v>#VALUE!</v>
      </c>
      <c r="I285" s="236" t="e">
        <f>RIGHT(Заполните_Список!$F195,LEN(Заполните_Список!$F195)-(FIND(" ",Заполните_Список!$F195,FIND(" ",Заполните_Список!$F195,1)+1)))</f>
        <v>#VALUE!</v>
      </c>
      <c r="J285" s="236"/>
      <c r="K285" s="347"/>
      <c r="L285" s="236"/>
      <c r="M285" s="236">
        <f>Заполните_Список!L195</f>
        <v>0</v>
      </c>
      <c r="N285" s="259" t="str">
        <f t="shared" si="17"/>
        <v/>
      </c>
      <c r="O285" s="236">
        <f>Заполните_Список!I195</f>
        <v>0</v>
      </c>
      <c r="P285" s="243"/>
      <c r="Q285" s="243"/>
      <c r="R285" s="243"/>
      <c r="S285" s="243"/>
      <c r="T285" s="236">
        <f>Заполните_Список!N194</f>
        <v>0</v>
      </c>
      <c r="U285" s="236">
        <f>Заполните_Список!O194</f>
        <v>0</v>
      </c>
      <c r="V285" s="236">
        <f>Заполните_Список!P194</f>
        <v>0</v>
      </c>
      <c r="W285" s="236">
        <f>Заполните_Список!Q194</f>
        <v>0</v>
      </c>
      <c r="X285" s="236">
        <f>Заполните_Список!R194</f>
        <v>0</v>
      </c>
      <c r="Y285" s="236">
        <f>Заполните_Список!S194</f>
        <v>0</v>
      </c>
      <c r="Z285" s="236">
        <f>Заполните_Список!T194</f>
        <v>0</v>
      </c>
      <c r="AA285" s="236">
        <f>Заполните_Список!U194</f>
        <v>0</v>
      </c>
      <c r="AB285" s="236">
        <f>Заполните_Список!V194</f>
        <v>0</v>
      </c>
      <c r="AC285" s="236">
        <f>Заполните_Список!W194</f>
        <v>0</v>
      </c>
      <c r="AD285" s="236">
        <f>Заполните_Список!X194</f>
        <v>0</v>
      </c>
      <c r="AE285" s="236">
        <f>Заполните_Список!Y194</f>
        <v>0</v>
      </c>
      <c r="AF285" s="236">
        <f>Заполните_Список!Z194</f>
        <v>0</v>
      </c>
      <c r="AG285" s="236">
        <f>Заполните_Список!AA194</f>
        <v>0</v>
      </c>
      <c r="AH285" s="236">
        <f>Заполните_Список!AB194</f>
        <v>0</v>
      </c>
      <c r="AI285" s="236">
        <f>Заполните_Список!AC194</f>
        <v>0</v>
      </c>
      <c r="AJ285" s="236">
        <f>Заполните_Список!AD194</f>
        <v>0</v>
      </c>
      <c r="AK285" s="236">
        <f>Заполните_Список!AE194</f>
        <v>0</v>
      </c>
      <c r="AL285" s="236">
        <f>Заполните_Список!AF194</f>
        <v>0</v>
      </c>
      <c r="AM285" s="236">
        <f>Заполните_Список!AG194</f>
        <v>0</v>
      </c>
      <c r="AN285" s="236">
        <f>Заполните_Список!AH194</f>
        <v>0</v>
      </c>
      <c r="AO285" s="236">
        <f>Заполните_Список!AI194</f>
        <v>0</v>
      </c>
      <c r="AP285" s="236">
        <f>Заполните_Список!AJ194</f>
        <v>0</v>
      </c>
      <c r="AQ285" s="236">
        <f>Заполните_Список!AK194</f>
        <v>0</v>
      </c>
    </row>
    <row r="286" spans="1:43" ht="18.75" customHeight="1">
      <c r="A286" s="243">
        <f>Заполните_Список!$B195</f>
        <v>283</v>
      </c>
      <c r="B286" s="244">
        <f>Заполните_Список!$C196</f>
        <v>0</v>
      </c>
      <c r="C286" s="258" t="str">
        <f t="shared" si="15"/>
        <v/>
      </c>
      <c r="D286" s="244">
        <f>Заполните_Список!$G196</f>
        <v>0</v>
      </c>
      <c r="E286" s="236"/>
      <c r="F286" s="243">
        <f t="shared" si="16"/>
        <v>283</v>
      </c>
      <c r="G286" s="236" t="e">
        <f>LEFT(Заполните_Список!$F196,FIND(" ",Заполните_Список!$F196,1)-1)</f>
        <v>#VALUE!</v>
      </c>
      <c r="H286" s="236" t="e">
        <f>MID(Заполните_Список!$F196,FIND(" ",Заполните_Список!$F196,1)+1,(FIND(" ",Заполните_Список!$F196,FIND(" ",Заполните_Список!$F196,1)+1)-FIND(" ",Заполните_Список!$F196,1))-1)</f>
        <v>#VALUE!</v>
      </c>
      <c r="I286" s="236" t="e">
        <f>RIGHT(Заполните_Список!$F196,LEN(Заполните_Список!$F196)-(FIND(" ",Заполните_Список!$F196,FIND(" ",Заполните_Список!$F196,1)+1)))</f>
        <v>#VALUE!</v>
      </c>
      <c r="J286" s="236"/>
      <c r="K286" s="347"/>
      <c r="L286" s="236"/>
      <c r="M286" s="236">
        <f>Заполните_Список!L196</f>
        <v>0</v>
      </c>
      <c r="N286" s="259" t="str">
        <f t="shared" si="17"/>
        <v/>
      </c>
      <c r="O286" s="236">
        <f>Заполните_Список!I196</f>
        <v>0</v>
      </c>
      <c r="P286" s="243"/>
      <c r="Q286" s="243"/>
      <c r="R286" s="243"/>
      <c r="S286" s="243"/>
      <c r="T286" s="236">
        <f>Заполните_Список!N195</f>
        <v>0</v>
      </c>
      <c r="U286" s="236">
        <f>Заполните_Список!O195</f>
        <v>0</v>
      </c>
      <c r="V286" s="236">
        <f>Заполните_Список!P195</f>
        <v>0</v>
      </c>
      <c r="W286" s="236">
        <f>Заполните_Список!Q195</f>
        <v>0</v>
      </c>
      <c r="X286" s="236">
        <f>Заполните_Список!R195</f>
        <v>0</v>
      </c>
      <c r="Y286" s="236">
        <f>Заполните_Список!S195</f>
        <v>0</v>
      </c>
      <c r="Z286" s="236">
        <f>Заполните_Список!T195</f>
        <v>0</v>
      </c>
      <c r="AA286" s="236">
        <f>Заполните_Список!U195</f>
        <v>0</v>
      </c>
      <c r="AB286" s="236">
        <f>Заполните_Список!V195</f>
        <v>0</v>
      </c>
      <c r="AC286" s="236">
        <f>Заполните_Список!W195</f>
        <v>0</v>
      </c>
      <c r="AD286" s="236">
        <f>Заполните_Список!X195</f>
        <v>0</v>
      </c>
      <c r="AE286" s="236">
        <f>Заполните_Список!Y195</f>
        <v>0</v>
      </c>
      <c r="AF286" s="236">
        <f>Заполните_Список!Z195</f>
        <v>0</v>
      </c>
      <c r="AG286" s="236">
        <f>Заполните_Список!AA195</f>
        <v>0</v>
      </c>
      <c r="AH286" s="236">
        <f>Заполните_Список!AB195</f>
        <v>0</v>
      </c>
      <c r="AI286" s="236">
        <f>Заполните_Список!AC195</f>
        <v>0</v>
      </c>
      <c r="AJ286" s="236">
        <f>Заполните_Список!AD195</f>
        <v>0</v>
      </c>
      <c r="AK286" s="236">
        <f>Заполните_Список!AE195</f>
        <v>0</v>
      </c>
      <c r="AL286" s="236">
        <f>Заполните_Список!AF195</f>
        <v>0</v>
      </c>
      <c r="AM286" s="236">
        <f>Заполните_Список!AG195</f>
        <v>0</v>
      </c>
      <c r="AN286" s="236">
        <f>Заполните_Список!AH195</f>
        <v>0</v>
      </c>
      <c r="AO286" s="236">
        <f>Заполните_Список!AI195</f>
        <v>0</v>
      </c>
      <c r="AP286" s="236">
        <f>Заполните_Список!AJ195</f>
        <v>0</v>
      </c>
      <c r="AQ286" s="236">
        <f>Заполните_Список!AK195</f>
        <v>0</v>
      </c>
    </row>
    <row r="287" spans="1:43" ht="18.75" customHeight="1">
      <c r="A287" s="243">
        <f>Заполните_Список!$B196</f>
        <v>284</v>
      </c>
      <c r="B287" s="244">
        <f>Заполните_Список!$C197</f>
        <v>0</v>
      </c>
      <c r="C287" s="258" t="str">
        <f t="shared" si="15"/>
        <v/>
      </c>
      <c r="D287" s="244">
        <f>Заполните_Список!$G197</f>
        <v>0</v>
      </c>
      <c r="E287" s="236"/>
      <c r="F287" s="243">
        <f t="shared" si="16"/>
        <v>284</v>
      </c>
      <c r="G287" s="236" t="e">
        <f>LEFT(Заполните_Список!$F197,FIND(" ",Заполните_Список!$F197,1)-1)</f>
        <v>#VALUE!</v>
      </c>
      <c r="H287" s="236" t="e">
        <f>MID(Заполните_Список!$F197,FIND(" ",Заполните_Список!$F197,1)+1,(FIND(" ",Заполните_Список!$F197,FIND(" ",Заполните_Список!$F197,1)+1)-FIND(" ",Заполните_Список!$F197,1))-1)</f>
        <v>#VALUE!</v>
      </c>
      <c r="I287" s="236" t="e">
        <f>RIGHT(Заполните_Список!$F197,LEN(Заполните_Список!$F197)-(FIND(" ",Заполните_Список!$F197,FIND(" ",Заполните_Список!$F197,1)+1)))</f>
        <v>#VALUE!</v>
      </c>
      <c r="J287" s="236"/>
      <c r="K287" s="347"/>
      <c r="L287" s="236"/>
      <c r="M287" s="236">
        <f>Заполните_Список!L197</f>
        <v>0</v>
      </c>
      <c r="N287" s="259" t="str">
        <f t="shared" si="17"/>
        <v/>
      </c>
      <c r="O287" s="236">
        <f>Заполните_Список!I197</f>
        <v>0</v>
      </c>
      <c r="P287" s="243"/>
      <c r="Q287" s="243"/>
      <c r="R287" s="243"/>
      <c r="S287" s="243"/>
      <c r="T287" s="236">
        <f>Заполните_Список!N196</f>
        <v>0</v>
      </c>
      <c r="U287" s="236">
        <f>Заполните_Список!O196</f>
        <v>0</v>
      </c>
      <c r="V287" s="236">
        <f>Заполните_Список!P196</f>
        <v>0</v>
      </c>
      <c r="W287" s="236">
        <f>Заполните_Список!Q196</f>
        <v>0</v>
      </c>
      <c r="X287" s="236">
        <f>Заполните_Список!R196</f>
        <v>0</v>
      </c>
      <c r="Y287" s="236">
        <f>Заполните_Список!S196</f>
        <v>0</v>
      </c>
      <c r="Z287" s="236">
        <f>Заполните_Список!T196</f>
        <v>0</v>
      </c>
      <c r="AA287" s="236">
        <f>Заполните_Список!U196</f>
        <v>0</v>
      </c>
      <c r="AB287" s="236">
        <f>Заполните_Список!V196</f>
        <v>0</v>
      </c>
      <c r="AC287" s="236">
        <f>Заполните_Список!W196</f>
        <v>0</v>
      </c>
      <c r="AD287" s="236">
        <f>Заполните_Список!X196</f>
        <v>0</v>
      </c>
      <c r="AE287" s="236">
        <f>Заполните_Список!Y196</f>
        <v>0</v>
      </c>
      <c r="AF287" s="236">
        <f>Заполните_Список!Z196</f>
        <v>0</v>
      </c>
      <c r="AG287" s="236">
        <f>Заполните_Список!AA196</f>
        <v>0</v>
      </c>
      <c r="AH287" s="236">
        <f>Заполните_Список!AB196</f>
        <v>0</v>
      </c>
      <c r="AI287" s="236">
        <f>Заполните_Список!AC196</f>
        <v>0</v>
      </c>
      <c r="AJ287" s="236">
        <f>Заполните_Список!AD196</f>
        <v>0</v>
      </c>
      <c r="AK287" s="236">
        <f>Заполните_Список!AE196</f>
        <v>0</v>
      </c>
      <c r="AL287" s="236">
        <f>Заполните_Список!AF196</f>
        <v>0</v>
      </c>
      <c r="AM287" s="236">
        <f>Заполните_Список!AG196</f>
        <v>0</v>
      </c>
      <c r="AN287" s="236">
        <f>Заполните_Список!AH196</f>
        <v>0</v>
      </c>
      <c r="AO287" s="236">
        <f>Заполните_Список!AI196</f>
        <v>0</v>
      </c>
      <c r="AP287" s="236">
        <f>Заполните_Список!AJ196</f>
        <v>0</v>
      </c>
      <c r="AQ287" s="236">
        <f>Заполните_Список!AK196</f>
        <v>0</v>
      </c>
    </row>
    <row r="288" spans="1:43" ht="18.75" customHeight="1">
      <c r="A288" s="243">
        <f>Заполните_Список!$B197</f>
        <v>285</v>
      </c>
      <c r="B288" s="244">
        <f>Заполните_Список!$C198</f>
        <v>0</v>
      </c>
      <c r="C288" s="258" t="str">
        <f t="shared" si="15"/>
        <v/>
      </c>
      <c r="D288" s="244">
        <f>Заполните_Список!$G198</f>
        <v>0</v>
      </c>
      <c r="E288" s="236"/>
      <c r="F288" s="243">
        <f t="shared" si="16"/>
        <v>285</v>
      </c>
      <c r="G288" s="236" t="e">
        <f>LEFT(Заполните_Список!$F198,FIND(" ",Заполните_Список!$F198,1)-1)</f>
        <v>#VALUE!</v>
      </c>
      <c r="H288" s="236" t="e">
        <f>MID(Заполните_Список!$F198,FIND(" ",Заполните_Список!$F198,1)+1,(FIND(" ",Заполните_Список!$F198,FIND(" ",Заполните_Список!$F198,1)+1)-FIND(" ",Заполните_Список!$F198,1))-1)</f>
        <v>#VALUE!</v>
      </c>
      <c r="I288" s="236" t="e">
        <f>RIGHT(Заполните_Список!$F198,LEN(Заполните_Список!$F198)-(FIND(" ",Заполните_Список!$F198,FIND(" ",Заполните_Список!$F198,1)+1)))</f>
        <v>#VALUE!</v>
      </c>
      <c r="J288" s="236"/>
      <c r="K288" s="347"/>
      <c r="L288" s="236"/>
      <c r="M288" s="236">
        <f>Заполните_Список!L198</f>
        <v>0</v>
      </c>
      <c r="N288" s="259" t="str">
        <f t="shared" si="17"/>
        <v/>
      </c>
      <c r="O288" s="236">
        <f>Заполните_Список!I198</f>
        <v>0</v>
      </c>
      <c r="P288" s="243"/>
      <c r="Q288" s="243"/>
      <c r="R288" s="243"/>
      <c r="S288" s="243"/>
      <c r="T288" s="236">
        <f>Заполните_Список!N197</f>
        <v>0</v>
      </c>
      <c r="U288" s="236">
        <f>Заполните_Список!O197</f>
        <v>0</v>
      </c>
      <c r="V288" s="236">
        <f>Заполните_Список!P197</f>
        <v>0</v>
      </c>
      <c r="W288" s="236">
        <f>Заполните_Список!Q197</f>
        <v>0</v>
      </c>
      <c r="X288" s="236">
        <f>Заполните_Список!R197</f>
        <v>0</v>
      </c>
      <c r="Y288" s="236">
        <f>Заполните_Список!S197</f>
        <v>0</v>
      </c>
      <c r="Z288" s="236">
        <f>Заполните_Список!T197</f>
        <v>0</v>
      </c>
      <c r="AA288" s="236">
        <f>Заполните_Список!U197</f>
        <v>0</v>
      </c>
      <c r="AB288" s="236">
        <f>Заполните_Список!V197</f>
        <v>0</v>
      </c>
      <c r="AC288" s="236">
        <f>Заполните_Список!W197</f>
        <v>0</v>
      </c>
      <c r="AD288" s="236">
        <f>Заполните_Список!X197</f>
        <v>0</v>
      </c>
      <c r="AE288" s="236">
        <f>Заполните_Список!Y197</f>
        <v>0</v>
      </c>
      <c r="AF288" s="236">
        <f>Заполните_Список!Z197</f>
        <v>0</v>
      </c>
      <c r="AG288" s="236">
        <f>Заполните_Список!AA197</f>
        <v>0</v>
      </c>
      <c r="AH288" s="236">
        <f>Заполните_Список!AB197</f>
        <v>0</v>
      </c>
      <c r="AI288" s="236">
        <f>Заполните_Список!AC197</f>
        <v>0</v>
      </c>
      <c r="AJ288" s="236">
        <f>Заполните_Список!AD197</f>
        <v>0</v>
      </c>
      <c r="AK288" s="236">
        <f>Заполните_Список!AE197</f>
        <v>0</v>
      </c>
      <c r="AL288" s="236">
        <f>Заполните_Список!AF197</f>
        <v>0</v>
      </c>
      <c r="AM288" s="236">
        <f>Заполните_Список!AG197</f>
        <v>0</v>
      </c>
      <c r="AN288" s="236">
        <f>Заполните_Список!AH197</f>
        <v>0</v>
      </c>
      <c r="AO288" s="236">
        <f>Заполните_Список!AI197</f>
        <v>0</v>
      </c>
      <c r="AP288" s="236">
        <f>Заполните_Список!AJ197</f>
        <v>0</v>
      </c>
      <c r="AQ288" s="236">
        <f>Заполните_Список!AK197</f>
        <v>0</v>
      </c>
    </row>
    <row r="289" spans="1:43" ht="18.75" customHeight="1">
      <c r="A289" s="243">
        <f>Заполните_Список!$B198</f>
        <v>286</v>
      </c>
      <c r="B289" s="244">
        <f>Заполните_Список!$C199</f>
        <v>0</v>
      </c>
      <c r="C289" s="258" t="str">
        <f t="shared" si="15"/>
        <v/>
      </c>
      <c r="D289" s="244">
        <f>Заполните_Список!$G199</f>
        <v>0</v>
      </c>
      <c r="E289" s="236"/>
      <c r="F289" s="243">
        <f t="shared" si="16"/>
        <v>286</v>
      </c>
      <c r="G289" s="236" t="e">
        <f>LEFT(Заполните_Список!$F199,FIND(" ",Заполните_Список!$F199,1)-1)</f>
        <v>#VALUE!</v>
      </c>
      <c r="H289" s="236" t="e">
        <f>MID(Заполните_Список!$F199,FIND(" ",Заполните_Список!$F199,1)+1,(FIND(" ",Заполните_Список!$F199,FIND(" ",Заполните_Список!$F199,1)+1)-FIND(" ",Заполните_Список!$F199,1))-1)</f>
        <v>#VALUE!</v>
      </c>
      <c r="I289" s="236" t="e">
        <f>RIGHT(Заполните_Список!$F199,LEN(Заполните_Список!$F199)-(FIND(" ",Заполните_Список!$F199,FIND(" ",Заполните_Список!$F199,1)+1)))</f>
        <v>#VALUE!</v>
      </c>
      <c r="J289" s="236"/>
      <c r="K289" s="347"/>
      <c r="L289" s="236"/>
      <c r="M289" s="236">
        <f>Заполните_Список!L199</f>
        <v>0</v>
      </c>
      <c r="N289" s="259" t="str">
        <f t="shared" si="17"/>
        <v/>
      </c>
      <c r="O289" s="236">
        <f>Заполните_Список!I199</f>
        <v>0</v>
      </c>
      <c r="P289" s="243"/>
      <c r="Q289" s="243"/>
      <c r="R289" s="243"/>
      <c r="S289" s="243"/>
      <c r="T289" s="236">
        <f>Заполните_Список!N198</f>
        <v>0</v>
      </c>
      <c r="U289" s="236">
        <f>Заполните_Список!O198</f>
        <v>0</v>
      </c>
      <c r="V289" s="236">
        <f>Заполните_Список!P198</f>
        <v>0</v>
      </c>
      <c r="W289" s="236">
        <f>Заполните_Список!Q198</f>
        <v>0</v>
      </c>
      <c r="X289" s="236">
        <f>Заполните_Список!R198</f>
        <v>0</v>
      </c>
      <c r="Y289" s="236">
        <f>Заполните_Список!S198</f>
        <v>0</v>
      </c>
      <c r="Z289" s="236">
        <f>Заполните_Список!T198</f>
        <v>0</v>
      </c>
      <c r="AA289" s="236">
        <f>Заполните_Список!U198</f>
        <v>0</v>
      </c>
      <c r="AB289" s="236">
        <f>Заполните_Список!V198</f>
        <v>0</v>
      </c>
      <c r="AC289" s="236">
        <f>Заполните_Список!W198</f>
        <v>0</v>
      </c>
      <c r="AD289" s="236">
        <f>Заполните_Список!X198</f>
        <v>0</v>
      </c>
      <c r="AE289" s="236">
        <f>Заполните_Список!Y198</f>
        <v>0</v>
      </c>
      <c r="AF289" s="236">
        <f>Заполните_Список!Z198</f>
        <v>0</v>
      </c>
      <c r="AG289" s="236">
        <f>Заполните_Список!AA198</f>
        <v>0</v>
      </c>
      <c r="AH289" s="236">
        <f>Заполните_Список!AB198</f>
        <v>0</v>
      </c>
      <c r="AI289" s="236">
        <f>Заполните_Список!AC198</f>
        <v>0</v>
      </c>
      <c r="AJ289" s="236">
        <f>Заполните_Список!AD198</f>
        <v>0</v>
      </c>
      <c r="AK289" s="236">
        <f>Заполните_Список!AE198</f>
        <v>0</v>
      </c>
      <c r="AL289" s="236">
        <f>Заполните_Список!AF198</f>
        <v>0</v>
      </c>
      <c r="AM289" s="236">
        <f>Заполните_Список!AG198</f>
        <v>0</v>
      </c>
      <c r="AN289" s="236">
        <f>Заполните_Список!AH198</f>
        <v>0</v>
      </c>
      <c r="AO289" s="236">
        <f>Заполните_Список!AI198</f>
        <v>0</v>
      </c>
      <c r="AP289" s="236">
        <f>Заполните_Список!AJ198</f>
        <v>0</v>
      </c>
      <c r="AQ289" s="236">
        <f>Заполните_Список!AK198</f>
        <v>0</v>
      </c>
    </row>
    <row r="290" spans="1:43" ht="18.75" customHeight="1">
      <c r="A290" s="243">
        <f>Заполните_Список!$B199</f>
        <v>287</v>
      </c>
      <c r="B290" s="244">
        <f>Заполните_Список!$C200</f>
        <v>0</v>
      </c>
      <c r="C290" s="258" t="str">
        <f t="shared" si="15"/>
        <v/>
      </c>
      <c r="D290" s="244">
        <f>Заполните_Список!$G200</f>
        <v>0</v>
      </c>
      <c r="E290" s="236"/>
      <c r="F290" s="243">
        <f t="shared" si="16"/>
        <v>287</v>
      </c>
      <c r="G290" s="236" t="e">
        <f>LEFT(Заполните_Список!$F200,FIND(" ",Заполните_Список!$F200,1)-1)</f>
        <v>#VALUE!</v>
      </c>
      <c r="H290" s="236" t="e">
        <f>MID(Заполните_Список!$F200,FIND(" ",Заполните_Список!$F200,1)+1,(FIND(" ",Заполните_Список!$F200,FIND(" ",Заполните_Список!$F200,1)+1)-FIND(" ",Заполните_Список!$F200,1))-1)</f>
        <v>#VALUE!</v>
      </c>
      <c r="I290" s="236" t="e">
        <f>RIGHT(Заполните_Список!$F200,LEN(Заполните_Список!$F200)-(FIND(" ",Заполните_Список!$F200,FIND(" ",Заполните_Список!$F200,1)+1)))</f>
        <v>#VALUE!</v>
      </c>
      <c r="J290" s="236"/>
      <c r="K290" s="347"/>
      <c r="L290" s="236"/>
      <c r="M290" s="236">
        <f>Заполните_Список!L200</f>
        <v>0</v>
      </c>
      <c r="N290" s="259" t="str">
        <f t="shared" si="17"/>
        <v/>
      </c>
      <c r="O290" s="236">
        <f>Заполните_Список!I200</f>
        <v>0</v>
      </c>
      <c r="P290" s="243"/>
      <c r="Q290" s="243"/>
      <c r="R290" s="243"/>
      <c r="S290" s="243"/>
      <c r="T290" s="236">
        <f>Заполните_Список!N199</f>
        <v>0</v>
      </c>
      <c r="U290" s="236">
        <f>Заполните_Список!O199</f>
        <v>0</v>
      </c>
      <c r="V290" s="236">
        <f>Заполните_Список!P199</f>
        <v>0</v>
      </c>
      <c r="W290" s="236">
        <f>Заполните_Список!Q199</f>
        <v>0</v>
      </c>
      <c r="X290" s="236">
        <f>Заполните_Список!R199</f>
        <v>0</v>
      </c>
      <c r="Y290" s="236">
        <f>Заполните_Список!S199</f>
        <v>0</v>
      </c>
      <c r="Z290" s="236">
        <f>Заполните_Список!T199</f>
        <v>0</v>
      </c>
      <c r="AA290" s="236">
        <f>Заполните_Список!U199</f>
        <v>0</v>
      </c>
      <c r="AB290" s="236">
        <f>Заполните_Список!V199</f>
        <v>0</v>
      </c>
      <c r="AC290" s="236">
        <f>Заполните_Список!W199</f>
        <v>0</v>
      </c>
      <c r="AD290" s="236">
        <f>Заполните_Список!X199</f>
        <v>0</v>
      </c>
      <c r="AE290" s="236">
        <f>Заполните_Список!Y199</f>
        <v>0</v>
      </c>
      <c r="AF290" s="236">
        <f>Заполните_Список!Z199</f>
        <v>0</v>
      </c>
      <c r="AG290" s="236">
        <f>Заполните_Список!AA199</f>
        <v>0</v>
      </c>
      <c r="AH290" s="236">
        <f>Заполните_Список!AB199</f>
        <v>0</v>
      </c>
      <c r="AI290" s="236">
        <f>Заполните_Список!AC199</f>
        <v>0</v>
      </c>
      <c r="AJ290" s="236">
        <f>Заполните_Список!AD199</f>
        <v>0</v>
      </c>
      <c r="AK290" s="236">
        <f>Заполните_Список!AE199</f>
        <v>0</v>
      </c>
      <c r="AL290" s="236">
        <f>Заполните_Список!AF199</f>
        <v>0</v>
      </c>
      <c r="AM290" s="236">
        <f>Заполните_Список!AG199</f>
        <v>0</v>
      </c>
      <c r="AN290" s="236">
        <f>Заполните_Список!AH199</f>
        <v>0</v>
      </c>
      <c r="AO290" s="236">
        <f>Заполните_Список!AI199</f>
        <v>0</v>
      </c>
      <c r="AP290" s="236">
        <f>Заполните_Список!AJ199</f>
        <v>0</v>
      </c>
      <c r="AQ290" s="236">
        <f>Заполните_Список!AK199</f>
        <v>0</v>
      </c>
    </row>
    <row r="291" spans="1:43" ht="18.75" customHeight="1">
      <c r="A291" s="243">
        <f>Заполните_Список!$B200</f>
        <v>288</v>
      </c>
      <c r="B291" s="244">
        <f>Заполните_Список!$C201</f>
        <v>0</v>
      </c>
      <c r="C291" s="258" t="str">
        <f t="shared" si="15"/>
        <v/>
      </c>
      <c r="D291" s="244">
        <f>Заполните_Список!$G201</f>
        <v>0</v>
      </c>
      <c r="E291" s="236"/>
      <c r="F291" s="243">
        <f t="shared" si="16"/>
        <v>288</v>
      </c>
      <c r="G291" s="236" t="e">
        <f>LEFT(Заполните_Список!$F201,FIND(" ",Заполните_Список!$F201,1)-1)</f>
        <v>#VALUE!</v>
      </c>
      <c r="H291" s="236" t="e">
        <f>MID(Заполните_Список!$F201,FIND(" ",Заполните_Список!$F201,1)+1,(FIND(" ",Заполните_Список!$F201,FIND(" ",Заполните_Список!$F201,1)+1)-FIND(" ",Заполните_Список!$F201,1))-1)</f>
        <v>#VALUE!</v>
      </c>
      <c r="I291" s="236" t="e">
        <f>RIGHT(Заполните_Список!$F201,LEN(Заполните_Список!$F201)-(FIND(" ",Заполните_Список!$F201,FIND(" ",Заполните_Список!$F201,1)+1)))</f>
        <v>#VALUE!</v>
      </c>
      <c r="J291" s="236"/>
      <c r="K291" s="347"/>
      <c r="L291" s="236"/>
      <c r="M291" s="236">
        <f>Заполните_Список!L201</f>
        <v>0</v>
      </c>
      <c r="N291" s="259" t="str">
        <f t="shared" si="17"/>
        <v/>
      </c>
      <c r="O291" s="236">
        <f>Заполните_Список!I201</f>
        <v>0</v>
      </c>
      <c r="P291" s="243"/>
      <c r="Q291" s="243"/>
      <c r="R291" s="243"/>
      <c r="S291" s="243"/>
      <c r="T291" s="236">
        <f>Заполните_Список!N200</f>
        <v>0</v>
      </c>
      <c r="U291" s="236">
        <f>Заполните_Список!O200</f>
        <v>0</v>
      </c>
      <c r="V291" s="236">
        <f>Заполните_Список!P200</f>
        <v>0</v>
      </c>
      <c r="W291" s="236">
        <f>Заполните_Список!Q200</f>
        <v>0</v>
      </c>
      <c r="X291" s="236">
        <f>Заполните_Список!R200</f>
        <v>0</v>
      </c>
      <c r="Y291" s="236">
        <f>Заполните_Список!S200</f>
        <v>0</v>
      </c>
      <c r="Z291" s="236">
        <f>Заполните_Список!T200</f>
        <v>0</v>
      </c>
      <c r="AA291" s="236">
        <f>Заполните_Список!U200</f>
        <v>0</v>
      </c>
      <c r="AB291" s="236">
        <f>Заполните_Список!V200</f>
        <v>0</v>
      </c>
      <c r="AC291" s="236">
        <f>Заполните_Список!W200</f>
        <v>0</v>
      </c>
      <c r="AD291" s="236">
        <f>Заполните_Список!X200</f>
        <v>0</v>
      </c>
      <c r="AE291" s="236">
        <f>Заполните_Список!Y200</f>
        <v>0</v>
      </c>
      <c r="AF291" s="236">
        <f>Заполните_Список!Z200</f>
        <v>0</v>
      </c>
      <c r="AG291" s="236">
        <f>Заполните_Список!AA200</f>
        <v>0</v>
      </c>
      <c r="AH291" s="236">
        <f>Заполните_Список!AB200</f>
        <v>0</v>
      </c>
      <c r="AI291" s="236">
        <f>Заполните_Список!AC200</f>
        <v>0</v>
      </c>
      <c r="AJ291" s="236">
        <f>Заполните_Список!AD200</f>
        <v>0</v>
      </c>
      <c r="AK291" s="236">
        <f>Заполните_Список!AE200</f>
        <v>0</v>
      </c>
      <c r="AL291" s="236">
        <f>Заполните_Список!AF200</f>
        <v>0</v>
      </c>
      <c r="AM291" s="236">
        <f>Заполните_Список!AG200</f>
        <v>0</v>
      </c>
      <c r="AN291" s="236">
        <f>Заполните_Список!AH200</f>
        <v>0</v>
      </c>
      <c r="AO291" s="236">
        <f>Заполните_Список!AI200</f>
        <v>0</v>
      </c>
      <c r="AP291" s="236">
        <f>Заполните_Список!AJ200</f>
        <v>0</v>
      </c>
      <c r="AQ291" s="236">
        <f>Заполните_Список!AK200</f>
        <v>0</v>
      </c>
    </row>
    <row r="292" spans="1:43" ht="18.75" customHeight="1">
      <c r="A292" s="243">
        <f>Заполните_Список!$B201</f>
        <v>289</v>
      </c>
      <c r="B292" s="244">
        <f>Заполните_Список!$C202</f>
        <v>0</v>
      </c>
      <c r="C292" s="258" t="str">
        <f t="shared" si="15"/>
        <v/>
      </c>
      <c r="D292" s="244">
        <f>Заполните_Список!$G202</f>
        <v>0</v>
      </c>
      <c r="E292" s="236"/>
      <c r="F292" s="243">
        <f t="shared" si="16"/>
        <v>289</v>
      </c>
      <c r="G292" s="236" t="e">
        <f>LEFT(Заполните_Список!$F202,FIND(" ",Заполните_Список!$F202,1)-1)</f>
        <v>#VALUE!</v>
      </c>
      <c r="H292" s="236" t="e">
        <f>MID(Заполните_Список!$F202,FIND(" ",Заполните_Список!$F202,1)+1,(FIND(" ",Заполните_Список!$F202,FIND(" ",Заполните_Список!$F202,1)+1)-FIND(" ",Заполните_Список!$F202,1))-1)</f>
        <v>#VALUE!</v>
      </c>
      <c r="I292" s="236" t="e">
        <f>RIGHT(Заполните_Список!$F202,LEN(Заполните_Список!$F202)-(FIND(" ",Заполните_Список!$F202,FIND(" ",Заполните_Список!$F202,1)+1)))</f>
        <v>#VALUE!</v>
      </c>
      <c r="J292" s="236"/>
      <c r="K292" s="347"/>
      <c r="L292" s="236"/>
      <c r="M292" s="236">
        <f>Заполните_Список!L202</f>
        <v>0</v>
      </c>
      <c r="N292" s="259" t="str">
        <f t="shared" si="17"/>
        <v/>
      </c>
      <c r="O292" s="236">
        <f>Заполните_Список!I202</f>
        <v>0</v>
      </c>
      <c r="P292" s="243"/>
      <c r="Q292" s="243"/>
      <c r="R292" s="243"/>
      <c r="S292" s="243"/>
      <c r="T292" s="236">
        <f>Заполните_Список!N201</f>
        <v>0</v>
      </c>
      <c r="U292" s="236">
        <f>Заполните_Список!O201</f>
        <v>0</v>
      </c>
      <c r="V292" s="236">
        <f>Заполните_Список!P201</f>
        <v>0</v>
      </c>
      <c r="W292" s="236">
        <f>Заполните_Список!Q201</f>
        <v>0</v>
      </c>
      <c r="X292" s="236">
        <f>Заполните_Список!R201</f>
        <v>0</v>
      </c>
      <c r="Y292" s="236">
        <f>Заполните_Список!S201</f>
        <v>0</v>
      </c>
      <c r="Z292" s="236">
        <f>Заполните_Список!T201</f>
        <v>0</v>
      </c>
      <c r="AA292" s="236">
        <f>Заполните_Список!U201</f>
        <v>0</v>
      </c>
      <c r="AB292" s="236">
        <f>Заполните_Список!V201</f>
        <v>0</v>
      </c>
      <c r="AC292" s="236">
        <f>Заполните_Список!W201</f>
        <v>0</v>
      </c>
      <c r="AD292" s="236">
        <f>Заполните_Список!X201</f>
        <v>0</v>
      </c>
      <c r="AE292" s="236">
        <f>Заполните_Список!Y201</f>
        <v>0</v>
      </c>
      <c r="AF292" s="236">
        <f>Заполните_Список!Z201</f>
        <v>0</v>
      </c>
      <c r="AG292" s="236">
        <f>Заполните_Список!AA201</f>
        <v>0</v>
      </c>
      <c r="AH292" s="236">
        <f>Заполните_Список!AB201</f>
        <v>0</v>
      </c>
      <c r="AI292" s="236">
        <f>Заполните_Список!AC201</f>
        <v>0</v>
      </c>
      <c r="AJ292" s="236">
        <f>Заполните_Список!AD201</f>
        <v>0</v>
      </c>
      <c r="AK292" s="236">
        <f>Заполните_Список!AE201</f>
        <v>0</v>
      </c>
      <c r="AL292" s="236">
        <f>Заполните_Список!AF201</f>
        <v>0</v>
      </c>
      <c r="AM292" s="236">
        <f>Заполните_Список!AG201</f>
        <v>0</v>
      </c>
      <c r="AN292" s="236">
        <f>Заполните_Список!AH201</f>
        <v>0</v>
      </c>
      <c r="AO292" s="236">
        <f>Заполните_Список!AI201</f>
        <v>0</v>
      </c>
      <c r="AP292" s="236">
        <f>Заполните_Список!AJ201</f>
        <v>0</v>
      </c>
      <c r="AQ292" s="236">
        <f>Заполните_Список!AK201</f>
        <v>0</v>
      </c>
    </row>
    <row r="293" spans="1:43" ht="18.75" customHeight="1">
      <c r="A293" s="243">
        <f>Заполните_Список!$B202</f>
        <v>290</v>
      </c>
      <c r="B293" s="244">
        <f>Заполните_Список!$C203</f>
        <v>0</v>
      </c>
      <c r="C293" s="258" t="str">
        <f t="shared" si="15"/>
        <v/>
      </c>
      <c r="D293" s="244">
        <f>Заполните_Список!$G203</f>
        <v>0</v>
      </c>
      <c r="E293" s="236"/>
      <c r="F293" s="243">
        <f t="shared" si="16"/>
        <v>290</v>
      </c>
      <c r="G293" s="236" t="e">
        <f>LEFT(Заполните_Список!$F203,FIND(" ",Заполните_Список!$F203,1)-1)</f>
        <v>#VALUE!</v>
      </c>
      <c r="H293" s="236" t="e">
        <f>MID(Заполните_Список!$F203,FIND(" ",Заполните_Список!$F203,1)+1,(FIND(" ",Заполните_Список!$F203,FIND(" ",Заполните_Список!$F203,1)+1)-FIND(" ",Заполните_Список!$F203,1))-1)</f>
        <v>#VALUE!</v>
      </c>
      <c r="I293" s="236" t="e">
        <f>RIGHT(Заполните_Список!$F203,LEN(Заполните_Список!$F203)-(FIND(" ",Заполните_Список!$F203,FIND(" ",Заполните_Список!$F203,1)+1)))</f>
        <v>#VALUE!</v>
      </c>
      <c r="J293" s="236"/>
      <c r="K293" s="347"/>
      <c r="L293" s="236"/>
      <c r="M293" s="236">
        <f>Заполните_Список!L203</f>
        <v>0</v>
      </c>
      <c r="N293" s="259" t="str">
        <f t="shared" si="17"/>
        <v/>
      </c>
      <c r="O293" s="236">
        <f>Заполните_Список!I203</f>
        <v>0</v>
      </c>
      <c r="P293" s="243"/>
      <c r="Q293" s="243"/>
      <c r="R293" s="243"/>
      <c r="S293" s="243"/>
      <c r="T293" s="236">
        <f>Заполните_Список!N202</f>
        <v>0</v>
      </c>
      <c r="U293" s="236">
        <f>Заполните_Список!O202</f>
        <v>0</v>
      </c>
      <c r="V293" s="236">
        <f>Заполните_Список!P202</f>
        <v>0</v>
      </c>
      <c r="W293" s="236">
        <f>Заполните_Список!Q202</f>
        <v>0</v>
      </c>
      <c r="X293" s="236">
        <f>Заполните_Список!R202</f>
        <v>0</v>
      </c>
      <c r="Y293" s="236">
        <f>Заполните_Список!S202</f>
        <v>0</v>
      </c>
      <c r="Z293" s="236">
        <f>Заполните_Список!T202</f>
        <v>0</v>
      </c>
      <c r="AA293" s="236">
        <f>Заполните_Список!U202</f>
        <v>0</v>
      </c>
      <c r="AB293" s="236">
        <f>Заполните_Список!V202</f>
        <v>0</v>
      </c>
      <c r="AC293" s="236">
        <f>Заполните_Список!W202</f>
        <v>0</v>
      </c>
      <c r="AD293" s="236">
        <f>Заполните_Список!X202</f>
        <v>0</v>
      </c>
      <c r="AE293" s="236">
        <f>Заполните_Список!Y202</f>
        <v>0</v>
      </c>
      <c r="AF293" s="236">
        <f>Заполните_Список!Z202</f>
        <v>0</v>
      </c>
      <c r="AG293" s="236">
        <f>Заполните_Список!AA202</f>
        <v>0</v>
      </c>
      <c r="AH293" s="236">
        <f>Заполните_Список!AB202</f>
        <v>0</v>
      </c>
      <c r="AI293" s="236">
        <f>Заполните_Список!AC202</f>
        <v>0</v>
      </c>
      <c r="AJ293" s="236">
        <f>Заполните_Список!AD202</f>
        <v>0</v>
      </c>
      <c r="AK293" s="236">
        <f>Заполните_Список!AE202</f>
        <v>0</v>
      </c>
      <c r="AL293" s="236">
        <f>Заполните_Список!AF202</f>
        <v>0</v>
      </c>
      <c r="AM293" s="236">
        <f>Заполните_Список!AG202</f>
        <v>0</v>
      </c>
      <c r="AN293" s="236">
        <f>Заполните_Список!AH202</f>
        <v>0</v>
      </c>
      <c r="AO293" s="236">
        <f>Заполните_Список!AI202</f>
        <v>0</v>
      </c>
      <c r="AP293" s="236">
        <f>Заполните_Список!AJ202</f>
        <v>0</v>
      </c>
      <c r="AQ293" s="236">
        <f>Заполните_Список!AK202</f>
        <v>0</v>
      </c>
    </row>
    <row r="294" spans="1:43" ht="18.75" customHeight="1">
      <c r="A294" s="243">
        <f>Заполните_Список!$B203</f>
        <v>291</v>
      </c>
      <c r="B294" s="244">
        <f>Заполните_Список!$C204</f>
        <v>0</v>
      </c>
      <c r="C294" s="258" t="str">
        <f t="shared" si="15"/>
        <v/>
      </c>
      <c r="D294" s="244">
        <f>Заполните_Список!$G204</f>
        <v>0</v>
      </c>
      <c r="E294" s="236"/>
      <c r="F294" s="243">
        <f t="shared" si="16"/>
        <v>291</v>
      </c>
      <c r="G294" s="236" t="e">
        <f>LEFT(Заполните_Список!$F204,FIND(" ",Заполните_Список!$F204,1)-1)</f>
        <v>#VALUE!</v>
      </c>
      <c r="H294" s="236" t="e">
        <f>MID(Заполните_Список!$F204,FIND(" ",Заполните_Список!$F204,1)+1,(FIND(" ",Заполните_Список!$F204,FIND(" ",Заполните_Список!$F204,1)+1)-FIND(" ",Заполните_Список!$F204,1))-1)</f>
        <v>#VALUE!</v>
      </c>
      <c r="I294" s="236" t="e">
        <f>RIGHT(Заполните_Список!$F204,LEN(Заполните_Список!$F204)-(FIND(" ",Заполните_Список!$F204,FIND(" ",Заполните_Список!$F204,1)+1)))</f>
        <v>#VALUE!</v>
      </c>
      <c r="J294" s="236"/>
      <c r="K294" s="347"/>
      <c r="L294" s="236"/>
      <c r="M294" s="236">
        <f>Заполните_Список!L204</f>
        <v>0</v>
      </c>
      <c r="N294" s="259" t="str">
        <f t="shared" si="17"/>
        <v/>
      </c>
      <c r="O294" s="236">
        <f>Заполните_Список!I204</f>
        <v>0</v>
      </c>
      <c r="P294" s="243"/>
      <c r="Q294" s="243"/>
      <c r="R294" s="243"/>
      <c r="S294" s="243"/>
      <c r="T294" s="236">
        <f>Заполните_Список!N203</f>
        <v>0</v>
      </c>
      <c r="U294" s="236">
        <f>Заполните_Список!O203</f>
        <v>0</v>
      </c>
      <c r="V294" s="236">
        <f>Заполните_Список!P203</f>
        <v>0</v>
      </c>
      <c r="W294" s="236">
        <f>Заполните_Список!Q203</f>
        <v>0</v>
      </c>
      <c r="X294" s="236">
        <f>Заполните_Список!R203</f>
        <v>0</v>
      </c>
      <c r="Y294" s="236">
        <f>Заполните_Список!S203</f>
        <v>0</v>
      </c>
      <c r="Z294" s="236">
        <f>Заполните_Список!T203</f>
        <v>0</v>
      </c>
      <c r="AA294" s="236">
        <f>Заполните_Список!U203</f>
        <v>0</v>
      </c>
      <c r="AB294" s="236">
        <f>Заполните_Список!V203</f>
        <v>0</v>
      </c>
      <c r="AC294" s="236">
        <f>Заполните_Список!W203</f>
        <v>0</v>
      </c>
      <c r="AD294" s="236">
        <f>Заполните_Список!X203</f>
        <v>0</v>
      </c>
      <c r="AE294" s="236">
        <f>Заполните_Список!Y203</f>
        <v>0</v>
      </c>
      <c r="AF294" s="236">
        <f>Заполните_Список!Z203</f>
        <v>0</v>
      </c>
      <c r="AG294" s="236">
        <f>Заполните_Список!AA203</f>
        <v>0</v>
      </c>
      <c r="AH294" s="236">
        <f>Заполните_Список!AB203</f>
        <v>0</v>
      </c>
      <c r="AI294" s="236">
        <f>Заполните_Список!AC203</f>
        <v>0</v>
      </c>
      <c r="AJ294" s="236">
        <f>Заполните_Список!AD203</f>
        <v>0</v>
      </c>
      <c r="AK294" s="236">
        <f>Заполните_Список!AE203</f>
        <v>0</v>
      </c>
      <c r="AL294" s="236">
        <f>Заполните_Список!AF203</f>
        <v>0</v>
      </c>
      <c r="AM294" s="236">
        <f>Заполните_Список!AG203</f>
        <v>0</v>
      </c>
      <c r="AN294" s="236">
        <f>Заполните_Список!AH203</f>
        <v>0</v>
      </c>
      <c r="AO294" s="236">
        <f>Заполните_Список!AI203</f>
        <v>0</v>
      </c>
      <c r="AP294" s="236">
        <f>Заполните_Список!AJ203</f>
        <v>0</v>
      </c>
      <c r="AQ294" s="236">
        <f>Заполните_Список!AK203</f>
        <v>0</v>
      </c>
    </row>
    <row r="295" spans="1:43" ht="18.75" customHeight="1">
      <c r="A295" s="243">
        <f>Заполните_Список!$B204</f>
        <v>292</v>
      </c>
      <c r="B295" s="244">
        <f>Заполните_Список!$C205</f>
        <v>0</v>
      </c>
      <c r="C295" s="258" t="str">
        <f t="shared" si="15"/>
        <v/>
      </c>
      <c r="D295" s="244">
        <f>Заполните_Список!$G205</f>
        <v>0</v>
      </c>
      <c r="E295" s="236"/>
      <c r="F295" s="243">
        <f t="shared" si="16"/>
        <v>292</v>
      </c>
      <c r="G295" s="236" t="e">
        <f>LEFT(Заполните_Список!$F205,FIND(" ",Заполните_Список!$F205,1)-1)</f>
        <v>#VALUE!</v>
      </c>
      <c r="H295" s="236" t="e">
        <f>MID(Заполните_Список!$F205,FIND(" ",Заполните_Список!$F205,1)+1,(FIND(" ",Заполните_Список!$F205,FIND(" ",Заполните_Список!$F205,1)+1)-FIND(" ",Заполните_Список!$F205,1))-1)</f>
        <v>#VALUE!</v>
      </c>
      <c r="I295" s="236" t="e">
        <f>RIGHT(Заполните_Список!$F205,LEN(Заполните_Список!$F205)-(FIND(" ",Заполните_Список!$F205,FIND(" ",Заполните_Список!$F205,1)+1)))</f>
        <v>#VALUE!</v>
      </c>
      <c r="J295" s="236"/>
      <c r="K295" s="347"/>
      <c r="L295" s="236"/>
      <c r="M295" s="236">
        <f>Заполните_Список!L205</f>
        <v>0</v>
      </c>
      <c r="N295" s="259" t="str">
        <f t="shared" si="17"/>
        <v/>
      </c>
      <c r="O295" s="236">
        <f>Заполните_Список!I205</f>
        <v>0</v>
      </c>
      <c r="P295" s="243"/>
      <c r="Q295" s="243"/>
      <c r="R295" s="243"/>
      <c r="S295" s="243"/>
      <c r="T295" s="236">
        <f>Заполните_Список!N204</f>
        <v>0</v>
      </c>
      <c r="U295" s="236">
        <f>Заполните_Список!O204</f>
        <v>0</v>
      </c>
      <c r="V295" s="236">
        <f>Заполните_Список!P204</f>
        <v>0</v>
      </c>
      <c r="W295" s="236">
        <f>Заполните_Список!Q204</f>
        <v>0</v>
      </c>
      <c r="X295" s="236">
        <f>Заполните_Список!R204</f>
        <v>0</v>
      </c>
      <c r="Y295" s="236">
        <f>Заполните_Список!S204</f>
        <v>0</v>
      </c>
      <c r="Z295" s="236">
        <f>Заполните_Список!T204</f>
        <v>0</v>
      </c>
      <c r="AA295" s="236">
        <f>Заполните_Список!U204</f>
        <v>0</v>
      </c>
      <c r="AB295" s="236">
        <f>Заполните_Список!V204</f>
        <v>0</v>
      </c>
      <c r="AC295" s="236">
        <f>Заполните_Список!W204</f>
        <v>0</v>
      </c>
      <c r="AD295" s="236">
        <f>Заполните_Список!X204</f>
        <v>0</v>
      </c>
      <c r="AE295" s="236">
        <f>Заполните_Список!Y204</f>
        <v>0</v>
      </c>
      <c r="AF295" s="236">
        <f>Заполните_Список!Z204</f>
        <v>0</v>
      </c>
      <c r="AG295" s="236">
        <f>Заполните_Список!AA204</f>
        <v>0</v>
      </c>
      <c r="AH295" s="236">
        <f>Заполните_Список!AB204</f>
        <v>0</v>
      </c>
      <c r="AI295" s="236">
        <f>Заполните_Список!AC204</f>
        <v>0</v>
      </c>
      <c r="AJ295" s="236">
        <f>Заполните_Список!AD204</f>
        <v>0</v>
      </c>
      <c r="AK295" s="236">
        <f>Заполните_Список!AE204</f>
        <v>0</v>
      </c>
      <c r="AL295" s="236">
        <f>Заполните_Список!AF204</f>
        <v>0</v>
      </c>
      <c r="AM295" s="236">
        <f>Заполните_Список!AG204</f>
        <v>0</v>
      </c>
      <c r="AN295" s="236">
        <f>Заполните_Список!AH204</f>
        <v>0</v>
      </c>
      <c r="AO295" s="236">
        <f>Заполните_Список!AI204</f>
        <v>0</v>
      </c>
      <c r="AP295" s="236">
        <f>Заполните_Список!AJ204</f>
        <v>0</v>
      </c>
      <c r="AQ295" s="236">
        <f>Заполните_Список!AK204</f>
        <v>0</v>
      </c>
    </row>
    <row r="296" spans="1:43" ht="18.75" customHeight="1">
      <c r="A296" s="243">
        <f>Заполните_Список!$B205</f>
        <v>293</v>
      </c>
      <c r="B296" s="244">
        <f>Заполните_Список!$C206</f>
        <v>0</v>
      </c>
      <c r="C296" s="258" t="str">
        <f t="shared" si="15"/>
        <v/>
      </c>
      <c r="D296" s="244">
        <f>Заполните_Список!$G206</f>
        <v>0</v>
      </c>
      <c r="E296" s="236"/>
      <c r="F296" s="243">
        <f t="shared" si="16"/>
        <v>293</v>
      </c>
      <c r="G296" s="236" t="e">
        <f>LEFT(Заполните_Список!$F206,FIND(" ",Заполните_Список!$F206,1)-1)</f>
        <v>#VALUE!</v>
      </c>
      <c r="H296" s="236" t="e">
        <f>MID(Заполните_Список!$F206,FIND(" ",Заполните_Список!$F206,1)+1,(FIND(" ",Заполните_Список!$F206,FIND(" ",Заполните_Список!$F206,1)+1)-FIND(" ",Заполните_Список!$F206,1))-1)</f>
        <v>#VALUE!</v>
      </c>
      <c r="I296" s="236" t="e">
        <f>RIGHT(Заполните_Список!$F206,LEN(Заполните_Список!$F206)-(FIND(" ",Заполните_Список!$F206,FIND(" ",Заполните_Список!$F206,1)+1)))</f>
        <v>#VALUE!</v>
      </c>
      <c r="J296" s="236"/>
      <c r="K296" s="347"/>
      <c r="L296" s="236"/>
      <c r="M296" s="236">
        <f>Заполните_Список!L206</f>
        <v>0</v>
      </c>
      <c r="N296" s="259" t="str">
        <f t="shared" si="17"/>
        <v/>
      </c>
      <c r="O296" s="236">
        <f>Заполните_Список!I206</f>
        <v>0</v>
      </c>
      <c r="P296" s="243"/>
      <c r="Q296" s="243"/>
      <c r="R296" s="243"/>
      <c r="S296" s="243"/>
      <c r="T296" s="236">
        <f>Заполните_Список!N205</f>
        <v>0</v>
      </c>
      <c r="U296" s="236">
        <f>Заполните_Список!O205</f>
        <v>0</v>
      </c>
      <c r="V296" s="236">
        <f>Заполните_Список!P205</f>
        <v>0</v>
      </c>
      <c r="W296" s="236">
        <f>Заполните_Список!Q205</f>
        <v>0</v>
      </c>
      <c r="X296" s="236">
        <f>Заполните_Список!R205</f>
        <v>0</v>
      </c>
      <c r="Y296" s="236">
        <f>Заполните_Список!S205</f>
        <v>0</v>
      </c>
      <c r="Z296" s="236">
        <f>Заполните_Список!T205</f>
        <v>0</v>
      </c>
      <c r="AA296" s="236">
        <f>Заполните_Список!U205</f>
        <v>0</v>
      </c>
      <c r="AB296" s="236">
        <f>Заполните_Список!V205</f>
        <v>0</v>
      </c>
      <c r="AC296" s="236">
        <f>Заполните_Список!W205</f>
        <v>0</v>
      </c>
      <c r="AD296" s="236">
        <f>Заполните_Список!X205</f>
        <v>0</v>
      </c>
      <c r="AE296" s="236">
        <f>Заполните_Список!Y205</f>
        <v>0</v>
      </c>
      <c r="AF296" s="236">
        <f>Заполните_Список!Z205</f>
        <v>0</v>
      </c>
      <c r="AG296" s="236">
        <f>Заполните_Список!AA205</f>
        <v>0</v>
      </c>
      <c r="AH296" s="236">
        <f>Заполните_Список!AB205</f>
        <v>0</v>
      </c>
      <c r="AI296" s="236">
        <f>Заполните_Список!AC205</f>
        <v>0</v>
      </c>
      <c r="AJ296" s="236">
        <f>Заполните_Список!AD205</f>
        <v>0</v>
      </c>
      <c r="AK296" s="236">
        <f>Заполните_Список!AE205</f>
        <v>0</v>
      </c>
      <c r="AL296" s="236">
        <f>Заполните_Список!AF205</f>
        <v>0</v>
      </c>
      <c r="AM296" s="236">
        <f>Заполните_Список!AG205</f>
        <v>0</v>
      </c>
      <c r="AN296" s="236">
        <f>Заполните_Список!AH205</f>
        <v>0</v>
      </c>
      <c r="AO296" s="236">
        <f>Заполните_Список!AI205</f>
        <v>0</v>
      </c>
      <c r="AP296" s="236">
        <f>Заполните_Список!AJ205</f>
        <v>0</v>
      </c>
      <c r="AQ296" s="236">
        <f>Заполните_Список!AK205</f>
        <v>0</v>
      </c>
    </row>
    <row r="297" spans="1:43" ht="18.75" customHeight="1">
      <c r="A297" s="243">
        <f>Заполните_Список!$B206</f>
        <v>294</v>
      </c>
      <c r="B297" s="244">
        <f>Заполните_Список!$C207</f>
        <v>0</v>
      </c>
      <c r="C297" s="258" t="str">
        <f t="shared" si="15"/>
        <v/>
      </c>
      <c r="D297" s="244">
        <f>Заполните_Список!$G207</f>
        <v>0</v>
      </c>
      <c r="E297" s="236"/>
      <c r="F297" s="243">
        <f t="shared" si="16"/>
        <v>294</v>
      </c>
      <c r="G297" s="236" t="e">
        <f>LEFT(Заполните_Список!$F207,FIND(" ",Заполните_Список!$F207,1)-1)</f>
        <v>#VALUE!</v>
      </c>
      <c r="H297" s="236" t="e">
        <f>MID(Заполните_Список!$F207,FIND(" ",Заполните_Список!$F207,1)+1,(FIND(" ",Заполните_Список!$F207,FIND(" ",Заполните_Список!$F207,1)+1)-FIND(" ",Заполните_Список!$F207,1))-1)</f>
        <v>#VALUE!</v>
      </c>
      <c r="I297" s="236" t="e">
        <f>RIGHT(Заполните_Список!$F207,LEN(Заполните_Список!$F207)-(FIND(" ",Заполните_Список!$F207,FIND(" ",Заполните_Список!$F207,1)+1)))</f>
        <v>#VALUE!</v>
      </c>
      <c r="J297" s="236"/>
      <c r="K297" s="347"/>
      <c r="L297" s="236"/>
      <c r="M297" s="236">
        <f>Заполните_Список!L207</f>
        <v>0</v>
      </c>
      <c r="N297" s="259" t="str">
        <f t="shared" si="17"/>
        <v/>
      </c>
      <c r="O297" s="236">
        <f>Заполните_Список!I207</f>
        <v>0</v>
      </c>
      <c r="P297" s="243"/>
      <c r="Q297" s="243"/>
      <c r="R297" s="243"/>
      <c r="S297" s="243"/>
      <c r="T297" s="236">
        <f>Заполните_Список!N206</f>
        <v>0</v>
      </c>
      <c r="U297" s="236">
        <f>Заполните_Список!O206</f>
        <v>0</v>
      </c>
      <c r="V297" s="236">
        <f>Заполните_Список!P206</f>
        <v>0</v>
      </c>
      <c r="W297" s="236">
        <f>Заполните_Список!Q206</f>
        <v>0</v>
      </c>
      <c r="X297" s="236">
        <f>Заполните_Список!R206</f>
        <v>0</v>
      </c>
      <c r="Y297" s="236">
        <f>Заполните_Список!S206</f>
        <v>0</v>
      </c>
      <c r="Z297" s="236">
        <f>Заполните_Список!T206</f>
        <v>0</v>
      </c>
      <c r="AA297" s="236">
        <f>Заполните_Список!U206</f>
        <v>0</v>
      </c>
      <c r="AB297" s="236">
        <f>Заполните_Список!V206</f>
        <v>0</v>
      </c>
      <c r="AC297" s="236">
        <f>Заполните_Список!W206</f>
        <v>0</v>
      </c>
      <c r="AD297" s="236">
        <f>Заполните_Список!X206</f>
        <v>0</v>
      </c>
      <c r="AE297" s="236">
        <f>Заполните_Список!Y206</f>
        <v>0</v>
      </c>
      <c r="AF297" s="236">
        <f>Заполните_Список!Z206</f>
        <v>0</v>
      </c>
      <c r="AG297" s="236">
        <f>Заполните_Список!AA206</f>
        <v>0</v>
      </c>
      <c r="AH297" s="236">
        <f>Заполните_Список!AB206</f>
        <v>0</v>
      </c>
      <c r="AI297" s="236">
        <f>Заполните_Список!AC206</f>
        <v>0</v>
      </c>
      <c r="AJ297" s="236">
        <f>Заполните_Список!AD206</f>
        <v>0</v>
      </c>
      <c r="AK297" s="236">
        <f>Заполните_Список!AE206</f>
        <v>0</v>
      </c>
      <c r="AL297" s="236">
        <f>Заполните_Список!AF206</f>
        <v>0</v>
      </c>
      <c r="AM297" s="236">
        <f>Заполните_Список!AG206</f>
        <v>0</v>
      </c>
      <c r="AN297" s="236">
        <f>Заполните_Список!AH206</f>
        <v>0</v>
      </c>
      <c r="AO297" s="236">
        <f>Заполните_Список!AI206</f>
        <v>0</v>
      </c>
      <c r="AP297" s="236">
        <f>Заполните_Список!AJ206</f>
        <v>0</v>
      </c>
      <c r="AQ297" s="236">
        <f>Заполните_Список!AK206</f>
        <v>0</v>
      </c>
    </row>
    <row r="298" spans="1:43" ht="18.75" customHeight="1">
      <c r="A298" s="243">
        <f>Заполните_Список!$B207</f>
        <v>295</v>
      </c>
      <c r="B298" s="244">
        <f>Заполните_Список!$C208</f>
        <v>0</v>
      </c>
      <c r="C298" s="258" t="str">
        <f t="shared" si="15"/>
        <v/>
      </c>
      <c r="D298" s="244">
        <f>Заполните_Список!$G208</f>
        <v>0</v>
      </c>
      <c r="E298" s="236"/>
      <c r="F298" s="243">
        <f t="shared" si="16"/>
        <v>295</v>
      </c>
      <c r="G298" s="236" t="e">
        <f>LEFT(Заполните_Список!$F208,FIND(" ",Заполните_Список!$F208,1)-1)</f>
        <v>#VALUE!</v>
      </c>
      <c r="H298" s="236" t="e">
        <f>MID(Заполните_Список!$F208,FIND(" ",Заполните_Список!$F208,1)+1,(FIND(" ",Заполните_Список!$F208,FIND(" ",Заполните_Список!$F208,1)+1)-FIND(" ",Заполните_Список!$F208,1))-1)</f>
        <v>#VALUE!</v>
      </c>
      <c r="I298" s="236" t="e">
        <f>RIGHT(Заполните_Список!$F208,LEN(Заполните_Список!$F208)-(FIND(" ",Заполните_Список!$F208,FIND(" ",Заполните_Список!$F208,1)+1)))</f>
        <v>#VALUE!</v>
      </c>
      <c r="J298" s="236"/>
      <c r="K298" s="347"/>
      <c r="L298" s="236"/>
      <c r="M298" s="236">
        <f>Заполните_Список!L208</f>
        <v>0</v>
      </c>
      <c r="N298" s="259" t="str">
        <f t="shared" si="17"/>
        <v/>
      </c>
      <c r="O298" s="236">
        <f>Заполните_Список!I208</f>
        <v>0</v>
      </c>
      <c r="P298" s="243"/>
      <c r="Q298" s="243"/>
      <c r="R298" s="243"/>
      <c r="S298" s="243"/>
      <c r="T298" s="236">
        <f>Заполните_Список!N207</f>
        <v>0</v>
      </c>
      <c r="U298" s="236">
        <f>Заполните_Список!O207</f>
        <v>0</v>
      </c>
      <c r="V298" s="236">
        <f>Заполните_Список!P207</f>
        <v>0</v>
      </c>
      <c r="W298" s="236">
        <f>Заполните_Список!Q207</f>
        <v>0</v>
      </c>
      <c r="X298" s="236">
        <f>Заполните_Список!R207</f>
        <v>0</v>
      </c>
      <c r="Y298" s="236">
        <f>Заполните_Список!S207</f>
        <v>0</v>
      </c>
      <c r="Z298" s="236">
        <f>Заполните_Список!T207</f>
        <v>0</v>
      </c>
      <c r="AA298" s="236">
        <f>Заполните_Список!U207</f>
        <v>0</v>
      </c>
      <c r="AB298" s="236">
        <f>Заполните_Список!V207</f>
        <v>0</v>
      </c>
      <c r="AC298" s="236">
        <f>Заполните_Список!W207</f>
        <v>0</v>
      </c>
      <c r="AD298" s="236">
        <f>Заполните_Список!X207</f>
        <v>0</v>
      </c>
      <c r="AE298" s="236">
        <f>Заполните_Список!Y207</f>
        <v>0</v>
      </c>
      <c r="AF298" s="236">
        <f>Заполните_Список!Z207</f>
        <v>0</v>
      </c>
      <c r="AG298" s="236">
        <f>Заполните_Список!AA207</f>
        <v>0</v>
      </c>
      <c r="AH298" s="236">
        <f>Заполните_Список!AB207</f>
        <v>0</v>
      </c>
      <c r="AI298" s="236">
        <f>Заполните_Список!AC207</f>
        <v>0</v>
      </c>
      <c r="AJ298" s="236">
        <f>Заполните_Список!AD207</f>
        <v>0</v>
      </c>
      <c r="AK298" s="236">
        <f>Заполните_Список!AE207</f>
        <v>0</v>
      </c>
      <c r="AL298" s="236">
        <f>Заполните_Список!AF207</f>
        <v>0</v>
      </c>
      <c r="AM298" s="236">
        <f>Заполните_Список!AG207</f>
        <v>0</v>
      </c>
      <c r="AN298" s="236">
        <f>Заполните_Список!AH207</f>
        <v>0</v>
      </c>
      <c r="AO298" s="236">
        <f>Заполните_Список!AI207</f>
        <v>0</v>
      </c>
      <c r="AP298" s="236">
        <f>Заполните_Список!AJ207</f>
        <v>0</v>
      </c>
      <c r="AQ298" s="236">
        <f>Заполните_Список!AK207</f>
        <v>0</v>
      </c>
    </row>
    <row r="299" spans="1:43" ht="18.75" customHeight="1">
      <c r="A299" s="243">
        <f>Заполните_Список!$B208</f>
        <v>296</v>
      </c>
      <c r="B299" s="244">
        <f>Заполните_Список!$C209</f>
        <v>0</v>
      </c>
      <c r="C299" s="258" t="str">
        <f t="shared" si="15"/>
        <v/>
      </c>
      <c r="D299" s="244">
        <f>Заполните_Список!$G209</f>
        <v>0</v>
      </c>
      <c r="E299" s="236"/>
      <c r="F299" s="243">
        <f t="shared" si="16"/>
        <v>296</v>
      </c>
      <c r="G299" s="236" t="e">
        <f>LEFT(Заполните_Список!$F209,FIND(" ",Заполните_Список!$F209,1)-1)</f>
        <v>#VALUE!</v>
      </c>
      <c r="H299" s="236" t="e">
        <f>MID(Заполните_Список!$F209,FIND(" ",Заполните_Список!$F209,1)+1,(FIND(" ",Заполните_Список!$F209,FIND(" ",Заполните_Список!$F209,1)+1)-FIND(" ",Заполните_Список!$F209,1))-1)</f>
        <v>#VALUE!</v>
      </c>
      <c r="I299" s="236" t="e">
        <f>RIGHT(Заполните_Список!$F209,LEN(Заполните_Список!$F209)-(FIND(" ",Заполните_Список!$F209,FIND(" ",Заполните_Список!$F209,1)+1)))</f>
        <v>#VALUE!</v>
      </c>
      <c r="J299" s="236"/>
      <c r="K299" s="347"/>
      <c r="L299" s="236"/>
      <c r="M299" s="236">
        <f>Заполните_Список!L209</f>
        <v>0</v>
      </c>
      <c r="N299" s="259" t="str">
        <f t="shared" si="17"/>
        <v/>
      </c>
      <c r="O299" s="236">
        <f>Заполните_Список!I209</f>
        <v>0</v>
      </c>
      <c r="P299" s="243"/>
      <c r="Q299" s="243"/>
      <c r="R299" s="243"/>
      <c r="S299" s="243"/>
      <c r="T299" s="236">
        <f>Заполните_Список!N208</f>
        <v>0</v>
      </c>
      <c r="U299" s="236">
        <f>Заполните_Список!O208</f>
        <v>0</v>
      </c>
      <c r="V299" s="236">
        <f>Заполните_Список!P208</f>
        <v>0</v>
      </c>
      <c r="W299" s="236">
        <f>Заполните_Список!Q208</f>
        <v>0</v>
      </c>
      <c r="X299" s="236">
        <f>Заполните_Список!R208</f>
        <v>0</v>
      </c>
      <c r="Y299" s="236">
        <f>Заполните_Список!S208</f>
        <v>0</v>
      </c>
      <c r="Z299" s="236">
        <f>Заполните_Список!T208</f>
        <v>0</v>
      </c>
      <c r="AA299" s="236">
        <f>Заполните_Список!U208</f>
        <v>0</v>
      </c>
      <c r="AB299" s="236">
        <f>Заполните_Список!V208</f>
        <v>0</v>
      </c>
      <c r="AC299" s="236">
        <f>Заполните_Список!W208</f>
        <v>0</v>
      </c>
      <c r="AD299" s="236">
        <f>Заполните_Список!X208</f>
        <v>0</v>
      </c>
      <c r="AE299" s="236">
        <f>Заполните_Список!Y208</f>
        <v>0</v>
      </c>
      <c r="AF299" s="236">
        <f>Заполните_Список!Z208</f>
        <v>0</v>
      </c>
      <c r="AG299" s="236">
        <f>Заполните_Список!AA208</f>
        <v>0</v>
      </c>
      <c r="AH299" s="236">
        <f>Заполните_Список!AB208</f>
        <v>0</v>
      </c>
      <c r="AI299" s="236">
        <f>Заполните_Список!AC208</f>
        <v>0</v>
      </c>
      <c r="AJ299" s="236">
        <f>Заполните_Список!AD208</f>
        <v>0</v>
      </c>
      <c r="AK299" s="236">
        <f>Заполните_Список!AE208</f>
        <v>0</v>
      </c>
      <c r="AL299" s="236">
        <f>Заполните_Список!AF208</f>
        <v>0</v>
      </c>
      <c r="AM299" s="236">
        <f>Заполните_Список!AG208</f>
        <v>0</v>
      </c>
      <c r="AN299" s="236">
        <f>Заполните_Список!AH208</f>
        <v>0</v>
      </c>
      <c r="AO299" s="236">
        <f>Заполните_Список!AI208</f>
        <v>0</v>
      </c>
      <c r="AP299" s="236">
        <f>Заполните_Список!AJ208</f>
        <v>0</v>
      </c>
      <c r="AQ299" s="236">
        <f>Заполните_Список!AK208</f>
        <v>0</v>
      </c>
    </row>
    <row r="300" spans="1:43" ht="18.75" customHeight="1">
      <c r="A300" s="243">
        <f>Заполните_Список!$B209</f>
        <v>297</v>
      </c>
      <c r="B300" s="244">
        <f>Заполните_Список!$C210</f>
        <v>0</v>
      </c>
      <c r="C300" s="258" t="str">
        <f t="shared" si="15"/>
        <v/>
      </c>
      <c r="D300" s="244">
        <f>Заполните_Список!$G210</f>
        <v>0</v>
      </c>
      <c r="E300" s="236"/>
      <c r="F300" s="243">
        <f t="shared" si="16"/>
        <v>297</v>
      </c>
      <c r="G300" s="236" t="e">
        <f>LEFT(Заполните_Список!$F210,FIND(" ",Заполните_Список!$F210,1)-1)</f>
        <v>#VALUE!</v>
      </c>
      <c r="H300" s="236" t="e">
        <f>MID(Заполните_Список!$F210,FIND(" ",Заполните_Список!$F210,1)+1,(FIND(" ",Заполните_Список!$F210,FIND(" ",Заполните_Список!$F210,1)+1)-FIND(" ",Заполните_Список!$F210,1))-1)</f>
        <v>#VALUE!</v>
      </c>
      <c r="I300" s="236" t="e">
        <f>RIGHT(Заполните_Список!$F210,LEN(Заполните_Список!$F210)-(FIND(" ",Заполните_Список!$F210,FIND(" ",Заполните_Список!$F210,1)+1)))</f>
        <v>#VALUE!</v>
      </c>
      <c r="J300" s="236"/>
      <c r="K300" s="347"/>
      <c r="L300" s="236"/>
      <c r="M300" s="236">
        <f>Заполните_Список!L210</f>
        <v>0</v>
      </c>
      <c r="N300" s="259" t="str">
        <f t="shared" si="17"/>
        <v/>
      </c>
      <c r="O300" s="236">
        <f>Заполните_Список!I210</f>
        <v>0</v>
      </c>
      <c r="P300" s="243"/>
      <c r="Q300" s="243"/>
      <c r="R300" s="243"/>
      <c r="S300" s="243"/>
      <c r="T300" s="236">
        <f>Заполните_Список!N209</f>
        <v>0</v>
      </c>
      <c r="U300" s="236">
        <f>Заполните_Список!O209</f>
        <v>0</v>
      </c>
      <c r="V300" s="236">
        <f>Заполните_Список!P209</f>
        <v>0</v>
      </c>
      <c r="W300" s="236">
        <f>Заполните_Список!Q209</f>
        <v>0</v>
      </c>
      <c r="X300" s="236">
        <f>Заполните_Список!R209</f>
        <v>0</v>
      </c>
      <c r="Y300" s="236">
        <f>Заполните_Список!S209</f>
        <v>0</v>
      </c>
      <c r="Z300" s="236">
        <f>Заполните_Список!T209</f>
        <v>0</v>
      </c>
      <c r="AA300" s="236">
        <f>Заполните_Список!U209</f>
        <v>0</v>
      </c>
      <c r="AB300" s="236">
        <f>Заполните_Список!V209</f>
        <v>0</v>
      </c>
      <c r="AC300" s="236">
        <f>Заполните_Список!W209</f>
        <v>0</v>
      </c>
      <c r="AD300" s="236">
        <f>Заполните_Список!X209</f>
        <v>0</v>
      </c>
      <c r="AE300" s="236">
        <f>Заполните_Список!Y209</f>
        <v>0</v>
      </c>
      <c r="AF300" s="236">
        <f>Заполните_Список!Z209</f>
        <v>0</v>
      </c>
      <c r="AG300" s="236">
        <f>Заполните_Список!AA209</f>
        <v>0</v>
      </c>
      <c r="AH300" s="236">
        <f>Заполните_Список!AB209</f>
        <v>0</v>
      </c>
      <c r="AI300" s="236">
        <f>Заполните_Список!AC209</f>
        <v>0</v>
      </c>
      <c r="AJ300" s="236">
        <f>Заполните_Список!AD209</f>
        <v>0</v>
      </c>
      <c r="AK300" s="236">
        <f>Заполните_Список!AE209</f>
        <v>0</v>
      </c>
      <c r="AL300" s="236">
        <f>Заполните_Список!AF209</f>
        <v>0</v>
      </c>
      <c r="AM300" s="236">
        <f>Заполните_Список!AG209</f>
        <v>0</v>
      </c>
      <c r="AN300" s="236">
        <f>Заполните_Список!AH209</f>
        <v>0</v>
      </c>
      <c r="AO300" s="236">
        <f>Заполните_Список!AI209</f>
        <v>0</v>
      </c>
      <c r="AP300" s="236">
        <f>Заполните_Список!AJ209</f>
        <v>0</v>
      </c>
      <c r="AQ300" s="236">
        <f>Заполните_Список!AK209</f>
        <v>0</v>
      </c>
    </row>
    <row r="301" spans="1:43" ht="18.75" customHeight="1">
      <c r="A301" s="243">
        <f>Заполните_Список!$B210</f>
        <v>298</v>
      </c>
      <c r="B301" s="244">
        <f>Заполните_Список!$C211</f>
        <v>0</v>
      </c>
      <c r="C301" s="258" t="str">
        <f t="shared" si="15"/>
        <v/>
      </c>
      <c r="D301" s="244">
        <f>Заполните_Список!$G211</f>
        <v>0</v>
      </c>
      <c r="E301" s="236"/>
      <c r="F301" s="243">
        <f t="shared" si="16"/>
        <v>298</v>
      </c>
      <c r="G301" s="236" t="e">
        <f>LEFT(Заполните_Список!$F211,FIND(" ",Заполните_Список!$F211,1)-1)</f>
        <v>#VALUE!</v>
      </c>
      <c r="H301" s="236" t="e">
        <f>MID(Заполните_Список!$F211,FIND(" ",Заполните_Список!$F211,1)+1,(FIND(" ",Заполните_Список!$F211,FIND(" ",Заполните_Список!$F211,1)+1)-FIND(" ",Заполните_Список!$F211,1))-1)</f>
        <v>#VALUE!</v>
      </c>
      <c r="I301" s="236" t="e">
        <f>RIGHT(Заполните_Список!$F211,LEN(Заполните_Список!$F211)-(FIND(" ",Заполните_Список!$F211,FIND(" ",Заполните_Список!$F211,1)+1)))</f>
        <v>#VALUE!</v>
      </c>
      <c r="J301" s="236"/>
      <c r="K301" s="347"/>
      <c r="L301" s="236"/>
      <c r="M301" s="236">
        <f>Заполните_Список!L211</f>
        <v>0</v>
      </c>
      <c r="N301" s="259" t="str">
        <f t="shared" si="17"/>
        <v/>
      </c>
      <c r="O301" s="236">
        <f>Заполните_Список!I211</f>
        <v>0</v>
      </c>
      <c r="P301" s="243"/>
      <c r="Q301" s="243"/>
      <c r="R301" s="243"/>
      <c r="S301" s="243"/>
      <c r="T301" s="236">
        <f>Заполните_Список!N210</f>
        <v>0</v>
      </c>
      <c r="U301" s="236">
        <f>Заполните_Список!O210</f>
        <v>0</v>
      </c>
      <c r="V301" s="236">
        <f>Заполните_Список!P210</f>
        <v>0</v>
      </c>
      <c r="W301" s="236">
        <f>Заполните_Список!Q210</f>
        <v>0</v>
      </c>
      <c r="X301" s="236">
        <f>Заполните_Список!R210</f>
        <v>0</v>
      </c>
      <c r="Y301" s="236">
        <f>Заполните_Список!S210</f>
        <v>0</v>
      </c>
      <c r="Z301" s="236">
        <f>Заполните_Список!T210</f>
        <v>0</v>
      </c>
      <c r="AA301" s="236">
        <f>Заполните_Список!U210</f>
        <v>0</v>
      </c>
      <c r="AB301" s="236">
        <f>Заполните_Список!V210</f>
        <v>0</v>
      </c>
      <c r="AC301" s="236">
        <f>Заполните_Список!W210</f>
        <v>0</v>
      </c>
      <c r="AD301" s="236">
        <f>Заполните_Список!X210</f>
        <v>0</v>
      </c>
      <c r="AE301" s="236">
        <f>Заполните_Список!Y210</f>
        <v>0</v>
      </c>
      <c r="AF301" s="236">
        <f>Заполните_Список!Z210</f>
        <v>0</v>
      </c>
      <c r="AG301" s="236">
        <f>Заполните_Список!AA210</f>
        <v>0</v>
      </c>
      <c r="AH301" s="236">
        <f>Заполните_Список!AB210</f>
        <v>0</v>
      </c>
      <c r="AI301" s="236">
        <f>Заполните_Список!AC210</f>
        <v>0</v>
      </c>
      <c r="AJ301" s="236">
        <f>Заполните_Список!AD210</f>
        <v>0</v>
      </c>
      <c r="AK301" s="236">
        <f>Заполните_Список!AE210</f>
        <v>0</v>
      </c>
      <c r="AL301" s="236">
        <f>Заполните_Список!AF210</f>
        <v>0</v>
      </c>
      <c r="AM301" s="236">
        <f>Заполните_Список!AG210</f>
        <v>0</v>
      </c>
      <c r="AN301" s="236">
        <f>Заполните_Список!AH210</f>
        <v>0</v>
      </c>
      <c r="AO301" s="236">
        <f>Заполните_Список!AI210</f>
        <v>0</v>
      </c>
      <c r="AP301" s="236">
        <f>Заполните_Список!AJ210</f>
        <v>0</v>
      </c>
      <c r="AQ301" s="236">
        <f>Заполните_Список!AK210</f>
        <v>0</v>
      </c>
    </row>
    <row r="302" spans="1:43" ht="18.75" customHeight="1">
      <c r="A302" s="243">
        <f>Заполните_Список!$B211</f>
        <v>299</v>
      </c>
      <c r="B302" s="244">
        <f>Заполните_Список!$C212</f>
        <v>0</v>
      </c>
      <c r="C302" s="258" t="str">
        <f t="shared" si="15"/>
        <v/>
      </c>
      <c r="D302" s="244">
        <f>Заполните_Список!$G212</f>
        <v>0</v>
      </c>
      <c r="E302" s="236"/>
      <c r="F302" s="243">
        <f t="shared" si="16"/>
        <v>299</v>
      </c>
      <c r="G302" s="236" t="e">
        <f>LEFT(Заполните_Список!$F212,FIND(" ",Заполните_Список!$F212,1)-1)</f>
        <v>#VALUE!</v>
      </c>
      <c r="H302" s="236" t="e">
        <f>MID(Заполните_Список!$F212,FIND(" ",Заполните_Список!$F212,1)+1,(FIND(" ",Заполните_Список!$F212,FIND(" ",Заполните_Список!$F212,1)+1)-FIND(" ",Заполните_Список!$F212,1))-1)</f>
        <v>#VALUE!</v>
      </c>
      <c r="I302" s="236" t="e">
        <f>RIGHT(Заполните_Список!$F212,LEN(Заполните_Список!$F212)-(FIND(" ",Заполните_Список!$F212,FIND(" ",Заполните_Список!$F212,1)+1)))</f>
        <v>#VALUE!</v>
      </c>
      <c r="J302" s="236"/>
      <c r="K302" s="347"/>
      <c r="L302" s="236"/>
      <c r="M302" s="236">
        <f>Заполните_Список!L212</f>
        <v>0</v>
      </c>
      <c r="N302" s="259" t="str">
        <f t="shared" si="17"/>
        <v/>
      </c>
      <c r="O302" s="236">
        <f>Заполните_Список!I212</f>
        <v>0</v>
      </c>
      <c r="P302" s="243"/>
      <c r="Q302" s="243"/>
      <c r="R302" s="243"/>
      <c r="S302" s="243"/>
      <c r="T302" s="236">
        <f>Заполните_Список!N211</f>
        <v>0</v>
      </c>
      <c r="U302" s="236">
        <f>Заполните_Список!O211</f>
        <v>0</v>
      </c>
      <c r="V302" s="236">
        <f>Заполните_Список!P211</f>
        <v>0</v>
      </c>
      <c r="W302" s="236">
        <f>Заполните_Список!Q211</f>
        <v>0</v>
      </c>
      <c r="X302" s="236">
        <f>Заполните_Список!R211</f>
        <v>0</v>
      </c>
      <c r="Y302" s="236">
        <f>Заполните_Список!S211</f>
        <v>0</v>
      </c>
      <c r="Z302" s="236">
        <f>Заполните_Список!T211</f>
        <v>0</v>
      </c>
      <c r="AA302" s="236">
        <f>Заполните_Список!U211</f>
        <v>0</v>
      </c>
      <c r="AB302" s="236">
        <f>Заполните_Список!V211</f>
        <v>0</v>
      </c>
      <c r="AC302" s="236">
        <f>Заполните_Список!W211</f>
        <v>0</v>
      </c>
      <c r="AD302" s="236">
        <f>Заполните_Список!X211</f>
        <v>0</v>
      </c>
      <c r="AE302" s="236">
        <f>Заполните_Список!Y211</f>
        <v>0</v>
      </c>
      <c r="AF302" s="236">
        <f>Заполните_Список!Z211</f>
        <v>0</v>
      </c>
      <c r="AG302" s="236">
        <f>Заполните_Список!AA211</f>
        <v>0</v>
      </c>
      <c r="AH302" s="236">
        <f>Заполните_Список!AB211</f>
        <v>0</v>
      </c>
      <c r="AI302" s="236">
        <f>Заполните_Список!AC211</f>
        <v>0</v>
      </c>
      <c r="AJ302" s="236">
        <f>Заполните_Список!AD211</f>
        <v>0</v>
      </c>
      <c r="AK302" s="236">
        <f>Заполните_Список!AE211</f>
        <v>0</v>
      </c>
      <c r="AL302" s="236">
        <f>Заполните_Список!AF211</f>
        <v>0</v>
      </c>
      <c r="AM302" s="236">
        <f>Заполните_Список!AG211</f>
        <v>0</v>
      </c>
      <c r="AN302" s="236">
        <f>Заполните_Список!AH211</f>
        <v>0</v>
      </c>
      <c r="AO302" s="236">
        <f>Заполните_Список!AI211</f>
        <v>0</v>
      </c>
      <c r="AP302" s="236">
        <f>Заполните_Список!AJ211</f>
        <v>0</v>
      </c>
      <c r="AQ302" s="236">
        <f>Заполните_Список!AK211</f>
        <v>0</v>
      </c>
    </row>
    <row r="303" spans="1:43" ht="18.75" customHeight="1">
      <c r="A303" s="243">
        <f>Заполните_Список!$B212</f>
        <v>300</v>
      </c>
      <c r="B303" s="244">
        <f>Заполните_Список!$C213</f>
        <v>0</v>
      </c>
      <c r="C303" s="258" t="str">
        <f t="shared" si="15"/>
        <v/>
      </c>
      <c r="D303" s="244">
        <f>Заполните_Список!$G213</f>
        <v>0</v>
      </c>
      <c r="E303" s="236"/>
      <c r="F303" s="243">
        <f t="shared" si="16"/>
        <v>300</v>
      </c>
      <c r="G303" s="236" t="e">
        <f>LEFT(Заполните_Список!$F213,FIND(" ",Заполните_Список!$F213,1)-1)</f>
        <v>#VALUE!</v>
      </c>
      <c r="H303" s="236" t="e">
        <f>MID(Заполните_Список!$F213,FIND(" ",Заполните_Список!$F213,1)+1,(FIND(" ",Заполните_Список!$F213,FIND(" ",Заполните_Список!$F213,1)+1)-FIND(" ",Заполните_Список!$F213,1))-1)</f>
        <v>#VALUE!</v>
      </c>
      <c r="I303" s="236" t="e">
        <f>RIGHT(Заполните_Список!$F213,LEN(Заполните_Список!$F213)-(FIND(" ",Заполните_Список!$F213,FIND(" ",Заполните_Список!$F213,1)+1)))</f>
        <v>#VALUE!</v>
      </c>
      <c r="J303" s="236"/>
      <c r="K303" s="347"/>
      <c r="L303" s="236"/>
      <c r="M303" s="236">
        <f>Заполните_Список!L213</f>
        <v>0</v>
      </c>
      <c r="N303" s="259" t="str">
        <f t="shared" si="17"/>
        <v/>
      </c>
      <c r="O303" s="236">
        <f>Заполните_Список!I213</f>
        <v>0</v>
      </c>
      <c r="P303" s="243"/>
      <c r="Q303" s="243"/>
      <c r="R303" s="243"/>
      <c r="S303" s="243"/>
      <c r="T303" s="236">
        <f>Заполните_Список!N212</f>
        <v>0</v>
      </c>
      <c r="U303" s="236">
        <f>Заполните_Список!O212</f>
        <v>0</v>
      </c>
      <c r="V303" s="236">
        <f>Заполните_Список!P212</f>
        <v>0</v>
      </c>
      <c r="W303" s="236">
        <f>Заполните_Список!Q212</f>
        <v>0</v>
      </c>
      <c r="X303" s="236">
        <f>Заполните_Список!R212</f>
        <v>0</v>
      </c>
      <c r="Y303" s="236">
        <f>Заполните_Список!S212</f>
        <v>0</v>
      </c>
      <c r="Z303" s="236">
        <f>Заполните_Список!T212</f>
        <v>0</v>
      </c>
      <c r="AA303" s="236">
        <f>Заполните_Список!U212</f>
        <v>0</v>
      </c>
      <c r="AB303" s="236">
        <f>Заполните_Список!V212</f>
        <v>0</v>
      </c>
      <c r="AC303" s="236">
        <f>Заполните_Список!W212</f>
        <v>0</v>
      </c>
      <c r="AD303" s="236">
        <f>Заполните_Список!X212</f>
        <v>0</v>
      </c>
      <c r="AE303" s="236">
        <f>Заполните_Список!Y212</f>
        <v>0</v>
      </c>
      <c r="AF303" s="236">
        <f>Заполните_Список!Z212</f>
        <v>0</v>
      </c>
      <c r="AG303" s="236">
        <f>Заполните_Список!AA212</f>
        <v>0</v>
      </c>
      <c r="AH303" s="236">
        <f>Заполните_Список!AB212</f>
        <v>0</v>
      </c>
      <c r="AI303" s="236">
        <f>Заполните_Список!AC212</f>
        <v>0</v>
      </c>
      <c r="AJ303" s="236">
        <f>Заполните_Список!AD212</f>
        <v>0</v>
      </c>
      <c r="AK303" s="236">
        <f>Заполните_Список!AE212</f>
        <v>0</v>
      </c>
      <c r="AL303" s="236">
        <f>Заполните_Список!AF212</f>
        <v>0</v>
      </c>
      <c r="AM303" s="236">
        <f>Заполните_Список!AG212</f>
        <v>0</v>
      </c>
      <c r="AN303" s="236">
        <f>Заполните_Список!AH212</f>
        <v>0</v>
      </c>
      <c r="AO303" s="236">
        <f>Заполните_Список!AI212</f>
        <v>0</v>
      </c>
      <c r="AP303" s="236">
        <f>Заполните_Список!AJ212</f>
        <v>0</v>
      </c>
      <c r="AQ303" s="236">
        <f>Заполните_Список!AK212</f>
        <v>0</v>
      </c>
    </row>
    <row r="304" spans="1:43" ht="18.75" customHeight="1">
      <c r="A304" s="243">
        <f>Заполните_Список!$B213</f>
        <v>301</v>
      </c>
      <c r="B304" s="244">
        <f>Заполните_Список!$C214</f>
        <v>0</v>
      </c>
      <c r="C304" s="258" t="str">
        <f t="shared" si="15"/>
        <v/>
      </c>
      <c r="D304" s="244">
        <f>Заполните_Список!$G214</f>
        <v>0</v>
      </c>
      <c r="E304" s="236"/>
      <c r="F304" s="243">
        <f t="shared" si="16"/>
        <v>301</v>
      </c>
      <c r="G304" s="236" t="e">
        <f>LEFT(Заполните_Список!$F214,FIND(" ",Заполните_Список!$F214,1)-1)</f>
        <v>#VALUE!</v>
      </c>
      <c r="H304" s="236" t="e">
        <f>MID(Заполните_Список!$F214,FIND(" ",Заполните_Список!$F214,1)+1,(FIND(" ",Заполните_Список!$F214,FIND(" ",Заполните_Список!$F214,1)+1)-FIND(" ",Заполните_Список!$F214,1))-1)</f>
        <v>#VALUE!</v>
      </c>
      <c r="I304" s="236" t="e">
        <f>RIGHT(Заполните_Список!$F214,LEN(Заполните_Список!$F214)-(FIND(" ",Заполните_Список!$F214,FIND(" ",Заполните_Список!$F214,1)+1)))</f>
        <v>#VALUE!</v>
      </c>
      <c r="J304" s="236"/>
      <c r="K304" s="347"/>
      <c r="L304" s="236"/>
      <c r="M304" s="236">
        <f>Заполните_Список!L214</f>
        <v>0</v>
      </c>
      <c r="N304" s="259" t="str">
        <f t="shared" si="17"/>
        <v/>
      </c>
      <c r="O304" s="236">
        <f>Заполните_Список!I214</f>
        <v>0</v>
      </c>
      <c r="P304" s="243"/>
      <c r="Q304" s="243"/>
      <c r="R304" s="243"/>
      <c r="S304" s="243"/>
      <c r="T304" s="236">
        <f>Заполните_Список!N213</f>
        <v>0</v>
      </c>
      <c r="U304" s="236">
        <f>Заполните_Список!O213</f>
        <v>0</v>
      </c>
      <c r="V304" s="236">
        <f>Заполните_Список!P213</f>
        <v>0</v>
      </c>
      <c r="W304" s="236">
        <f>Заполните_Список!Q213</f>
        <v>0</v>
      </c>
      <c r="X304" s="236">
        <f>Заполните_Список!R213</f>
        <v>0</v>
      </c>
      <c r="Y304" s="236">
        <f>Заполните_Список!S213</f>
        <v>0</v>
      </c>
      <c r="Z304" s="236">
        <f>Заполните_Список!T213</f>
        <v>0</v>
      </c>
      <c r="AA304" s="236">
        <f>Заполните_Список!U213</f>
        <v>0</v>
      </c>
      <c r="AB304" s="236">
        <f>Заполните_Список!V213</f>
        <v>0</v>
      </c>
      <c r="AC304" s="236">
        <f>Заполните_Список!W213</f>
        <v>0</v>
      </c>
      <c r="AD304" s="236">
        <f>Заполните_Список!X213</f>
        <v>0</v>
      </c>
      <c r="AE304" s="236">
        <f>Заполните_Список!Y213</f>
        <v>0</v>
      </c>
      <c r="AF304" s="236">
        <f>Заполните_Список!Z213</f>
        <v>0</v>
      </c>
      <c r="AG304" s="236">
        <f>Заполните_Список!AA213</f>
        <v>0</v>
      </c>
      <c r="AH304" s="236">
        <f>Заполните_Список!AB213</f>
        <v>0</v>
      </c>
      <c r="AI304" s="236">
        <f>Заполните_Список!AC213</f>
        <v>0</v>
      </c>
      <c r="AJ304" s="236">
        <f>Заполните_Список!AD213</f>
        <v>0</v>
      </c>
      <c r="AK304" s="236">
        <f>Заполните_Список!AE213</f>
        <v>0</v>
      </c>
      <c r="AL304" s="236">
        <f>Заполните_Список!AF213</f>
        <v>0</v>
      </c>
      <c r="AM304" s="236">
        <f>Заполните_Список!AG213</f>
        <v>0</v>
      </c>
      <c r="AN304" s="236">
        <f>Заполните_Список!AH213</f>
        <v>0</v>
      </c>
      <c r="AO304" s="236">
        <f>Заполните_Список!AI213</f>
        <v>0</v>
      </c>
      <c r="AP304" s="236">
        <f>Заполните_Список!AJ213</f>
        <v>0</v>
      </c>
      <c r="AQ304" s="236">
        <f>Заполните_Список!AK213</f>
        <v>0</v>
      </c>
    </row>
    <row r="305" spans="1:43" ht="18.75" customHeight="1">
      <c r="A305" s="243">
        <f>Заполните_Список!$B214</f>
        <v>302</v>
      </c>
      <c r="B305" s="244">
        <f>Заполните_Список!$C215</f>
        <v>0</v>
      </c>
      <c r="C305" s="258" t="str">
        <f t="shared" si="15"/>
        <v/>
      </c>
      <c r="D305" s="244">
        <f>Заполните_Список!$G215</f>
        <v>0</v>
      </c>
      <c r="E305" s="236"/>
      <c r="F305" s="243">
        <f t="shared" si="16"/>
        <v>302</v>
      </c>
      <c r="G305" s="236" t="e">
        <f>LEFT(Заполните_Список!$F215,FIND(" ",Заполните_Список!$F215,1)-1)</f>
        <v>#VALUE!</v>
      </c>
      <c r="H305" s="236" t="e">
        <f>MID(Заполните_Список!$F215,FIND(" ",Заполните_Список!$F215,1)+1,(FIND(" ",Заполните_Список!$F215,FIND(" ",Заполните_Список!$F215,1)+1)-FIND(" ",Заполните_Список!$F215,1))-1)</f>
        <v>#VALUE!</v>
      </c>
      <c r="I305" s="236" t="e">
        <f>RIGHT(Заполните_Список!$F215,LEN(Заполните_Список!$F215)-(FIND(" ",Заполните_Список!$F215,FIND(" ",Заполните_Список!$F215,1)+1)))</f>
        <v>#VALUE!</v>
      </c>
      <c r="J305" s="236"/>
      <c r="K305" s="347"/>
      <c r="L305" s="236"/>
      <c r="M305" s="236">
        <f>Заполните_Список!L215</f>
        <v>0</v>
      </c>
      <c r="N305" s="259" t="str">
        <f t="shared" si="17"/>
        <v/>
      </c>
      <c r="O305" s="236">
        <f>Заполните_Список!I215</f>
        <v>0</v>
      </c>
      <c r="P305" s="243"/>
      <c r="Q305" s="243"/>
      <c r="R305" s="243"/>
      <c r="S305" s="243"/>
      <c r="T305" s="236">
        <f>Заполните_Список!N214</f>
        <v>0</v>
      </c>
      <c r="U305" s="236">
        <f>Заполните_Список!O214</f>
        <v>0</v>
      </c>
      <c r="V305" s="236">
        <f>Заполните_Список!P214</f>
        <v>0</v>
      </c>
      <c r="W305" s="236">
        <f>Заполните_Список!Q214</f>
        <v>0</v>
      </c>
      <c r="X305" s="236">
        <f>Заполните_Список!R214</f>
        <v>0</v>
      </c>
      <c r="Y305" s="236">
        <f>Заполните_Список!S214</f>
        <v>0</v>
      </c>
      <c r="Z305" s="236">
        <f>Заполните_Список!T214</f>
        <v>0</v>
      </c>
      <c r="AA305" s="236">
        <f>Заполните_Список!U214</f>
        <v>0</v>
      </c>
      <c r="AB305" s="236">
        <f>Заполните_Список!V214</f>
        <v>0</v>
      </c>
      <c r="AC305" s="236">
        <f>Заполните_Список!W214</f>
        <v>0</v>
      </c>
      <c r="AD305" s="236">
        <f>Заполните_Список!X214</f>
        <v>0</v>
      </c>
      <c r="AE305" s="236">
        <f>Заполните_Список!Y214</f>
        <v>0</v>
      </c>
      <c r="AF305" s="236">
        <f>Заполните_Список!Z214</f>
        <v>0</v>
      </c>
      <c r="AG305" s="236">
        <f>Заполните_Список!AA214</f>
        <v>0</v>
      </c>
      <c r="AH305" s="236">
        <f>Заполните_Список!AB214</f>
        <v>0</v>
      </c>
      <c r="AI305" s="236">
        <f>Заполните_Список!AC214</f>
        <v>0</v>
      </c>
      <c r="AJ305" s="236">
        <f>Заполните_Список!AD214</f>
        <v>0</v>
      </c>
      <c r="AK305" s="236">
        <f>Заполните_Список!AE214</f>
        <v>0</v>
      </c>
      <c r="AL305" s="236">
        <f>Заполните_Список!AF214</f>
        <v>0</v>
      </c>
      <c r="AM305" s="236">
        <f>Заполните_Список!AG214</f>
        <v>0</v>
      </c>
      <c r="AN305" s="236">
        <f>Заполните_Список!AH214</f>
        <v>0</v>
      </c>
      <c r="AO305" s="236">
        <f>Заполните_Список!AI214</f>
        <v>0</v>
      </c>
      <c r="AP305" s="236">
        <f>Заполните_Список!AJ214</f>
        <v>0</v>
      </c>
      <c r="AQ305" s="236">
        <f>Заполните_Список!AK214</f>
        <v>0</v>
      </c>
    </row>
    <row r="306" spans="1:43" ht="18.75" customHeight="1">
      <c r="A306" s="243">
        <f>Заполните_Список!$B215</f>
        <v>303</v>
      </c>
      <c r="B306" s="244">
        <f>Заполните_Список!$C216</f>
        <v>0</v>
      </c>
      <c r="C306" s="258" t="str">
        <f t="shared" si="15"/>
        <v/>
      </c>
      <c r="D306" s="244">
        <f>Заполните_Список!$G216</f>
        <v>0</v>
      </c>
      <c r="E306" s="236"/>
      <c r="F306" s="243">
        <f t="shared" si="16"/>
        <v>303</v>
      </c>
      <c r="G306" s="236" t="e">
        <f>LEFT(Заполните_Список!$F216,FIND(" ",Заполните_Список!$F216,1)-1)</f>
        <v>#VALUE!</v>
      </c>
      <c r="H306" s="236" t="e">
        <f>MID(Заполните_Список!$F216,FIND(" ",Заполните_Список!$F216,1)+1,(FIND(" ",Заполните_Список!$F216,FIND(" ",Заполните_Список!$F216,1)+1)-FIND(" ",Заполните_Список!$F216,1))-1)</f>
        <v>#VALUE!</v>
      </c>
      <c r="I306" s="236" t="e">
        <f>RIGHT(Заполните_Список!$F216,LEN(Заполните_Список!$F216)-(FIND(" ",Заполните_Список!$F216,FIND(" ",Заполните_Список!$F216,1)+1)))</f>
        <v>#VALUE!</v>
      </c>
      <c r="J306" s="236"/>
      <c r="K306" s="347"/>
      <c r="L306" s="236"/>
      <c r="M306" s="236">
        <f>Заполните_Список!L216</f>
        <v>0</v>
      </c>
      <c r="N306" s="259" t="str">
        <f t="shared" si="17"/>
        <v/>
      </c>
      <c r="O306" s="236">
        <f>Заполните_Список!I216</f>
        <v>0</v>
      </c>
      <c r="P306" s="243"/>
      <c r="Q306" s="243"/>
      <c r="R306" s="243"/>
      <c r="S306" s="243"/>
      <c r="T306" s="236">
        <f>Заполните_Список!N215</f>
        <v>0</v>
      </c>
      <c r="U306" s="236">
        <f>Заполните_Список!O215</f>
        <v>0</v>
      </c>
      <c r="V306" s="236">
        <f>Заполните_Список!P215</f>
        <v>0</v>
      </c>
      <c r="W306" s="236">
        <f>Заполните_Список!Q215</f>
        <v>0</v>
      </c>
      <c r="X306" s="236">
        <f>Заполните_Список!R215</f>
        <v>0</v>
      </c>
      <c r="Y306" s="236">
        <f>Заполните_Список!S215</f>
        <v>0</v>
      </c>
      <c r="Z306" s="236">
        <f>Заполните_Список!T215</f>
        <v>0</v>
      </c>
      <c r="AA306" s="236">
        <f>Заполните_Список!U215</f>
        <v>0</v>
      </c>
      <c r="AB306" s="236">
        <f>Заполните_Список!V215</f>
        <v>0</v>
      </c>
      <c r="AC306" s="236">
        <f>Заполните_Список!W215</f>
        <v>0</v>
      </c>
      <c r="AD306" s="236">
        <f>Заполните_Список!X215</f>
        <v>0</v>
      </c>
      <c r="AE306" s="236">
        <f>Заполните_Список!Y215</f>
        <v>0</v>
      </c>
      <c r="AF306" s="236">
        <f>Заполните_Список!Z215</f>
        <v>0</v>
      </c>
      <c r="AG306" s="236">
        <f>Заполните_Список!AA215</f>
        <v>0</v>
      </c>
      <c r="AH306" s="236">
        <f>Заполните_Список!AB215</f>
        <v>0</v>
      </c>
      <c r="AI306" s="236">
        <f>Заполните_Список!AC215</f>
        <v>0</v>
      </c>
      <c r="AJ306" s="236">
        <f>Заполните_Список!AD215</f>
        <v>0</v>
      </c>
      <c r="AK306" s="236">
        <f>Заполните_Список!AE215</f>
        <v>0</v>
      </c>
      <c r="AL306" s="236">
        <f>Заполните_Список!AF215</f>
        <v>0</v>
      </c>
      <c r="AM306" s="236">
        <f>Заполните_Список!AG215</f>
        <v>0</v>
      </c>
      <c r="AN306" s="236">
        <f>Заполните_Список!AH215</f>
        <v>0</v>
      </c>
      <c r="AO306" s="236">
        <f>Заполните_Список!AI215</f>
        <v>0</v>
      </c>
      <c r="AP306" s="236">
        <f>Заполните_Список!AJ215</f>
        <v>0</v>
      </c>
      <c r="AQ306" s="236">
        <f>Заполните_Список!AK215</f>
        <v>0</v>
      </c>
    </row>
    <row r="307" spans="1:43" ht="18.75" customHeight="1">
      <c r="A307" s="243">
        <f>Заполните_Список!$B216</f>
        <v>304</v>
      </c>
      <c r="B307" s="244">
        <f>Заполните_Список!$C217</f>
        <v>0</v>
      </c>
      <c r="C307" s="258" t="str">
        <f t="shared" si="15"/>
        <v/>
      </c>
      <c r="D307" s="244">
        <f>Заполните_Список!$G217</f>
        <v>0</v>
      </c>
      <c r="E307" s="236"/>
      <c r="F307" s="243">
        <f t="shared" si="16"/>
        <v>304</v>
      </c>
      <c r="G307" s="236" t="e">
        <f>LEFT(Заполните_Список!$F217,FIND(" ",Заполните_Список!$F217,1)-1)</f>
        <v>#VALUE!</v>
      </c>
      <c r="H307" s="236" t="e">
        <f>MID(Заполните_Список!$F217,FIND(" ",Заполните_Список!$F217,1)+1,(FIND(" ",Заполните_Список!$F217,FIND(" ",Заполните_Список!$F217,1)+1)-FIND(" ",Заполните_Список!$F217,1))-1)</f>
        <v>#VALUE!</v>
      </c>
      <c r="I307" s="236" t="e">
        <f>RIGHT(Заполните_Список!$F217,LEN(Заполните_Список!$F217)-(FIND(" ",Заполните_Список!$F217,FIND(" ",Заполните_Список!$F217,1)+1)))</f>
        <v>#VALUE!</v>
      </c>
      <c r="J307" s="236"/>
      <c r="K307" s="347"/>
      <c r="L307" s="236"/>
      <c r="M307" s="236">
        <f>Заполните_Список!L217</f>
        <v>0</v>
      </c>
      <c r="N307" s="259" t="str">
        <f t="shared" si="17"/>
        <v/>
      </c>
      <c r="O307" s="236">
        <f>Заполните_Список!I217</f>
        <v>0</v>
      </c>
      <c r="P307" s="243"/>
      <c r="Q307" s="243"/>
      <c r="R307" s="243"/>
      <c r="S307" s="243"/>
      <c r="T307" s="236">
        <f>Заполните_Список!N216</f>
        <v>0</v>
      </c>
      <c r="U307" s="236">
        <f>Заполните_Список!O216</f>
        <v>0</v>
      </c>
      <c r="V307" s="236">
        <f>Заполните_Список!P216</f>
        <v>0</v>
      </c>
      <c r="W307" s="236">
        <f>Заполните_Список!Q216</f>
        <v>0</v>
      </c>
      <c r="X307" s="236">
        <f>Заполните_Список!R216</f>
        <v>0</v>
      </c>
      <c r="Y307" s="236">
        <f>Заполните_Список!S216</f>
        <v>0</v>
      </c>
      <c r="Z307" s="236">
        <f>Заполните_Список!T216</f>
        <v>0</v>
      </c>
      <c r="AA307" s="236">
        <f>Заполните_Список!U216</f>
        <v>0</v>
      </c>
      <c r="AB307" s="236">
        <f>Заполните_Список!V216</f>
        <v>0</v>
      </c>
      <c r="AC307" s="236">
        <f>Заполните_Список!W216</f>
        <v>0</v>
      </c>
      <c r="AD307" s="236">
        <f>Заполните_Список!X216</f>
        <v>0</v>
      </c>
      <c r="AE307" s="236">
        <f>Заполните_Список!Y216</f>
        <v>0</v>
      </c>
      <c r="AF307" s="236">
        <f>Заполните_Список!Z216</f>
        <v>0</v>
      </c>
      <c r="AG307" s="236">
        <f>Заполните_Список!AA216</f>
        <v>0</v>
      </c>
      <c r="AH307" s="236">
        <f>Заполните_Список!AB216</f>
        <v>0</v>
      </c>
      <c r="AI307" s="236">
        <f>Заполните_Список!AC216</f>
        <v>0</v>
      </c>
      <c r="AJ307" s="236">
        <f>Заполните_Список!AD216</f>
        <v>0</v>
      </c>
      <c r="AK307" s="236">
        <f>Заполните_Список!AE216</f>
        <v>0</v>
      </c>
      <c r="AL307" s="236">
        <f>Заполните_Список!AF216</f>
        <v>0</v>
      </c>
      <c r="AM307" s="236">
        <f>Заполните_Список!AG216</f>
        <v>0</v>
      </c>
      <c r="AN307" s="236">
        <f>Заполните_Список!AH216</f>
        <v>0</v>
      </c>
      <c r="AO307" s="236">
        <f>Заполните_Список!AI216</f>
        <v>0</v>
      </c>
      <c r="AP307" s="236">
        <f>Заполните_Список!AJ216</f>
        <v>0</v>
      </c>
      <c r="AQ307" s="236">
        <f>Заполните_Список!AK216</f>
        <v>0</v>
      </c>
    </row>
    <row r="308" spans="1:43" ht="18.75" customHeight="1">
      <c r="A308" s="243">
        <f>Заполните_Список!$B217</f>
        <v>305</v>
      </c>
      <c r="B308" s="244">
        <f>Заполните_Список!$C218</f>
        <v>0</v>
      </c>
      <c r="C308" s="258" t="str">
        <f t="shared" si="15"/>
        <v/>
      </c>
      <c r="D308" s="244">
        <f>Заполните_Список!$G218</f>
        <v>0</v>
      </c>
      <c r="E308" s="236"/>
      <c r="F308" s="243">
        <f t="shared" si="16"/>
        <v>305</v>
      </c>
      <c r="G308" s="236" t="e">
        <f>LEFT(Заполните_Список!$F218,FIND(" ",Заполните_Список!$F218,1)-1)</f>
        <v>#VALUE!</v>
      </c>
      <c r="H308" s="236" t="e">
        <f>MID(Заполните_Список!$F218,FIND(" ",Заполните_Список!$F218,1)+1,(FIND(" ",Заполните_Список!$F218,FIND(" ",Заполните_Список!$F218,1)+1)-FIND(" ",Заполните_Список!$F218,1))-1)</f>
        <v>#VALUE!</v>
      </c>
      <c r="I308" s="236" t="e">
        <f>RIGHT(Заполните_Список!$F218,LEN(Заполните_Список!$F218)-(FIND(" ",Заполните_Список!$F218,FIND(" ",Заполните_Список!$F218,1)+1)))</f>
        <v>#VALUE!</v>
      </c>
      <c r="J308" s="236"/>
      <c r="K308" s="347"/>
      <c r="L308" s="236"/>
      <c r="M308" s="236">
        <f>Заполните_Список!L218</f>
        <v>0</v>
      </c>
      <c r="N308" s="259" t="str">
        <f t="shared" si="17"/>
        <v/>
      </c>
      <c r="O308" s="236">
        <f>Заполните_Список!I218</f>
        <v>0</v>
      </c>
      <c r="P308" s="243"/>
      <c r="Q308" s="243"/>
      <c r="R308" s="243"/>
      <c r="S308" s="243"/>
      <c r="T308" s="236">
        <f>Заполните_Список!N217</f>
        <v>0</v>
      </c>
      <c r="U308" s="236">
        <f>Заполните_Список!O217</f>
        <v>0</v>
      </c>
      <c r="V308" s="236">
        <f>Заполните_Список!P217</f>
        <v>0</v>
      </c>
      <c r="W308" s="236">
        <f>Заполните_Список!Q217</f>
        <v>0</v>
      </c>
      <c r="X308" s="236">
        <f>Заполните_Список!R217</f>
        <v>0</v>
      </c>
      <c r="Y308" s="236">
        <f>Заполните_Список!S217</f>
        <v>0</v>
      </c>
      <c r="Z308" s="236">
        <f>Заполните_Список!T217</f>
        <v>0</v>
      </c>
      <c r="AA308" s="236">
        <f>Заполните_Список!U217</f>
        <v>0</v>
      </c>
      <c r="AB308" s="236">
        <f>Заполните_Список!V217</f>
        <v>0</v>
      </c>
      <c r="AC308" s="236">
        <f>Заполните_Список!W217</f>
        <v>0</v>
      </c>
      <c r="AD308" s="236">
        <f>Заполните_Список!X217</f>
        <v>0</v>
      </c>
      <c r="AE308" s="236">
        <f>Заполните_Список!Y217</f>
        <v>0</v>
      </c>
      <c r="AF308" s="236">
        <f>Заполните_Список!Z217</f>
        <v>0</v>
      </c>
      <c r="AG308" s="236">
        <f>Заполните_Список!AA217</f>
        <v>0</v>
      </c>
      <c r="AH308" s="236">
        <f>Заполните_Список!AB217</f>
        <v>0</v>
      </c>
      <c r="AI308" s="236">
        <f>Заполните_Список!AC217</f>
        <v>0</v>
      </c>
      <c r="AJ308" s="236">
        <f>Заполните_Список!AD217</f>
        <v>0</v>
      </c>
      <c r="AK308" s="236">
        <f>Заполните_Список!AE217</f>
        <v>0</v>
      </c>
      <c r="AL308" s="236">
        <f>Заполните_Список!AF217</f>
        <v>0</v>
      </c>
      <c r="AM308" s="236">
        <f>Заполните_Список!AG217</f>
        <v>0</v>
      </c>
      <c r="AN308" s="236">
        <f>Заполните_Список!AH217</f>
        <v>0</v>
      </c>
      <c r="AO308" s="236">
        <f>Заполните_Список!AI217</f>
        <v>0</v>
      </c>
      <c r="AP308" s="236">
        <f>Заполните_Список!AJ217</f>
        <v>0</v>
      </c>
      <c r="AQ308" s="236">
        <f>Заполните_Список!AK217</f>
        <v>0</v>
      </c>
    </row>
    <row r="309" spans="1:43" ht="18.75" customHeight="1">
      <c r="A309" s="243">
        <f>Заполните_Список!$B218</f>
        <v>306</v>
      </c>
      <c r="B309" s="244">
        <f>Заполните_Список!$C219</f>
        <v>0</v>
      </c>
      <c r="C309" s="258" t="str">
        <f t="shared" si="15"/>
        <v/>
      </c>
      <c r="D309" s="244">
        <f>Заполните_Список!$G219</f>
        <v>0</v>
      </c>
      <c r="E309" s="236"/>
      <c r="F309" s="243">
        <f t="shared" si="16"/>
        <v>306</v>
      </c>
      <c r="G309" s="236" t="e">
        <f>LEFT(Заполните_Список!$F219,FIND(" ",Заполните_Список!$F219,1)-1)</f>
        <v>#VALUE!</v>
      </c>
      <c r="H309" s="236" t="e">
        <f>MID(Заполните_Список!$F219,FIND(" ",Заполните_Список!$F219,1)+1,(FIND(" ",Заполните_Список!$F219,FIND(" ",Заполните_Список!$F219,1)+1)-FIND(" ",Заполните_Список!$F219,1))-1)</f>
        <v>#VALUE!</v>
      </c>
      <c r="I309" s="236" t="e">
        <f>RIGHT(Заполните_Список!$F219,LEN(Заполните_Список!$F219)-(FIND(" ",Заполните_Список!$F219,FIND(" ",Заполните_Список!$F219,1)+1)))</f>
        <v>#VALUE!</v>
      </c>
      <c r="J309" s="236"/>
      <c r="K309" s="347"/>
      <c r="L309" s="236"/>
      <c r="M309" s="236">
        <f>Заполните_Список!L219</f>
        <v>0</v>
      </c>
      <c r="N309" s="259" t="str">
        <f t="shared" si="17"/>
        <v/>
      </c>
      <c r="O309" s="236">
        <f>Заполните_Список!I219</f>
        <v>0</v>
      </c>
      <c r="P309" s="243"/>
      <c r="Q309" s="243"/>
      <c r="R309" s="243"/>
      <c r="S309" s="243"/>
      <c r="T309" s="236">
        <f>Заполните_Список!N218</f>
        <v>0</v>
      </c>
      <c r="U309" s="236">
        <f>Заполните_Список!O218</f>
        <v>0</v>
      </c>
      <c r="V309" s="236">
        <f>Заполните_Список!P218</f>
        <v>0</v>
      </c>
      <c r="W309" s="236">
        <f>Заполните_Список!Q218</f>
        <v>0</v>
      </c>
      <c r="X309" s="236">
        <f>Заполните_Список!R218</f>
        <v>0</v>
      </c>
      <c r="Y309" s="236">
        <f>Заполните_Список!S218</f>
        <v>0</v>
      </c>
      <c r="Z309" s="236">
        <f>Заполните_Список!T218</f>
        <v>0</v>
      </c>
      <c r="AA309" s="236">
        <f>Заполните_Список!U218</f>
        <v>0</v>
      </c>
      <c r="AB309" s="236">
        <f>Заполните_Список!V218</f>
        <v>0</v>
      </c>
      <c r="AC309" s="236">
        <f>Заполните_Список!W218</f>
        <v>0</v>
      </c>
      <c r="AD309" s="236">
        <f>Заполните_Список!X218</f>
        <v>0</v>
      </c>
      <c r="AE309" s="236">
        <f>Заполните_Список!Y218</f>
        <v>0</v>
      </c>
      <c r="AF309" s="236">
        <f>Заполните_Список!Z218</f>
        <v>0</v>
      </c>
      <c r="AG309" s="236">
        <f>Заполните_Список!AA218</f>
        <v>0</v>
      </c>
      <c r="AH309" s="236">
        <f>Заполните_Список!AB218</f>
        <v>0</v>
      </c>
      <c r="AI309" s="236">
        <f>Заполните_Список!AC218</f>
        <v>0</v>
      </c>
      <c r="AJ309" s="236">
        <f>Заполните_Список!AD218</f>
        <v>0</v>
      </c>
      <c r="AK309" s="236">
        <f>Заполните_Список!AE218</f>
        <v>0</v>
      </c>
      <c r="AL309" s="236">
        <f>Заполните_Список!AF218</f>
        <v>0</v>
      </c>
      <c r="AM309" s="236">
        <f>Заполните_Список!AG218</f>
        <v>0</v>
      </c>
      <c r="AN309" s="236">
        <f>Заполните_Список!AH218</f>
        <v>0</v>
      </c>
      <c r="AO309" s="236">
        <f>Заполните_Список!AI218</f>
        <v>0</v>
      </c>
      <c r="AP309" s="236">
        <f>Заполните_Список!AJ218</f>
        <v>0</v>
      </c>
      <c r="AQ309" s="236">
        <f>Заполните_Список!AK218</f>
        <v>0</v>
      </c>
    </row>
    <row r="310" spans="1:43" ht="18.75" customHeight="1">
      <c r="A310" s="243">
        <f>Заполните_Список!$B219</f>
        <v>307</v>
      </c>
      <c r="B310" s="244">
        <f>Заполните_Список!$C220</f>
        <v>0</v>
      </c>
      <c r="C310" s="258" t="str">
        <f t="shared" si="15"/>
        <v/>
      </c>
      <c r="D310" s="244">
        <f>Заполните_Список!$G220</f>
        <v>0</v>
      </c>
      <c r="E310" s="236"/>
      <c r="F310" s="243">
        <f t="shared" si="16"/>
        <v>307</v>
      </c>
      <c r="G310" s="236" t="e">
        <f>LEFT(Заполните_Список!$F220,FIND(" ",Заполните_Список!$F220,1)-1)</f>
        <v>#VALUE!</v>
      </c>
      <c r="H310" s="236" t="e">
        <f>MID(Заполните_Список!$F220,FIND(" ",Заполните_Список!$F220,1)+1,(FIND(" ",Заполните_Список!$F220,FIND(" ",Заполните_Список!$F220,1)+1)-FIND(" ",Заполните_Список!$F220,1))-1)</f>
        <v>#VALUE!</v>
      </c>
      <c r="I310" s="236" t="e">
        <f>RIGHT(Заполните_Список!$F220,LEN(Заполните_Список!$F220)-(FIND(" ",Заполните_Список!$F220,FIND(" ",Заполните_Список!$F220,1)+1)))</f>
        <v>#VALUE!</v>
      </c>
      <c r="J310" s="236"/>
      <c r="K310" s="347"/>
      <c r="L310" s="236"/>
      <c r="M310" s="236">
        <f>Заполните_Список!L220</f>
        <v>0</v>
      </c>
      <c r="N310" s="259" t="str">
        <f t="shared" si="17"/>
        <v/>
      </c>
      <c r="O310" s="236">
        <f>Заполните_Список!I220</f>
        <v>0</v>
      </c>
      <c r="P310" s="243"/>
      <c r="Q310" s="243"/>
      <c r="R310" s="243"/>
      <c r="S310" s="243"/>
      <c r="T310" s="236">
        <f>Заполните_Список!N219</f>
        <v>0</v>
      </c>
      <c r="U310" s="236">
        <f>Заполните_Список!O219</f>
        <v>0</v>
      </c>
      <c r="V310" s="236">
        <f>Заполните_Список!P219</f>
        <v>0</v>
      </c>
      <c r="W310" s="236">
        <f>Заполните_Список!Q219</f>
        <v>0</v>
      </c>
      <c r="X310" s="236">
        <f>Заполните_Список!R219</f>
        <v>0</v>
      </c>
      <c r="Y310" s="236">
        <f>Заполните_Список!S219</f>
        <v>0</v>
      </c>
      <c r="Z310" s="236">
        <f>Заполните_Список!T219</f>
        <v>0</v>
      </c>
      <c r="AA310" s="236">
        <f>Заполните_Список!U219</f>
        <v>0</v>
      </c>
      <c r="AB310" s="236">
        <f>Заполните_Список!V219</f>
        <v>0</v>
      </c>
      <c r="AC310" s="236">
        <f>Заполните_Список!W219</f>
        <v>0</v>
      </c>
      <c r="AD310" s="236">
        <f>Заполните_Список!X219</f>
        <v>0</v>
      </c>
      <c r="AE310" s="236">
        <f>Заполните_Список!Y219</f>
        <v>0</v>
      </c>
      <c r="AF310" s="236">
        <f>Заполните_Список!Z219</f>
        <v>0</v>
      </c>
      <c r="AG310" s="236">
        <f>Заполните_Список!AA219</f>
        <v>0</v>
      </c>
      <c r="AH310" s="236">
        <f>Заполните_Список!AB219</f>
        <v>0</v>
      </c>
      <c r="AI310" s="236">
        <f>Заполните_Список!AC219</f>
        <v>0</v>
      </c>
      <c r="AJ310" s="236">
        <f>Заполните_Список!AD219</f>
        <v>0</v>
      </c>
      <c r="AK310" s="236">
        <f>Заполните_Список!AE219</f>
        <v>0</v>
      </c>
      <c r="AL310" s="236">
        <f>Заполните_Список!AF219</f>
        <v>0</v>
      </c>
      <c r="AM310" s="236">
        <f>Заполните_Список!AG219</f>
        <v>0</v>
      </c>
      <c r="AN310" s="236">
        <f>Заполните_Список!AH219</f>
        <v>0</v>
      </c>
      <c r="AO310" s="236">
        <f>Заполните_Список!AI219</f>
        <v>0</v>
      </c>
      <c r="AP310" s="236">
        <f>Заполните_Список!AJ219</f>
        <v>0</v>
      </c>
      <c r="AQ310" s="236">
        <f>Заполните_Список!AK219</f>
        <v>0</v>
      </c>
    </row>
    <row r="311" spans="1:43" ht="18.75" customHeight="1">
      <c r="A311" s="243">
        <f>Заполните_Список!$B220</f>
        <v>308</v>
      </c>
      <c r="B311" s="244">
        <f>Заполните_Список!$C221</f>
        <v>0</v>
      </c>
      <c r="C311" s="258" t="str">
        <f t="shared" si="15"/>
        <v/>
      </c>
      <c r="D311" s="244">
        <f>Заполните_Список!$G221</f>
        <v>0</v>
      </c>
      <c r="E311" s="236"/>
      <c r="F311" s="243">
        <f t="shared" si="16"/>
        <v>308</v>
      </c>
      <c r="G311" s="236" t="e">
        <f>LEFT(Заполните_Список!$F221,FIND(" ",Заполните_Список!$F221,1)-1)</f>
        <v>#VALUE!</v>
      </c>
      <c r="H311" s="236" t="e">
        <f>MID(Заполните_Список!$F221,FIND(" ",Заполните_Список!$F221,1)+1,(FIND(" ",Заполните_Список!$F221,FIND(" ",Заполните_Список!$F221,1)+1)-FIND(" ",Заполните_Список!$F221,1))-1)</f>
        <v>#VALUE!</v>
      </c>
      <c r="I311" s="236" t="e">
        <f>RIGHT(Заполните_Список!$F221,LEN(Заполните_Список!$F221)-(FIND(" ",Заполните_Список!$F221,FIND(" ",Заполните_Список!$F221,1)+1)))</f>
        <v>#VALUE!</v>
      </c>
      <c r="J311" s="236"/>
      <c r="K311" s="347"/>
      <c r="L311" s="236"/>
      <c r="M311" s="236">
        <f>Заполните_Список!L221</f>
        <v>0</v>
      </c>
      <c r="N311" s="259" t="str">
        <f t="shared" si="17"/>
        <v/>
      </c>
      <c r="O311" s="236">
        <f>Заполните_Список!I221</f>
        <v>0</v>
      </c>
      <c r="P311" s="243"/>
      <c r="Q311" s="243"/>
      <c r="R311" s="243"/>
      <c r="S311" s="243"/>
      <c r="T311" s="236">
        <f>Заполните_Список!N220</f>
        <v>0</v>
      </c>
      <c r="U311" s="236">
        <f>Заполните_Список!O220</f>
        <v>0</v>
      </c>
      <c r="V311" s="236">
        <f>Заполните_Список!P220</f>
        <v>0</v>
      </c>
      <c r="W311" s="236">
        <f>Заполните_Список!Q220</f>
        <v>0</v>
      </c>
      <c r="X311" s="236">
        <f>Заполните_Список!R220</f>
        <v>0</v>
      </c>
      <c r="Y311" s="236">
        <f>Заполните_Список!S220</f>
        <v>0</v>
      </c>
      <c r="Z311" s="236">
        <f>Заполните_Список!T220</f>
        <v>0</v>
      </c>
      <c r="AA311" s="236">
        <f>Заполните_Список!U220</f>
        <v>0</v>
      </c>
      <c r="AB311" s="236">
        <f>Заполните_Список!V220</f>
        <v>0</v>
      </c>
      <c r="AC311" s="236">
        <f>Заполните_Список!W220</f>
        <v>0</v>
      </c>
      <c r="AD311" s="236">
        <f>Заполните_Список!X220</f>
        <v>0</v>
      </c>
      <c r="AE311" s="236">
        <f>Заполните_Список!Y220</f>
        <v>0</v>
      </c>
      <c r="AF311" s="236">
        <f>Заполните_Список!Z220</f>
        <v>0</v>
      </c>
      <c r="AG311" s="236">
        <f>Заполните_Список!AA220</f>
        <v>0</v>
      </c>
      <c r="AH311" s="236">
        <f>Заполните_Список!AB220</f>
        <v>0</v>
      </c>
      <c r="AI311" s="236">
        <f>Заполните_Список!AC220</f>
        <v>0</v>
      </c>
      <c r="AJ311" s="236">
        <f>Заполните_Список!AD220</f>
        <v>0</v>
      </c>
      <c r="AK311" s="236">
        <f>Заполните_Список!AE220</f>
        <v>0</v>
      </c>
      <c r="AL311" s="236">
        <f>Заполните_Список!AF220</f>
        <v>0</v>
      </c>
      <c r="AM311" s="236">
        <f>Заполните_Список!AG220</f>
        <v>0</v>
      </c>
      <c r="AN311" s="236">
        <f>Заполните_Список!AH220</f>
        <v>0</v>
      </c>
      <c r="AO311" s="236">
        <f>Заполните_Список!AI220</f>
        <v>0</v>
      </c>
      <c r="AP311" s="236">
        <f>Заполните_Список!AJ220</f>
        <v>0</v>
      </c>
      <c r="AQ311" s="236">
        <f>Заполните_Список!AK220</f>
        <v>0</v>
      </c>
    </row>
    <row r="312" spans="1:43" ht="18.75" customHeight="1">
      <c r="A312" s="243">
        <f>Заполните_Список!$B221</f>
        <v>309</v>
      </c>
      <c r="B312" s="244">
        <f>Заполните_Список!$C222</f>
        <v>0</v>
      </c>
      <c r="C312" s="258" t="str">
        <f t="shared" si="15"/>
        <v/>
      </c>
      <c r="D312" s="244">
        <f>Заполните_Список!$G222</f>
        <v>0</v>
      </c>
      <c r="E312" s="236"/>
      <c r="F312" s="243">
        <f t="shared" si="16"/>
        <v>309</v>
      </c>
      <c r="G312" s="236" t="e">
        <f>LEFT(Заполните_Список!$F222,FIND(" ",Заполните_Список!$F222,1)-1)</f>
        <v>#VALUE!</v>
      </c>
      <c r="H312" s="236" t="e">
        <f>MID(Заполните_Список!$F222,FIND(" ",Заполните_Список!$F222,1)+1,(FIND(" ",Заполните_Список!$F222,FIND(" ",Заполните_Список!$F222,1)+1)-FIND(" ",Заполните_Список!$F222,1))-1)</f>
        <v>#VALUE!</v>
      </c>
      <c r="I312" s="236" t="e">
        <f>RIGHT(Заполните_Список!$F222,LEN(Заполните_Список!$F222)-(FIND(" ",Заполните_Список!$F222,FIND(" ",Заполните_Список!$F222,1)+1)))</f>
        <v>#VALUE!</v>
      </c>
      <c r="J312" s="236"/>
      <c r="K312" s="347"/>
      <c r="L312" s="236"/>
      <c r="M312" s="236">
        <f>Заполните_Список!L222</f>
        <v>0</v>
      </c>
      <c r="N312" s="259" t="str">
        <f t="shared" si="17"/>
        <v/>
      </c>
      <c r="O312" s="236">
        <f>Заполните_Список!I222</f>
        <v>0</v>
      </c>
      <c r="P312" s="243"/>
      <c r="Q312" s="243"/>
      <c r="R312" s="243"/>
      <c r="S312" s="243"/>
      <c r="T312" s="236">
        <f>Заполните_Список!N221</f>
        <v>0</v>
      </c>
      <c r="U312" s="236">
        <f>Заполните_Список!O221</f>
        <v>0</v>
      </c>
      <c r="V312" s="236">
        <f>Заполните_Список!P221</f>
        <v>0</v>
      </c>
      <c r="W312" s="236">
        <f>Заполните_Список!Q221</f>
        <v>0</v>
      </c>
      <c r="X312" s="236">
        <f>Заполните_Список!R221</f>
        <v>0</v>
      </c>
      <c r="Y312" s="236">
        <f>Заполните_Список!S221</f>
        <v>0</v>
      </c>
      <c r="Z312" s="236">
        <f>Заполните_Список!T221</f>
        <v>0</v>
      </c>
      <c r="AA312" s="236">
        <f>Заполните_Список!U221</f>
        <v>0</v>
      </c>
      <c r="AB312" s="236">
        <f>Заполните_Список!V221</f>
        <v>0</v>
      </c>
      <c r="AC312" s="236">
        <f>Заполните_Список!W221</f>
        <v>0</v>
      </c>
      <c r="AD312" s="236">
        <f>Заполните_Список!X221</f>
        <v>0</v>
      </c>
      <c r="AE312" s="236">
        <f>Заполните_Список!Y221</f>
        <v>0</v>
      </c>
      <c r="AF312" s="236">
        <f>Заполните_Список!Z221</f>
        <v>0</v>
      </c>
      <c r="AG312" s="236">
        <f>Заполните_Список!AA221</f>
        <v>0</v>
      </c>
      <c r="AH312" s="236">
        <f>Заполните_Список!AB221</f>
        <v>0</v>
      </c>
      <c r="AI312" s="236">
        <f>Заполните_Список!AC221</f>
        <v>0</v>
      </c>
      <c r="AJ312" s="236">
        <f>Заполните_Список!AD221</f>
        <v>0</v>
      </c>
      <c r="AK312" s="236">
        <f>Заполните_Список!AE221</f>
        <v>0</v>
      </c>
      <c r="AL312" s="236">
        <f>Заполните_Список!AF221</f>
        <v>0</v>
      </c>
      <c r="AM312" s="236">
        <f>Заполните_Список!AG221</f>
        <v>0</v>
      </c>
      <c r="AN312" s="236">
        <f>Заполните_Список!AH221</f>
        <v>0</v>
      </c>
      <c r="AO312" s="236">
        <f>Заполните_Список!AI221</f>
        <v>0</v>
      </c>
      <c r="AP312" s="236">
        <f>Заполните_Список!AJ221</f>
        <v>0</v>
      </c>
      <c r="AQ312" s="236">
        <f>Заполните_Список!AK221</f>
        <v>0</v>
      </c>
    </row>
    <row r="313" spans="1:43" ht="18.75" customHeight="1">
      <c r="A313" s="243">
        <f>Заполните_Список!$B222</f>
        <v>310</v>
      </c>
      <c r="B313" s="244">
        <f>Заполните_Список!$C223</f>
        <v>0</v>
      </c>
      <c r="C313" s="258" t="str">
        <f t="shared" si="15"/>
        <v/>
      </c>
      <c r="D313" s="244">
        <f>Заполните_Список!$G223</f>
        <v>0</v>
      </c>
      <c r="E313" s="236"/>
      <c r="F313" s="243">
        <f t="shared" si="16"/>
        <v>310</v>
      </c>
      <c r="G313" s="236" t="e">
        <f>LEFT(Заполните_Список!$F223,FIND(" ",Заполните_Список!$F223,1)-1)</f>
        <v>#VALUE!</v>
      </c>
      <c r="H313" s="236" t="e">
        <f>MID(Заполните_Список!$F223,FIND(" ",Заполните_Список!$F223,1)+1,(FIND(" ",Заполните_Список!$F223,FIND(" ",Заполните_Список!$F223,1)+1)-FIND(" ",Заполните_Список!$F223,1))-1)</f>
        <v>#VALUE!</v>
      </c>
      <c r="I313" s="236" t="e">
        <f>RIGHT(Заполните_Список!$F223,LEN(Заполните_Список!$F223)-(FIND(" ",Заполните_Список!$F223,FIND(" ",Заполните_Список!$F223,1)+1)))</f>
        <v>#VALUE!</v>
      </c>
      <c r="J313" s="236"/>
      <c r="K313" s="347"/>
      <c r="L313" s="236"/>
      <c r="M313" s="236">
        <f>Заполните_Список!L223</f>
        <v>0</v>
      </c>
      <c r="N313" s="259" t="str">
        <f t="shared" si="17"/>
        <v/>
      </c>
      <c r="O313" s="236">
        <f>Заполните_Список!I223</f>
        <v>0</v>
      </c>
      <c r="P313" s="243"/>
      <c r="Q313" s="243"/>
      <c r="R313" s="243"/>
      <c r="S313" s="243"/>
      <c r="T313" s="236">
        <f>Заполните_Список!N222</f>
        <v>0</v>
      </c>
      <c r="U313" s="236">
        <f>Заполните_Список!O222</f>
        <v>0</v>
      </c>
      <c r="V313" s="236">
        <f>Заполните_Список!P222</f>
        <v>0</v>
      </c>
      <c r="W313" s="236">
        <f>Заполните_Список!Q222</f>
        <v>0</v>
      </c>
      <c r="X313" s="236">
        <f>Заполните_Список!R222</f>
        <v>0</v>
      </c>
      <c r="Y313" s="236">
        <f>Заполните_Список!S222</f>
        <v>0</v>
      </c>
      <c r="Z313" s="236">
        <f>Заполните_Список!T222</f>
        <v>0</v>
      </c>
      <c r="AA313" s="236">
        <f>Заполните_Список!U222</f>
        <v>0</v>
      </c>
      <c r="AB313" s="236">
        <f>Заполните_Список!V222</f>
        <v>0</v>
      </c>
      <c r="AC313" s="236">
        <f>Заполните_Список!W222</f>
        <v>0</v>
      </c>
      <c r="AD313" s="236">
        <f>Заполните_Список!X222</f>
        <v>0</v>
      </c>
      <c r="AE313" s="236">
        <f>Заполните_Список!Y222</f>
        <v>0</v>
      </c>
      <c r="AF313" s="236">
        <f>Заполните_Список!Z222</f>
        <v>0</v>
      </c>
      <c r="AG313" s="236">
        <f>Заполните_Список!AA222</f>
        <v>0</v>
      </c>
      <c r="AH313" s="236">
        <f>Заполните_Список!AB222</f>
        <v>0</v>
      </c>
      <c r="AI313" s="236">
        <f>Заполните_Список!AC222</f>
        <v>0</v>
      </c>
      <c r="AJ313" s="236">
        <f>Заполните_Список!AD222</f>
        <v>0</v>
      </c>
      <c r="AK313" s="236">
        <f>Заполните_Список!AE222</f>
        <v>0</v>
      </c>
      <c r="AL313" s="236">
        <f>Заполните_Список!AF222</f>
        <v>0</v>
      </c>
      <c r="AM313" s="236">
        <f>Заполните_Список!AG222</f>
        <v>0</v>
      </c>
      <c r="AN313" s="236">
        <f>Заполните_Список!AH222</f>
        <v>0</v>
      </c>
      <c r="AO313" s="236">
        <f>Заполните_Список!AI222</f>
        <v>0</v>
      </c>
      <c r="AP313" s="236">
        <f>Заполните_Список!AJ222</f>
        <v>0</v>
      </c>
      <c r="AQ313" s="236">
        <f>Заполните_Список!AK222</f>
        <v>0</v>
      </c>
    </row>
    <row r="314" spans="1:43" ht="18.75" customHeight="1">
      <c r="A314" s="243">
        <f>Заполните_Список!$B223</f>
        <v>311</v>
      </c>
      <c r="B314" s="244">
        <f>Заполните_Список!$C224</f>
        <v>0</v>
      </c>
      <c r="C314" s="258" t="str">
        <f t="shared" si="15"/>
        <v/>
      </c>
      <c r="D314" s="244">
        <f>Заполните_Список!$G224</f>
        <v>0</v>
      </c>
      <c r="E314" s="236"/>
      <c r="F314" s="243">
        <f t="shared" si="16"/>
        <v>311</v>
      </c>
      <c r="G314" s="236" t="e">
        <f>LEFT(Заполните_Список!$F224,FIND(" ",Заполните_Список!$F224,1)-1)</f>
        <v>#VALUE!</v>
      </c>
      <c r="H314" s="236" t="e">
        <f>MID(Заполните_Список!$F224,FIND(" ",Заполните_Список!$F224,1)+1,(FIND(" ",Заполните_Список!$F224,FIND(" ",Заполните_Список!$F224,1)+1)-FIND(" ",Заполните_Список!$F224,1))-1)</f>
        <v>#VALUE!</v>
      </c>
      <c r="I314" s="236" t="e">
        <f>RIGHT(Заполните_Список!$F224,LEN(Заполните_Список!$F224)-(FIND(" ",Заполните_Список!$F224,FIND(" ",Заполните_Список!$F224,1)+1)))</f>
        <v>#VALUE!</v>
      </c>
      <c r="J314" s="236"/>
      <c r="K314" s="347"/>
      <c r="L314" s="236"/>
      <c r="M314" s="236">
        <f>Заполните_Список!L224</f>
        <v>0</v>
      </c>
      <c r="N314" s="259" t="str">
        <f t="shared" si="17"/>
        <v/>
      </c>
      <c r="O314" s="236">
        <f>Заполните_Список!I224</f>
        <v>0</v>
      </c>
      <c r="P314" s="243"/>
      <c r="Q314" s="243"/>
      <c r="R314" s="243"/>
      <c r="S314" s="243"/>
      <c r="T314" s="236">
        <f>Заполните_Список!N223</f>
        <v>0</v>
      </c>
      <c r="U314" s="236">
        <f>Заполните_Список!O223</f>
        <v>0</v>
      </c>
      <c r="V314" s="236">
        <f>Заполните_Список!P223</f>
        <v>0</v>
      </c>
      <c r="W314" s="236">
        <f>Заполните_Список!Q223</f>
        <v>0</v>
      </c>
      <c r="X314" s="236">
        <f>Заполните_Список!R223</f>
        <v>0</v>
      </c>
      <c r="Y314" s="236">
        <f>Заполните_Список!S223</f>
        <v>0</v>
      </c>
      <c r="Z314" s="236">
        <f>Заполните_Список!T223</f>
        <v>0</v>
      </c>
      <c r="AA314" s="236">
        <f>Заполните_Список!U223</f>
        <v>0</v>
      </c>
      <c r="AB314" s="236">
        <f>Заполните_Список!V223</f>
        <v>0</v>
      </c>
      <c r="AC314" s="236">
        <f>Заполните_Список!W223</f>
        <v>0</v>
      </c>
      <c r="AD314" s="236">
        <f>Заполните_Список!X223</f>
        <v>0</v>
      </c>
      <c r="AE314" s="236">
        <f>Заполните_Список!Y223</f>
        <v>0</v>
      </c>
      <c r="AF314" s="236">
        <f>Заполните_Список!Z223</f>
        <v>0</v>
      </c>
      <c r="AG314" s="236">
        <f>Заполните_Список!AA223</f>
        <v>0</v>
      </c>
      <c r="AH314" s="236">
        <f>Заполните_Список!AB223</f>
        <v>0</v>
      </c>
      <c r="AI314" s="236">
        <f>Заполните_Список!AC223</f>
        <v>0</v>
      </c>
      <c r="AJ314" s="236">
        <f>Заполните_Список!AD223</f>
        <v>0</v>
      </c>
      <c r="AK314" s="236">
        <f>Заполните_Список!AE223</f>
        <v>0</v>
      </c>
      <c r="AL314" s="236">
        <f>Заполните_Список!AF223</f>
        <v>0</v>
      </c>
      <c r="AM314" s="236">
        <f>Заполните_Список!AG223</f>
        <v>0</v>
      </c>
      <c r="AN314" s="236">
        <f>Заполните_Список!AH223</f>
        <v>0</v>
      </c>
      <c r="AO314" s="236">
        <f>Заполните_Список!AI223</f>
        <v>0</v>
      </c>
      <c r="AP314" s="236">
        <f>Заполните_Список!AJ223</f>
        <v>0</v>
      </c>
      <c r="AQ314" s="236">
        <f>Заполните_Список!AK223</f>
        <v>0</v>
      </c>
    </row>
    <row r="315" spans="1:43" ht="18.75" customHeight="1">
      <c r="A315" s="243">
        <f>Заполните_Список!$B224</f>
        <v>312</v>
      </c>
      <c r="B315" s="244">
        <f>Заполните_Список!$C225</f>
        <v>0</v>
      </c>
      <c r="C315" s="258" t="str">
        <f t="shared" si="15"/>
        <v/>
      </c>
      <c r="D315" s="244">
        <f>Заполните_Список!$G225</f>
        <v>0</v>
      </c>
      <c r="E315" s="236"/>
      <c r="F315" s="243">
        <f t="shared" si="16"/>
        <v>312</v>
      </c>
      <c r="G315" s="236" t="e">
        <f>LEFT(Заполните_Список!$F225,FIND(" ",Заполните_Список!$F225,1)-1)</f>
        <v>#VALUE!</v>
      </c>
      <c r="H315" s="236" t="e">
        <f>MID(Заполните_Список!$F225,FIND(" ",Заполните_Список!$F225,1)+1,(FIND(" ",Заполните_Список!$F225,FIND(" ",Заполните_Список!$F225,1)+1)-FIND(" ",Заполните_Список!$F225,1))-1)</f>
        <v>#VALUE!</v>
      </c>
      <c r="I315" s="236" t="e">
        <f>RIGHT(Заполните_Список!$F225,LEN(Заполните_Список!$F225)-(FIND(" ",Заполните_Список!$F225,FIND(" ",Заполните_Список!$F225,1)+1)))</f>
        <v>#VALUE!</v>
      </c>
      <c r="J315" s="236"/>
      <c r="K315" s="347"/>
      <c r="L315" s="236"/>
      <c r="M315" s="236">
        <f>Заполните_Список!L225</f>
        <v>0</v>
      </c>
      <c r="N315" s="259" t="str">
        <f t="shared" si="17"/>
        <v/>
      </c>
      <c r="O315" s="236">
        <f>Заполните_Список!I225</f>
        <v>0</v>
      </c>
      <c r="P315" s="243"/>
      <c r="Q315" s="243"/>
      <c r="R315" s="243"/>
      <c r="S315" s="243"/>
      <c r="T315" s="236">
        <f>Заполните_Список!N224</f>
        <v>0</v>
      </c>
      <c r="U315" s="236">
        <f>Заполните_Список!O224</f>
        <v>0</v>
      </c>
      <c r="V315" s="236">
        <f>Заполните_Список!P224</f>
        <v>0</v>
      </c>
      <c r="W315" s="236">
        <f>Заполните_Список!Q224</f>
        <v>0</v>
      </c>
      <c r="X315" s="236">
        <f>Заполните_Список!R224</f>
        <v>0</v>
      </c>
      <c r="Y315" s="236">
        <f>Заполните_Список!S224</f>
        <v>0</v>
      </c>
      <c r="Z315" s="236">
        <f>Заполните_Список!T224</f>
        <v>0</v>
      </c>
      <c r="AA315" s="236">
        <f>Заполните_Список!U224</f>
        <v>0</v>
      </c>
      <c r="AB315" s="236">
        <f>Заполните_Список!V224</f>
        <v>0</v>
      </c>
      <c r="AC315" s="236">
        <f>Заполните_Список!W224</f>
        <v>0</v>
      </c>
      <c r="AD315" s="236">
        <f>Заполните_Список!X224</f>
        <v>0</v>
      </c>
      <c r="AE315" s="236">
        <f>Заполните_Список!Y224</f>
        <v>0</v>
      </c>
      <c r="AF315" s="236">
        <f>Заполните_Список!Z224</f>
        <v>0</v>
      </c>
      <c r="AG315" s="236">
        <f>Заполните_Список!AA224</f>
        <v>0</v>
      </c>
      <c r="AH315" s="236">
        <f>Заполните_Список!AB224</f>
        <v>0</v>
      </c>
      <c r="AI315" s="236">
        <f>Заполните_Список!AC224</f>
        <v>0</v>
      </c>
      <c r="AJ315" s="236">
        <f>Заполните_Список!AD224</f>
        <v>0</v>
      </c>
      <c r="AK315" s="236">
        <f>Заполните_Список!AE224</f>
        <v>0</v>
      </c>
      <c r="AL315" s="236">
        <f>Заполните_Список!AF224</f>
        <v>0</v>
      </c>
      <c r="AM315" s="236">
        <f>Заполните_Список!AG224</f>
        <v>0</v>
      </c>
      <c r="AN315" s="236">
        <f>Заполните_Список!AH224</f>
        <v>0</v>
      </c>
      <c r="AO315" s="236">
        <f>Заполните_Список!AI224</f>
        <v>0</v>
      </c>
      <c r="AP315" s="236">
        <f>Заполните_Список!AJ224</f>
        <v>0</v>
      </c>
      <c r="AQ315" s="236">
        <f>Заполните_Список!AK224</f>
        <v>0</v>
      </c>
    </row>
    <row r="316" spans="1:43" ht="18.75" customHeight="1">
      <c r="A316" s="243">
        <f>Заполните_Список!$B225</f>
        <v>313</v>
      </c>
      <c r="B316" s="244">
        <f>Заполните_Список!$C226</f>
        <v>0</v>
      </c>
      <c r="C316" s="258" t="str">
        <f t="shared" si="15"/>
        <v/>
      </c>
      <c r="D316" s="244">
        <f>Заполните_Список!$G226</f>
        <v>0</v>
      </c>
      <c r="E316" s="236"/>
      <c r="F316" s="243">
        <f t="shared" si="16"/>
        <v>313</v>
      </c>
      <c r="G316" s="236" t="e">
        <f>LEFT(Заполните_Список!$F226,FIND(" ",Заполните_Список!$F226,1)-1)</f>
        <v>#VALUE!</v>
      </c>
      <c r="H316" s="236" t="e">
        <f>MID(Заполните_Список!$F226,FIND(" ",Заполните_Список!$F226,1)+1,(FIND(" ",Заполните_Список!$F226,FIND(" ",Заполните_Список!$F226,1)+1)-FIND(" ",Заполните_Список!$F226,1))-1)</f>
        <v>#VALUE!</v>
      </c>
      <c r="I316" s="236" t="e">
        <f>RIGHT(Заполните_Список!$F226,LEN(Заполните_Список!$F226)-(FIND(" ",Заполните_Список!$F226,FIND(" ",Заполните_Список!$F226,1)+1)))</f>
        <v>#VALUE!</v>
      </c>
      <c r="J316" s="236"/>
      <c r="K316" s="347"/>
      <c r="L316" s="236"/>
      <c r="M316" s="236">
        <f>Заполните_Список!L226</f>
        <v>0</v>
      </c>
      <c r="N316" s="259" t="str">
        <f t="shared" si="17"/>
        <v/>
      </c>
      <c r="O316" s="236">
        <f>Заполните_Список!I226</f>
        <v>0</v>
      </c>
      <c r="P316" s="243"/>
      <c r="Q316" s="243"/>
      <c r="R316" s="243"/>
      <c r="S316" s="243"/>
      <c r="T316" s="236">
        <f>Заполните_Список!N225</f>
        <v>0</v>
      </c>
      <c r="U316" s="236">
        <f>Заполните_Список!O225</f>
        <v>0</v>
      </c>
      <c r="V316" s="236">
        <f>Заполните_Список!P225</f>
        <v>0</v>
      </c>
      <c r="W316" s="236">
        <f>Заполните_Список!Q225</f>
        <v>0</v>
      </c>
      <c r="X316" s="236">
        <f>Заполните_Список!R225</f>
        <v>0</v>
      </c>
      <c r="Y316" s="236">
        <f>Заполните_Список!S225</f>
        <v>0</v>
      </c>
      <c r="Z316" s="236">
        <f>Заполните_Список!T225</f>
        <v>0</v>
      </c>
      <c r="AA316" s="236">
        <f>Заполните_Список!U225</f>
        <v>0</v>
      </c>
      <c r="AB316" s="236">
        <f>Заполните_Список!V225</f>
        <v>0</v>
      </c>
      <c r="AC316" s="236">
        <f>Заполните_Список!W225</f>
        <v>0</v>
      </c>
      <c r="AD316" s="236">
        <f>Заполните_Список!X225</f>
        <v>0</v>
      </c>
      <c r="AE316" s="236">
        <f>Заполните_Список!Y225</f>
        <v>0</v>
      </c>
      <c r="AF316" s="236">
        <f>Заполните_Список!Z225</f>
        <v>0</v>
      </c>
      <c r="AG316" s="236">
        <f>Заполните_Список!AA225</f>
        <v>0</v>
      </c>
      <c r="AH316" s="236">
        <f>Заполните_Список!AB225</f>
        <v>0</v>
      </c>
      <c r="AI316" s="236">
        <f>Заполните_Список!AC225</f>
        <v>0</v>
      </c>
      <c r="AJ316" s="236">
        <f>Заполните_Список!AD225</f>
        <v>0</v>
      </c>
      <c r="AK316" s="236">
        <f>Заполните_Список!AE225</f>
        <v>0</v>
      </c>
      <c r="AL316" s="236">
        <f>Заполните_Список!AF225</f>
        <v>0</v>
      </c>
      <c r="AM316" s="236">
        <f>Заполните_Список!AG225</f>
        <v>0</v>
      </c>
      <c r="AN316" s="236">
        <f>Заполните_Список!AH225</f>
        <v>0</v>
      </c>
      <c r="AO316" s="236">
        <f>Заполните_Список!AI225</f>
        <v>0</v>
      </c>
      <c r="AP316" s="236">
        <f>Заполните_Список!AJ225</f>
        <v>0</v>
      </c>
      <c r="AQ316" s="236">
        <f>Заполните_Список!AK225</f>
        <v>0</v>
      </c>
    </row>
    <row r="317" spans="1:43" ht="18.75" customHeight="1">
      <c r="A317" s="243">
        <f>Заполните_Список!$B226</f>
        <v>314</v>
      </c>
      <c r="B317" s="244">
        <f>Заполните_Список!$C227</f>
        <v>0</v>
      </c>
      <c r="C317" s="258" t="str">
        <f t="shared" si="15"/>
        <v/>
      </c>
      <c r="D317" s="244">
        <f>Заполните_Список!$G227</f>
        <v>0</v>
      </c>
      <c r="E317" s="236"/>
      <c r="F317" s="243">
        <f t="shared" si="16"/>
        <v>314</v>
      </c>
      <c r="G317" s="236" t="e">
        <f>LEFT(Заполните_Список!$F227,FIND(" ",Заполните_Список!$F227,1)-1)</f>
        <v>#VALUE!</v>
      </c>
      <c r="H317" s="236" t="e">
        <f>MID(Заполните_Список!$F227,FIND(" ",Заполните_Список!$F227,1)+1,(FIND(" ",Заполните_Список!$F227,FIND(" ",Заполните_Список!$F227,1)+1)-FIND(" ",Заполните_Список!$F227,1))-1)</f>
        <v>#VALUE!</v>
      </c>
      <c r="I317" s="236" t="e">
        <f>RIGHT(Заполните_Список!$F227,LEN(Заполните_Список!$F227)-(FIND(" ",Заполните_Список!$F227,FIND(" ",Заполните_Список!$F227,1)+1)))</f>
        <v>#VALUE!</v>
      </c>
      <c r="J317" s="236"/>
      <c r="K317" s="347"/>
      <c r="L317" s="236"/>
      <c r="M317" s="236">
        <f>Заполните_Список!L227</f>
        <v>0</v>
      </c>
      <c r="N317" s="259" t="str">
        <f t="shared" si="17"/>
        <v/>
      </c>
      <c r="O317" s="236">
        <f>Заполните_Список!I227</f>
        <v>0</v>
      </c>
      <c r="P317" s="243"/>
      <c r="Q317" s="243"/>
      <c r="R317" s="243"/>
      <c r="S317" s="243"/>
      <c r="T317" s="236">
        <f>Заполните_Список!N226</f>
        <v>0</v>
      </c>
      <c r="U317" s="236">
        <f>Заполните_Список!O226</f>
        <v>0</v>
      </c>
      <c r="V317" s="236">
        <f>Заполните_Список!P226</f>
        <v>0</v>
      </c>
      <c r="W317" s="236">
        <f>Заполните_Список!Q226</f>
        <v>0</v>
      </c>
      <c r="X317" s="236">
        <f>Заполните_Список!R226</f>
        <v>0</v>
      </c>
      <c r="Y317" s="236">
        <f>Заполните_Список!S226</f>
        <v>0</v>
      </c>
      <c r="Z317" s="236">
        <f>Заполните_Список!T226</f>
        <v>0</v>
      </c>
      <c r="AA317" s="236">
        <f>Заполните_Список!U226</f>
        <v>0</v>
      </c>
      <c r="AB317" s="236">
        <f>Заполните_Список!V226</f>
        <v>0</v>
      </c>
      <c r="AC317" s="236">
        <f>Заполните_Список!W226</f>
        <v>0</v>
      </c>
      <c r="AD317" s="236">
        <f>Заполните_Список!X226</f>
        <v>0</v>
      </c>
      <c r="AE317" s="236">
        <f>Заполните_Список!Y226</f>
        <v>0</v>
      </c>
      <c r="AF317" s="236">
        <f>Заполните_Список!Z226</f>
        <v>0</v>
      </c>
      <c r="AG317" s="236">
        <f>Заполните_Список!AA226</f>
        <v>0</v>
      </c>
      <c r="AH317" s="236">
        <f>Заполните_Список!AB226</f>
        <v>0</v>
      </c>
      <c r="AI317" s="236">
        <f>Заполните_Список!AC226</f>
        <v>0</v>
      </c>
      <c r="AJ317" s="236">
        <f>Заполните_Список!AD226</f>
        <v>0</v>
      </c>
      <c r="AK317" s="236">
        <f>Заполните_Список!AE226</f>
        <v>0</v>
      </c>
      <c r="AL317" s="236">
        <f>Заполните_Список!AF226</f>
        <v>0</v>
      </c>
      <c r="AM317" s="236">
        <f>Заполните_Список!AG226</f>
        <v>0</v>
      </c>
      <c r="AN317" s="236">
        <f>Заполните_Список!AH226</f>
        <v>0</v>
      </c>
      <c r="AO317" s="236">
        <f>Заполните_Список!AI226</f>
        <v>0</v>
      </c>
      <c r="AP317" s="236">
        <f>Заполните_Список!AJ226</f>
        <v>0</v>
      </c>
      <c r="AQ317" s="236">
        <f>Заполните_Список!AK226</f>
        <v>0</v>
      </c>
    </row>
    <row r="318" spans="1:43" ht="18.75" customHeight="1">
      <c r="A318" s="243">
        <f>Заполните_Список!$B227</f>
        <v>315</v>
      </c>
      <c r="B318" s="244">
        <f>Заполните_Список!$C228</f>
        <v>0</v>
      </c>
      <c r="C318" s="258" t="str">
        <f t="shared" si="15"/>
        <v/>
      </c>
      <c r="D318" s="244">
        <f>Заполните_Список!$G228</f>
        <v>0</v>
      </c>
      <c r="E318" s="236"/>
      <c r="F318" s="243">
        <f t="shared" si="16"/>
        <v>315</v>
      </c>
      <c r="G318" s="236" t="e">
        <f>LEFT(Заполните_Список!$F228,FIND(" ",Заполните_Список!$F228,1)-1)</f>
        <v>#VALUE!</v>
      </c>
      <c r="H318" s="236" t="e">
        <f>MID(Заполните_Список!$F228,FIND(" ",Заполните_Список!$F228,1)+1,(FIND(" ",Заполните_Список!$F228,FIND(" ",Заполните_Список!$F228,1)+1)-FIND(" ",Заполните_Список!$F228,1))-1)</f>
        <v>#VALUE!</v>
      </c>
      <c r="I318" s="236" t="e">
        <f>RIGHT(Заполните_Список!$F228,LEN(Заполните_Список!$F228)-(FIND(" ",Заполните_Список!$F228,FIND(" ",Заполните_Список!$F228,1)+1)))</f>
        <v>#VALUE!</v>
      </c>
      <c r="J318" s="236"/>
      <c r="K318" s="347"/>
      <c r="L318" s="236"/>
      <c r="M318" s="236">
        <f>Заполните_Список!L228</f>
        <v>0</v>
      </c>
      <c r="N318" s="259" t="str">
        <f t="shared" si="17"/>
        <v/>
      </c>
      <c r="O318" s="236">
        <f>Заполните_Список!I228</f>
        <v>0</v>
      </c>
      <c r="P318" s="243"/>
      <c r="Q318" s="243"/>
      <c r="R318" s="243"/>
      <c r="S318" s="243"/>
      <c r="T318" s="236">
        <f>Заполните_Список!N227</f>
        <v>0</v>
      </c>
      <c r="U318" s="236">
        <f>Заполните_Список!O227</f>
        <v>0</v>
      </c>
      <c r="V318" s="236">
        <f>Заполните_Список!P227</f>
        <v>0</v>
      </c>
      <c r="W318" s="236">
        <f>Заполните_Список!Q227</f>
        <v>0</v>
      </c>
      <c r="X318" s="236">
        <f>Заполните_Список!R227</f>
        <v>0</v>
      </c>
      <c r="Y318" s="236">
        <f>Заполните_Список!S227</f>
        <v>0</v>
      </c>
      <c r="Z318" s="236">
        <f>Заполните_Список!T227</f>
        <v>0</v>
      </c>
      <c r="AA318" s="236">
        <f>Заполните_Список!U227</f>
        <v>0</v>
      </c>
      <c r="AB318" s="236">
        <f>Заполните_Список!V227</f>
        <v>0</v>
      </c>
      <c r="AC318" s="236">
        <f>Заполните_Список!W227</f>
        <v>0</v>
      </c>
      <c r="AD318" s="236">
        <f>Заполните_Список!X227</f>
        <v>0</v>
      </c>
      <c r="AE318" s="236">
        <f>Заполните_Список!Y227</f>
        <v>0</v>
      </c>
      <c r="AF318" s="236">
        <f>Заполните_Список!Z227</f>
        <v>0</v>
      </c>
      <c r="AG318" s="236">
        <f>Заполните_Список!AA227</f>
        <v>0</v>
      </c>
      <c r="AH318" s="236">
        <f>Заполните_Список!AB227</f>
        <v>0</v>
      </c>
      <c r="AI318" s="236">
        <f>Заполните_Список!AC227</f>
        <v>0</v>
      </c>
      <c r="AJ318" s="236">
        <f>Заполните_Список!AD227</f>
        <v>0</v>
      </c>
      <c r="AK318" s="236">
        <f>Заполните_Список!AE227</f>
        <v>0</v>
      </c>
      <c r="AL318" s="236">
        <f>Заполните_Список!AF227</f>
        <v>0</v>
      </c>
      <c r="AM318" s="236">
        <f>Заполните_Список!AG227</f>
        <v>0</v>
      </c>
      <c r="AN318" s="236">
        <f>Заполните_Список!AH227</f>
        <v>0</v>
      </c>
      <c r="AO318" s="236">
        <f>Заполните_Список!AI227</f>
        <v>0</v>
      </c>
      <c r="AP318" s="236">
        <f>Заполните_Список!AJ227</f>
        <v>0</v>
      </c>
      <c r="AQ318" s="236">
        <f>Заполните_Список!AK227</f>
        <v>0</v>
      </c>
    </row>
    <row r="319" spans="1:43" ht="18.75" customHeight="1">
      <c r="A319" s="243">
        <f>Заполните_Список!$B228</f>
        <v>316</v>
      </c>
      <c r="B319" s="244">
        <f>Заполните_Список!$C229</f>
        <v>0</v>
      </c>
      <c r="C319" s="258" t="str">
        <f t="shared" si="15"/>
        <v/>
      </c>
      <c r="D319" s="244">
        <f>Заполните_Список!$G229</f>
        <v>0</v>
      </c>
      <c r="E319" s="236"/>
      <c r="F319" s="243">
        <f t="shared" si="16"/>
        <v>316</v>
      </c>
      <c r="G319" s="236" t="e">
        <f>LEFT(Заполните_Список!$F229,FIND(" ",Заполните_Список!$F229,1)-1)</f>
        <v>#VALUE!</v>
      </c>
      <c r="H319" s="236" t="e">
        <f>MID(Заполните_Список!$F229,FIND(" ",Заполните_Список!$F229,1)+1,(FIND(" ",Заполните_Список!$F229,FIND(" ",Заполните_Список!$F229,1)+1)-FIND(" ",Заполните_Список!$F229,1))-1)</f>
        <v>#VALUE!</v>
      </c>
      <c r="I319" s="236" t="e">
        <f>RIGHT(Заполните_Список!$F229,LEN(Заполните_Список!$F229)-(FIND(" ",Заполните_Список!$F229,FIND(" ",Заполните_Список!$F229,1)+1)))</f>
        <v>#VALUE!</v>
      </c>
      <c r="J319" s="236"/>
      <c r="K319" s="347"/>
      <c r="L319" s="236"/>
      <c r="M319" s="236">
        <f>Заполните_Список!L229</f>
        <v>0</v>
      </c>
      <c r="N319" s="259" t="str">
        <f t="shared" si="17"/>
        <v/>
      </c>
      <c r="O319" s="236">
        <f>Заполните_Список!I229</f>
        <v>0</v>
      </c>
      <c r="P319" s="243"/>
      <c r="Q319" s="243"/>
      <c r="R319" s="243"/>
      <c r="S319" s="243"/>
      <c r="T319" s="236">
        <f>Заполните_Список!N228</f>
        <v>0</v>
      </c>
      <c r="U319" s="236">
        <f>Заполните_Список!O228</f>
        <v>0</v>
      </c>
      <c r="V319" s="236">
        <f>Заполните_Список!P228</f>
        <v>0</v>
      </c>
      <c r="W319" s="236">
        <f>Заполните_Список!Q228</f>
        <v>0</v>
      </c>
      <c r="X319" s="236">
        <f>Заполните_Список!R228</f>
        <v>0</v>
      </c>
      <c r="Y319" s="236">
        <f>Заполните_Список!S228</f>
        <v>0</v>
      </c>
      <c r="Z319" s="236">
        <f>Заполните_Список!T228</f>
        <v>0</v>
      </c>
      <c r="AA319" s="236">
        <f>Заполните_Список!U228</f>
        <v>0</v>
      </c>
      <c r="AB319" s="236">
        <f>Заполните_Список!V228</f>
        <v>0</v>
      </c>
      <c r="AC319" s="236">
        <f>Заполните_Список!W228</f>
        <v>0</v>
      </c>
      <c r="AD319" s="236">
        <f>Заполните_Список!X228</f>
        <v>0</v>
      </c>
      <c r="AE319" s="236">
        <f>Заполните_Список!Y228</f>
        <v>0</v>
      </c>
      <c r="AF319" s="236">
        <f>Заполните_Список!Z228</f>
        <v>0</v>
      </c>
      <c r="AG319" s="236">
        <f>Заполните_Список!AA228</f>
        <v>0</v>
      </c>
      <c r="AH319" s="236">
        <f>Заполните_Список!AB228</f>
        <v>0</v>
      </c>
      <c r="AI319" s="236">
        <f>Заполните_Список!AC228</f>
        <v>0</v>
      </c>
      <c r="AJ319" s="236">
        <f>Заполните_Список!AD228</f>
        <v>0</v>
      </c>
      <c r="AK319" s="236">
        <f>Заполните_Список!AE228</f>
        <v>0</v>
      </c>
      <c r="AL319" s="236">
        <f>Заполните_Список!AF228</f>
        <v>0</v>
      </c>
      <c r="AM319" s="236">
        <f>Заполните_Список!AG228</f>
        <v>0</v>
      </c>
      <c r="AN319" s="236">
        <f>Заполните_Список!AH228</f>
        <v>0</v>
      </c>
      <c r="AO319" s="236">
        <f>Заполните_Список!AI228</f>
        <v>0</v>
      </c>
      <c r="AP319" s="236">
        <f>Заполните_Список!AJ228</f>
        <v>0</v>
      </c>
      <c r="AQ319" s="236">
        <f>Заполните_Список!AK228</f>
        <v>0</v>
      </c>
    </row>
    <row r="320" spans="1:43" ht="18.75" customHeight="1">
      <c r="A320" s="243">
        <f>Заполните_Список!$B229</f>
        <v>317</v>
      </c>
      <c r="B320" s="244">
        <f>Заполните_Список!$C230</f>
        <v>0</v>
      </c>
      <c r="C320" s="258" t="str">
        <f t="shared" si="15"/>
        <v/>
      </c>
      <c r="D320" s="244">
        <f>Заполните_Список!$G230</f>
        <v>0</v>
      </c>
      <c r="E320" s="236"/>
      <c r="F320" s="243">
        <f t="shared" si="16"/>
        <v>317</v>
      </c>
      <c r="G320" s="236" t="e">
        <f>LEFT(Заполните_Список!$F230,FIND(" ",Заполните_Список!$F230,1)-1)</f>
        <v>#VALUE!</v>
      </c>
      <c r="H320" s="236" t="e">
        <f>MID(Заполните_Список!$F230,FIND(" ",Заполните_Список!$F230,1)+1,(FIND(" ",Заполните_Список!$F230,FIND(" ",Заполните_Список!$F230,1)+1)-FIND(" ",Заполните_Список!$F230,1))-1)</f>
        <v>#VALUE!</v>
      </c>
      <c r="I320" s="236" t="e">
        <f>RIGHT(Заполните_Список!$F230,LEN(Заполните_Список!$F230)-(FIND(" ",Заполните_Список!$F230,FIND(" ",Заполните_Список!$F230,1)+1)))</f>
        <v>#VALUE!</v>
      </c>
      <c r="J320" s="236"/>
      <c r="K320" s="347"/>
      <c r="L320" s="236"/>
      <c r="M320" s="236">
        <f>Заполните_Список!L230</f>
        <v>0</v>
      </c>
      <c r="N320" s="259" t="str">
        <f t="shared" si="17"/>
        <v/>
      </c>
      <c r="O320" s="236">
        <f>Заполните_Список!I230</f>
        <v>0</v>
      </c>
      <c r="P320" s="243"/>
      <c r="Q320" s="243"/>
      <c r="R320" s="243"/>
      <c r="S320" s="243"/>
      <c r="T320" s="236">
        <f>Заполните_Список!N229</f>
        <v>0</v>
      </c>
      <c r="U320" s="236">
        <f>Заполните_Список!O229</f>
        <v>0</v>
      </c>
      <c r="V320" s="236">
        <f>Заполните_Список!P229</f>
        <v>0</v>
      </c>
      <c r="W320" s="236">
        <f>Заполните_Список!Q229</f>
        <v>0</v>
      </c>
      <c r="X320" s="236">
        <f>Заполните_Список!R229</f>
        <v>0</v>
      </c>
      <c r="Y320" s="236">
        <f>Заполните_Список!S229</f>
        <v>0</v>
      </c>
      <c r="Z320" s="236">
        <f>Заполните_Список!T229</f>
        <v>0</v>
      </c>
      <c r="AA320" s="236">
        <f>Заполните_Список!U229</f>
        <v>0</v>
      </c>
      <c r="AB320" s="236">
        <f>Заполните_Список!V229</f>
        <v>0</v>
      </c>
      <c r="AC320" s="236">
        <f>Заполните_Список!W229</f>
        <v>0</v>
      </c>
      <c r="AD320" s="236">
        <f>Заполните_Список!X229</f>
        <v>0</v>
      </c>
      <c r="AE320" s="236">
        <f>Заполните_Список!Y229</f>
        <v>0</v>
      </c>
      <c r="AF320" s="236">
        <f>Заполните_Список!Z229</f>
        <v>0</v>
      </c>
      <c r="AG320" s="236">
        <f>Заполните_Список!AA229</f>
        <v>0</v>
      </c>
      <c r="AH320" s="236">
        <f>Заполните_Список!AB229</f>
        <v>0</v>
      </c>
      <c r="AI320" s="236">
        <f>Заполните_Список!AC229</f>
        <v>0</v>
      </c>
      <c r="AJ320" s="236">
        <f>Заполните_Список!AD229</f>
        <v>0</v>
      </c>
      <c r="AK320" s="236">
        <f>Заполните_Список!AE229</f>
        <v>0</v>
      </c>
      <c r="AL320" s="236">
        <f>Заполните_Список!AF229</f>
        <v>0</v>
      </c>
      <c r="AM320" s="236">
        <f>Заполните_Список!AG229</f>
        <v>0</v>
      </c>
      <c r="AN320" s="236">
        <f>Заполните_Список!AH229</f>
        <v>0</v>
      </c>
      <c r="AO320" s="236">
        <f>Заполните_Список!AI229</f>
        <v>0</v>
      </c>
      <c r="AP320" s="236">
        <f>Заполните_Список!AJ229</f>
        <v>0</v>
      </c>
      <c r="AQ320" s="236">
        <f>Заполните_Список!AK229</f>
        <v>0</v>
      </c>
    </row>
    <row r="321" spans="1:43" ht="18.75" customHeight="1">
      <c r="A321" s="243">
        <f>Заполните_Список!$B230</f>
        <v>318</v>
      </c>
      <c r="B321" s="244">
        <f>Заполните_Список!$C231</f>
        <v>0</v>
      </c>
      <c r="C321" s="258" t="str">
        <f t="shared" si="15"/>
        <v/>
      </c>
      <c r="D321" s="244">
        <f>Заполните_Список!$G231</f>
        <v>0</v>
      </c>
      <c r="E321" s="236"/>
      <c r="F321" s="243">
        <f t="shared" si="16"/>
        <v>318</v>
      </c>
      <c r="G321" s="236" t="e">
        <f>LEFT(Заполните_Список!$F231,FIND(" ",Заполните_Список!$F231,1)-1)</f>
        <v>#VALUE!</v>
      </c>
      <c r="H321" s="236" t="e">
        <f>MID(Заполните_Список!$F231,FIND(" ",Заполните_Список!$F231,1)+1,(FIND(" ",Заполните_Список!$F231,FIND(" ",Заполните_Список!$F231,1)+1)-FIND(" ",Заполните_Список!$F231,1))-1)</f>
        <v>#VALUE!</v>
      </c>
      <c r="I321" s="236" t="e">
        <f>RIGHT(Заполните_Список!$F231,LEN(Заполните_Список!$F231)-(FIND(" ",Заполните_Список!$F231,FIND(" ",Заполните_Список!$F231,1)+1)))</f>
        <v>#VALUE!</v>
      </c>
      <c r="J321" s="236"/>
      <c r="K321" s="347"/>
      <c r="L321" s="236"/>
      <c r="M321" s="236">
        <f>Заполните_Список!L231</f>
        <v>0</v>
      </c>
      <c r="N321" s="259" t="str">
        <f t="shared" si="17"/>
        <v/>
      </c>
      <c r="O321" s="236">
        <f>Заполните_Список!I231</f>
        <v>0</v>
      </c>
      <c r="P321" s="243"/>
      <c r="Q321" s="243"/>
      <c r="R321" s="243"/>
      <c r="S321" s="243"/>
      <c r="T321" s="236">
        <f>Заполните_Список!N230</f>
        <v>0</v>
      </c>
      <c r="U321" s="236">
        <f>Заполните_Список!O230</f>
        <v>0</v>
      </c>
      <c r="V321" s="236">
        <f>Заполните_Список!P230</f>
        <v>0</v>
      </c>
      <c r="W321" s="236">
        <f>Заполните_Список!Q230</f>
        <v>0</v>
      </c>
      <c r="X321" s="236">
        <f>Заполните_Список!R230</f>
        <v>0</v>
      </c>
      <c r="Y321" s="236">
        <f>Заполните_Список!S230</f>
        <v>0</v>
      </c>
      <c r="Z321" s="236">
        <f>Заполните_Список!T230</f>
        <v>0</v>
      </c>
      <c r="AA321" s="236">
        <f>Заполните_Список!U230</f>
        <v>0</v>
      </c>
      <c r="AB321" s="236">
        <f>Заполните_Список!V230</f>
        <v>0</v>
      </c>
      <c r="AC321" s="236">
        <f>Заполните_Список!W230</f>
        <v>0</v>
      </c>
      <c r="AD321" s="236">
        <f>Заполните_Список!X230</f>
        <v>0</v>
      </c>
      <c r="AE321" s="236">
        <f>Заполните_Список!Y230</f>
        <v>0</v>
      </c>
      <c r="AF321" s="236">
        <f>Заполните_Список!Z230</f>
        <v>0</v>
      </c>
      <c r="AG321" s="236">
        <f>Заполните_Список!AA230</f>
        <v>0</v>
      </c>
      <c r="AH321" s="236">
        <f>Заполните_Список!AB230</f>
        <v>0</v>
      </c>
      <c r="AI321" s="236">
        <f>Заполните_Список!AC230</f>
        <v>0</v>
      </c>
      <c r="AJ321" s="236">
        <f>Заполните_Список!AD230</f>
        <v>0</v>
      </c>
      <c r="AK321" s="236">
        <f>Заполните_Список!AE230</f>
        <v>0</v>
      </c>
      <c r="AL321" s="236">
        <f>Заполните_Список!AF230</f>
        <v>0</v>
      </c>
      <c r="AM321" s="236">
        <f>Заполните_Список!AG230</f>
        <v>0</v>
      </c>
      <c r="AN321" s="236">
        <f>Заполните_Список!AH230</f>
        <v>0</v>
      </c>
      <c r="AO321" s="236">
        <f>Заполните_Список!AI230</f>
        <v>0</v>
      </c>
      <c r="AP321" s="236">
        <f>Заполните_Список!AJ230</f>
        <v>0</v>
      </c>
      <c r="AQ321" s="236">
        <f>Заполните_Список!AK230</f>
        <v>0</v>
      </c>
    </row>
    <row r="322" spans="1:43" ht="18.75" customHeight="1">
      <c r="A322" s="243">
        <f>Заполните_Список!$B231</f>
        <v>319</v>
      </c>
      <c r="B322" s="244">
        <f>Заполните_Список!$C232</f>
        <v>0</v>
      </c>
      <c r="C322" s="258" t="str">
        <f t="shared" si="15"/>
        <v/>
      </c>
      <c r="D322" s="244">
        <f>Заполните_Список!$G232</f>
        <v>0</v>
      </c>
      <c r="E322" s="236"/>
      <c r="F322" s="243">
        <f t="shared" si="16"/>
        <v>319</v>
      </c>
      <c r="G322" s="236" t="e">
        <f>LEFT(Заполните_Список!$F232,FIND(" ",Заполните_Список!$F232,1)-1)</f>
        <v>#VALUE!</v>
      </c>
      <c r="H322" s="236" t="e">
        <f>MID(Заполните_Список!$F232,FIND(" ",Заполните_Список!$F232,1)+1,(FIND(" ",Заполните_Список!$F232,FIND(" ",Заполните_Список!$F232,1)+1)-FIND(" ",Заполните_Список!$F232,1))-1)</f>
        <v>#VALUE!</v>
      </c>
      <c r="I322" s="236" t="e">
        <f>RIGHT(Заполните_Список!$F232,LEN(Заполните_Список!$F232)-(FIND(" ",Заполните_Список!$F232,FIND(" ",Заполните_Список!$F232,1)+1)))</f>
        <v>#VALUE!</v>
      </c>
      <c r="J322" s="236"/>
      <c r="K322" s="347"/>
      <c r="L322" s="236"/>
      <c r="M322" s="236">
        <f>Заполните_Список!L232</f>
        <v>0</v>
      </c>
      <c r="N322" s="259" t="str">
        <f t="shared" si="17"/>
        <v/>
      </c>
      <c r="O322" s="236">
        <f>Заполните_Список!I232</f>
        <v>0</v>
      </c>
      <c r="P322" s="243"/>
      <c r="Q322" s="243"/>
      <c r="R322" s="243"/>
      <c r="S322" s="243"/>
      <c r="T322" s="236">
        <f>Заполните_Список!N231</f>
        <v>0</v>
      </c>
      <c r="U322" s="236">
        <f>Заполните_Список!O231</f>
        <v>0</v>
      </c>
      <c r="V322" s="236">
        <f>Заполните_Список!P231</f>
        <v>0</v>
      </c>
      <c r="W322" s="236">
        <f>Заполните_Список!Q231</f>
        <v>0</v>
      </c>
      <c r="X322" s="236">
        <f>Заполните_Список!R231</f>
        <v>0</v>
      </c>
      <c r="Y322" s="236">
        <f>Заполните_Список!S231</f>
        <v>0</v>
      </c>
      <c r="Z322" s="236">
        <f>Заполните_Список!T231</f>
        <v>0</v>
      </c>
      <c r="AA322" s="236">
        <f>Заполните_Список!U231</f>
        <v>0</v>
      </c>
      <c r="AB322" s="236">
        <f>Заполните_Список!V231</f>
        <v>0</v>
      </c>
      <c r="AC322" s="236">
        <f>Заполните_Список!W231</f>
        <v>0</v>
      </c>
      <c r="AD322" s="236">
        <f>Заполните_Список!X231</f>
        <v>0</v>
      </c>
      <c r="AE322" s="236">
        <f>Заполните_Список!Y231</f>
        <v>0</v>
      </c>
      <c r="AF322" s="236">
        <f>Заполните_Список!Z231</f>
        <v>0</v>
      </c>
      <c r="AG322" s="236">
        <f>Заполните_Список!AA231</f>
        <v>0</v>
      </c>
      <c r="AH322" s="236">
        <f>Заполните_Список!AB231</f>
        <v>0</v>
      </c>
      <c r="AI322" s="236">
        <f>Заполните_Список!AC231</f>
        <v>0</v>
      </c>
      <c r="AJ322" s="236">
        <f>Заполните_Список!AD231</f>
        <v>0</v>
      </c>
      <c r="AK322" s="236">
        <f>Заполните_Список!AE231</f>
        <v>0</v>
      </c>
      <c r="AL322" s="236">
        <f>Заполните_Список!AF231</f>
        <v>0</v>
      </c>
      <c r="AM322" s="236">
        <f>Заполните_Список!AG231</f>
        <v>0</v>
      </c>
      <c r="AN322" s="236">
        <f>Заполните_Список!AH231</f>
        <v>0</v>
      </c>
      <c r="AO322" s="236">
        <f>Заполните_Список!AI231</f>
        <v>0</v>
      </c>
      <c r="AP322" s="236">
        <f>Заполните_Список!AJ231</f>
        <v>0</v>
      </c>
      <c r="AQ322" s="236">
        <f>Заполните_Список!AK231</f>
        <v>0</v>
      </c>
    </row>
    <row r="323" spans="1:43" ht="18.75" customHeight="1">
      <c r="A323" s="243">
        <f>Заполните_Список!$B232</f>
        <v>320</v>
      </c>
      <c r="B323" s="244">
        <f>Заполните_Список!$C233</f>
        <v>0</v>
      </c>
      <c r="C323" s="258" t="str">
        <f t="shared" si="15"/>
        <v/>
      </c>
      <c r="D323" s="244">
        <f>Заполните_Список!$G233</f>
        <v>0</v>
      </c>
      <c r="E323" s="236"/>
      <c r="F323" s="243">
        <f t="shared" si="16"/>
        <v>320</v>
      </c>
      <c r="G323" s="236" t="e">
        <f>LEFT(Заполните_Список!$F233,FIND(" ",Заполните_Список!$F233,1)-1)</f>
        <v>#VALUE!</v>
      </c>
      <c r="H323" s="236" t="e">
        <f>MID(Заполните_Список!$F233,FIND(" ",Заполните_Список!$F233,1)+1,(FIND(" ",Заполните_Список!$F233,FIND(" ",Заполните_Список!$F233,1)+1)-FIND(" ",Заполните_Список!$F233,1))-1)</f>
        <v>#VALUE!</v>
      </c>
      <c r="I323" s="236" t="e">
        <f>RIGHT(Заполните_Список!$F233,LEN(Заполните_Список!$F233)-(FIND(" ",Заполните_Список!$F233,FIND(" ",Заполните_Список!$F233,1)+1)))</f>
        <v>#VALUE!</v>
      </c>
      <c r="J323" s="236"/>
      <c r="K323" s="347"/>
      <c r="L323" s="236"/>
      <c r="M323" s="236">
        <f>Заполните_Список!L233</f>
        <v>0</v>
      </c>
      <c r="N323" s="259" t="str">
        <f t="shared" si="17"/>
        <v/>
      </c>
      <c r="O323" s="236">
        <f>Заполните_Список!I233</f>
        <v>0</v>
      </c>
      <c r="P323" s="243"/>
      <c r="Q323" s="243"/>
      <c r="R323" s="243"/>
      <c r="S323" s="243"/>
      <c r="T323" s="236">
        <f>Заполните_Список!N232</f>
        <v>0</v>
      </c>
      <c r="U323" s="236">
        <f>Заполните_Список!O232</f>
        <v>0</v>
      </c>
      <c r="V323" s="236">
        <f>Заполните_Список!P232</f>
        <v>0</v>
      </c>
      <c r="W323" s="236">
        <f>Заполните_Список!Q232</f>
        <v>0</v>
      </c>
      <c r="X323" s="236">
        <f>Заполните_Список!R232</f>
        <v>0</v>
      </c>
      <c r="Y323" s="236">
        <f>Заполните_Список!S232</f>
        <v>0</v>
      </c>
      <c r="Z323" s="236">
        <f>Заполните_Список!T232</f>
        <v>0</v>
      </c>
      <c r="AA323" s="236">
        <f>Заполните_Список!U232</f>
        <v>0</v>
      </c>
      <c r="AB323" s="236">
        <f>Заполните_Список!V232</f>
        <v>0</v>
      </c>
      <c r="AC323" s="236">
        <f>Заполните_Список!W232</f>
        <v>0</v>
      </c>
      <c r="AD323" s="236">
        <f>Заполните_Список!X232</f>
        <v>0</v>
      </c>
      <c r="AE323" s="236">
        <f>Заполните_Список!Y232</f>
        <v>0</v>
      </c>
      <c r="AF323" s="236">
        <f>Заполните_Список!Z232</f>
        <v>0</v>
      </c>
      <c r="AG323" s="236">
        <f>Заполните_Список!AA232</f>
        <v>0</v>
      </c>
      <c r="AH323" s="236">
        <f>Заполните_Список!AB232</f>
        <v>0</v>
      </c>
      <c r="AI323" s="236">
        <f>Заполните_Список!AC232</f>
        <v>0</v>
      </c>
      <c r="AJ323" s="236">
        <f>Заполните_Список!AD232</f>
        <v>0</v>
      </c>
      <c r="AK323" s="236">
        <f>Заполните_Список!AE232</f>
        <v>0</v>
      </c>
      <c r="AL323" s="236">
        <f>Заполните_Список!AF232</f>
        <v>0</v>
      </c>
      <c r="AM323" s="236">
        <f>Заполните_Список!AG232</f>
        <v>0</v>
      </c>
      <c r="AN323" s="236">
        <f>Заполните_Список!AH232</f>
        <v>0</v>
      </c>
      <c r="AO323" s="236">
        <f>Заполните_Список!AI232</f>
        <v>0</v>
      </c>
      <c r="AP323" s="236">
        <f>Заполните_Список!AJ232</f>
        <v>0</v>
      </c>
      <c r="AQ323" s="236">
        <f>Заполните_Список!AK232</f>
        <v>0</v>
      </c>
    </row>
    <row r="324" spans="1:43" ht="18.75" customHeight="1">
      <c r="A324" s="243">
        <f>Заполните_Список!$B233</f>
        <v>321</v>
      </c>
      <c r="B324" s="244">
        <f>Заполните_Список!$C234</f>
        <v>0</v>
      </c>
      <c r="C324" s="258" t="str">
        <f t="shared" si="15"/>
        <v/>
      </c>
      <c r="D324" s="244">
        <f>Заполните_Список!$G234</f>
        <v>0</v>
      </c>
      <c r="E324" s="236"/>
      <c r="F324" s="243">
        <f t="shared" si="16"/>
        <v>321</v>
      </c>
      <c r="G324" s="236" t="e">
        <f>LEFT(Заполните_Список!$F234,FIND(" ",Заполните_Список!$F234,1)-1)</f>
        <v>#VALUE!</v>
      </c>
      <c r="H324" s="236" t="e">
        <f>MID(Заполните_Список!$F234,FIND(" ",Заполните_Список!$F234,1)+1,(FIND(" ",Заполните_Список!$F234,FIND(" ",Заполните_Список!$F234,1)+1)-FIND(" ",Заполните_Список!$F234,1))-1)</f>
        <v>#VALUE!</v>
      </c>
      <c r="I324" s="236" t="e">
        <f>RIGHT(Заполните_Список!$F234,LEN(Заполните_Список!$F234)-(FIND(" ",Заполните_Список!$F234,FIND(" ",Заполните_Список!$F234,1)+1)))</f>
        <v>#VALUE!</v>
      </c>
      <c r="J324" s="236"/>
      <c r="K324" s="347"/>
      <c r="L324" s="236"/>
      <c r="M324" s="236">
        <f>Заполните_Список!L234</f>
        <v>0</v>
      </c>
      <c r="N324" s="259" t="str">
        <f t="shared" si="17"/>
        <v/>
      </c>
      <c r="O324" s="236">
        <f>Заполните_Список!I234</f>
        <v>0</v>
      </c>
      <c r="P324" s="243"/>
      <c r="Q324" s="243"/>
      <c r="R324" s="243"/>
      <c r="S324" s="243"/>
      <c r="T324" s="236">
        <f>Заполните_Список!N233</f>
        <v>0</v>
      </c>
      <c r="U324" s="236">
        <f>Заполните_Список!O233</f>
        <v>0</v>
      </c>
      <c r="V324" s="236">
        <f>Заполните_Список!P233</f>
        <v>0</v>
      </c>
      <c r="W324" s="236">
        <f>Заполните_Список!Q233</f>
        <v>0</v>
      </c>
      <c r="X324" s="236">
        <f>Заполните_Список!R233</f>
        <v>0</v>
      </c>
      <c r="Y324" s="236">
        <f>Заполните_Список!S233</f>
        <v>0</v>
      </c>
      <c r="Z324" s="236">
        <f>Заполните_Список!T233</f>
        <v>0</v>
      </c>
      <c r="AA324" s="236">
        <f>Заполните_Список!U233</f>
        <v>0</v>
      </c>
      <c r="AB324" s="236">
        <f>Заполните_Список!V233</f>
        <v>0</v>
      </c>
      <c r="AC324" s="236">
        <f>Заполните_Список!W233</f>
        <v>0</v>
      </c>
      <c r="AD324" s="236">
        <f>Заполните_Список!X233</f>
        <v>0</v>
      </c>
      <c r="AE324" s="236">
        <f>Заполните_Список!Y233</f>
        <v>0</v>
      </c>
      <c r="AF324" s="236">
        <f>Заполните_Список!Z233</f>
        <v>0</v>
      </c>
      <c r="AG324" s="236">
        <f>Заполните_Список!AA233</f>
        <v>0</v>
      </c>
      <c r="AH324" s="236">
        <f>Заполните_Список!AB233</f>
        <v>0</v>
      </c>
      <c r="AI324" s="236">
        <f>Заполните_Список!AC233</f>
        <v>0</v>
      </c>
      <c r="AJ324" s="236">
        <f>Заполните_Список!AD233</f>
        <v>0</v>
      </c>
      <c r="AK324" s="236">
        <f>Заполните_Список!AE233</f>
        <v>0</v>
      </c>
      <c r="AL324" s="236">
        <f>Заполните_Список!AF233</f>
        <v>0</v>
      </c>
      <c r="AM324" s="236">
        <f>Заполните_Список!AG233</f>
        <v>0</v>
      </c>
      <c r="AN324" s="236">
        <f>Заполните_Список!AH233</f>
        <v>0</v>
      </c>
      <c r="AO324" s="236">
        <f>Заполните_Список!AI233</f>
        <v>0</v>
      </c>
      <c r="AP324" s="236">
        <f>Заполните_Список!AJ233</f>
        <v>0</v>
      </c>
      <c r="AQ324" s="236">
        <f>Заполните_Список!AK233</f>
        <v>0</v>
      </c>
    </row>
    <row r="325" spans="1:43" ht="18.75" customHeight="1">
      <c r="A325" s="243">
        <f>Заполните_Список!$B234</f>
        <v>322</v>
      </c>
      <c r="B325" s="244">
        <f>Заполните_Список!$C235</f>
        <v>0</v>
      </c>
      <c r="C325" s="258" t="str">
        <f t="shared" si="15"/>
        <v/>
      </c>
      <c r="D325" s="244">
        <f>Заполните_Список!$G235</f>
        <v>0</v>
      </c>
      <c r="E325" s="236"/>
      <c r="F325" s="243">
        <f t="shared" si="16"/>
        <v>322</v>
      </c>
      <c r="G325" s="236" t="e">
        <f>LEFT(Заполните_Список!$F235,FIND(" ",Заполните_Список!$F235,1)-1)</f>
        <v>#VALUE!</v>
      </c>
      <c r="H325" s="236" t="e">
        <f>MID(Заполните_Список!$F235,FIND(" ",Заполните_Список!$F235,1)+1,(FIND(" ",Заполните_Список!$F235,FIND(" ",Заполните_Список!$F235,1)+1)-FIND(" ",Заполните_Список!$F235,1))-1)</f>
        <v>#VALUE!</v>
      </c>
      <c r="I325" s="236" t="e">
        <f>RIGHT(Заполните_Список!$F235,LEN(Заполните_Список!$F235)-(FIND(" ",Заполните_Список!$F235,FIND(" ",Заполните_Список!$F235,1)+1)))</f>
        <v>#VALUE!</v>
      </c>
      <c r="J325" s="236"/>
      <c r="K325" s="347"/>
      <c r="L325" s="236"/>
      <c r="M325" s="236">
        <f>Заполните_Список!L235</f>
        <v>0</v>
      </c>
      <c r="N325" s="259" t="str">
        <f t="shared" si="17"/>
        <v/>
      </c>
      <c r="O325" s="236">
        <f>Заполните_Список!I235</f>
        <v>0</v>
      </c>
      <c r="P325" s="243"/>
      <c r="Q325" s="243"/>
      <c r="R325" s="243"/>
      <c r="S325" s="243"/>
      <c r="T325" s="236">
        <f>Заполните_Список!N234</f>
        <v>0</v>
      </c>
      <c r="U325" s="236">
        <f>Заполните_Список!O234</f>
        <v>0</v>
      </c>
      <c r="V325" s="236">
        <f>Заполните_Список!P234</f>
        <v>0</v>
      </c>
      <c r="W325" s="236">
        <f>Заполните_Список!Q234</f>
        <v>0</v>
      </c>
      <c r="X325" s="236">
        <f>Заполните_Список!R234</f>
        <v>0</v>
      </c>
      <c r="Y325" s="236">
        <f>Заполните_Список!S234</f>
        <v>0</v>
      </c>
      <c r="Z325" s="236">
        <f>Заполните_Список!T234</f>
        <v>0</v>
      </c>
      <c r="AA325" s="236">
        <f>Заполните_Список!U234</f>
        <v>0</v>
      </c>
      <c r="AB325" s="236">
        <f>Заполните_Список!V234</f>
        <v>0</v>
      </c>
      <c r="AC325" s="236">
        <f>Заполните_Список!W234</f>
        <v>0</v>
      </c>
      <c r="AD325" s="236">
        <f>Заполните_Список!X234</f>
        <v>0</v>
      </c>
      <c r="AE325" s="236">
        <f>Заполните_Список!Y234</f>
        <v>0</v>
      </c>
      <c r="AF325" s="236">
        <f>Заполните_Список!Z234</f>
        <v>0</v>
      </c>
      <c r="AG325" s="236">
        <f>Заполните_Список!AA234</f>
        <v>0</v>
      </c>
      <c r="AH325" s="236">
        <f>Заполните_Список!AB234</f>
        <v>0</v>
      </c>
      <c r="AI325" s="236">
        <f>Заполните_Список!AC234</f>
        <v>0</v>
      </c>
      <c r="AJ325" s="236">
        <f>Заполните_Список!AD234</f>
        <v>0</v>
      </c>
      <c r="AK325" s="236">
        <f>Заполните_Список!AE234</f>
        <v>0</v>
      </c>
      <c r="AL325" s="236">
        <f>Заполните_Список!AF234</f>
        <v>0</v>
      </c>
      <c r="AM325" s="236">
        <f>Заполните_Список!AG234</f>
        <v>0</v>
      </c>
      <c r="AN325" s="236">
        <f>Заполните_Список!AH234</f>
        <v>0</v>
      </c>
      <c r="AO325" s="236">
        <f>Заполните_Список!AI234</f>
        <v>0</v>
      </c>
      <c r="AP325" s="236">
        <f>Заполните_Список!AJ234</f>
        <v>0</v>
      </c>
      <c r="AQ325" s="236">
        <f>Заполните_Список!AK234</f>
        <v>0</v>
      </c>
    </row>
    <row r="326" spans="1:43" ht="18.75" customHeight="1">
      <c r="A326" s="243">
        <f>Заполните_Список!$B235</f>
        <v>323</v>
      </c>
      <c r="B326" s="244">
        <f>Заполните_Список!$C236</f>
        <v>0</v>
      </c>
      <c r="C326" s="258" t="str">
        <f t="shared" ref="C326:C389" si="18">IFERROR(VLOOKUP(B326,msu,2,0),"")</f>
        <v/>
      </c>
      <c r="D326" s="244">
        <f>Заполните_Список!$G236</f>
        <v>0</v>
      </c>
      <c r="E326" s="236"/>
      <c r="F326" s="243">
        <f t="shared" ref="F326:F389" si="19">F325+1</f>
        <v>323</v>
      </c>
      <c r="G326" s="236" t="e">
        <f>LEFT(Заполните_Список!$F236,FIND(" ",Заполните_Список!$F236,1)-1)</f>
        <v>#VALUE!</v>
      </c>
      <c r="H326" s="236" t="e">
        <f>MID(Заполните_Список!$F236,FIND(" ",Заполните_Список!$F236,1)+1,(FIND(" ",Заполните_Список!$F236,FIND(" ",Заполните_Список!$F236,1)+1)-FIND(" ",Заполните_Список!$F236,1))-1)</f>
        <v>#VALUE!</v>
      </c>
      <c r="I326" s="236" t="e">
        <f>RIGHT(Заполните_Список!$F236,LEN(Заполните_Список!$F236)-(FIND(" ",Заполните_Список!$F236,FIND(" ",Заполните_Список!$F236,1)+1)))</f>
        <v>#VALUE!</v>
      </c>
      <c r="J326" s="236"/>
      <c r="K326" s="347"/>
      <c r="L326" s="236"/>
      <c r="M326" s="236">
        <f>Заполните_Список!L236</f>
        <v>0</v>
      </c>
      <c r="N326" s="259" t="str">
        <f t="shared" ref="N326:N389" si="20">IFERROR(VLOOKUP(D326,oo,3,0),"")</f>
        <v/>
      </c>
      <c r="O326" s="236">
        <f>Заполните_Список!I236</f>
        <v>0</v>
      </c>
      <c r="P326" s="243"/>
      <c r="Q326" s="243"/>
      <c r="R326" s="243"/>
      <c r="S326" s="243"/>
      <c r="T326" s="236">
        <f>Заполните_Список!N235</f>
        <v>0</v>
      </c>
      <c r="U326" s="236">
        <f>Заполните_Список!O235</f>
        <v>0</v>
      </c>
      <c r="V326" s="236">
        <f>Заполните_Список!P235</f>
        <v>0</v>
      </c>
      <c r="W326" s="236">
        <f>Заполните_Список!Q235</f>
        <v>0</v>
      </c>
      <c r="X326" s="236">
        <f>Заполните_Список!R235</f>
        <v>0</v>
      </c>
      <c r="Y326" s="236">
        <f>Заполните_Список!S235</f>
        <v>0</v>
      </c>
      <c r="Z326" s="236">
        <f>Заполните_Список!T235</f>
        <v>0</v>
      </c>
      <c r="AA326" s="236">
        <f>Заполните_Список!U235</f>
        <v>0</v>
      </c>
      <c r="AB326" s="236">
        <f>Заполните_Список!V235</f>
        <v>0</v>
      </c>
      <c r="AC326" s="236">
        <f>Заполните_Список!W235</f>
        <v>0</v>
      </c>
      <c r="AD326" s="236">
        <f>Заполните_Список!X235</f>
        <v>0</v>
      </c>
      <c r="AE326" s="236">
        <f>Заполните_Список!Y235</f>
        <v>0</v>
      </c>
      <c r="AF326" s="236">
        <f>Заполните_Список!Z235</f>
        <v>0</v>
      </c>
      <c r="AG326" s="236">
        <f>Заполните_Список!AA235</f>
        <v>0</v>
      </c>
      <c r="AH326" s="236">
        <f>Заполните_Список!AB235</f>
        <v>0</v>
      </c>
      <c r="AI326" s="236">
        <f>Заполните_Список!AC235</f>
        <v>0</v>
      </c>
      <c r="AJ326" s="236">
        <f>Заполните_Список!AD235</f>
        <v>0</v>
      </c>
      <c r="AK326" s="236">
        <f>Заполните_Список!AE235</f>
        <v>0</v>
      </c>
      <c r="AL326" s="236">
        <f>Заполните_Список!AF235</f>
        <v>0</v>
      </c>
      <c r="AM326" s="236">
        <f>Заполните_Список!AG235</f>
        <v>0</v>
      </c>
      <c r="AN326" s="236">
        <f>Заполните_Список!AH235</f>
        <v>0</v>
      </c>
      <c r="AO326" s="236">
        <f>Заполните_Список!AI235</f>
        <v>0</v>
      </c>
      <c r="AP326" s="236">
        <f>Заполните_Список!AJ235</f>
        <v>0</v>
      </c>
      <c r="AQ326" s="236">
        <f>Заполните_Список!AK235</f>
        <v>0</v>
      </c>
    </row>
    <row r="327" spans="1:43" ht="18.75" customHeight="1">
      <c r="A327" s="243">
        <f>Заполните_Список!$B236</f>
        <v>324</v>
      </c>
      <c r="B327" s="244">
        <f>Заполните_Список!$C237</f>
        <v>0</v>
      </c>
      <c r="C327" s="258" t="str">
        <f t="shared" si="18"/>
        <v/>
      </c>
      <c r="D327" s="244">
        <f>Заполните_Список!$G237</f>
        <v>0</v>
      </c>
      <c r="E327" s="236"/>
      <c r="F327" s="243">
        <f t="shared" si="19"/>
        <v>324</v>
      </c>
      <c r="G327" s="236" t="e">
        <f>LEFT(Заполните_Список!$F237,FIND(" ",Заполните_Список!$F237,1)-1)</f>
        <v>#VALUE!</v>
      </c>
      <c r="H327" s="236" t="e">
        <f>MID(Заполните_Список!$F237,FIND(" ",Заполните_Список!$F237,1)+1,(FIND(" ",Заполните_Список!$F237,FIND(" ",Заполните_Список!$F237,1)+1)-FIND(" ",Заполните_Список!$F237,1))-1)</f>
        <v>#VALUE!</v>
      </c>
      <c r="I327" s="236" t="e">
        <f>RIGHT(Заполните_Список!$F237,LEN(Заполните_Список!$F237)-(FIND(" ",Заполните_Список!$F237,FIND(" ",Заполните_Список!$F237,1)+1)))</f>
        <v>#VALUE!</v>
      </c>
      <c r="J327" s="236"/>
      <c r="K327" s="347"/>
      <c r="L327" s="236"/>
      <c r="M327" s="236">
        <f>Заполните_Список!L237</f>
        <v>0</v>
      </c>
      <c r="N327" s="259" t="str">
        <f t="shared" si="20"/>
        <v/>
      </c>
      <c r="O327" s="236">
        <f>Заполните_Список!I237</f>
        <v>0</v>
      </c>
      <c r="P327" s="243"/>
      <c r="Q327" s="243"/>
      <c r="R327" s="243"/>
      <c r="S327" s="243"/>
      <c r="T327" s="236">
        <f>Заполните_Список!N236</f>
        <v>0</v>
      </c>
      <c r="U327" s="236">
        <f>Заполните_Список!O236</f>
        <v>0</v>
      </c>
      <c r="V327" s="236">
        <f>Заполните_Список!P236</f>
        <v>0</v>
      </c>
      <c r="W327" s="236">
        <f>Заполните_Список!Q236</f>
        <v>0</v>
      </c>
      <c r="X327" s="236">
        <f>Заполните_Список!R236</f>
        <v>0</v>
      </c>
      <c r="Y327" s="236">
        <f>Заполните_Список!S236</f>
        <v>0</v>
      </c>
      <c r="Z327" s="236">
        <f>Заполните_Список!T236</f>
        <v>0</v>
      </c>
      <c r="AA327" s="236">
        <f>Заполните_Список!U236</f>
        <v>0</v>
      </c>
      <c r="AB327" s="236">
        <f>Заполните_Список!V236</f>
        <v>0</v>
      </c>
      <c r="AC327" s="236">
        <f>Заполните_Список!W236</f>
        <v>0</v>
      </c>
      <c r="AD327" s="236">
        <f>Заполните_Список!X236</f>
        <v>0</v>
      </c>
      <c r="AE327" s="236">
        <f>Заполните_Список!Y236</f>
        <v>0</v>
      </c>
      <c r="AF327" s="236">
        <f>Заполните_Список!Z236</f>
        <v>0</v>
      </c>
      <c r="AG327" s="236">
        <f>Заполните_Список!AA236</f>
        <v>0</v>
      </c>
      <c r="AH327" s="236">
        <f>Заполните_Список!AB236</f>
        <v>0</v>
      </c>
      <c r="AI327" s="236">
        <f>Заполните_Список!AC236</f>
        <v>0</v>
      </c>
      <c r="AJ327" s="236">
        <f>Заполните_Список!AD236</f>
        <v>0</v>
      </c>
      <c r="AK327" s="236">
        <f>Заполните_Список!AE236</f>
        <v>0</v>
      </c>
      <c r="AL327" s="236">
        <f>Заполните_Список!AF236</f>
        <v>0</v>
      </c>
      <c r="AM327" s="236">
        <f>Заполните_Список!AG236</f>
        <v>0</v>
      </c>
      <c r="AN327" s="236">
        <f>Заполните_Список!AH236</f>
        <v>0</v>
      </c>
      <c r="AO327" s="236">
        <f>Заполните_Список!AI236</f>
        <v>0</v>
      </c>
      <c r="AP327" s="236">
        <f>Заполните_Список!AJ236</f>
        <v>0</v>
      </c>
      <c r="AQ327" s="236">
        <f>Заполните_Список!AK236</f>
        <v>0</v>
      </c>
    </row>
    <row r="328" spans="1:43" ht="18.75" customHeight="1">
      <c r="A328" s="243">
        <f>Заполните_Список!$B237</f>
        <v>325</v>
      </c>
      <c r="B328" s="244">
        <f>Заполните_Список!$C238</f>
        <v>0</v>
      </c>
      <c r="C328" s="258" t="str">
        <f t="shared" si="18"/>
        <v/>
      </c>
      <c r="D328" s="244">
        <f>Заполните_Список!$G238</f>
        <v>0</v>
      </c>
      <c r="E328" s="236"/>
      <c r="F328" s="243">
        <f t="shared" si="19"/>
        <v>325</v>
      </c>
      <c r="G328" s="236" t="e">
        <f>LEFT(Заполните_Список!$F238,FIND(" ",Заполните_Список!$F238,1)-1)</f>
        <v>#VALUE!</v>
      </c>
      <c r="H328" s="236" t="e">
        <f>MID(Заполните_Список!$F238,FIND(" ",Заполните_Список!$F238,1)+1,(FIND(" ",Заполните_Список!$F238,FIND(" ",Заполните_Список!$F238,1)+1)-FIND(" ",Заполните_Список!$F238,1))-1)</f>
        <v>#VALUE!</v>
      </c>
      <c r="I328" s="236" t="e">
        <f>RIGHT(Заполните_Список!$F238,LEN(Заполните_Список!$F238)-(FIND(" ",Заполните_Список!$F238,FIND(" ",Заполните_Список!$F238,1)+1)))</f>
        <v>#VALUE!</v>
      </c>
      <c r="J328" s="236"/>
      <c r="K328" s="347"/>
      <c r="L328" s="236"/>
      <c r="M328" s="236">
        <f>Заполните_Список!L238</f>
        <v>0</v>
      </c>
      <c r="N328" s="259" t="str">
        <f t="shared" si="20"/>
        <v/>
      </c>
      <c r="O328" s="236">
        <f>Заполните_Список!I238</f>
        <v>0</v>
      </c>
      <c r="P328" s="243"/>
      <c r="Q328" s="243"/>
      <c r="R328" s="243"/>
      <c r="S328" s="243"/>
      <c r="T328" s="236">
        <f>Заполните_Список!N237</f>
        <v>0</v>
      </c>
      <c r="U328" s="236">
        <f>Заполните_Список!O237</f>
        <v>0</v>
      </c>
      <c r="V328" s="236">
        <f>Заполните_Список!P237</f>
        <v>0</v>
      </c>
      <c r="W328" s="236">
        <f>Заполните_Список!Q237</f>
        <v>0</v>
      </c>
      <c r="X328" s="236">
        <f>Заполните_Список!R237</f>
        <v>0</v>
      </c>
      <c r="Y328" s="236">
        <f>Заполните_Список!S237</f>
        <v>0</v>
      </c>
      <c r="Z328" s="236">
        <f>Заполните_Список!T237</f>
        <v>0</v>
      </c>
      <c r="AA328" s="236">
        <f>Заполните_Список!U237</f>
        <v>0</v>
      </c>
      <c r="AB328" s="236">
        <f>Заполните_Список!V237</f>
        <v>0</v>
      </c>
      <c r="AC328" s="236">
        <f>Заполните_Список!W237</f>
        <v>0</v>
      </c>
      <c r="AD328" s="236">
        <f>Заполните_Список!X237</f>
        <v>0</v>
      </c>
      <c r="AE328" s="236">
        <f>Заполните_Список!Y237</f>
        <v>0</v>
      </c>
      <c r="AF328" s="236">
        <f>Заполните_Список!Z237</f>
        <v>0</v>
      </c>
      <c r="AG328" s="236">
        <f>Заполните_Список!AA237</f>
        <v>0</v>
      </c>
      <c r="AH328" s="236">
        <f>Заполните_Список!AB237</f>
        <v>0</v>
      </c>
      <c r="AI328" s="236">
        <f>Заполните_Список!AC237</f>
        <v>0</v>
      </c>
      <c r="AJ328" s="236">
        <f>Заполните_Список!AD237</f>
        <v>0</v>
      </c>
      <c r="AK328" s="236">
        <f>Заполните_Список!AE237</f>
        <v>0</v>
      </c>
      <c r="AL328" s="236">
        <f>Заполните_Список!AF237</f>
        <v>0</v>
      </c>
      <c r="AM328" s="236">
        <f>Заполните_Список!AG237</f>
        <v>0</v>
      </c>
      <c r="AN328" s="236">
        <f>Заполните_Список!AH237</f>
        <v>0</v>
      </c>
      <c r="AO328" s="236">
        <f>Заполните_Список!AI237</f>
        <v>0</v>
      </c>
      <c r="AP328" s="236">
        <f>Заполните_Список!AJ237</f>
        <v>0</v>
      </c>
      <c r="AQ328" s="236">
        <f>Заполните_Список!AK237</f>
        <v>0</v>
      </c>
    </row>
    <row r="329" spans="1:43" ht="18.75" customHeight="1">
      <c r="A329" s="243">
        <f>Заполните_Список!$B238</f>
        <v>326</v>
      </c>
      <c r="B329" s="244">
        <f>Заполните_Список!$C239</f>
        <v>0</v>
      </c>
      <c r="C329" s="258" t="str">
        <f t="shared" si="18"/>
        <v/>
      </c>
      <c r="D329" s="244">
        <f>Заполните_Список!$G239</f>
        <v>0</v>
      </c>
      <c r="E329" s="236"/>
      <c r="F329" s="243">
        <f t="shared" si="19"/>
        <v>326</v>
      </c>
      <c r="G329" s="236" t="e">
        <f>LEFT(Заполните_Список!$F239,FIND(" ",Заполните_Список!$F239,1)-1)</f>
        <v>#VALUE!</v>
      </c>
      <c r="H329" s="236" t="e">
        <f>MID(Заполните_Список!$F239,FIND(" ",Заполните_Список!$F239,1)+1,(FIND(" ",Заполните_Список!$F239,FIND(" ",Заполните_Список!$F239,1)+1)-FIND(" ",Заполните_Список!$F239,1))-1)</f>
        <v>#VALUE!</v>
      </c>
      <c r="I329" s="236" t="e">
        <f>RIGHT(Заполните_Список!$F239,LEN(Заполните_Список!$F239)-(FIND(" ",Заполните_Список!$F239,FIND(" ",Заполните_Список!$F239,1)+1)))</f>
        <v>#VALUE!</v>
      </c>
      <c r="J329" s="236"/>
      <c r="K329" s="347"/>
      <c r="L329" s="236"/>
      <c r="M329" s="236">
        <f>Заполните_Список!L239</f>
        <v>0</v>
      </c>
      <c r="N329" s="259" t="str">
        <f t="shared" si="20"/>
        <v/>
      </c>
      <c r="O329" s="236">
        <f>Заполните_Список!I239</f>
        <v>0</v>
      </c>
      <c r="P329" s="243"/>
      <c r="Q329" s="243"/>
      <c r="R329" s="243"/>
      <c r="S329" s="243"/>
      <c r="T329" s="236">
        <f>Заполните_Список!N238</f>
        <v>0</v>
      </c>
      <c r="U329" s="236">
        <f>Заполните_Список!O238</f>
        <v>0</v>
      </c>
      <c r="V329" s="236">
        <f>Заполните_Список!P238</f>
        <v>0</v>
      </c>
      <c r="W329" s="236">
        <f>Заполните_Список!Q238</f>
        <v>0</v>
      </c>
      <c r="X329" s="236">
        <f>Заполните_Список!R238</f>
        <v>0</v>
      </c>
      <c r="Y329" s="236">
        <f>Заполните_Список!S238</f>
        <v>0</v>
      </c>
      <c r="Z329" s="236">
        <f>Заполните_Список!T238</f>
        <v>0</v>
      </c>
      <c r="AA329" s="236">
        <f>Заполните_Список!U238</f>
        <v>0</v>
      </c>
      <c r="AB329" s="236">
        <f>Заполните_Список!V238</f>
        <v>0</v>
      </c>
      <c r="AC329" s="236">
        <f>Заполните_Список!W238</f>
        <v>0</v>
      </c>
      <c r="AD329" s="236">
        <f>Заполните_Список!X238</f>
        <v>0</v>
      </c>
      <c r="AE329" s="236">
        <f>Заполните_Список!Y238</f>
        <v>0</v>
      </c>
      <c r="AF329" s="236">
        <f>Заполните_Список!Z238</f>
        <v>0</v>
      </c>
      <c r="AG329" s="236">
        <f>Заполните_Список!AA238</f>
        <v>0</v>
      </c>
      <c r="AH329" s="236">
        <f>Заполните_Список!AB238</f>
        <v>0</v>
      </c>
      <c r="AI329" s="236">
        <f>Заполните_Список!AC238</f>
        <v>0</v>
      </c>
      <c r="AJ329" s="236">
        <f>Заполните_Список!AD238</f>
        <v>0</v>
      </c>
      <c r="AK329" s="236">
        <f>Заполните_Список!AE238</f>
        <v>0</v>
      </c>
      <c r="AL329" s="236">
        <f>Заполните_Список!AF238</f>
        <v>0</v>
      </c>
      <c r="AM329" s="236">
        <f>Заполните_Список!AG238</f>
        <v>0</v>
      </c>
      <c r="AN329" s="236">
        <f>Заполните_Список!AH238</f>
        <v>0</v>
      </c>
      <c r="AO329" s="236">
        <f>Заполните_Список!AI238</f>
        <v>0</v>
      </c>
      <c r="AP329" s="236">
        <f>Заполните_Список!AJ238</f>
        <v>0</v>
      </c>
      <c r="AQ329" s="236">
        <f>Заполните_Список!AK238</f>
        <v>0</v>
      </c>
    </row>
    <row r="330" spans="1:43" ht="18.75" customHeight="1">
      <c r="A330" s="243">
        <f>Заполните_Список!$B239</f>
        <v>327</v>
      </c>
      <c r="B330" s="244">
        <f>Заполните_Список!$C240</f>
        <v>0</v>
      </c>
      <c r="C330" s="258" t="str">
        <f t="shared" si="18"/>
        <v/>
      </c>
      <c r="D330" s="244">
        <f>Заполните_Список!$G240</f>
        <v>0</v>
      </c>
      <c r="E330" s="236"/>
      <c r="F330" s="243">
        <f t="shared" si="19"/>
        <v>327</v>
      </c>
      <c r="G330" s="236" t="e">
        <f>LEFT(Заполните_Список!$F240,FIND(" ",Заполните_Список!$F240,1)-1)</f>
        <v>#VALUE!</v>
      </c>
      <c r="H330" s="236" t="e">
        <f>MID(Заполните_Список!$F240,FIND(" ",Заполните_Список!$F240,1)+1,(FIND(" ",Заполните_Список!$F240,FIND(" ",Заполните_Список!$F240,1)+1)-FIND(" ",Заполните_Список!$F240,1))-1)</f>
        <v>#VALUE!</v>
      </c>
      <c r="I330" s="236" t="e">
        <f>RIGHT(Заполните_Список!$F240,LEN(Заполните_Список!$F240)-(FIND(" ",Заполните_Список!$F240,FIND(" ",Заполните_Список!$F240,1)+1)))</f>
        <v>#VALUE!</v>
      </c>
      <c r="J330" s="236"/>
      <c r="K330" s="347"/>
      <c r="L330" s="236"/>
      <c r="M330" s="236">
        <f>Заполните_Список!L240</f>
        <v>0</v>
      </c>
      <c r="N330" s="259" t="str">
        <f t="shared" si="20"/>
        <v/>
      </c>
      <c r="O330" s="236">
        <f>Заполните_Список!I240</f>
        <v>0</v>
      </c>
      <c r="P330" s="243"/>
      <c r="Q330" s="243"/>
      <c r="R330" s="243"/>
      <c r="S330" s="243"/>
      <c r="T330" s="236">
        <f>Заполните_Список!N239</f>
        <v>0</v>
      </c>
      <c r="U330" s="236">
        <f>Заполните_Список!O239</f>
        <v>0</v>
      </c>
      <c r="V330" s="236">
        <f>Заполните_Список!P239</f>
        <v>0</v>
      </c>
      <c r="W330" s="236">
        <f>Заполните_Список!Q239</f>
        <v>0</v>
      </c>
      <c r="X330" s="236">
        <f>Заполните_Список!R239</f>
        <v>0</v>
      </c>
      <c r="Y330" s="236">
        <f>Заполните_Список!S239</f>
        <v>0</v>
      </c>
      <c r="Z330" s="236">
        <f>Заполните_Список!T239</f>
        <v>0</v>
      </c>
      <c r="AA330" s="236">
        <f>Заполните_Список!U239</f>
        <v>0</v>
      </c>
      <c r="AB330" s="236">
        <f>Заполните_Список!V239</f>
        <v>0</v>
      </c>
      <c r="AC330" s="236">
        <f>Заполните_Список!W239</f>
        <v>0</v>
      </c>
      <c r="AD330" s="236">
        <f>Заполните_Список!X239</f>
        <v>0</v>
      </c>
      <c r="AE330" s="236">
        <f>Заполните_Список!Y239</f>
        <v>0</v>
      </c>
      <c r="AF330" s="236">
        <f>Заполните_Список!Z239</f>
        <v>0</v>
      </c>
      <c r="AG330" s="236">
        <f>Заполните_Список!AA239</f>
        <v>0</v>
      </c>
      <c r="AH330" s="236">
        <f>Заполните_Список!AB239</f>
        <v>0</v>
      </c>
      <c r="AI330" s="236">
        <f>Заполните_Список!AC239</f>
        <v>0</v>
      </c>
      <c r="AJ330" s="236">
        <f>Заполните_Список!AD239</f>
        <v>0</v>
      </c>
      <c r="AK330" s="236">
        <f>Заполните_Список!AE239</f>
        <v>0</v>
      </c>
      <c r="AL330" s="236">
        <f>Заполните_Список!AF239</f>
        <v>0</v>
      </c>
      <c r="AM330" s="236">
        <f>Заполните_Список!AG239</f>
        <v>0</v>
      </c>
      <c r="AN330" s="236">
        <f>Заполните_Список!AH239</f>
        <v>0</v>
      </c>
      <c r="AO330" s="236">
        <f>Заполните_Список!AI239</f>
        <v>0</v>
      </c>
      <c r="AP330" s="236">
        <f>Заполните_Список!AJ239</f>
        <v>0</v>
      </c>
      <c r="AQ330" s="236">
        <f>Заполните_Список!AK239</f>
        <v>0</v>
      </c>
    </row>
    <row r="331" spans="1:43" ht="18.75" customHeight="1">
      <c r="A331" s="243">
        <f>Заполните_Список!$B240</f>
        <v>328</v>
      </c>
      <c r="B331" s="244">
        <f>Заполните_Список!$C241</f>
        <v>0</v>
      </c>
      <c r="C331" s="258" t="str">
        <f t="shared" si="18"/>
        <v/>
      </c>
      <c r="D331" s="244">
        <f>Заполните_Список!$G241</f>
        <v>0</v>
      </c>
      <c r="E331" s="236"/>
      <c r="F331" s="243">
        <f t="shared" si="19"/>
        <v>328</v>
      </c>
      <c r="G331" s="236" t="e">
        <f>LEFT(Заполните_Список!$F241,FIND(" ",Заполните_Список!$F241,1)-1)</f>
        <v>#VALUE!</v>
      </c>
      <c r="H331" s="236" t="e">
        <f>MID(Заполните_Список!$F241,FIND(" ",Заполните_Список!$F241,1)+1,(FIND(" ",Заполните_Список!$F241,FIND(" ",Заполните_Список!$F241,1)+1)-FIND(" ",Заполните_Список!$F241,1))-1)</f>
        <v>#VALUE!</v>
      </c>
      <c r="I331" s="236" t="e">
        <f>RIGHT(Заполните_Список!$F241,LEN(Заполните_Список!$F241)-(FIND(" ",Заполните_Список!$F241,FIND(" ",Заполните_Список!$F241,1)+1)))</f>
        <v>#VALUE!</v>
      </c>
      <c r="J331" s="236"/>
      <c r="K331" s="347"/>
      <c r="L331" s="236"/>
      <c r="M331" s="236">
        <f>Заполните_Список!L241</f>
        <v>0</v>
      </c>
      <c r="N331" s="259" t="str">
        <f t="shared" si="20"/>
        <v/>
      </c>
      <c r="O331" s="236">
        <f>Заполните_Список!I241</f>
        <v>0</v>
      </c>
      <c r="P331" s="243"/>
      <c r="Q331" s="243"/>
      <c r="R331" s="243"/>
      <c r="S331" s="243"/>
      <c r="T331" s="236">
        <f>Заполните_Список!N240</f>
        <v>0</v>
      </c>
      <c r="U331" s="236">
        <f>Заполните_Список!O240</f>
        <v>0</v>
      </c>
      <c r="V331" s="236">
        <f>Заполните_Список!P240</f>
        <v>0</v>
      </c>
      <c r="W331" s="236">
        <f>Заполните_Список!Q240</f>
        <v>0</v>
      </c>
      <c r="X331" s="236">
        <f>Заполните_Список!R240</f>
        <v>0</v>
      </c>
      <c r="Y331" s="236">
        <f>Заполните_Список!S240</f>
        <v>0</v>
      </c>
      <c r="Z331" s="236">
        <f>Заполните_Список!T240</f>
        <v>0</v>
      </c>
      <c r="AA331" s="236">
        <f>Заполните_Список!U240</f>
        <v>0</v>
      </c>
      <c r="AB331" s="236">
        <f>Заполните_Список!V240</f>
        <v>0</v>
      </c>
      <c r="AC331" s="236">
        <f>Заполните_Список!W240</f>
        <v>0</v>
      </c>
      <c r="AD331" s="236">
        <f>Заполните_Список!X240</f>
        <v>0</v>
      </c>
      <c r="AE331" s="236">
        <f>Заполните_Список!Y240</f>
        <v>0</v>
      </c>
      <c r="AF331" s="236">
        <f>Заполните_Список!Z240</f>
        <v>0</v>
      </c>
      <c r="AG331" s="236">
        <f>Заполните_Список!AA240</f>
        <v>0</v>
      </c>
      <c r="AH331" s="236">
        <f>Заполните_Список!AB240</f>
        <v>0</v>
      </c>
      <c r="AI331" s="236">
        <f>Заполните_Список!AC240</f>
        <v>0</v>
      </c>
      <c r="AJ331" s="236">
        <f>Заполните_Список!AD240</f>
        <v>0</v>
      </c>
      <c r="AK331" s="236">
        <f>Заполните_Список!AE240</f>
        <v>0</v>
      </c>
      <c r="AL331" s="236">
        <f>Заполните_Список!AF240</f>
        <v>0</v>
      </c>
      <c r="AM331" s="236">
        <f>Заполните_Список!AG240</f>
        <v>0</v>
      </c>
      <c r="AN331" s="236">
        <f>Заполните_Список!AH240</f>
        <v>0</v>
      </c>
      <c r="AO331" s="236">
        <f>Заполните_Список!AI240</f>
        <v>0</v>
      </c>
      <c r="AP331" s="236">
        <f>Заполните_Список!AJ240</f>
        <v>0</v>
      </c>
      <c r="AQ331" s="236">
        <f>Заполните_Список!AK240</f>
        <v>0</v>
      </c>
    </row>
    <row r="332" spans="1:43" ht="18.75" customHeight="1">
      <c r="A332" s="243">
        <f>Заполните_Список!$B241</f>
        <v>329</v>
      </c>
      <c r="B332" s="244">
        <f>Заполните_Список!$C242</f>
        <v>0</v>
      </c>
      <c r="C332" s="258" t="str">
        <f t="shared" si="18"/>
        <v/>
      </c>
      <c r="D332" s="244">
        <f>Заполните_Список!$G242</f>
        <v>0</v>
      </c>
      <c r="E332" s="236"/>
      <c r="F332" s="243">
        <f t="shared" si="19"/>
        <v>329</v>
      </c>
      <c r="G332" s="236" t="e">
        <f>LEFT(Заполните_Список!$F242,FIND(" ",Заполните_Список!$F242,1)-1)</f>
        <v>#VALUE!</v>
      </c>
      <c r="H332" s="236" t="e">
        <f>MID(Заполните_Список!$F242,FIND(" ",Заполните_Список!$F242,1)+1,(FIND(" ",Заполните_Список!$F242,FIND(" ",Заполните_Список!$F242,1)+1)-FIND(" ",Заполните_Список!$F242,1))-1)</f>
        <v>#VALUE!</v>
      </c>
      <c r="I332" s="236" t="e">
        <f>RIGHT(Заполните_Список!$F242,LEN(Заполните_Список!$F242)-(FIND(" ",Заполните_Список!$F242,FIND(" ",Заполните_Список!$F242,1)+1)))</f>
        <v>#VALUE!</v>
      </c>
      <c r="J332" s="236"/>
      <c r="K332" s="347"/>
      <c r="L332" s="236"/>
      <c r="M332" s="236">
        <f>Заполните_Список!L242</f>
        <v>0</v>
      </c>
      <c r="N332" s="259" t="str">
        <f t="shared" si="20"/>
        <v/>
      </c>
      <c r="O332" s="236">
        <f>Заполните_Список!I242</f>
        <v>0</v>
      </c>
      <c r="P332" s="243"/>
      <c r="Q332" s="243"/>
      <c r="R332" s="243"/>
      <c r="S332" s="243"/>
      <c r="T332" s="236">
        <f>Заполните_Список!N241</f>
        <v>0</v>
      </c>
      <c r="U332" s="236">
        <f>Заполните_Список!O241</f>
        <v>0</v>
      </c>
      <c r="V332" s="236">
        <f>Заполните_Список!P241</f>
        <v>0</v>
      </c>
      <c r="W332" s="236">
        <f>Заполните_Список!Q241</f>
        <v>0</v>
      </c>
      <c r="X332" s="236">
        <f>Заполните_Список!R241</f>
        <v>0</v>
      </c>
      <c r="Y332" s="236">
        <f>Заполните_Список!S241</f>
        <v>0</v>
      </c>
      <c r="Z332" s="236">
        <f>Заполните_Список!T241</f>
        <v>0</v>
      </c>
      <c r="AA332" s="236">
        <f>Заполните_Список!U241</f>
        <v>0</v>
      </c>
      <c r="AB332" s="236">
        <f>Заполните_Список!V241</f>
        <v>0</v>
      </c>
      <c r="AC332" s="236">
        <f>Заполните_Список!W241</f>
        <v>0</v>
      </c>
      <c r="AD332" s="236">
        <f>Заполните_Список!X241</f>
        <v>0</v>
      </c>
      <c r="AE332" s="236">
        <f>Заполните_Список!Y241</f>
        <v>0</v>
      </c>
      <c r="AF332" s="236">
        <f>Заполните_Список!Z241</f>
        <v>0</v>
      </c>
      <c r="AG332" s="236">
        <f>Заполните_Список!AA241</f>
        <v>0</v>
      </c>
      <c r="AH332" s="236">
        <f>Заполните_Список!AB241</f>
        <v>0</v>
      </c>
      <c r="AI332" s="236">
        <f>Заполните_Список!AC241</f>
        <v>0</v>
      </c>
      <c r="AJ332" s="236">
        <f>Заполните_Список!AD241</f>
        <v>0</v>
      </c>
      <c r="AK332" s="236">
        <f>Заполните_Список!AE241</f>
        <v>0</v>
      </c>
      <c r="AL332" s="236">
        <f>Заполните_Список!AF241</f>
        <v>0</v>
      </c>
      <c r="AM332" s="236">
        <f>Заполните_Список!AG241</f>
        <v>0</v>
      </c>
      <c r="AN332" s="236">
        <f>Заполните_Список!AH241</f>
        <v>0</v>
      </c>
      <c r="AO332" s="236">
        <f>Заполните_Список!AI241</f>
        <v>0</v>
      </c>
      <c r="AP332" s="236">
        <f>Заполните_Список!AJ241</f>
        <v>0</v>
      </c>
      <c r="AQ332" s="236">
        <f>Заполните_Список!AK241</f>
        <v>0</v>
      </c>
    </row>
    <row r="333" spans="1:43" ht="18.75" customHeight="1">
      <c r="A333" s="243">
        <f>Заполните_Список!$B242</f>
        <v>330</v>
      </c>
      <c r="B333" s="244">
        <f>Заполните_Список!$C243</f>
        <v>0</v>
      </c>
      <c r="C333" s="258" t="str">
        <f t="shared" si="18"/>
        <v/>
      </c>
      <c r="D333" s="244">
        <f>Заполните_Список!$G243</f>
        <v>0</v>
      </c>
      <c r="E333" s="236"/>
      <c r="F333" s="243">
        <f t="shared" si="19"/>
        <v>330</v>
      </c>
      <c r="G333" s="236" t="e">
        <f>LEFT(Заполните_Список!$F243,FIND(" ",Заполните_Список!$F243,1)-1)</f>
        <v>#VALUE!</v>
      </c>
      <c r="H333" s="236" t="e">
        <f>MID(Заполните_Список!$F243,FIND(" ",Заполните_Список!$F243,1)+1,(FIND(" ",Заполните_Список!$F243,FIND(" ",Заполните_Список!$F243,1)+1)-FIND(" ",Заполните_Список!$F243,1))-1)</f>
        <v>#VALUE!</v>
      </c>
      <c r="I333" s="236" t="e">
        <f>RIGHT(Заполните_Список!$F243,LEN(Заполните_Список!$F243)-(FIND(" ",Заполните_Список!$F243,FIND(" ",Заполните_Список!$F243,1)+1)))</f>
        <v>#VALUE!</v>
      </c>
      <c r="J333" s="236"/>
      <c r="K333" s="347"/>
      <c r="L333" s="236"/>
      <c r="M333" s="236">
        <f>Заполните_Список!L243</f>
        <v>0</v>
      </c>
      <c r="N333" s="259" t="str">
        <f t="shared" si="20"/>
        <v/>
      </c>
      <c r="O333" s="236">
        <f>Заполните_Список!I243</f>
        <v>0</v>
      </c>
      <c r="P333" s="243"/>
      <c r="Q333" s="243"/>
      <c r="R333" s="243"/>
      <c r="S333" s="243"/>
      <c r="T333" s="236">
        <f>Заполните_Список!N242</f>
        <v>0</v>
      </c>
      <c r="U333" s="236">
        <f>Заполните_Список!O242</f>
        <v>0</v>
      </c>
      <c r="V333" s="236">
        <f>Заполните_Список!P242</f>
        <v>0</v>
      </c>
      <c r="W333" s="236">
        <f>Заполните_Список!Q242</f>
        <v>0</v>
      </c>
      <c r="X333" s="236">
        <f>Заполните_Список!R242</f>
        <v>0</v>
      </c>
      <c r="Y333" s="236">
        <f>Заполните_Список!S242</f>
        <v>0</v>
      </c>
      <c r="Z333" s="236">
        <f>Заполните_Список!T242</f>
        <v>0</v>
      </c>
      <c r="AA333" s="236">
        <f>Заполните_Список!U242</f>
        <v>0</v>
      </c>
      <c r="AB333" s="236">
        <f>Заполните_Список!V242</f>
        <v>0</v>
      </c>
      <c r="AC333" s="236">
        <f>Заполните_Список!W242</f>
        <v>0</v>
      </c>
      <c r="AD333" s="236">
        <f>Заполните_Список!X242</f>
        <v>0</v>
      </c>
      <c r="AE333" s="236">
        <f>Заполните_Список!Y242</f>
        <v>0</v>
      </c>
      <c r="AF333" s="236">
        <f>Заполните_Список!Z242</f>
        <v>0</v>
      </c>
      <c r="AG333" s="236">
        <f>Заполните_Список!AA242</f>
        <v>0</v>
      </c>
      <c r="AH333" s="236">
        <f>Заполните_Список!AB242</f>
        <v>0</v>
      </c>
      <c r="AI333" s="236">
        <f>Заполните_Список!AC242</f>
        <v>0</v>
      </c>
      <c r="AJ333" s="236">
        <f>Заполните_Список!AD242</f>
        <v>0</v>
      </c>
      <c r="AK333" s="236">
        <f>Заполните_Список!AE242</f>
        <v>0</v>
      </c>
      <c r="AL333" s="236">
        <f>Заполните_Список!AF242</f>
        <v>0</v>
      </c>
      <c r="AM333" s="236">
        <f>Заполните_Список!AG242</f>
        <v>0</v>
      </c>
      <c r="AN333" s="236">
        <f>Заполните_Список!AH242</f>
        <v>0</v>
      </c>
      <c r="AO333" s="236">
        <f>Заполните_Список!AI242</f>
        <v>0</v>
      </c>
      <c r="AP333" s="236">
        <f>Заполните_Список!AJ242</f>
        <v>0</v>
      </c>
      <c r="AQ333" s="236">
        <f>Заполните_Список!AK242</f>
        <v>0</v>
      </c>
    </row>
    <row r="334" spans="1:43" ht="18.75" customHeight="1">
      <c r="A334" s="243">
        <f>Заполните_Список!$B243</f>
        <v>331</v>
      </c>
      <c r="B334" s="244">
        <f>Заполните_Список!$C244</f>
        <v>0</v>
      </c>
      <c r="C334" s="258" t="str">
        <f t="shared" si="18"/>
        <v/>
      </c>
      <c r="D334" s="244">
        <f>Заполните_Список!$G244</f>
        <v>0</v>
      </c>
      <c r="E334" s="236"/>
      <c r="F334" s="243">
        <f t="shared" si="19"/>
        <v>331</v>
      </c>
      <c r="G334" s="236" t="e">
        <f>LEFT(Заполните_Список!$F244,FIND(" ",Заполните_Список!$F244,1)-1)</f>
        <v>#VALUE!</v>
      </c>
      <c r="H334" s="236" t="e">
        <f>MID(Заполните_Список!$F244,FIND(" ",Заполните_Список!$F244,1)+1,(FIND(" ",Заполните_Список!$F244,FIND(" ",Заполните_Список!$F244,1)+1)-FIND(" ",Заполните_Список!$F244,1))-1)</f>
        <v>#VALUE!</v>
      </c>
      <c r="I334" s="236" t="e">
        <f>RIGHT(Заполните_Список!$F244,LEN(Заполните_Список!$F244)-(FIND(" ",Заполните_Список!$F244,FIND(" ",Заполните_Список!$F244,1)+1)))</f>
        <v>#VALUE!</v>
      </c>
      <c r="J334" s="236"/>
      <c r="K334" s="347"/>
      <c r="L334" s="236"/>
      <c r="M334" s="236">
        <f>Заполните_Список!L244</f>
        <v>0</v>
      </c>
      <c r="N334" s="259" t="str">
        <f t="shared" si="20"/>
        <v/>
      </c>
      <c r="O334" s="236">
        <f>Заполните_Список!I244</f>
        <v>0</v>
      </c>
      <c r="P334" s="243"/>
      <c r="Q334" s="243"/>
      <c r="R334" s="243"/>
      <c r="S334" s="243"/>
      <c r="T334" s="236">
        <f>Заполните_Список!N243</f>
        <v>0</v>
      </c>
      <c r="U334" s="236">
        <f>Заполните_Список!O243</f>
        <v>0</v>
      </c>
      <c r="V334" s="236">
        <f>Заполните_Список!P243</f>
        <v>0</v>
      </c>
      <c r="W334" s="236">
        <f>Заполните_Список!Q243</f>
        <v>0</v>
      </c>
      <c r="X334" s="236">
        <f>Заполните_Список!R243</f>
        <v>0</v>
      </c>
      <c r="Y334" s="236">
        <f>Заполните_Список!S243</f>
        <v>0</v>
      </c>
      <c r="Z334" s="236">
        <f>Заполните_Список!T243</f>
        <v>0</v>
      </c>
      <c r="AA334" s="236">
        <f>Заполните_Список!U243</f>
        <v>0</v>
      </c>
      <c r="AB334" s="236">
        <f>Заполните_Список!V243</f>
        <v>0</v>
      </c>
      <c r="AC334" s="236">
        <f>Заполните_Список!W243</f>
        <v>0</v>
      </c>
      <c r="AD334" s="236">
        <f>Заполните_Список!X243</f>
        <v>0</v>
      </c>
      <c r="AE334" s="236">
        <f>Заполните_Список!Y243</f>
        <v>0</v>
      </c>
      <c r="AF334" s="236">
        <f>Заполните_Список!Z243</f>
        <v>0</v>
      </c>
      <c r="AG334" s="236">
        <f>Заполните_Список!AA243</f>
        <v>0</v>
      </c>
      <c r="AH334" s="236">
        <f>Заполните_Список!AB243</f>
        <v>0</v>
      </c>
      <c r="AI334" s="236">
        <f>Заполните_Список!AC243</f>
        <v>0</v>
      </c>
      <c r="AJ334" s="236">
        <f>Заполните_Список!AD243</f>
        <v>0</v>
      </c>
      <c r="AK334" s="236">
        <f>Заполните_Список!AE243</f>
        <v>0</v>
      </c>
      <c r="AL334" s="236">
        <f>Заполните_Список!AF243</f>
        <v>0</v>
      </c>
      <c r="AM334" s="236">
        <f>Заполните_Список!AG243</f>
        <v>0</v>
      </c>
      <c r="AN334" s="236">
        <f>Заполните_Список!AH243</f>
        <v>0</v>
      </c>
      <c r="AO334" s="236">
        <f>Заполните_Список!AI243</f>
        <v>0</v>
      </c>
      <c r="AP334" s="236">
        <f>Заполните_Список!AJ243</f>
        <v>0</v>
      </c>
      <c r="AQ334" s="236">
        <f>Заполните_Список!AK243</f>
        <v>0</v>
      </c>
    </row>
    <row r="335" spans="1:43" ht="18.75" customHeight="1">
      <c r="A335" s="243">
        <f>Заполните_Список!$B244</f>
        <v>332</v>
      </c>
      <c r="B335" s="244">
        <f>Заполните_Список!$C245</f>
        <v>0</v>
      </c>
      <c r="C335" s="258" t="str">
        <f t="shared" si="18"/>
        <v/>
      </c>
      <c r="D335" s="244">
        <f>Заполните_Список!$G245</f>
        <v>0</v>
      </c>
      <c r="E335" s="236"/>
      <c r="F335" s="243">
        <f t="shared" si="19"/>
        <v>332</v>
      </c>
      <c r="G335" s="236" t="e">
        <f>LEFT(Заполните_Список!$F245,FIND(" ",Заполните_Список!$F245,1)-1)</f>
        <v>#VALUE!</v>
      </c>
      <c r="H335" s="236" t="e">
        <f>MID(Заполните_Список!$F245,FIND(" ",Заполните_Список!$F245,1)+1,(FIND(" ",Заполните_Список!$F245,FIND(" ",Заполните_Список!$F245,1)+1)-FIND(" ",Заполните_Список!$F245,1))-1)</f>
        <v>#VALUE!</v>
      </c>
      <c r="I335" s="236" t="e">
        <f>RIGHT(Заполните_Список!$F245,LEN(Заполните_Список!$F245)-(FIND(" ",Заполните_Список!$F245,FIND(" ",Заполните_Список!$F245,1)+1)))</f>
        <v>#VALUE!</v>
      </c>
      <c r="J335" s="236"/>
      <c r="K335" s="347"/>
      <c r="L335" s="236"/>
      <c r="M335" s="236">
        <f>Заполните_Список!L245</f>
        <v>0</v>
      </c>
      <c r="N335" s="259" t="str">
        <f t="shared" si="20"/>
        <v/>
      </c>
      <c r="O335" s="236">
        <f>Заполните_Список!I245</f>
        <v>0</v>
      </c>
      <c r="P335" s="243"/>
      <c r="Q335" s="243"/>
      <c r="R335" s="243"/>
      <c r="S335" s="243"/>
      <c r="T335" s="236">
        <f>Заполните_Список!N244</f>
        <v>0</v>
      </c>
      <c r="U335" s="236">
        <f>Заполните_Список!O244</f>
        <v>0</v>
      </c>
      <c r="V335" s="236">
        <f>Заполните_Список!P244</f>
        <v>0</v>
      </c>
      <c r="W335" s="236">
        <f>Заполните_Список!Q244</f>
        <v>0</v>
      </c>
      <c r="X335" s="236">
        <f>Заполните_Список!R244</f>
        <v>0</v>
      </c>
      <c r="Y335" s="236">
        <f>Заполните_Список!S244</f>
        <v>0</v>
      </c>
      <c r="Z335" s="236">
        <f>Заполните_Список!T244</f>
        <v>0</v>
      </c>
      <c r="AA335" s="236">
        <f>Заполните_Список!U244</f>
        <v>0</v>
      </c>
      <c r="AB335" s="236">
        <f>Заполните_Список!V244</f>
        <v>0</v>
      </c>
      <c r="AC335" s="236">
        <f>Заполните_Список!W244</f>
        <v>0</v>
      </c>
      <c r="AD335" s="236">
        <f>Заполните_Список!X244</f>
        <v>0</v>
      </c>
      <c r="AE335" s="236">
        <f>Заполните_Список!Y244</f>
        <v>0</v>
      </c>
      <c r="AF335" s="236">
        <f>Заполните_Список!Z244</f>
        <v>0</v>
      </c>
      <c r="AG335" s="236">
        <f>Заполните_Список!AA244</f>
        <v>0</v>
      </c>
      <c r="AH335" s="236">
        <f>Заполните_Список!AB244</f>
        <v>0</v>
      </c>
      <c r="AI335" s="236">
        <f>Заполните_Список!AC244</f>
        <v>0</v>
      </c>
      <c r="AJ335" s="236">
        <f>Заполните_Список!AD244</f>
        <v>0</v>
      </c>
      <c r="AK335" s="236">
        <f>Заполните_Список!AE244</f>
        <v>0</v>
      </c>
      <c r="AL335" s="236">
        <f>Заполните_Список!AF244</f>
        <v>0</v>
      </c>
      <c r="AM335" s="236">
        <f>Заполните_Список!AG244</f>
        <v>0</v>
      </c>
      <c r="AN335" s="236">
        <f>Заполните_Список!AH244</f>
        <v>0</v>
      </c>
      <c r="AO335" s="236">
        <f>Заполните_Список!AI244</f>
        <v>0</v>
      </c>
      <c r="AP335" s="236">
        <f>Заполните_Список!AJ244</f>
        <v>0</v>
      </c>
      <c r="AQ335" s="236">
        <f>Заполните_Список!AK244</f>
        <v>0</v>
      </c>
    </row>
    <row r="336" spans="1:43" ht="18.75" customHeight="1">
      <c r="A336" s="243">
        <f>Заполните_Список!$B245</f>
        <v>333</v>
      </c>
      <c r="B336" s="244">
        <f>Заполните_Список!$C246</f>
        <v>0</v>
      </c>
      <c r="C336" s="258" t="str">
        <f t="shared" si="18"/>
        <v/>
      </c>
      <c r="D336" s="244">
        <f>Заполните_Список!$G246</f>
        <v>0</v>
      </c>
      <c r="E336" s="236"/>
      <c r="F336" s="243">
        <f t="shared" si="19"/>
        <v>333</v>
      </c>
      <c r="G336" s="236" t="e">
        <f>LEFT(Заполните_Список!$F246,FIND(" ",Заполните_Список!$F246,1)-1)</f>
        <v>#VALUE!</v>
      </c>
      <c r="H336" s="236" t="e">
        <f>MID(Заполните_Список!$F246,FIND(" ",Заполните_Список!$F246,1)+1,(FIND(" ",Заполните_Список!$F246,FIND(" ",Заполните_Список!$F246,1)+1)-FIND(" ",Заполните_Список!$F246,1))-1)</f>
        <v>#VALUE!</v>
      </c>
      <c r="I336" s="236" t="e">
        <f>RIGHT(Заполните_Список!$F246,LEN(Заполните_Список!$F246)-(FIND(" ",Заполните_Список!$F246,FIND(" ",Заполните_Список!$F246,1)+1)))</f>
        <v>#VALUE!</v>
      </c>
      <c r="J336" s="236"/>
      <c r="K336" s="347"/>
      <c r="L336" s="236"/>
      <c r="M336" s="236">
        <f>Заполните_Список!L246</f>
        <v>0</v>
      </c>
      <c r="N336" s="259" t="str">
        <f t="shared" si="20"/>
        <v/>
      </c>
      <c r="O336" s="236">
        <f>Заполните_Список!I246</f>
        <v>0</v>
      </c>
      <c r="P336" s="243"/>
      <c r="Q336" s="243"/>
      <c r="R336" s="243"/>
      <c r="S336" s="243"/>
      <c r="T336" s="236">
        <f>Заполните_Список!N245</f>
        <v>0</v>
      </c>
      <c r="U336" s="236">
        <f>Заполните_Список!O245</f>
        <v>0</v>
      </c>
      <c r="V336" s="236">
        <f>Заполните_Список!P245</f>
        <v>0</v>
      </c>
      <c r="W336" s="236">
        <f>Заполните_Список!Q245</f>
        <v>0</v>
      </c>
      <c r="X336" s="236">
        <f>Заполните_Список!R245</f>
        <v>0</v>
      </c>
      <c r="Y336" s="236">
        <f>Заполните_Список!S245</f>
        <v>0</v>
      </c>
      <c r="Z336" s="236">
        <f>Заполните_Список!T245</f>
        <v>0</v>
      </c>
      <c r="AA336" s="236">
        <f>Заполните_Список!U245</f>
        <v>0</v>
      </c>
      <c r="AB336" s="236">
        <f>Заполните_Список!V245</f>
        <v>0</v>
      </c>
      <c r="AC336" s="236">
        <f>Заполните_Список!W245</f>
        <v>0</v>
      </c>
      <c r="AD336" s="236">
        <f>Заполните_Список!X245</f>
        <v>0</v>
      </c>
      <c r="AE336" s="236">
        <f>Заполните_Список!Y245</f>
        <v>0</v>
      </c>
      <c r="AF336" s="236">
        <f>Заполните_Список!Z245</f>
        <v>0</v>
      </c>
      <c r="AG336" s="236">
        <f>Заполните_Список!AA245</f>
        <v>0</v>
      </c>
      <c r="AH336" s="236">
        <f>Заполните_Список!AB245</f>
        <v>0</v>
      </c>
      <c r="AI336" s="236">
        <f>Заполните_Список!AC245</f>
        <v>0</v>
      </c>
      <c r="AJ336" s="236">
        <f>Заполните_Список!AD245</f>
        <v>0</v>
      </c>
      <c r="AK336" s="236">
        <f>Заполните_Список!AE245</f>
        <v>0</v>
      </c>
      <c r="AL336" s="236">
        <f>Заполните_Список!AF245</f>
        <v>0</v>
      </c>
      <c r="AM336" s="236">
        <f>Заполните_Список!AG245</f>
        <v>0</v>
      </c>
      <c r="AN336" s="236">
        <f>Заполните_Список!AH245</f>
        <v>0</v>
      </c>
      <c r="AO336" s="236">
        <f>Заполните_Список!AI245</f>
        <v>0</v>
      </c>
      <c r="AP336" s="236">
        <f>Заполните_Список!AJ245</f>
        <v>0</v>
      </c>
      <c r="AQ336" s="236">
        <f>Заполните_Список!AK245</f>
        <v>0</v>
      </c>
    </row>
    <row r="337" spans="1:43" ht="18.75" customHeight="1">
      <c r="A337" s="243">
        <f>Заполните_Список!$B246</f>
        <v>334</v>
      </c>
      <c r="B337" s="244">
        <f>Заполните_Список!$C247</f>
        <v>0</v>
      </c>
      <c r="C337" s="258" t="str">
        <f t="shared" si="18"/>
        <v/>
      </c>
      <c r="D337" s="244">
        <f>Заполните_Список!$G247</f>
        <v>0</v>
      </c>
      <c r="E337" s="236"/>
      <c r="F337" s="243">
        <f t="shared" si="19"/>
        <v>334</v>
      </c>
      <c r="G337" s="236" t="e">
        <f>LEFT(Заполните_Список!$F247,FIND(" ",Заполните_Список!$F247,1)-1)</f>
        <v>#VALUE!</v>
      </c>
      <c r="H337" s="236" t="e">
        <f>MID(Заполните_Список!$F247,FIND(" ",Заполните_Список!$F247,1)+1,(FIND(" ",Заполните_Список!$F247,FIND(" ",Заполните_Список!$F247,1)+1)-FIND(" ",Заполните_Список!$F247,1))-1)</f>
        <v>#VALUE!</v>
      </c>
      <c r="I337" s="236" t="e">
        <f>RIGHT(Заполните_Список!$F247,LEN(Заполните_Список!$F247)-(FIND(" ",Заполните_Список!$F247,FIND(" ",Заполните_Список!$F247,1)+1)))</f>
        <v>#VALUE!</v>
      </c>
      <c r="J337" s="236"/>
      <c r="K337" s="347"/>
      <c r="L337" s="236"/>
      <c r="M337" s="236">
        <f>Заполните_Список!L247</f>
        <v>0</v>
      </c>
      <c r="N337" s="259" t="str">
        <f t="shared" si="20"/>
        <v/>
      </c>
      <c r="O337" s="236">
        <f>Заполните_Список!I247</f>
        <v>0</v>
      </c>
      <c r="P337" s="243"/>
      <c r="Q337" s="243"/>
      <c r="R337" s="243"/>
      <c r="S337" s="243"/>
      <c r="T337" s="236">
        <f>Заполните_Список!N246</f>
        <v>0</v>
      </c>
      <c r="U337" s="236">
        <f>Заполните_Список!O246</f>
        <v>0</v>
      </c>
      <c r="V337" s="236">
        <f>Заполните_Список!P246</f>
        <v>0</v>
      </c>
      <c r="W337" s="236">
        <f>Заполните_Список!Q246</f>
        <v>0</v>
      </c>
      <c r="X337" s="236">
        <f>Заполните_Список!R246</f>
        <v>0</v>
      </c>
      <c r="Y337" s="236">
        <f>Заполните_Список!S246</f>
        <v>0</v>
      </c>
      <c r="Z337" s="236">
        <f>Заполните_Список!T246</f>
        <v>0</v>
      </c>
      <c r="AA337" s="236">
        <f>Заполните_Список!U246</f>
        <v>0</v>
      </c>
      <c r="AB337" s="236">
        <f>Заполните_Список!V246</f>
        <v>0</v>
      </c>
      <c r="AC337" s="236">
        <f>Заполните_Список!W246</f>
        <v>0</v>
      </c>
      <c r="AD337" s="236">
        <f>Заполните_Список!X246</f>
        <v>0</v>
      </c>
      <c r="AE337" s="236">
        <f>Заполните_Список!Y246</f>
        <v>0</v>
      </c>
      <c r="AF337" s="236">
        <f>Заполните_Список!Z246</f>
        <v>0</v>
      </c>
      <c r="AG337" s="236">
        <f>Заполните_Список!AA246</f>
        <v>0</v>
      </c>
      <c r="AH337" s="236">
        <f>Заполните_Список!AB246</f>
        <v>0</v>
      </c>
      <c r="AI337" s="236">
        <f>Заполните_Список!AC246</f>
        <v>0</v>
      </c>
      <c r="AJ337" s="236">
        <f>Заполните_Список!AD246</f>
        <v>0</v>
      </c>
      <c r="AK337" s="236">
        <f>Заполните_Список!AE246</f>
        <v>0</v>
      </c>
      <c r="AL337" s="236">
        <f>Заполните_Список!AF246</f>
        <v>0</v>
      </c>
      <c r="AM337" s="236">
        <f>Заполните_Список!AG246</f>
        <v>0</v>
      </c>
      <c r="AN337" s="236">
        <f>Заполните_Список!AH246</f>
        <v>0</v>
      </c>
      <c r="AO337" s="236">
        <f>Заполните_Список!AI246</f>
        <v>0</v>
      </c>
      <c r="AP337" s="236">
        <f>Заполните_Список!AJ246</f>
        <v>0</v>
      </c>
      <c r="AQ337" s="236">
        <f>Заполните_Список!AK246</f>
        <v>0</v>
      </c>
    </row>
    <row r="338" spans="1:43" ht="18.75" customHeight="1">
      <c r="A338" s="243">
        <f>Заполните_Список!$B247</f>
        <v>335</v>
      </c>
      <c r="B338" s="244">
        <f>Заполните_Список!$C248</f>
        <v>0</v>
      </c>
      <c r="C338" s="258" t="str">
        <f t="shared" si="18"/>
        <v/>
      </c>
      <c r="D338" s="244">
        <f>Заполните_Список!$G248</f>
        <v>0</v>
      </c>
      <c r="E338" s="236"/>
      <c r="F338" s="243">
        <f t="shared" si="19"/>
        <v>335</v>
      </c>
      <c r="G338" s="236" t="e">
        <f>LEFT(Заполните_Список!$F248,FIND(" ",Заполните_Список!$F248,1)-1)</f>
        <v>#VALUE!</v>
      </c>
      <c r="H338" s="236" t="e">
        <f>MID(Заполните_Список!$F248,FIND(" ",Заполните_Список!$F248,1)+1,(FIND(" ",Заполните_Список!$F248,FIND(" ",Заполните_Список!$F248,1)+1)-FIND(" ",Заполните_Список!$F248,1))-1)</f>
        <v>#VALUE!</v>
      </c>
      <c r="I338" s="236" t="e">
        <f>RIGHT(Заполните_Список!$F248,LEN(Заполните_Список!$F248)-(FIND(" ",Заполните_Список!$F248,FIND(" ",Заполните_Список!$F248,1)+1)))</f>
        <v>#VALUE!</v>
      </c>
      <c r="J338" s="236"/>
      <c r="K338" s="347"/>
      <c r="L338" s="236"/>
      <c r="M338" s="236">
        <f>Заполните_Список!L248</f>
        <v>0</v>
      </c>
      <c r="N338" s="259" t="str">
        <f t="shared" si="20"/>
        <v/>
      </c>
      <c r="O338" s="236">
        <f>Заполните_Список!I248</f>
        <v>0</v>
      </c>
      <c r="P338" s="243"/>
      <c r="Q338" s="243"/>
      <c r="R338" s="243"/>
      <c r="S338" s="243"/>
      <c r="T338" s="236">
        <f>Заполните_Список!N247</f>
        <v>0</v>
      </c>
      <c r="U338" s="236">
        <f>Заполните_Список!O247</f>
        <v>0</v>
      </c>
      <c r="V338" s="236">
        <f>Заполните_Список!P247</f>
        <v>0</v>
      </c>
      <c r="W338" s="236">
        <f>Заполните_Список!Q247</f>
        <v>0</v>
      </c>
      <c r="X338" s="236">
        <f>Заполните_Список!R247</f>
        <v>0</v>
      </c>
      <c r="Y338" s="236">
        <f>Заполните_Список!S247</f>
        <v>0</v>
      </c>
      <c r="Z338" s="236">
        <f>Заполните_Список!T247</f>
        <v>0</v>
      </c>
      <c r="AA338" s="236">
        <f>Заполните_Список!U247</f>
        <v>0</v>
      </c>
      <c r="AB338" s="236">
        <f>Заполните_Список!V247</f>
        <v>0</v>
      </c>
      <c r="AC338" s="236">
        <f>Заполните_Список!W247</f>
        <v>0</v>
      </c>
      <c r="AD338" s="236">
        <f>Заполните_Список!X247</f>
        <v>0</v>
      </c>
      <c r="AE338" s="236">
        <f>Заполните_Список!Y247</f>
        <v>0</v>
      </c>
      <c r="AF338" s="236">
        <f>Заполните_Список!Z247</f>
        <v>0</v>
      </c>
      <c r="AG338" s="236">
        <f>Заполните_Список!AA247</f>
        <v>0</v>
      </c>
      <c r="AH338" s="236">
        <f>Заполните_Список!AB247</f>
        <v>0</v>
      </c>
      <c r="AI338" s="236">
        <f>Заполните_Список!AC247</f>
        <v>0</v>
      </c>
      <c r="AJ338" s="236">
        <f>Заполните_Список!AD247</f>
        <v>0</v>
      </c>
      <c r="AK338" s="236">
        <f>Заполните_Список!AE247</f>
        <v>0</v>
      </c>
      <c r="AL338" s="236">
        <f>Заполните_Список!AF247</f>
        <v>0</v>
      </c>
      <c r="AM338" s="236">
        <f>Заполните_Список!AG247</f>
        <v>0</v>
      </c>
      <c r="AN338" s="236">
        <f>Заполните_Список!AH247</f>
        <v>0</v>
      </c>
      <c r="AO338" s="236">
        <f>Заполните_Список!AI247</f>
        <v>0</v>
      </c>
      <c r="AP338" s="236">
        <f>Заполните_Список!AJ247</f>
        <v>0</v>
      </c>
      <c r="AQ338" s="236">
        <f>Заполните_Список!AK247</f>
        <v>0</v>
      </c>
    </row>
    <row r="339" spans="1:43" ht="18.75" customHeight="1">
      <c r="A339" s="243">
        <f>Заполните_Список!$B248</f>
        <v>336</v>
      </c>
      <c r="B339" s="244">
        <f>Заполните_Список!$C249</f>
        <v>0</v>
      </c>
      <c r="C339" s="258" t="str">
        <f t="shared" si="18"/>
        <v/>
      </c>
      <c r="D339" s="244">
        <f>Заполните_Список!$G249</f>
        <v>0</v>
      </c>
      <c r="E339" s="236"/>
      <c r="F339" s="243">
        <f t="shared" si="19"/>
        <v>336</v>
      </c>
      <c r="G339" s="236" t="e">
        <f>LEFT(Заполните_Список!$F249,FIND(" ",Заполните_Список!$F249,1)-1)</f>
        <v>#VALUE!</v>
      </c>
      <c r="H339" s="236" t="e">
        <f>MID(Заполните_Список!$F249,FIND(" ",Заполните_Список!$F249,1)+1,(FIND(" ",Заполните_Список!$F249,FIND(" ",Заполните_Список!$F249,1)+1)-FIND(" ",Заполните_Список!$F249,1))-1)</f>
        <v>#VALUE!</v>
      </c>
      <c r="I339" s="236" t="e">
        <f>RIGHT(Заполните_Список!$F249,LEN(Заполните_Список!$F249)-(FIND(" ",Заполните_Список!$F249,FIND(" ",Заполните_Список!$F249,1)+1)))</f>
        <v>#VALUE!</v>
      </c>
      <c r="J339" s="236"/>
      <c r="K339" s="347"/>
      <c r="L339" s="236"/>
      <c r="M339" s="236">
        <f>Заполните_Список!L249</f>
        <v>0</v>
      </c>
      <c r="N339" s="259" t="str">
        <f t="shared" si="20"/>
        <v/>
      </c>
      <c r="O339" s="236">
        <f>Заполните_Список!I249</f>
        <v>0</v>
      </c>
      <c r="P339" s="243"/>
      <c r="Q339" s="243"/>
      <c r="R339" s="243"/>
      <c r="S339" s="243"/>
      <c r="T339" s="236">
        <f>Заполните_Список!N248</f>
        <v>0</v>
      </c>
      <c r="U339" s="236">
        <f>Заполните_Список!O248</f>
        <v>0</v>
      </c>
      <c r="V339" s="236">
        <f>Заполните_Список!P248</f>
        <v>0</v>
      </c>
      <c r="W339" s="236">
        <f>Заполните_Список!Q248</f>
        <v>0</v>
      </c>
      <c r="X339" s="236">
        <f>Заполните_Список!R248</f>
        <v>0</v>
      </c>
      <c r="Y339" s="236">
        <f>Заполните_Список!S248</f>
        <v>0</v>
      </c>
      <c r="Z339" s="236">
        <f>Заполните_Список!T248</f>
        <v>0</v>
      </c>
      <c r="AA339" s="236">
        <f>Заполните_Список!U248</f>
        <v>0</v>
      </c>
      <c r="AB339" s="236">
        <f>Заполните_Список!V248</f>
        <v>0</v>
      </c>
      <c r="AC339" s="236">
        <f>Заполните_Список!W248</f>
        <v>0</v>
      </c>
      <c r="AD339" s="236">
        <f>Заполните_Список!X248</f>
        <v>0</v>
      </c>
      <c r="AE339" s="236">
        <f>Заполните_Список!Y248</f>
        <v>0</v>
      </c>
      <c r="AF339" s="236">
        <f>Заполните_Список!Z248</f>
        <v>0</v>
      </c>
      <c r="AG339" s="236">
        <f>Заполните_Список!AA248</f>
        <v>0</v>
      </c>
      <c r="AH339" s="236">
        <f>Заполните_Список!AB248</f>
        <v>0</v>
      </c>
      <c r="AI339" s="236">
        <f>Заполните_Список!AC248</f>
        <v>0</v>
      </c>
      <c r="AJ339" s="236">
        <f>Заполните_Список!AD248</f>
        <v>0</v>
      </c>
      <c r="AK339" s="236">
        <f>Заполните_Список!AE248</f>
        <v>0</v>
      </c>
      <c r="AL339" s="236">
        <f>Заполните_Список!AF248</f>
        <v>0</v>
      </c>
      <c r="AM339" s="236">
        <f>Заполните_Список!AG248</f>
        <v>0</v>
      </c>
      <c r="AN339" s="236">
        <f>Заполните_Список!AH248</f>
        <v>0</v>
      </c>
      <c r="AO339" s="236">
        <f>Заполните_Список!AI248</f>
        <v>0</v>
      </c>
      <c r="AP339" s="236">
        <f>Заполните_Список!AJ248</f>
        <v>0</v>
      </c>
      <c r="AQ339" s="236">
        <f>Заполните_Список!AK248</f>
        <v>0</v>
      </c>
    </row>
    <row r="340" spans="1:43" ht="18.75" customHeight="1">
      <c r="A340" s="243">
        <f>Заполните_Список!$B249</f>
        <v>337</v>
      </c>
      <c r="B340" s="244">
        <f>Заполните_Список!$C250</f>
        <v>0</v>
      </c>
      <c r="C340" s="258" t="str">
        <f t="shared" si="18"/>
        <v/>
      </c>
      <c r="D340" s="244">
        <f>Заполните_Список!$G250</f>
        <v>0</v>
      </c>
      <c r="E340" s="236"/>
      <c r="F340" s="243">
        <f t="shared" si="19"/>
        <v>337</v>
      </c>
      <c r="G340" s="236" t="e">
        <f>LEFT(Заполните_Список!$F250,FIND(" ",Заполните_Список!$F250,1)-1)</f>
        <v>#VALUE!</v>
      </c>
      <c r="H340" s="236" t="e">
        <f>MID(Заполните_Список!$F250,FIND(" ",Заполните_Список!$F250,1)+1,(FIND(" ",Заполните_Список!$F250,FIND(" ",Заполните_Список!$F250,1)+1)-FIND(" ",Заполните_Список!$F250,1))-1)</f>
        <v>#VALUE!</v>
      </c>
      <c r="I340" s="236" t="e">
        <f>RIGHT(Заполните_Список!$F250,LEN(Заполните_Список!$F250)-(FIND(" ",Заполните_Список!$F250,FIND(" ",Заполните_Список!$F250,1)+1)))</f>
        <v>#VALUE!</v>
      </c>
      <c r="J340" s="236"/>
      <c r="K340" s="347"/>
      <c r="L340" s="236"/>
      <c r="M340" s="236">
        <f>Заполните_Список!L250</f>
        <v>0</v>
      </c>
      <c r="N340" s="259" t="str">
        <f t="shared" si="20"/>
        <v/>
      </c>
      <c r="O340" s="236">
        <f>Заполните_Список!I250</f>
        <v>0</v>
      </c>
      <c r="P340" s="243"/>
      <c r="Q340" s="243"/>
      <c r="R340" s="243"/>
      <c r="S340" s="243"/>
      <c r="T340" s="236">
        <f>Заполните_Список!N249</f>
        <v>0</v>
      </c>
      <c r="U340" s="236">
        <f>Заполните_Список!O249</f>
        <v>0</v>
      </c>
      <c r="V340" s="236">
        <f>Заполните_Список!P249</f>
        <v>0</v>
      </c>
      <c r="W340" s="236">
        <f>Заполните_Список!Q249</f>
        <v>0</v>
      </c>
      <c r="X340" s="236">
        <f>Заполните_Список!R249</f>
        <v>0</v>
      </c>
      <c r="Y340" s="236">
        <f>Заполните_Список!S249</f>
        <v>0</v>
      </c>
      <c r="Z340" s="236">
        <f>Заполните_Список!T249</f>
        <v>0</v>
      </c>
      <c r="AA340" s="236">
        <f>Заполните_Список!U249</f>
        <v>0</v>
      </c>
      <c r="AB340" s="236">
        <f>Заполните_Список!V249</f>
        <v>0</v>
      </c>
      <c r="AC340" s="236">
        <f>Заполните_Список!W249</f>
        <v>0</v>
      </c>
      <c r="AD340" s="236">
        <f>Заполните_Список!X249</f>
        <v>0</v>
      </c>
      <c r="AE340" s="236">
        <f>Заполните_Список!Y249</f>
        <v>0</v>
      </c>
      <c r="AF340" s="236">
        <f>Заполните_Список!Z249</f>
        <v>0</v>
      </c>
      <c r="AG340" s="236">
        <f>Заполните_Список!AA249</f>
        <v>0</v>
      </c>
      <c r="AH340" s="236">
        <f>Заполните_Список!AB249</f>
        <v>0</v>
      </c>
      <c r="AI340" s="236">
        <f>Заполните_Список!AC249</f>
        <v>0</v>
      </c>
      <c r="AJ340" s="236">
        <f>Заполните_Список!AD249</f>
        <v>0</v>
      </c>
      <c r="AK340" s="236">
        <f>Заполните_Список!AE249</f>
        <v>0</v>
      </c>
      <c r="AL340" s="236">
        <f>Заполните_Список!AF249</f>
        <v>0</v>
      </c>
      <c r="AM340" s="236">
        <f>Заполните_Список!AG249</f>
        <v>0</v>
      </c>
      <c r="AN340" s="236">
        <f>Заполните_Список!AH249</f>
        <v>0</v>
      </c>
      <c r="AO340" s="236">
        <f>Заполните_Список!AI249</f>
        <v>0</v>
      </c>
      <c r="AP340" s="236">
        <f>Заполните_Список!AJ249</f>
        <v>0</v>
      </c>
      <c r="AQ340" s="236">
        <f>Заполните_Список!AK249</f>
        <v>0</v>
      </c>
    </row>
    <row r="341" spans="1:43" ht="18.75" customHeight="1">
      <c r="A341" s="243">
        <f>Заполните_Список!$B250</f>
        <v>338</v>
      </c>
      <c r="B341" s="244">
        <f>Заполните_Список!$C251</f>
        <v>0</v>
      </c>
      <c r="C341" s="258" t="str">
        <f t="shared" si="18"/>
        <v/>
      </c>
      <c r="D341" s="244">
        <f>Заполните_Список!$G251</f>
        <v>0</v>
      </c>
      <c r="E341" s="236"/>
      <c r="F341" s="243">
        <f t="shared" si="19"/>
        <v>338</v>
      </c>
      <c r="G341" s="236" t="e">
        <f>LEFT(Заполните_Список!$F251,FIND(" ",Заполните_Список!$F251,1)-1)</f>
        <v>#VALUE!</v>
      </c>
      <c r="H341" s="236" t="e">
        <f>MID(Заполните_Список!$F251,FIND(" ",Заполните_Список!$F251,1)+1,(FIND(" ",Заполните_Список!$F251,FIND(" ",Заполните_Список!$F251,1)+1)-FIND(" ",Заполните_Список!$F251,1))-1)</f>
        <v>#VALUE!</v>
      </c>
      <c r="I341" s="236" t="e">
        <f>RIGHT(Заполните_Список!$F251,LEN(Заполните_Список!$F251)-(FIND(" ",Заполните_Список!$F251,FIND(" ",Заполните_Список!$F251,1)+1)))</f>
        <v>#VALUE!</v>
      </c>
      <c r="J341" s="236"/>
      <c r="K341" s="347"/>
      <c r="L341" s="236"/>
      <c r="M341" s="236">
        <f>Заполните_Список!L251</f>
        <v>0</v>
      </c>
      <c r="N341" s="259" t="str">
        <f t="shared" si="20"/>
        <v/>
      </c>
      <c r="O341" s="236">
        <f>Заполните_Список!I251</f>
        <v>0</v>
      </c>
      <c r="P341" s="243"/>
      <c r="Q341" s="243"/>
      <c r="R341" s="243"/>
      <c r="S341" s="243"/>
      <c r="T341" s="236">
        <f>Заполните_Список!N250</f>
        <v>0</v>
      </c>
      <c r="U341" s="236">
        <f>Заполните_Список!O250</f>
        <v>0</v>
      </c>
      <c r="V341" s="236">
        <f>Заполните_Список!P250</f>
        <v>0</v>
      </c>
      <c r="W341" s="236">
        <f>Заполните_Список!Q250</f>
        <v>0</v>
      </c>
      <c r="X341" s="236">
        <f>Заполните_Список!R250</f>
        <v>0</v>
      </c>
      <c r="Y341" s="236">
        <f>Заполните_Список!S250</f>
        <v>0</v>
      </c>
      <c r="Z341" s="236">
        <f>Заполните_Список!T250</f>
        <v>0</v>
      </c>
      <c r="AA341" s="236">
        <f>Заполните_Список!U250</f>
        <v>0</v>
      </c>
      <c r="AB341" s="236">
        <f>Заполните_Список!V250</f>
        <v>0</v>
      </c>
      <c r="AC341" s="236">
        <f>Заполните_Список!W250</f>
        <v>0</v>
      </c>
      <c r="AD341" s="236">
        <f>Заполните_Список!X250</f>
        <v>0</v>
      </c>
      <c r="AE341" s="236">
        <f>Заполните_Список!Y250</f>
        <v>0</v>
      </c>
      <c r="AF341" s="236">
        <f>Заполните_Список!Z250</f>
        <v>0</v>
      </c>
      <c r="AG341" s="236">
        <f>Заполните_Список!AA250</f>
        <v>0</v>
      </c>
      <c r="AH341" s="236">
        <f>Заполните_Список!AB250</f>
        <v>0</v>
      </c>
      <c r="AI341" s="236">
        <f>Заполните_Список!AC250</f>
        <v>0</v>
      </c>
      <c r="AJ341" s="236">
        <f>Заполните_Список!AD250</f>
        <v>0</v>
      </c>
      <c r="AK341" s="236">
        <f>Заполните_Список!AE250</f>
        <v>0</v>
      </c>
      <c r="AL341" s="236">
        <f>Заполните_Список!AF250</f>
        <v>0</v>
      </c>
      <c r="AM341" s="236">
        <f>Заполните_Список!AG250</f>
        <v>0</v>
      </c>
      <c r="AN341" s="236">
        <f>Заполните_Список!AH250</f>
        <v>0</v>
      </c>
      <c r="AO341" s="236">
        <f>Заполните_Список!AI250</f>
        <v>0</v>
      </c>
      <c r="AP341" s="236">
        <f>Заполните_Список!AJ250</f>
        <v>0</v>
      </c>
      <c r="AQ341" s="236">
        <f>Заполните_Список!AK250</f>
        <v>0</v>
      </c>
    </row>
    <row r="342" spans="1:43" ht="18.75" customHeight="1">
      <c r="A342" s="243">
        <f>Заполните_Список!$B251</f>
        <v>339</v>
      </c>
      <c r="B342" s="244">
        <f>Заполните_Список!$C252</f>
        <v>0</v>
      </c>
      <c r="C342" s="258" t="str">
        <f t="shared" si="18"/>
        <v/>
      </c>
      <c r="D342" s="244">
        <f>Заполните_Список!$G252</f>
        <v>0</v>
      </c>
      <c r="E342" s="236"/>
      <c r="F342" s="243">
        <f t="shared" si="19"/>
        <v>339</v>
      </c>
      <c r="G342" s="236" t="e">
        <f>LEFT(Заполните_Список!$F252,FIND(" ",Заполните_Список!$F252,1)-1)</f>
        <v>#VALUE!</v>
      </c>
      <c r="H342" s="236" t="e">
        <f>MID(Заполните_Список!$F252,FIND(" ",Заполните_Список!$F252,1)+1,(FIND(" ",Заполните_Список!$F252,FIND(" ",Заполните_Список!$F252,1)+1)-FIND(" ",Заполните_Список!$F252,1))-1)</f>
        <v>#VALUE!</v>
      </c>
      <c r="I342" s="236" t="e">
        <f>RIGHT(Заполните_Список!$F252,LEN(Заполните_Список!$F252)-(FIND(" ",Заполните_Список!$F252,FIND(" ",Заполните_Список!$F252,1)+1)))</f>
        <v>#VALUE!</v>
      </c>
      <c r="J342" s="236"/>
      <c r="K342" s="347"/>
      <c r="L342" s="236"/>
      <c r="M342" s="236">
        <f>Заполните_Список!L252</f>
        <v>0</v>
      </c>
      <c r="N342" s="259" t="str">
        <f t="shared" si="20"/>
        <v/>
      </c>
      <c r="O342" s="236">
        <f>Заполните_Список!I252</f>
        <v>0</v>
      </c>
      <c r="P342" s="243"/>
      <c r="Q342" s="243"/>
      <c r="R342" s="243"/>
      <c r="S342" s="243"/>
      <c r="T342" s="236">
        <f>Заполните_Список!N251</f>
        <v>0</v>
      </c>
      <c r="U342" s="236">
        <f>Заполните_Список!O251</f>
        <v>0</v>
      </c>
      <c r="V342" s="236">
        <f>Заполните_Список!P251</f>
        <v>0</v>
      </c>
      <c r="W342" s="236">
        <f>Заполните_Список!Q251</f>
        <v>0</v>
      </c>
      <c r="X342" s="236">
        <f>Заполните_Список!R251</f>
        <v>0</v>
      </c>
      <c r="Y342" s="236">
        <f>Заполните_Список!S251</f>
        <v>0</v>
      </c>
      <c r="Z342" s="236">
        <f>Заполните_Список!T251</f>
        <v>0</v>
      </c>
      <c r="AA342" s="236">
        <f>Заполните_Список!U251</f>
        <v>0</v>
      </c>
      <c r="AB342" s="236">
        <f>Заполните_Список!V251</f>
        <v>0</v>
      </c>
      <c r="AC342" s="236">
        <f>Заполните_Список!W251</f>
        <v>0</v>
      </c>
      <c r="AD342" s="236">
        <f>Заполните_Список!X251</f>
        <v>0</v>
      </c>
      <c r="AE342" s="236">
        <f>Заполните_Список!Y251</f>
        <v>0</v>
      </c>
      <c r="AF342" s="236">
        <f>Заполните_Список!Z251</f>
        <v>0</v>
      </c>
      <c r="AG342" s="236">
        <f>Заполните_Список!AA251</f>
        <v>0</v>
      </c>
      <c r="AH342" s="236">
        <f>Заполните_Список!AB251</f>
        <v>0</v>
      </c>
      <c r="AI342" s="236">
        <f>Заполните_Список!AC251</f>
        <v>0</v>
      </c>
      <c r="AJ342" s="236">
        <f>Заполните_Список!AD251</f>
        <v>0</v>
      </c>
      <c r="AK342" s="236">
        <f>Заполните_Список!AE251</f>
        <v>0</v>
      </c>
      <c r="AL342" s="236">
        <f>Заполните_Список!AF251</f>
        <v>0</v>
      </c>
      <c r="AM342" s="236">
        <f>Заполните_Список!AG251</f>
        <v>0</v>
      </c>
      <c r="AN342" s="236">
        <f>Заполните_Список!AH251</f>
        <v>0</v>
      </c>
      <c r="AO342" s="236">
        <f>Заполните_Список!AI251</f>
        <v>0</v>
      </c>
      <c r="AP342" s="236">
        <f>Заполните_Список!AJ251</f>
        <v>0</v>
      </c>
      <c r="AQ342" s="236">
        <f>Заполните_Список!AK251</f>
        <v>0</v>
      </c>
    </row>
    <row r="343" spans="1:43" ht="18.75" customHeight="1">
      <c r="A343" s="243">
        <f>Заполните_Список!$B252</f>
        <v>340</v>
      </c>
      <c r="B343" s="244">
        <f>Заполните_Список!$C253</f>
        <v>0</v>
      </c>
      <c r="C343" s="258" t="str">
        <f t="shared" si="18"/>
        <v/>
      </c>
      <c r="D343" s="244">
        <f>Заполните_Список!$G253</f>
        <v>0</v>
      </c>
      <c r="E343" s="236"/>
      <c r="F343" s="243">
        <f t="shared" si="19"/>
        <v>340</v>
      </c>
      <c r="G343" s="236" t="e">
        <f>LEFT(Заполните_Список!$F253,FIND(" ",Заполните_Список!$F253,1)-1)</f>
        <v>#VALUE!</v>
      </c>
      <c r="H343" s="236" t="e">
        <f>MID(Заполните_Список!$F253,FIND(" ",Заполните_Список!$F253,1)+1,(FIND(" ",Заполните_Список!$F253,FIND(" ",Заполните_Список!$F253,1)+1)-FIND(" ",Заполните_Список!$F253,1))-1)</f>
        <v>#VALUE!</v>
      </c>
      <c r="I343" s="236" t="e">
        <f>RIGHT(Заполните_Список!$F253,LEN(Заполните_Список!$F253)-(FIND(" ",Заполните_Список!$F253,FIND(" ",Заполните_Список!$F253,1)+1)))</f>
        <v>#VALUE!</v>
      </c>
      <c r="J343" s="236"/>
      <c r="K343" s="347"/>
      <c r="L343" s="236"/>
      <c r="M343" s="236">
        <f>Заполните_Список!L253</f>
        <v>0</v>
      </c>
      <c r="N343" s="259" t="str">
        <f t="shared" si="20"/>
        <v/>
      </c>
      <c r="O343" s="236">
        <f>Заполните_Список!I253</f>
        <v>0</v>
      </c>
      <c r="P343" s="243"/>
      <c r="Q343" s="243"/>
      <c r="R343" s="243"/>
      <c r="S343" s="243"/>
      <c r="T343" s="236">
        <f>Заполните_Список!N252</f>
        <v>0</v>
      </c>
      <c r="U343" s="236">
        <f>Заполните_Список!O252</f>
        <v>0</v>
      </c>
      <c r="V343" s="236">
        <f>Заполните_Список!P252</f>
        <v>0</v>
      </c>
      <c r="W343" s="236">
        <f>Заполните_Список!Q252</f>
        <v>0</v>
      </c>
      <c r="X343" s="236">
        <f>Заполните_Список!R252</f>
        <v>0</v>
      </c>
      <c r="Y343" s="236">
        <f>Заполните_Список!S252</f>
        <v>0</v>
      </c>
      <c r="Z343" s="236">
        <f>Заполните_Список!T252</f>
        <v>0</v>
      </c>
      <c r="AA343" s="236">
        <f>Заполните_Список!U252</f>
        <v>0</v>
      </c>
      <c r="AB343" s="236">
        <f>Заполните_Список!V252</f>
        <v>0</v>
      </c>
      <c r="AC343" s="236">
        <f>Заполните_Список!W252</f>
        <v>0</v>
      </c>
      <c r="AD343" s="236">
        <f>Заполните_Список!X252</f>
        <v>0</v>
      </c>
      <c r="AE343" s="236">
        <f>Заполните_Список!Y252</f>
        <v>0</v>
      </c>
      <c r="AF343" s="236">
        <f>Заполните_Список!Z252</f>
        <v>0</v>
      </c>
      <c r="AG343" s="236">
        <f>Заполните_Список!AA252</f>
        <v>0</v>
      </c>
      <c r="AH343" s="236">
        <f>Заполните_Список!AB252</f>
        <v>0</v>
      </c>
      <c r="AI343" s="236">
        <f>Заполните_Список!AC252</f>
        <v>0</v>
      </c>
      <c r="AJ343" s="236">
        <f>Заполните_Список!AD252</f>
        <v>0</v>
      </c>
      <c r="AK343" s="236">
        <f>Заполните_Список!AE252</f>
        <v>0</v>
      </c>
      <c r="AL343" s="236">
        <f>Заполните_Список!AF252</f>
        <v>0</v>
      </c>
      <c r="AM343" s="236">
        <f>Заполните_Список!AG252</f>
        <v>0</v>
      </c>
      <c r="AN343" s="236">
        <f>Заполните_Список!AH252</f>
        <v>0</v>
      </c>
      <c r="AO343" s="236">
        <f>Заполните_Список!AI252</f>
        <v>0</v>
      </c>
      <c r="AP343" s="236">
        <f>Заполните_Список!AJ252</f>
        <v>0</v>
      </c>
      <c r="AQ343" s="236">
        <f>Заполните_Список!AK252</f>
        <v>0</v>
      </c>
    </row>
    <row r="344" spans="1:43" ht="18.75" customHeight="1">
      <c r="A344" s="243">
        <f>Заполните_Список!$B253</f>
        <v>341</v>
      </c>
      <c r="B344" s="244">
        <f>Заполните_Список!$C254</f>
        <v>0</v>
      </c>
      <c r="C344" s="258" t="str">
        <f t="shared" si="18"/>
        <v/>
      </c>
      <c r="D344" s="244">
        <f>Заполните_Список!$G254</f>
        <v>0</v>
      </c>
      <c r="E344" s="236"/>
      <c r="F344" s="243">
        <f t="shared" si="19"/>
        <v>341</v>
      </c>
      <c r="G344" s="236" t="e">
        <f>LEFT(Заполните_Список!$F254,FIND(" ",Заполните_Список!$F254,1)-1)</f>
        <v>#VALUE!</v>
      </c>
      <c r="H344" s="236" t="e">
        <f>MID(Заполните_Список!$F254,FIND(" ",Заполните_Список!$F254,1)+1,(FIND(" ",Заполните_Список!$F254,FIND(" ",Заполните_Список!$F254,1)+1)-FIND(" ",Заполните_Список!$F254,1))-1)</f>
        <v>#VALUE!</v>
      </c>
      <c r="I344" s="236" t="e">
        <f>RIGHT(Заполните_Список!$F254,LEN(Заполните_Список!$F254)-(FIND(" ",Заполните_Список!$F254,FIND(" ",Заполните_Список!$F254,1)+1)))</f>
        <v>#VALUE!</v>
      </c>
      <c r="J344" s="236"/>
      <c r="K344" s="347"/>
      <c r="L344" s="236"/>
      <c r="M344" s="236">
        <f>Заполните_Список!L254</f>
        <v>0</v>
      </c>
      <c r="N344" s="259" t="str">
        <f t="shared" si="20"/>
        <v/>
      </c>
      <c r="O344" s="236">
        <f>Заполните_Список!I254</f>
        <v>0</v>
      </c>
      <c r="P344" s="243"/>
      <c r="Q344" s="243"/>
      <c r="R344" s="243"/>
      <c r="S344" s="243"/>
      <c r="T344" s="236">
        <f>Заполните_Список!N253</f>
        <v>0</v>
      </c>
      <c r="U344" s="236">
        <f>Заполните_Список!O253</f>
        <v>0</v>
      </c>
      <c r="V344" s="236">
        <f>Заполните_Список!P253</f>
        <v>0</v>
      </c>
      <c r="W344" s="236">
        <f>Заполните_Список!Q253</f>
        <v>0</v>
      </c>
      <c r="X344" s="236">
        <f>Заполните_Список!R253</f>
        <v>0</v>
      </c>
      <c r="Y344" s="236">
        <f>Заполните_Список!S253</f>
        <v>0</v>
      </c>
      <c r="Z344" s="236">
        <f>Заполните_Список!T253</f>
        <v>0</v>
      </c>
      <c r="AA344" s="236">
        <f>Заполните_Список!U253</f>
        <v>0</v>
      </c>
      <c r="AB344" s="236">
        <f>Заполните_Список!V253</f>
        <v>0</v>
      </c>
      <c r="AC344" s="236">
        <f>Заполните_Список!W253</f>
        <v>0</v>
      </c>
      <c r="AD344" s="236">
        <f>Заполните_Список!X253</f>
        <v>0</v>
      </c>
      <c r="AE344" s="236">
        <f>Заполните_Список!Y253</f>
        <v>0</v>
      </c>
      <c r="AF344" s="236">
        <f>Заполните_Список!Z253</f>
        <v>0</v>
      </c>
      <c r="AG344" s="236">
        <f>Заполните_Список!AA253</f>
        <v>0</v>
      </c>
      <c r="AH344" s="236">
        <f>Заполните_Список!AB253</f>
        <v>0</v>
      </c>
      <c r="AI344" s="236">
        <f>Заполните_Список!AC253</f>
        <v>0</v>
      </c>
      <c r="AJ344" s="236">
        <f>Заполните_Список!AD253</f>
        <v>0</v>
      </c>
      <c r="AK344" s="236">
        <f>Заполните_Список!AE253</f>
        <v>0</v>
      </c>
      <c r="AL344" s="236">
        <f>Заполните_Список!AF253</f>
        <v>0</v>
      </c>
      <c r="AM344" s="236">
        <f>Заполните_Список!AG253</f>
        <v>0</v>
      </c>
      <c r="AN344" s="236">
        <f>Заполните_Список!AH253</f>
        <v>0</v>
      </c>
      <c r="AO344" s="236">
        <f>Заполните_Список!AI253</f>
        <v>0</v>
      </c>
      <c r="AP344" s="236">
        <f>Заполните_Список!AJ253</f>
        <v>0</v>
      </c>
      <c r="AQ344" s="236">
        <f>Заполните_Список!AK253</f>
        <v>0</v>
      </c>
    </row>
    <row r="345" spans="1:43" ht="18.75" customHeight="1">
      <c r="A345" s="243">
        <f>Заполните_Список!$B254</f>
        <v>342</v>
      </c>
      <c r="B345" s="244">
        <f>Заполните_Список!$C255</f>
        <v>0</v>
      </c>
      <c r="C345" s="258" t="str">
        <f t="shared" si="18"/>
        <v/>
      </c>
      <c r="D345" s="244">
        <f>Заполните_Список!$G255</f>
        <v>0</v>
      </c>
      <c r="E345" s="236"/>
      <c r="F345" s="243">
        <f t="shared" si="19"/>
        <v>342</v>
      </c>
      <c r="G345" s="236" t="e">
        <f>LEFT(Заполните_Список!$F255,FIND(" ",Заполните_Список!$F255,1)-1)</f>
        <v>#VALUE!</v>
      </c>
      <c r="H345" s="236" t="e">
        <f>MID(Заполните_Список!$F255,FIND(" ",Заполните_Список!$F255,1)+1,(FIND(" ",Заполните_Список!$F255,FIND(" ",Заполните_Список!$F255,1)+1)-FIND(" ",Заполните_Список!$F255,1))-1)</f>
        <v>#VALUE!</v>
      </c>
      <c r="I345" s="236" t="e">
        <f>RIGHT(Заполните_Список!$F255,LEN(Заполните_Список!$F255)-(FIND(" ",Заполните_Список!$F255,FIND(" ",Заполните_Список!$F255,1)+1)))</f>
        <v>#VALUE!</v>
      </c>
      <c r="J345" s="236"/>
      <c r="K345" s="347"/>
      <c r="L345" s="236"/>
      <c r="M345" s="236">
        <f>Заполните_Список!L255</f>
        <v>0</v>
      </c>
      <c r="N345" s="259" t="str">
        <f t="shared" si="20"/>
        <v/>
      </c>
      <c r="O345" s="236">
        <f>Заполните_Список!I255</f>
        <v>0</v>
      </c>
      <c r="P345" s="243"/>
      <c r="Q345" s="243"/>
      <c r="R345" s="243"/>
      <c r="S345" s="243"/>
      <c r="T345" s="236">
        <f>Заполните_Список!N254</f>
        <v>0</v>
      </c>
      <c r="U345" s="236">
        <f>Заполните_Список!O254</f>
        <v>0</v>
      </c>
      <c r="V345" s="236">
        <f>Заполните_Список!P254</f>
        <v>0</v>
      </c>
      <c r="W345" s="236">
        <f>Заполните_Список!Q254</f>
        <v>0</v>
      </c>
      <c r="X345" s="236">
        <f>Заполните_Список!R254</f>
        <v>0</v>
      </c>
      <c r="Y345" s="236">
        <f>Заполните_Список!S254</f>
        <v>0</v>
      </c>
      <c r="Z345" s="236">
        <f>Заполните_Список!T254</f>
        <v>0</v>
      </c>
      <c r="AA345" s="236">
        <f>Заполните_Список!U254</f>
        <v>0</v>
      </c>
      <c r="AB345" s="236">
        <f>Заполните_Список!V254</f>
        <v>0</v>
      </c>
      <c r="AC345" s="236">
        <f>Заполните_Список!W254</f>
        <v>0</v>
      </c>
      <c r="AD345" s="236">
        <f>Заполните_Список!X254</f>
        <v>0</v>
      </c>
      <c r="AE345" s="236">
        <f>Заполните_Список!Y254</f>
        <v>0</v>
      </c>
      <c r="AF345" s="236">
        <f>Заполните_Список!Z254</f>
        <v>0</v>
      </c>
      <c r="AG345" s="236">
        <f>Заполните_Список!AA254</f>
        <v>0</v>
      </c>
      <c r="AH345" s="236">
        <f>Заполните_Список!AB254</f>
        <v>0</v>
      </c>
      <c r="AI345" s="236">
        <f>Заполните_Список!AC254</f>
        <v>0</v>
      </c>
      <c r="AJ345" s="236">
        <f>Заполните_Список!AD254</f>
        <v>0</v>
      </c>
      <c r="AK345" s="236">
        <f>Заполните_Список!AE254</f>
        <v>0</v>
      </c>
      <c r="AL345" s="236">
        <f>Заполните_Список!AF254</f>
        <v>0</v>
      </c>
      <c r="AM345" s="236">
        <f>Заполните_Список!AG254</f>
        <v>0</v>
      </c>
      <c r="AN345" s="236">
        <f>Заполните_Список!AH254</f>
        <v>0</v>
      </c>
      <c r="AO345" s="236">
        <f>Заполните_Список!AI254</f>
        <v>0</v>
      </c>
      <c r="AP345" s="236">
        <f>Заполните_Список!AJ254</f>
        <v>0</v>
      </c>
      <c r="AQ345" s="236">
        <f>Заполните_Список!AK254</f>
        <v>0</v>
      </c>
    </row>
    <row r="346" spans="1:43" ht="18.75" customHeight="1">
      <c r="A346" s="243">
        <f>Заполните_Список!$B255</f>
        <v>343</v>
      </c>
      <c r="B346" s="244">
        <f>Заполните_Список!$C256</f>
        <v>0</v>
      </c>
      <c r="C346" s="258" t="str">
        <f t="shared" si="18"/>
        <v/>
      </c>
      <c r="D346" s="244">
        <f>Заполните_Список!$G256</f>
        <v>0</v>
      </c>
      <c r="E346" s="236"/>
      <c r="F346" s="243">
        <f t="shared" si="19"/>
        <v>343</v>
      </c>
      <c r="G346" s="236" t="e">
        <f>LEFT(Заполните_Список!$F256,FIND(" ",Заполните_Список!$F256,1)-1)</f>
        <v>#VALUE!</v>
      </c>
      <c r="H346" s="236" t="e">
        <f>MID(Заполните_Список!$F256,FIND(" ",Заполните_Список!$F256,1)+1,(FIND(" ",Заполните_Список!$F256,FIND(" ",Заполните_Список!$F256,1)+1)-FIND(" ",Заполните_Список!$F256,1))-1)</f>
        <v>#VALUE!</v>
      </c>
      <c r="I346" s="236" t="e">
        <f>RIGHT(Заполните_Список!$F256,LEN(Заполните_Список!$F256)-(FIND(" ",Заполните_Список!$F256,FIND(" ",Заполните_Список!$F256,1)+1)))</f>
        <v>#VALUE!</v>
      </c>
      <c r="J346" s="236"/>
      <c r="K346" s="347"/>
      <c r="L346" s="236"/>
      <c r="M346" s="236">
        <f>Заполните_Список!L256</f>
        <v>0</v>
      </c>
      <c r="N346" s="259" t="str">
        <f t="shared" si="20"/>
        <v/>
      </c>
      <c r="O346" s="236">
        <f>Заполните_Список!I256</f>
        <v>0</v>
      </c>
      <c r="P346" s="243"/>
      <c r="Q346" s="243"/>
      <c r="R346" s="243"/>
      <c r="S346" s="243"/>
      <c r="T346" s="236">
        <f>Заполните_Список!N255</f>
        <v>0</v>
      </c>
      <c r="U346" s="236">
        <f>Заполните_Список!O255</f>
        <v>0</v>
      </c>
      <c r="V346" s="236">
        <f>Заполните_Список!P255</f>
        <v>0</v>
      </c>
      <c r="W346" s="236">
        <f>Заполните_Список!Q255</f>
        <v>0</v>
      </c>
      <c r="X346" s="236">
        <f>Заполните_Список!R255</f>
        <v>0</v>
      </c>
      <c r="Y346" s="236">
        <f>Заполните_Список!S255</f>
        <v>0</v>
      </c>
      <c r="Z346" s="236">
        <f>Заполните_Список!T255</f>
        <v>0</v>
      </c>
      <c r="AA346" s="236">
        <f>Заполните_Список!U255</f>
        <v>0</v>
      </c>
      <c r="AB346" s="236">
        <f>Заполните_Список!V255</f>
        <v>0</v>
      </c>
      <c r="AC346" s="236">
        <f>Заполните_Список!W255</f>
        <v>0</v>
      </c>
      <c r="AD346" s="236">
        <f>Заполните_Список!X255</f>
        <v>0</v>
      </c>
      <c r="AE346" s="236">
        <f>Заполните_Список!Y255</f>
        <v>0</v>
      </c>
      <c r="AF346" s="236">
        <f>Заполните_Список!Z255</f>
        <v>0</v>
      </c>
      <c r="AG346" s="236">
        <f>Заполните_Список!AA255</f>
        <v>0</v>
      </c>
      <c r="AH346" s="236">
        <f>Заполните_Список!AB255</f>
        <v>0</v>
      </c>
      <c r="AI346" s="236">
        <f>Заполните_Список!AC255</f>
        <v>0</v>
      </c>
      <c r="AJ346" s="236">
        <f>Заполните_Список!AD255</f>
        <v>0</v>
      </c>
      <c r="AK346" s="236">
        <f>Заполните_Список!AE255</f>
        <v>0</v>
      </c>
      <c r="AL346" s="236">
        <f>Заполните_Список!AF255</f>
        <v>0</v>
      </c>
      <c r="AM346" s="236">
        <f>Заполните_Список!AG255</f>
        <v>0</v>
      </c>
      <c r="AN346" s="236">
        <f>Заполните_Список!AH255</f>
        <v>0</v>
      </c>
      <c r="AO346" s="236">
        <f>Заполните_Список!AI255</f>
        <v>0</v>
      </c>
      <c r="AP346" s="236">
        <f>Заполните_Список!AJ255</f>
        <v>0</v>
      </c>
      <c r="AQ346" s="236">
        <f>Заполните_Список!AK255</f>
        <v>0</v>
      </c>
    </row>
    <row r="347" spans="1:43" ht="18.75" customHeight="1">
      <c r="A347" s="243">
        <f>Заполните_Список!$B256</f>
        <v>344</v>
      </c>
      <c r="B347" s="244">
        <f>Заполните_Список!$C257</f>
        <v>0</v>
      </c>
      <c r="C347" s="258" t="str">
        <f t="shared" si="18"/>
        <v/>
      </c>
      <c r="D347" s="244">
        <f>Заполните_Список!$G257</f>
        <v>0</v>
      </c>
      <c r="E347" s="236"/>
      <c r="F347" s="243">
        <f t="shared" si="19"/>
        <v>344</v>
      </c>
      <c r="G347" s="236" t="e">
        <f>LEFT(Заполните_Список!$F257,FIND(" ",Заполните_Список!$F257,1)-1)</f>
        <v>#VALUE!</v>
      </c>
      <c r="H347" s="236" t="e">
        <f>MID(Заполните_Список!$F257,FIND(" ",Заполните_Список!$F257,1)+1,(FIND(" ",Заполните_Список!$F257,FIND(" ",Заполните_Список!$F257,1)+1)-FIND(" ",Заполните_Список!$F257,1))-1)</f>
        <v>#VALUE!</v>
      </c>
      <c r="I347" s="236" t="e">
        <f>RIGHT(Заполните_Список!$F257,LEN(Заполните_Список!$F257)-(FIND(" ",Заполните_Список!$F257,FIND(" ",Заполните_Список!$F257,1)+1)))</f>
        <v>#VALUE!</v>
      </c>
      <c r="J347" s="236"/>
      <c r="K347" s="347"/>
      <c r="L347" s="236"/>
      <c r="M347" s="236">
        <f>Заполните_Список!L257</f>
        <v>0</v>
      </c>
      <c r="N347" s="259" t="str">
        <f t="shared" si="20"/>
        <v/>
      </c>
      <c r="O347" s="236">
        <f>Заполните_Список!I257</f>
        <v>0</v>
      </c>
      <c r="P347" s="243"/>
      <c r="Q347" s="243"/>
      <c r="R347" s="243"/>
      <c r="S347" s="243"/>
      <c r="T347" s="236">
        <f>Заполните_Список!N256</f>
        <v>0</v>
      </c>
      <c r="U347" s="236">
        <f>Заполните_Список!O256</f>
        <v>0</v>
      </c>
      <c r="V347" s="236">
        <f>Заполните_Список!P256</f>
        <v>0</v>
      </c>
      <c r="W347" s="236">
        <f>Заполните_Список!Q256</f>
        <v>0</v>
      </c>
      <c r="X347" s="236">
        <f>Заполните_Список!R256</f>
        <v>0</v>
      </c>
      <c r="Y347" s="236">
        <f>Заполните_Список!S256</f>
        <v>0</v>
      </c>
      <c r="Z347" s="236">
        <f>Заполните_Список!T256</f>
        <v>0</v>
      </c>
      <c r="AA347" s="236">
        <f>Заполните_Список!U256</f>
        <v>0</v>
      </c>
      <c r="AB347" s="236">
        <f>Заполните_Список!V256</f>
        <v>0</v>
      </c>
      <c r="AC347" s="236">
        <f>Заполните_Список!W256</f>
        <v>0</v>
      </c>
      <c r="AD347" s="236">
        <f>Заполните_Список!X256</f>
        <v>0</v>
      </c>
      <c r="AE347" s="236">
        <f>Заполните_Список!Y256</f>
        <v>0</v>
      </c>
      <c r="AF347" s="236">
        <f>Заполните_Список!Z256</f>
        <v>0</v>
      </c>
      <c r="AG347" s="236">
        <f>Заполните_Список!AA256</f>
        <v>0</v>
      </c>
      <c r="AH347" s="236">
        <f>Заполните_Список!AB256</f>
        <v>0</v>
      </c>
      <c r="AI347" s="236">
        <f>Заполните_Список!AC256</f>
        <v>0</v>
      </c>
      <c r="AJ347" s="236">
        <f>Заполните_Список!AD256</f>
        <v>0</v>
      </c>
      <c r="AK347" s="236">
        <f>Заполните_Список!AE256</f>
        <v>0</v>
      </c>
      <c r="AL347" s="236">
        <f>Заполните_Список!AF256</f>
        <v>0</v>
      </c>
      <c r="AM347" s="236">
        <f>Заполните_Список!AG256</f>
        <v>0</v>
      </c>
      <c r="AN347" s="236">
        <f>Заполните_Список!AH256</f>
        <v>0</v>
      </c>
      <c r="AO347" s="236">
        <f>Заполните_Список!AI256</f>
        <v>0</v>
      </c>
      <c r="AP347" s="236">
        <f>Заполните_Список!AJ256</f>
        <v>0</v>
      </c>
      <c r="AQ347" s="236">
        <f>Заполните_Список!AK256</f>
        <v>0</v>
      </c>
    </row>
    <row r="348" spans="1:43" ht="18.75" customHeight="1">
      <c r="A348" s="243">
        <f>Заполните_Список!$B257</f>
        <v>345</v>
      </c>
      <c r="B348" s="244">
        <f>Заполните_Список!$C258</f>
        <v>0</v>
      </c>
      <c r="C348" s="258" t="str">
        <f t="shared" si="18"/>
        <v/>
      </c>
      <c r="D348" s="244">
        <f>Заполните_Список!$G258</f>
        <v>0</v>
      </c>
      <c r="E348" s="236"/>
      <c r="F348" s="243">
        <f t="shared" si="19"/>
        <v>345</v>
      </c>
      <c r="G348" s="236" t="e">
        <f>LEFT(Заполните_Список!$F258,FIND(" ",Заполните_Список!$F258,1)-1)</f>
        <v>#VALUE!</v>
      </c>
      <c r="H348" s="236" t="e">
        <f>MID(Заполните_Список!$F258,FIND(" ",Заполните_Список!$F258,1)+1,(FIND(" ",Заполните_Список!$F258,FIND(" ",Заполните_Список!$F258,1)+1)-FIND(" ",Заполните_Список!$F258,1))-1)</f>
        <v>#VALUE!</v>
      </c>
      <c r="I348" s="236" t="e">
        <f>RIGHT(Заполните_Список!$F258,LEN(Заполните_Список!$F258)-(FIND(" ",Заполните_Список!$F258,FIND(" ",Заполните_Список!$F258,1)+1)))</f>
        <v>#VALUE!</v>
      </c>
      <c r="J348" s="236"/>
      <c r="K348" s="347"/>
      <c r="L348" s="236"/>
      <c r="M348" s="236">
        <f>Заполните_Список!L258</f>
        <v>0</v>
      </c>
      <c r="N348" s="259" t="str">
        <f t="shared" si="20"/>
        <v/>
      </c>
      <c r="O348" s="236">
        <f>Заполните_Список!I258</f>
        <v>0</v>
      </c>
      <c r="P348" s="243"/>
      <c r="Q348" s="243"/>
      <c r="R348" s="243"/>
      <c r="S348" s="243"/>
      <c r="T348" s="236">
        <f>Заполните_Список!N257</f>
        <v>0</v>
      </c>
      <c r="U348" s="236">
        <f>Заполните_Список!O257</f>
        <v>0</v>
      </c>
      <c r="V348" s="236">
        <f>Заполните_Список!P257</f>
        <v>0</v>
      </c>
      <c r="W348" s="236">
        <f>Заполните_Список!Q257</f>
        <v>0</v>
      </c>
      <c r="X348" s="236">
        <f>Заполните_Список!R257</f>
        <v>0</v>
      </c>
      <c r="Y348" s="236">
        <f>Заполните_Список!S257</f>
        <v>0</v>
      </c>
      <c r="Z348" s="236">
        <f>Заполните_Список!T257</f>
        <v>0</v>
      </c>
      <c r="AA348" s="236">
        <f>Заполните_Список!U257</f>
        <v>0</v>
      </c>
      <c r="AB348" s="236">
        <f>Заполните_Список!V257</f>
        <v>0</v>
      </c>
      <c r="AC348" s="236">
        <f>Заполните_Список!W257</f>
        <v>0</v>
      </c>
      <c r="AD348" s="236">
        <f>Заполните_Список!X257</f>
        <v>0</v>
      </c>
      <c r="AE348" s="236">
        <f>Заполните_Список!Y257</f>
        <v>0</v>
      </c>
      <c r="AF348" s="236">
        <f>Заполните_Список!Z257</f>
        <v>0</v>
      </c>
      <c r="AG348" s="236">
        <f>Заполните_Список!AA257</f>
        <v>0</v>
      </c>
      <c r="AH348" s="236">
        <f>Заполните_Список!AB257</f>
        <v>0</v>
      </c>
      <c r="AI348" s="236">
        <f>Заполните_Список!AC257</f>
        <v>0</v>
      </c>
      <c r="AJ348" s="236">
        <f>Заполните_Список!AD257</f>
        <v>0</v>
      </c>
      <c r="AK348" s="236">
        <f>Заполните_Список!AE257</f>
        <v>0</v>
      </c>
      <c r="AL348" s="236">
        <f>Заполните_Список!AF257</f>
        <v>0</v>
      </c>
      <c r="AM348" s="236">
        <f>Заполните_Список!AG257</f>
        <v>0</v>
      </c>
      <c r="AN348" s="236">
        <f>Заполните_Список!AH257</f>
        <v>0</v>
      </c>
      <c r="AO348" s="236">
        <f>Заполните_Список!AI257</f>
        <v>0</v>
      </c>
      <c r="AP348" s="236">
        <f>Заполните_Список!AJ257</f>
        <v>0</v>
      </c>
      <c r="AQ348" s="236">
        <f>Заполните_Список!AK257</f>
        <v>0</v>
      </c>
    </row>
    <row r="349" spans="1:43" ht="18.75" customHeight="1">
      <c r="A349" s="243">
        <f>Заполните_Список!$B258</f>
        <v>346</v>
      </c>
      <c r="B349" s="244">
        <f>Заполните_Список!$C259</f>
        <v>0</v>
      </c>
      <c r="C349" s="258" t="str">
        <f t="shared" si="18"/>
        <v/>
      </c>
      <c r="D349" s="244">
        <f>Заполните_Список!$G259</f>
        <v>0</v>
      </c>
      <c r="E349" s="236"/>
      <c r="F349" s="243">
        <f t="shared" si="19"/>
        <v>346</v>
      </c>
      <c r="G349" s="236" t="e">
        <f>LEFT(Заполните_Список!$F259,FIND(" ",Заполните_Список!$F259,1)-1)</f>
        <v>#VALUE!</v>
      </c>
      <c r="H349" s="236" t="e">
        <f>MID(Заполните_Список!$F259,FIND(" ",Заполните_Список!$F259,1)+1,(FIND(" ",Заполните_Список!$F259,FIND(" ",Заполните_Список!$F259,1)+1)-FIND(" ",Заполните_Список!$F259,1))-1)</f>
        <v>#VALUE!</v>
      </c>
      <c r="I349" s="236" t="e">
        <f>RIGHT(Заполните_Список!$F259,LEN(Заполните_Список!$F259)-(FIND(" ",Заполните_Список!$F259,FIND(" ",Заполните_Список!$F259,1)+1)))</f>
        <v>#VALUE!</v>
      </c>
      <c r="J349" s="236"/>
      <c r="K349" s="347"/>
      <c r="L349" s="236"/>
      <c r="M349" s="236">
        <f>Заполните_Список!L259</f>
        <v>0</v>
      </c>
      <c r="N349" s="259" t="str">
        <f t="shared" si="20"/>
        <v/>
      </c>
      <c r="O349" s="236">
        <f>Заполните_Список!I259</f>
        <v>0</v>
      </c>
      <c r="P349" s="243"/>
      <c r="Q349" s="243"/>
      <c r="R349" s="243"/>
      <c r="S349" s="243"/>
      <c r="T349" s="236">
        <f>Заполните_Список!N258</f>
        <v>0</v>
      </c>
      <c r="U349" s="236">
        <f>Заполните_Список!O258</f>
        <v>0</v>
      </c>
      <c r="V349" s="236">
        <f>Заполните_Список!P258</f>
        <v>0</v>
      </c>
      <c r="W349" s="236">
        <f>Заполните_Список!Q258</f>
        <v>0</v>
      </c>
      <c r="X349" s="236">
        <f>Заполните_Список!R258</f>
        <v>0</v>
      </c>
      <c r="Y349" s="236">
        <f>Заполните_Список!S258</f>
        <v>0</v>
      </c>
      <c r="Z349" s="236">
        <f>Заполните_Список!T258</f>
        <v>0</v>
      </c>
      <c r="AA349" s="236">
        <f>Заполните_Список!U258</f>
        <v>0</v>
      </c>
      <c r="AB349" s="236">
        <f>Заполните_Список!V258</f>
        <v>0</v>
      </c>
      <c r="AC349" s="236">
        <f>Заполните_Список!W258</f>
        <v>0</v>
      </c>
      <c r="AD349" s="236">
        <f>Заполните_Список!X258</f>
        <v>0</v>
      </c>
      <c r="AE349" s="236">
        <f>Заполните_Список!Y258</f>
        <v>0</v>
      </c>
      <c r="AF349" s="236">
        <f>Заполните_Список!Z258</f>
        <v>0</v>
      </c>
      <c r="AG349" s="236">
        <f>Заполните_Список!AA258</f>
        <v>0</v>
      </c>
      <c r="AH349" s="236">
        <f>Заполните_Список!AB258</f>
        <v>0</v>
      </c>
      <c r="AI349" s="236">
        <f>Заполните_Список!AC258</f>
        <v>0</v>
      </c>
      <c r="AJ349" s="236">
        <f>Заполните_Список!AD258</f>
        <v>0</v>
      </c>
      <c r="AK349" s="236">
        <f>Заполните_Список!AE258</f>
        <v>0</v>
      </c>
      <c r="AL349" s="236">
        <f>Заполните_Список!AF258</f>
        <v>0</v>
      </c>
      <c r="AM349" s="236">
        <f>Заполните_Список!AG258</f>
        <v>0</v>
      </c>
      <c r="AN349" s="236">
        <f>Заполните_Список!AH258</f>
        <v>0</v>
      </c>
      <c r="AO349" s="236">
        <f>Заполните_Список!AI258</f>
        <v>0</v>
      </c>
      <c r="AP349" s="236">
        <f>Заполните_Список!AJ258</f>
        <v>0</v>
      </c>
      <c r="AQ349" s="236">
        <f>Заполните_Список!AK258</f>
        <v>0</v>
      </c>
    </row>
    <row r="350" spans="1:43" ht="18.75" customHeight="1">
      <c r="A350" s="243">
        <f>Заполните_Список!$B259</f>
        <v>347</v>
      </c>
      <c r="B350" s="244">
        <f>Заполните_Список!$C260</f>
        <v>0</v>
      </c>
      <c r="C350" s="258" t="str">
        <f t="shared" si="18"/>
        <v/>
      </c>
      <c r="D350" s="244">
        <f>Заполните_Список!$G260</f>
        <v>0</v>
      </c>
      <c r="E350" s="236"/>
      <c r="F350" s="243">
        <f t="shared" si="19"/>
        <v>347</v>
      </c>
      <c r="G350" s="236" t="e">
        <f>LEFT(Заполните_Список!$F260,FIND(" ",Заполните_Список!$F260,1)-1)</f>
        <v>#VALUE!</v>
      </c>
      <c r="H350" s="236" t="e">
        <f>MID(Заполните_Список!$F260,FIND(" ",Заполните_Список!$F260,1)+1,(FIND(" ",Заполните_Список!$F260,FIND(" ",Заполните_Список!$F260,1)+1)-FIND(" ",Заполните_Список!$F260,1))-1)</f>
        <v>#VALUE!</v>
      </c>
      <c r="I350" s="236" t="e">
        <f>RIGHT(Заполните_Список!$F260,LEN(Заполните_Список!$F260)-(FIND(" ",Заполните_Список!$F260,FIND(" ",Заполните_Список!$F260,1)+1)))</f>
        <v>#VALUE!</v>
      </c>
      <c r="J350" s="236"/>
      <c r="K350" s="347"/>
      <c r="L350" s="236"/>
      <c r="M350" s="236">
        <f>Заполните_Список!L260</f>
        <v>0</v>
      </c>
      <c r="N350" s="259" t="str">
        <f t="shared" si="20"/>
        <v/>
      </c>
      <c r="O350" s="236">
        <f>Заполните_Список!I260</f>
        <v>0</v>
      </c>
      <c r="P350" s="243"/>
      <c r="Q350" s="243"/>
      <c r="R350" s="243"/>
      <c r="S350" s="243"/>
      <c r="T350" s="236">
        <f>Заполните_Список!N259</f>
        <v>0</v>
      </c>
      <c r="U350" s="236">
        <f>Заполните_Список!O259</f>
        <v>0</v>
      </c>
      <c r="V350" s="236">
        <f>Заполните_Список!P259</f>
        <v>0</v>
      </c>
      <c r="W350" s="236">
        <f>Заполните_Список!Q259</f>
        <v>0</v>
      </c>
      <c r="X350" s="236">
        <f>Заполните_Список!R259</f>
        <v>0</v>
      </c>
      <c r="Y350" s="236">
        <f>Заполните_Список!S259</f>
        <v>0</v>
      </c>
      <c r="Z350" s="236">
        <f>Заполните_Список!T259</f>
        <v>0</v>
      </c>
      <c r="AA350" s="236">
        <f>Заполните_Список!U259</f>
        <v>0</v>
      </c>
      <c r="AB350" s="236">
        <f>Заполните_Список!V259</f>
        <v>0</v>
      </c>
      <c r="AC350" s="236">
        <f>Заполните_Список!W259</f>
        <v>0</v>
      </c>
      <c r="AD350" s="236">
        <f>Заполните_Список!X259</f>
        <v>0</v>
      </c>
      <c r="AE350" s="236">
        <f>Заполните_Список!Y259</f>
        <v>0</v>
      </c>
      <c r="AF350" s="236">
        <f>Заполните_Список!Z259</f>
        <v>0</v>
      </c>
      <c r="AG350" s="236">
        <f>Заполните_Список!AA259</f>
        <v>0</v>
      </c>
      <c r="AH350" s="236">
        <f>Заполните_Список!AB259</f>
        <v>0</v>
      </c>
      <c r="AI350" s="236">
        <f>Заполните_Список!AC259</f>
        <v>0</v>
      </c>
      <c r="AJ350" s="236">
        <f>Заполните_Список!AD259</f>
        <v>0</v>
      </c>
      <c r="AK350" s="236">
        <f>Заполните_Список!AE259</f>
        <v>0</v>
      </c>
      <c r="AL350" s="236">
        <f>Заполните_Список!AF259</f>
        <v>0</v>
      </c>
      <c r="AM350" s="236">
        <f>Заполните_Список!AG259</f>
        <v>0</v>
      </c>
      <c r="AN350" s="236">
        <f>Заполните_Список!AH259</f>
        <v>0</v>
      </c>
      <c r="AO350" s="236">
        <f>Заполните_Список!AI259</f>
        <v>0</v>
      </c>
      <c r="AP350" s="236">
        <f>Заполните_Список!AJ259</f>
        <v>0</v>
      </c>
      <c r="AQ350" s="236">
        <f>Заполните_Список!AK259</f>
        <v>0</v>
      </c>
    </row>
    <row r="351" spans="1:43" ht="18.75" customHeight="1">
      <c r="A351" s="243">
        <f>Заполните_Список!$B260</f>
        <v>348</v>
      </c>
      <c r="B351" s="244">
        <f>Заполните_Список!$C261</f>
        <v>0</v>
      </c>
      <c r="C351" s="258" t="str">
        <f t="shared" si="18"/>
        <v/>
      </c>
      <c r="D351" s="244">
        <f>Заполните_Список!$G261</f>
        <v>0</v>
      </c>
      <c r="E351" s="236"/>
      <c r="F351" s="243">
        <f t="shared" si="19"/>
        <v>348</v>
      </c>
      <c r="G351" s="236" t="e">
        <f>LEFT(Заполните_Список!$F261,FIND(" ",Заполните_Список!$F261,1)-1)</f>
        <v>#VALUE!</v>
      </c>
      <c r="H351" s="236" t="e">
        <f>MID(Заполните_Список!$F261,FIND(" ",Заполните_Список!$F261,1)+1,(FIND(" ",Заполните_Список!$F261,FIND(" ",Заполните_Список!$F261,1)+1)-FIND(" ",Заполните_Список!$F261,1))-1)</f>
        <v>#VALUE!</v>
      </c>
      <c r="I351" s="236" t="e">
        <f>RIGHT(Заполните_Список!$F261,LEN(Заполните_Список!$F261)-(FIND(" ",Заполните_Список!$F261,FIND(" ",Заполните_Список!$F261,1)+1)))</f>
        <v>#VALUE!</v>
      </c>
      <c r="J351" s="236"/>
      <c r="K351" s="347"/>
      <c r="L351" s="236"/>
      <c r="M351" s="236">
        <f>Заполните_Список!L261</f>
        <v>0</v>
      </c>
      <c r="N351" s="259" t="str">
        <f t="shared" si="20"/>
        <v/>
      </c>
      <c r="O351" s="236">
        <f>Заполните_Список!I261</f>
        <v>0</v>
      </c>
      <c r="P351" s="243"/>
      <c r="Q351" s="243"/>
      <c r="R351" s="243"/>
      <c r="S351" s="243"/>
      <c r="T351" s="236">
        <f>Заполните_Список!N260</f>
        <v>0</v>
      </c>
      <c r="U351" s="236">
        <f>Заполните_Список!O260</f>
        <v>0</v>
      </c>
      <c r="V351" s="236">
        <f>Заполните_Список!P260</f>
        <v>0</v>
      </c>
      <c r="W351" s="236">
        <f>Заполните_Список!Q260</f>
        <v>0</v>
      </c>
      <c r="X351" s="236">
        <f>Заполните_Список!R260</f>
        <v>0</v>
      </c>
      <c r="Y351" s="236">
        <f>Заполните_Список!S260</f>
        <v>0</v>
      </c>
      <c r="Z351" s="236">
        <f>Заполните_Список!T260</f>
        <v>0</v>
      </c>
      <c r="AA351" s="236">
        <f>Заполните_Список!U260</f>
        <v>0</v>
      </c>
      <c r="AB351" s="236">
        <f>Заполните_Список!V260</f>
        <v>0</v>
      </c>
      <c r="AC351" s="236">
        <f>Заполните_Список!W260</f>
        <v>0</v>
      </c>
      <c r="AD351" s="236">
        <f>Заполните_Список!X260</f>
        <v>0</v>
      </c>
      <c r="AE351" s="236">
        <f>Заполните_Список!Y260</f>
        <v>0</v>
      </c>
      <c r="AF351" s="236">
        <f>Заполните_Список!Z260</f>
        <v>0</v>
      </c>
      <c r="AG351" s="236">
        <f>Заполните_Список!AA260</f>
        <v>0</v>
      </c>
      <c r="AH351" s="236">
        <f>Заполните_Список!AB260</f>
        <v>0</v>
      </c>
      <c r="AI351" s="236">
        <f>Заполните_Список!AC260</f>
        <v>0</v>
      </c>
      <c r="AJ351" s="236">
        <f>Заполните_Список!AD260</f>
        <v>0</v>
      </c>
      <c r="AK351" s="236">
        <f>Заполните_Список!AE260</f>
        <v>0</v>
      </c>
      <c r="AL351" s="236">
        <f>Заполните_Список!AF260</f>
        <v>0</v>
      </c>
      <c r="AM351" s="236">
        <f>Заполните_Список!AG260</f>
        <v>0</v>
      </c>
      <c r="AN351" s="236">
        <f>Заполните_Список!AH260</f>
        <v>0</v>
      </c>
      <c r="AO351" s="236">
        <f>Заполните_Список!AI260</f>
        <v>0</v>
      </c>
      <c r="AP351" s="236">
        <f>Заполните_Список!AJ260</f>
        <v>0</v>
      </c>
      <c r="AQ351" s="236">
        <f>Заполните_Список!AK260</f>
        <v>0</v>
      </c>
    </row>
    <row r="352" spans="1:43" ht="18.75" customHeight="1">
      <c r="A352" s="243">
        <f>Заполните_Список!$B261</f>
        <v>349</v>
      </c>
      <c r="B352" s="244">
        <f>Заполните_Список!$C262</f>
        <v>0</v>
      </c>
      <c r="C352" s="258" t="str">
        <f t="shared" si="18"/>
        <v/>
      </c>
      <c r="D352" s="244">
        <f>Заполните_Список!$G262</f>
        <v>0</v>
      </c>
      <c r="E352" s="236"/>
      <c r="F352" s="243">
        <f t="shared" si="19"/>
        <v>349</v>
      </c>
      <c r="G352" s="236" t="e">
        <f>LEFT(Заполните_Список!$F262,FIND(" ",Заполните_Список!$F262,1)-1)</f>
        <v>#VALUE!</v>
      </c>
      <c r="H352" s="236" t="e">
        <f>MID(Заполните_Список!$F262,FIND(" ",Заполните_Список!$F262,1)+1,(FIND(" ",Заполните_Список!$F262,FIND(" ",Заполните_Список!$F262,1)+1)-FIND(" ",Заполните_Список!$F262,1))-1)</f>
        <v>#VALUE!</v>
      </c>
      <c r="I352" s="236" t="e">
        <f>RIGHT(Заполните_Список!$F262,LEN(Заполните_Список!$F262)-(FIND(" ",Заполните_Список!$F262,FIND(" ",Заполните_Список!$F262,1)+1)))</f>
        <v>#VALUE!</v>
      </c>
      <c r="J352" s="236"/>
      <c r="K352" s="347"/>
      <c r="L352" s="236"/>
      <c r="M352" s="236">
        <f>Заполните_Список!L262</f>
        <v>0</v>
      </c>
      <c r="N352" s="259" t="str">
        <f t="shared" si="20"/>
        <v/>
      </c>
      <c r="O352" s="236">
        <f>Заполните_Список!I262</f>
        <v>0</v>
      </c>
      <c r="P352" s="243"/>
      <c r="Q352" s="243"/>
      <c r="R352" s="243"/>
      <c r="S352" s="243"/>
      <c r="T352" s="236">
        <f>Заполните_Список!N261</f>
        <v>0</v>
      </c>
      <c r="U352" s="236">
        <f>Заполните_Список!O261</f>
        <v>0</v>
      </c>
      <c r="V352" s="236">
        <f>Заполните_Список!P261</f>
        <v>0</v>
      </c>
      <c r="W352" s="236">
        <f>Заполните_Список!Q261</f>
        <v>0</v>
      </c>
      <c r="X352" s="236">
        <f>Заполните_Список!R261</f>
        <v>0</v>
      </c>
      <c r="Y352" s="236">
        <f>Заполните_Список!S261</f>
        <v>0</v>
      </c>
      <c r="Z352" s="236">
        <f>Заполните_Список!T261</f>
        <v>0</v>
      </c>
      <c r="AA352" s="236">
        <f>Заполните_Список!U261</f>
        <v>0</v>
      </c>
      <c r="AB352" s="236">
        <f>Заполните_Список!V261</f>
        <v>0</v>
      </c>
      <c r="AC352" s="236">
        <f>Заполните_Список!W261</f>
        <v>0</v>
      </c>
      <c r="AD352" s="236">
        <f>Заполните_Список!X261</f>
        <v>0</v>
      </c>
      <c r="AE352" s="236">
        <f>Заполните_Список!Y261</f>
        <v>0</v>
      </c>
      <c r="AF352" s="236">
        <f>Заполните_Список!Z261</f>
        <v>0</v>
      </c>
      <c r="AG352" s="236">
        <f>Заполните_Список!AA261</f>
        <v>0</v>
      </c>
      <c r="AH352" s="236">
        <f>Заполните_Список!AB261</f>
        <v>0</v>
      </c>
      <c r="AI352" s="236">
        <f>Заполните_Список!AC261</f>
        <v>0</v>
      </c>
      <c r="AJ352" s="236">
        <f>Заполните_Список!AD261</f>
        <v>0</v>
      </c>
      <c r="AK352" s="236">
        <f>Заполните_Список!AE261</f>
        <v>0</v>
      </c>
      <c r="AL352" s="236">
        <f>Заполните_Список!AF261</f>
        <v>0</v>
      </c>
      <c r="AM352" s="236">
        <f>Заполните_Список!AG261</f>
        <v>0</v>
      </c>
      <c r="AN352" s="236">
        <f>Заполните_Список!AH261</f>
        <v>0</v>
      </c>
      <c r="AO352" s="236">
        <f>Заполните_Список!AI261</f>
        <v>0</v>
      </c>
      <c r="AP352" s="236">
        <f>Заполните_Список!AJ261</f>
        <v>0</v>
      </c>
      <c r="AQ352" s="236">
        <f>Заполните_Список!AK261</f>
        <v>0</v>
      </c>
    </row>
    <row r="353" spans="1:43" ht="18.75" customHeight="1">
      <c r="A353" s="243">
        <f>Заполните_Список!$B262</f>
        <v>350</v>
      </c>
      <c r="B353" s="244">
        <f>Заполните_Список!$C263</f>
        <v>0</v>
      </c>
      <c r="C353" s="258" t="str">
        <f t="shared" si="18"/>
        <v/>
      </c>
      <c r="D353" s="244">
        <f>Заполните_Список!$G263</f>
        <v>0</v>
      </c>
      <c r="E353" s="236"/>
      <c r="F353" s="243">
        <f t="shared" si="19"/>
        <v>350</v>
      </c>
      <c r="G353" s="236" t="e">
        <f>LEFT(Заполните_Список!$F263,FIND(" ",Заполните_Список!$F263,1)-1)</f>
        <v>#VALUE!</v>
      </c>
      <c r="H353" s="236" t="e">
        <f>MID(Заполните_Список!$F263,FIND(" ",Заполните_Список!$F263,1)+1,(FIND(" ",Заполните_Список!$F263,FIND(" ",Заполните_Список!$F263,1)+1)-FIND(" ",Заполните_Список!$F263,1))-1)</f>
        <v>#VALUE!</v>
      </c>
      <c r="I353" s="236" t="e">
        <f>RIGHT(Заполните_Список!$F263,LEN(Заполните_Список!$F263)-(FIND(" ",Заполните_Список!$F263,FIND(" ",Заполните_Список!$F263,1)+1)))</f>
        <v>#VALUE!</v>
      </c>
      <c r="J353" s="236"/>
      <c r="K353" s="347"/>
      <c r="L353" s="236"/>
      <c r="M353" s="236">
        <f>Заполните_Список!L263</f>
        <v>0</v>
      </c>
      <c r="N353" s="259" t="str">
        <f t="shared" si="20"/>
        <v/>
      </c>
      <c r="O353" s="236">
        <f>Заполните_Список!I263</f>
        <v>0</v>
      </c>
      <c r="P353" s="243"/>
      <c r="Q353" s="243"/>
      <c r="R353" s="243"/>
      <c r="S353" s="243"/>
      <c r="T353" s="236">
        <f>Заполните_Список!N262</f>
        <v>0</v>
      </c>
      <c r="U353" s="236">
        <f>Заполните_Список!O262</f>
        <v>0</v>
      </c>
      <c r="V353" s="236">
        <f>Заполните_Список!P262</f>
        <v>0</v>
      </c>
      <c r="W353" s="236">
        <f>Заполните_Список!Q262</f>
        <v>0</v>
      </c>
      <c r="X353" s="236">
        <f>Заполните_Список!R262</f>
        <v>0</v>
      </c>
      <c r="Y353" s="236">
        <f>Заполните_Список!S262</f>
        <v>0</v>
      </c>
      <c r="Z353" s="236">
        <f>Заполните_Список!T262</f>
        <v>0</v>
      </c>
      <c r="AA353" s="236">
        <f>Заполните_Список!U262</f>
        <v>0</v>
      </c>
      <c r="AB353" s="236">
        <f>Заполните_Список!V262</f>
        <v>0</v>
      </c>
      <c r="AC353" s="236">
        <f>Заполните_Список!W262</f>
        <v>0</v>
      </c>
      <c r="AD353" s="236">
        <f>Заполните_Список!X262</f>
        <v>0</v>
      </c>
      <c r="AE353" s="236">
        <f>Заполните_Список!Y262</f>
        <v>0</v>
      </c>
      <c r="AF353" s="236">
        <f>Заполните_Список!Z262</f>
        <v>0</v>
      </c>
      <c r="AG353" s="236">
        <f>Заполните_Список!AA262</f>
        <v>0</v>
      </c>
      <c r="AH353" s="236">
        <f>Заполните_Список!AB262</f>
        <v>0</v>
      </c>
      <c r="AI353" s="236">
        <f>Заполните_Список!AC262</f>
        <v>0</v>
      </c>
      <c r="AJ353" s="236">
        <f>Заполните_Список!AD262</f>
        <v>0</v>
      </c>
      <c r="AK353" s="236">
        <f>Заполните_Список!AE262</f>
        <v>0</v>
      </c>
      <c r="AL353" s="236">
        <f>Заполните_Список!AF262</f>
        <v>0</v>
      </c>
      <c r="AM353" s="236">
        <f>Заполните_Список!AG262</f>
        <v>0</v>
      </c>
      <c r="AN353" s="236">
        <f>Заполните_Список!AH262</f>
        <v>0</v>
      </c>
      <c r="AO353" s="236">
        <f>Заполните_Список!AI262</f>
        <v>0</v>
      </c>
      <c r="AP353" s="236">
        <f>Заполните_Список!AJ262</f>
        <v>0</v>
      </c>
      <c r="AQ353" s="236">
        <f>Заполните_Список!AK262</f>
        <v>0</v>
      </c>
    </row>
    <row r="354" spans="1:43" ht="18.75" customHeight="1">
      <c r="A354" s="243">
        <f>Заполните_Список!$B263</f>
        <v>351</v>
      </c>
      <c r="B354" s="244">
        <f>Заполните_Список!$C264</f>
        <v>0</v>
      </c>
      <c r="C354" s="258" t="str">
        <f t="shared" si="18"/>
        <v/>
      </c>
      <c r="D354" s="244">
        <f>Заполните_Список!$G264</f>
        <v>0</v>
      </c>
      <c r="E354" s="236"/>
      <c r="F354" s="243">
        <f t="shared" si="19"/>
        <v>351</v>
      </c>
      <c r="G354" s="236" t="e">
        <f>LEFT(Заполните_Список!$F264,FIND(" ",Заполните_Список!$F264,1)-1)</f>
        <v>#VALUE!</v>
      </c>
      <c r="H354" s="236" t="e">
        <f>MID(Заполните_Список!$F264,FIND(" ",Заполните_Список!$F264,1)+1,(FIND(" ",Заполните_Список!$F264,FIND(" ",Заполните_Список!$F264,1)+1)-FIND(" ",Заполните_Список!$F264,1))-1)</f>
        <v>#VALUE!</v>
      </c>
      <c r="I354" s="236" t="e">
        <f>RIGHT(Заполните_Список!$F264,LEN(Заполните_Список!$F264)-(FIND(" ",Заполните_Список!$F264,FIND(" ",Заполните_Список!$F264,1)+1)))</f>
        <v>#VALUE!</v>
      </c>
      <c r="J354" s="236"/>
      <c r="K354" s="347"/>
      <c r="L354" s="236"/>
      <c r="M354" s="236">
        <f>Заполните_Список!L264</f>
        <v>0</v>
      </c>
      <c r="N354" s="259" t="str">
        <f t="shared" si="20"/>
        <v/>
      </c>
      <c r="O354" s="236">
        <f>Заполните_Список!I264</f>
        <v>0</v>
      </c>
      <c r="P354" s="243"/>
      <c r="Q354" s="243"/>
      <c r="R354" s="243"/>
      <c r="S354" s="243"/>
      <c r="T354" s="236">
        <f>Заполните_Список!N263</f>
        <v>0</v>
      </c>
      <c r="U354" s="236">
        <f>Заполните_Список!O263</f>
        <v>0</v>
      </c>
      <c r="V354" s="236">
        <f>Заполните_Список!P263</f>
        <v>0</v>
      </c>
      <c r="W354" s="236">
        <f>Заполните_Список!Q263</f>
        <v>0</v>
      </c>
      <c r="X354" s="236">
        <f>Заполните_Список!R263</f>
        <v>0</v>
      </c>
      <c r="Y354" s="236">
        <f>Заполните_Список!S263</f>
        <v>0</v>
      </c>
      <c r="Z354" s="236">
        <f>Заполните_Список!T263</f>
        <v>0</v>
      </c>
      <c r="AA354" s="236">
        <f>Заполните_Список!U263</f>
        <v>0</v>
      </c>
      <c r="AB354" s="236">
        <f>Заполните_Список!V263</f>
        <v>0</v>
      </c>
      <c r="AC354" s="236">
        <f>Заполните_Список!W263</f>
        <v>0</v>
      </c>
      <c r="AD354" s="236">
        <f>Заполните_Список!X263</f>
        <v>0</v>
      </c>
      <c r="AE354" s="236">
        <f>Заполните_Список!Y263</f>
        <v>0</v>
      </c>
      <c r="AF354" s="236">
        <f>Заполните_Список!Z263</f>
        <v>0</v>
      </c>
      <c r="AG354" s="236">
        <f>Заполните_Список!AA263</f>
        <v>0</v>
      </c>
      <c r="AH354" s="236">
        <f>Заполните_Список!AB263</f>
        <v>0</v>
      </c>
      <c r="AI354" s="236">
        <f>Заполните_Список!AC263</f>
        <v>0</v>
      </c>
      <c r="AJ354" s="236">
        <f>Заполните_Список!AD263</f>
        <v>0</v>
      </c>
      <c r="AK354" s="236">
        <f>Заполните_Список!AE263</f>
        <v>0</v>
      </c>
      <c r="AL354" s="236">
        <f>Заполните_Список!AF263</f>
        <v>0</v>
      </c>
      <c r="AM354" s="236">
        <f>Заполните_Список!AG263</f>
        <v>0</v>
      </c>
      <c r="AN354" s="236">
        <f>Заполните_Список!AH263</f>
        <v>0</v>
      </c>
      <c r="AO354" s="236">
        <f>Заполните_Список!AI263</f>
        <v>0</v>
      </c>
      <c r="AP354" s="236">
        <f>Заполните_Список!AJ263</f>
        <v>0</v>
      </c>
      <c r="AQ354" s="236">
        <f>Заполните_Список!AK263</f>
        <v>0</v>
      </c>
    </row>
    <row r="355" spans="1:43" ht="18.75" customHeight="1">
      <c r="A355" s="243">
        <f>Заполните_Список!$B264</f>
        <v>352</v>
      </c>
      <c r="B355" s="244">
        <f>Заполните_Список!$C265</f>
        <v>0</v>
      </c>
      <c r="C355" s="258" t="str">
        <f t="shared" si="18"/>
        <v/>
      </c>
      <c r="D355" s="244">
        <f>Заполните_Список!$G265</f>
        <v>0</v>
      </c>
      <c r="E355" s="236"/>
      <c r="F355" s="243">
        <f t="shared" si="19"/>
        <v>352</v>
      </c>
      <c r="G355" s="236" t="e">
        <f>LEFT(Заполните_Список!$F265,FIND(" ",Заполните_Список!$F265,1)-1)</f>
        <v>#VALUE!</v>
      </c>
      <c r="H355" s="236" t="e">
        <f>MID(Заполните_Список!$F265,FIND(" ",Заполните_Список!$F265,1)+1,(FIND(" ",Заполните_Список!$F265,FIND(" ",Заполните_Список!$F265,1)+1)-FIND(" ",Заполните_Список!$F265,1))-1)</f>
        <v>#VALUE!</v>
      </c>
      <c r="I355" s="236" t="e">
        <f>RIGHT(Заполните_Список!$F265,LEN(Заполните_Список!$F265)-(FIND(" ",Заполните_Список!$F265,FIND(" ",Заполните_Список!$F265,1)+1)))</f>
        <v>#VALUE!</v>
      </c>
      <c r="J355" s="236"/>
      <c r="K355" s="347"/>
      <c r="L355" s="236"/>
      <c r="M355" s="236">
        <f>Заполните_Список!L265</f>
        <v>0</v>
      </c>
      <c r="N355" s="259" t="str">
        <f t="shared" si="20"/>
        <v/>
      </c>
      <c r="O355" s="236">
        <f>Заполните_Список!I265</f>
        <v>0</v>
      </c>
      <c r="P355" s="243"/>
      <c r="Q355" s="243"/>
      <c r="R355" s="243"/>
      <c r="S355" s="243"/>
      <c r="T355" s="236">
        <f>Заполните_Список!N264</f>
        <v>0</v>
      </c>
      <c r="U355" s="236">
        <f>Заполните_Список!O264</f>
        <v>0</v>
      </c>
      <c r="V355" s="236">
        <f>Заполните_Список!P264</f>
        <v>0</v>
      </c>
      <c r="W355" s="236">
        <f>Заполните_Список!Q264</f>
        <v>0</v>
      </c>
      <c r="X355" s="236">
        <f>Заполните_Список!R264</f>
        <v>0</v>
      </c>
      <c r="Y355" s="236">
        <f>Заполните_Список!S264</f>
        <v>0</v>
      </c>
      <c r="Z355" s="236">
        <f>Заполните_Список!T264</f>
        <v>0</v>
      </c>
      <c r="AA355" s="236">
        <f>Заполните_Список!U264</f>
        <v>0</v>
      </c>
      <c r="AB355" s="236">
        <f>Заполните_Список!V264</f>
        <v>0</v>
      </c>
      <c r="AC355" s="236">
        <f>Заполните_Список!W264</f>
        <v>0</v>
      </c>
      <c r="AD355" s="236">
        <f>Заполните_Список!X264</f>
        <v>0</v>
      </c>
      <c r="AE355" s="236">
        <f>Заполните_Список!Y264</f>
        <v>0</v>
      </c>
      <c r="AF355" s="236">
        <f>Заполните_Список!Z264</f>
        <v>0</v>
      </c>
      <c r="AG355" s="236">
        <f>Заполните_Список!AA264</f>
        <v>0</v>
      </c>
      <c r="AH355" s="236">
        <f>Заполните_Список!AB264</f>
        <v>0</v>
      </c>
      <c r="AI355" s="236">
        <f>Заполните_Список!AC264</f>
        <v>0</v>
      </c>
      <c r="AJ355" s="236">
        <f>Заполните_Список!AD264</f>
        <v>0</v>
      </c>
      <c r="AK355" s="236">
        <f>Заполните_Список!AE264</f>
        <v>0</v>
      </c>
      <c r="AL355" s="236">
        <f>Заполните_Список!AF264</f>
        <v>0</v>
      </c>
      <c r="AM355" s="236">
        <f>Заполните_Список!AG264</f>
        <v>0</v>
      </c>
      <c r="AN355" s="236">
        <f>Заполните_Список!AH264</f>
        <v>0</v>
      </c>
      <c r="AO355" s="236">
        <f>Заполните_Список!AI264</f>
        <v>0</v>
      </c>
      <c r="AP355" s="236">
        <f>Заполните_Список!AJ264</f>
        <v>0</v>
      </c>
      <c r="AQ355" s="236">
        <f>Заполните_Список!AK264</f>
        <v>0</v>
      </c>
    </row>
    <row r="356" spans="1:43" ht="18.75" customHeight="1">
      <c r="A356" s="243">
        <f>Заполните_Список!$B265</f>
        <v>353</v>
      </c>
      <c r="B356" s="244">
        <f>Заполните_Список!$C266</f>
        <v>0</v>
      </c>
      <c r="C356" s="258" t="str">
        <f t="shared" si="18"/>
        <v/>
      </c>
      <c r="D356" s="244">
        <f>Заполните_Список!$G266</f>
        <v>0</v>
      </c>
      <c r="E356" s="236"/>
      <c r="F356" s="243">
        <f t="shared" si="19"/>
        <v>353</v>
      </c>
      <c r="G356" s="236" t="e">
        <f>LEFT(Заполните_Список!$F266,FIND(" ",Заполните_Список!$F266,1)-1)</f>
        <v>#VALUE!</v>
      </c>
      <c r="H356" s="236" t="e">
        <f>MID(Заполните_Список!$F266,FIND(" ",Заполните_Список!$F266,1)+1,(FIND(" ",Заполните_Список!$F266,FIND(" ",Заполните_Список!$F266,1)+1)-FIND(" ",Заполните_Список!$F266,1))-1)</f>
        <v>#VALUE!</v>
      </c>
      <c r="I356" s="236" t="e">
        <f>RIGHT(Заполните_Список!$F266,LEN(Заполните_Список!$F266)-(FIND(" ",Заполните_Список!$F266,FIND(" ",Заполните_Список!$F266,1)+1)))</f>
        <v>#VALUE!</v>
      </c>
      <c r="J356" s="236"/>
      <c r="K356" s="347"/>
      <c r="L356" s="236"/>
      <c r="M356" s="236">
        <f>Заполните_Список!L266</f>
        <v>0</v>
      </c>
      <c r="N356" s="259" t="str">
        <f t="shared" si="20"/>
        <v/>
      </c>
      <c r="O356" s="236">
        <f>Заполните_Список!I266</f>
        <v>0</v>
      </c>
      <c r="P356" s="243"/>
      <c r="Q356" s="243"/>
      <c r="R356" s="243"/>
      <c r="S356" s="243"/>
      <c r="T356" s="236">
        <f>Заполните_Список!N265</f>
        <v>0</v>
      </c>
      <c r="U356" s="236">
        <f>Заполните_Список!O265</f>
        <v>0</v>
      </c>
      <c r="V356" s="236">
        <f>Заполните_Список!P265</f>
        <v>0</v>
      </c>
      <c r="W356" s="236">
        <f>Заполните_Список!Q265</f>
        <v>0</v>
      </c>
      <c r="X356" s="236">
        <f>Заполните_Список!R265</f>
        <v>0</v>
      </c>
      <c r="Y356" s="236">
        <f>Заполните_Список!S265</f>
        <v>0</v>
      </c>
      <c r="Z356" s="236">
        <f>Заполните_Список!T265</f>
        <v>0</v>
      </c>
      <c r="AA356" s="236">
        <f>Заполните_Список!U265</f>
        <v>0</v>
      </c>
      <c r="AB356" s="236">
        <f>Заполните_Список!V265</f>
        <v>0</v>
      </c>
      <c r="AC356" s="236">
        <f>Заполните_Список!W265</f>
        <v>0</v>
      </c>
      <c r="AD356" s="236">
        <f>Заполните_Список!X265</f>
        <v>0</v>
      </c>
      <c r="AE356" s="236">
        <f>Заполните_Список!Y265</f>
        <v>0</v>
      </c>
      <c r="AF356" s="236">
        <f>Заполните_Список!Z265</f>
        <v>0</v>
      </c>
      <c r="AG356" s="236">
        <f>Заполните_Список!AA265</f>
        <v>0</v>
      </c>
      <c r="AH356" s="236">
        <f>Заполните_Список!AB265</f>
        <v>0</v>
      </c>
      <c r="AI356" s="236">
        <f>Заполните_Список!AC265</f>
        <v>0</v>
      </c>
      <c r="AJ356" s="236">
        <f>Заполните_Список!AD265</f>
        <v>0</v>
      </c>
      <c r="AK356" s="236">
        <f>Заполните_Список!AE265</f>
        <v>0</v>
      </c>
      <c r="AL356" s="236">
        <f>Заполните_Список!AF265</f>
        <v>0</v>
      </c>
      <c r="AM356" s="236">
        <f>Заполните_Список!AG265</f>
        <v>0</v>
      </c>
      <c r="AN356" s="236">
        <f>Заполните_Список!AH265</f>
        <v>0</v>
      </c>
      <c r="AO356" s="236">
        <f>Заполните_Список!AI265</f>
        <v>0</v>
      </c>
      <c r="AP356" s="236">
        <f>Заполните_Список!AJ265</f>
        <v>0</v>
      </c>
      <c r="AQ356" s="236">
        <f>Заполните_Список!AK265</f>
        <v>0</v>
      </c>
    </row>
    <row r="357" spans="1:43" ht="18.75" customHeight="1">
      <c r="A357" s="243">
        <f>Заполните_Список!$B266</f>
        <v>354</v>
      </c>
      <c r="B357" s="244">
        <f>Заполните_Список!$C267</f>
        <v>0</v>
      </c>
      <c r="C357" s="258" t="str">
        <f t="shared" si="18"/>
        <v/>
      </c>
      <c r="D357" s="244">
        <f>Заполните_Список!$G267</f>
        <v>0</v>
      </c>
      <c r="E357" s="236"/>
      <c r="F357" s="243">
        <f t="shared" si="19"/>
        <v>354</v>
      </c>
      <c r="G357" s="236" t="e">
        <f>LEFT(Заполните_Список!$F267,FIND(" ",Заполните_Список!$F267,1)-1)</f>
        <v>#VALUE!</v>
      </c>
      <c r="H357" s="236" t="e">
        <f>MID(Заполните_Список!$F267,FIND(" ",Заполните_Список!$F267,1)+1,(FIND(" ",Заполните_Список!$F267,FIND(" ",Заполните_Список!$F267,1)+1)-FIND(" ",Заполните_Список!$F267,1))-1)</f>
        <v>#VALUE!</v>
      </c>
      <c r="I357" s="236" t="e">
        <f>RIGHT(Заполните_Список!$F267,LEN(Заполните_Список!$F267)-(FIND(" ",Заполните_Список!$F267,FIND(" ",Заполните_Список!$F267,1)+1)))</f>
        <v>#VALUE!</v>
      </c>
      <c r="J357" s="236"/>
      <c r="K357" s="347"/>
      <c r="L357" s="236"/>
      <c r="M357" s="236">
        <f>Заполните_Список!L267</f>
        <v>0</v>
      </c>
      <c r="N357" s="259" t="str">
        <f t="shared" si="20"/>
        <v/>
      </c>
      <c r="O357" s="236">
        <f>Заполните_Список!I267</f>
        <v>0</v>
      </c>
      <c r="P357" s="243"/>
      <c r="Q357" s="243"/>
      <c r="R357" s="243"/>
      <c r="S357" s="243"/>
      <c r="T357" s="236">
        <f>Заполните_Список!N266</f>
        <v>0</v>
      </c>
      <c r="U357" s="236">
        <f>Заполните_Список!O266</f>
        <v>0</v>
      </c>
      <c r="V357" s="236">
        <f>Заполните_Список!P266</f>
        <v>0</v>
      </c>
      <c r="W357" s="236">
        <f>Заполните_Список!Q266</f>
        <v>0</v>
      </c>
      <c r="X357" s="236">
        <f>Заполните_Список!R266</f>
        <v>0</v>
      </c>
      <c r="Y357" s="236">
        <f>Заполните_Список!S266</f>
        <v>0</v>
      </c>
      <c r="Z357" s="236">
        <f>Заполните_Список!T266</f>
        <v>0</v>
      </c>
      <c r="AA357" s="236">
        <f>Заполните_Список!U266</f>
        <v>0</v>
      </c>
      <c r="AB357" s="236">
        <f>Заполните_Список!V266</f>
        <v>0</v>
      </c>
      <c r="AC357" s="236">
        <f>Заполните_Список!W266</f>
        <v>0</v>
      </c>
      <c r="AD357" s="236">
        <f>Заполните_Список!X266</f>
        <v>0</v>
      </c>
      <c r="AE357" s="236">
        <f>Заполните_Список!Y266</f>
        <v>0</v>
      </c>
      <c r="AF357" s="236">
        <f>Заполните_Список!Z266</f>
        <v>0</v>
      </c>
      <c r="AG357" s="236">
        <f>Заполните_Список!AA266</f>
        <v>0</v>
      </c>
      <c r="AH357" s="236">
        <f>Заполните_Список!AB266</f>
        <v>0</v>
      </c>
      <c r="AI357" s="236">
        <f>Заполните_Список!AC266</f>
        <v>0</v>
      </c>
      <c r="AJ357" s="236">
        <f>Заполните_Список!AD266</f>
        <v>0</v>
      </c>
      <c r="AK357" s="236">
        <f>Заполните_Список!AE266</f>
        <v>0</v>
      </c>
      <c r="AL357" s="236">
        <f>Заполните_Список!AF266</f>
        <v>0</v>
      </c>
      <c r="AM357" s="236">
        <f>Заполните_Список!AG266</f>
        <v>0</v>
      </c>
      <c r="AN357" s="236">
        <f>Заполните_Список!AH266</f>
        <v>0</v>
      </c>
      <c r="AO357" s="236">
        <f>Заполните_Список!AI266</f>
        <v>0</v>
      </c>
      <c r="AP357" s="236">
        <f>Заполните_Список!AJ266</f>
        <v>0</v>
      </c>
      <c r="AQ357" s="236">
        <f>Заполните_Список!AK266</f>
        <v>0</v>
      </c>
    </row>
    <row r="358" spans="1:43" ht="18.75" customHeight="1">
      <c r="A358" s="243">
        <f>Заполните_Список!$B267</f>
        <v>355</v>
      </c>
      <c r="B358" s="244">
        <f>Заполните_Список!$C268</f>
        <v>0</v>
      </c>
      <c r="C358" s="258" t="str">
        <f t="shared" si="18"/>
        <v/>
      </c>
      <c r="D358" s="244">
        <f>Заполните_Список!$G268</f>
        <v>0</v>
      </c>
      <c r="E358" s="236"/>
      <c r="F358" s="243">
        <f t="shared" si="19"/>
        <v>355</v>
      </c>
      <c r="G358" s="236" t="e">
        <f>LEFT(Заполните_Список!$F268,FIND(" ",Заполните_Список!$F268,1)-1)</f>
        <v>#VALUE!</v>
      </c>
      <c r="H358" s="236" t="e">
        <f>MID(Заполните_Список!$F268,FIND(" ",Заполните_Список!$F268,1)+1,(FIND(" ",Заполните_Список!$F268,FIND(" ",Заполните_Список!$F268,1)+1)-FIND(" ",Заполните_Список!$F268,1))-1)</f>
        <v>#VALUE!</v>
      </c>
      <c r="I358" s="236" t="e">
        <f>RIGHT(Заполните_Список!$F268,LEN(Заполните_Список!$F268)-(FIND(" ",Заполните_Список!$F268,FIND(" ",Заполните_Список!$F268,1)+1)))</f>
        <v>#VALUE!</v>
      </c>
      <c r="J358" s="236"/>
      <c r="K358" s="347"/>
      <c r="L358" s="236"/>
      <c r="M358" s="236">
        <f>Заполните_Список!L268</f>
        <v>0</v>
      </c>
      <c r="N358" s="259" t="str">
        <f t="shared" si="20"/>
        <v/>
      </c>
      <c r="O358" s="236">
        <f>Заполните_Список!I268</f>
        <v>0</v>
      </c>
      <c r="P358" s="243"/>
      <c r="Q358" s="243"/>
      <c r="R358" s="243"/>
      <c r="S358" s="243"/>
      <c r="T358" s="236">
        <f>Заполните_Список!N267</f>
        <v>0</v>
      </c>
      <c r="U358" s="236">
        <f>Заполните_Список!O267</f>
        <v>0</v>
      </c>
      <c r="V358" s="236">
        <f>Заполните_Список!P267</f>
        <v>0</v>
      </c>
      <c r="W358" s="236">
        <f>Заполните_Список!Q267</f>
        <v>0</v>
      </c>
      <c r="X358" s="236">
        <f>Заполните_Список!R267</f>
        <v>0</v>
      </c>
      <c r="Y358" s="236">
        <f>Заполните_Список!S267</f>
        <v>0</v>
      </c>
      <c r="Z358" s="236">
        <f>Заполните_Список!T267</f>
        <v>0</v>
      </c>
      <c r="AA358" s="236">
        <f>Заполните_Список!U267</f>
        <v>0</v>
      </c>
      <c r="AB358" s="236">
        <f>Заполните_Список!V267</f>
        <v>0</v>
      </c>
      <c r="AC358" s="236">
        <f>Заполните_Список!W267</f>
        <v>0</v>
      </c>
      <c r="AD358" s="236">
        <f>Заполните_Список!X267</f>
        <v>0</v>
      </c>
      <c r="AE358" s="236">
        <f>Заполните_Список!Y267</f>
        <v>0</v>
      </c>
      <c r="AF358" s="236">
        <f>Заполните_Список!Z267</f>
        <v>0</v>
      </c>
      <c r="AG358" s="236">
        <f>Заполните_Список!AA267</f>
        <v>0</v>
      </c>
      <c r="AH358" s="236">
        <f>Заполните_Список!AB267</f>
        <v>0</v>
      </c>
      <c r="AI358" s="236">
        <f>Заполните_Список!AC267</f>
        <v>0</v>
      </c>
      <c r="AJ358" s="236">
        <f>Заполните_Список!AD267</f>
        <v>0</v>
      </c>
      <c r="AK358" s="236">
        <f>Заполните_Список!AE267</f>
        <v>0</v>
      </c>
      <c r="AL358" s="236">
        <f>Заполните_Список!AF267</f>
        <v>0</v>
      </c>
      <c r="AM358" s="236">
        <f>Заполните_Список!AG267</f>
        <v>0</v>
      </c>
      <c r="AN358" s="236">
        <f>Заполните_Список!AH267</f>
        <v>0</v>
      </c>
      <c r="AO358" s="236">
        <f>Заполните_Список!AI267</f>
        <v>0</v>
      </c>
      <c r="AP358" s="236">
        <f>Заполните_Список!AJ267</f>
        <v>0</v>
      </c>
      <c r="AQ358" s="236">
        <f>Заполните_Список!AK267</f>
        <v>0</v>
      </c>
    </row>
    <row r="359" spans="1:43" ht="18.75" customHeight="1">
      <c r="A359" s="243">
        <f>Заполните_Список!$B268</f>
        <v>356</v>
      </c>
      <c r="B359" s="244">
        <f>Заполните_Список!$C269</f>
        <v>0</v>
      </c>
      <c r="C359" s="258" t="str">
        <f t="shared" si="18"/>
        <v/>
      </c>
      <c r="D359" s="244">
        <f>Заполните_Список!$G269</f>
        <v>0</v>
      </c>
      <c r="E359" s="236"/>
      <c r="F359" s="243">
        <f t="shared" si="19"/>
        <v>356</v>
      </c>
      <c r="G359" s="236" t="e">
        <f>LEFT(Заполните_Список!$F269,FIND(" ",Заполните_Список!$F269,1)-1)</f>
        <v>#VALUE!</v>
      </c>
      <c r="H359" s="236" t="e">
        <f>MID(Заполните_Список!$F269,FIND(" ",Заполните_Список!$F269,1)+1,(FIND(" ",Заполните_Список!$F269,FIND(" ",Заполните_Список!$F269,1)+1)-FIND(" ",Заполните_Список!$F269,1))-1)</f>
        <v>#VALUE!</v>
      </c>
      <c r="I359" s="236" t="e">
        <f>RIGHT(Заполните_Список!$F269,LEN(Заполните_Список!$F269)-(FIND(" ",Заполните_Список!$F269,FIND(" ",Заполните_Список!$F269,1)+1)))</f>
        <v>#VALUE!</v>
      </c>
      <c r="J359" s="236"/>
      <c r="K359" s="347"/>
      <c r="L359" s="236"/>
      <c r="M359" s="236">
        <f>Заполните_Список!L269</f>
        <v>0</v>
      </c>
      <c r="N359" s="259" t="str">
        <f t="shared" si="20"/>
        <v/>
      </c>
      <c r="O359" s="236">
        <f>Заполните_Список!I269</f>
        <v>0</v>
      </c>
      <c r="P359" s="243"/>
      <c r="Q359" s="243"/>
      <c r="R359" s="243"/>
      <c r="S359" s="243"/>
      <c r="T359" s="236">
        <f>Заполните_Список!N268</f>
        <v>0</v>
      </c>
      <c r="U359" s="236">
        <f>Заполните_Список!O268</f>
        <v>0</v>
      </c>
      <c r="V359" s="236">
        <f>Заполните_Список!P268</f>
        <v>0</v>
      </c>
      <c r="W359" s="236">
        <f>Заполните_Список!Q268</f>
        <v>0</v>
      </c>
      <c r="X359" s="236">
        <f>Заполните_Список!R268</f>
        <v>0</v>
      </c>
      <c r="Y359" s="236">
        <f>Заполните_Список!S268</f>
        <v>0</v>
      </c>
      <c r="Z359" s="236">
        <f>Заполните_Список!T268</f>
        <v>0</v>
      </c>
      <c r="AA359" s="236">
        <f>Заполните_Список!U268</f>
        <v>0</v>
      </c>
      <c r="AB359" s="236">
        <f>Заполните_Список!V268</f>
        <v>0</v>
      </c>
      <c r="AC359" s="236">
        <f>Заполните_Список!W268</f>
        <v>0</v>
      </c>
      <c r="AD359" s="236">
        <f>Заполните_Список!X268</f>
        <v>0</v>
      </c>
      <c r="AE359" s="236">
        <f>Заполните_Список!Y268</f>
        <v>0</v>
      </c>
      <c r="AF359" s="236">
        <f>Заполните_Список!Z268</f>
        <v>0</v>
      </c>
      <c r="AG359" s="236">
        <f>Заполните_Список!AA268</f>
        <v>0</v>
      </c>
      <c r="AH359" s="236">
        <f>Заполните_Список!AB268</f>
        <v>0</v>
      </c>
      <c r="AI359" s="236">
        <f>Заполните_Список!AC268</f>
        <v>0</v>
      </c>
      <c r="AJ359" s="236">
        <f>Заполните_Список!AD268</f>
        <v>0</v>
      </c>
      <c r="AK359" s="236">
        <f>Заполните_Список!AE268</f>
        <v>0</v>
      </c>
      <c r="AL359" s="236">
        <f>Заполните_Список!AF268</f>
        <v>0</v>
      </c>
      <c r="AM359" s="236">
        <f>Заполните_Список!AG268</f>
        <v>0</v>
      </c>
      <c r="AN359" s="236">
        <f>Заполните_Список!AH268</f>
        <v>0</v>
      </c>
      <c r="AO359" s="236">
        <f>Заполните_Список!AI268</f>
        <v>0</v>
      </c>
      <c r="AP359" s="236">
        <f>Заполните_Список!AJ268</f>
        <v>0</v>
      </c>
      <c r="AQ359" s="236">
        <f>Заполните_Список!AK268</f>
        <v>0</v>
      </c>
    </row>
    <row r="360" spans="1:43" ht="18.75" customHeight="1">
      <c r="A360" s="243">
        <f>Заполните_Список!$B269</f>
        <v>357</v>
      </c>
      <c r="B360" s="244">
        <f>Заполните_Список!$C270</f>
        <v>0</v>
      </c>
      <c r="C360" s="258" t="str">
        <f t="shared" si="18"/>
        <v/>
      </c>
      <c r="D360" s="244">
        <f>Заполните_Список!$G270</f>
        <v>0</v>
      </c>
      <c r="E360" s="236"/>
      <c r="F360" s="243">
        <f t="shared" si="19"/>
        <v>357</v>
      </c>
      <c r="G360" s="236" t="e">
        <f>LEFT(Заполните_Список!$F270,FIND(" ",Заполните_Список!$F270,1)-1)</f>
        <v>#VALUE!</v>
      </c>
      <c r="H360" s="236" t="e">
        <f>MID(Заполните_Список!$F270,FIND(" ",Заполните_Список!$F270,1)+1,(FIND(" ",Заполните_Список!$F270,FIND(" ",Заполните_Список!$F270,1)+1)-FIND(" ",Заполните_Список!$F270,1))-1)</f>
        <v>#VALUE!</v>
      </c>
      <c r="I360" s="236" t="e">
        <f>RIGHT(Заполните_Список!$F270,LEN(Заполните_Список!$F270)-(FIND(" ",Заполните_Список!$F270,FIND(" ",Заполните_Список!$F270,1)+1)))</f>
        <v>#VALUE!</v>
      </c>
      <c r="J360" s="236"/>
      <c r="K360" s="347"/>
      <c r="L360" s="236"/>
      <c r="M360" s="236">
        <f>Заполните_Список!L270</f>
        <v>0</v>
      </c>
      <c r="N360" s="259" t="str">
        <f t="shared" si="20"/>
        <v/>
      </c>
      <c r="O360" s="236">
        <f>Заполните_Список!I270</f>
        <v>0</v>
      </c>
      <c r="P360" s="243"/>
      <c r="Q360" s="243"/>
      <c r="R360" s="243"/>
      <c r="S360" s="243"/>
      <c r="T360" s="236">
        <f>Заполните_Список!N269</f>
        <v>0</v>
      </c>
      <c r="U360" s="236">
        <f>Заполните_Список!O269</f>
        <v>0</v>
      </c>
      <c r="V360" s="236">
        <f>Заполните_Список!P269</f>
        <v>0</v>
      </c>
      <c r="W360" s="236">
        <f>Заполните_Список!Q269</f>
        <v>0</v>
      </c>
      <c r="X360" s="236">
        <f>Заполните_Список!R269</f>
        <v>0</v>
      </c>
      <c r="Y360" s="236">
        <f>Заполните_Список!S269</f>
        <v>0</v>
      </c>
      <c r="Z360" s="236">
        <f>Заполните_Список!T269</f>
        <v>0</v>
      </c>
      <c r="AA360" s="236">
        <f>Заполните_Список!U269</f>
        <v>0</v>
      </c>
      <c r="AB360" s="236">
        <f>Заполните_Список!V269</f>
        <v>0</v>
      </c>
      <c r="AC360" s="236">
        <f>Заполните_Список!W269</f>
        <v>0</v>
      </c>
      <c r="AD360" s="236">
        <f>Заполните_Список!X269</f>
        <v>0</v>
      </c>
      <c r="AE360" s="236">
        <f>Заполните_Список!Y269</f>
        <v>0</v>
      </c>
      <c r="AF360" s="236">
        <f>Заполните_Список!Z269</f>
        <v>0</v>
      </c>
      <c r="AG360" s="236">
        <f>Заполните_Список!AA269</f>
        <v>0</v>
      </c>
      <c r="AH360" s="236">
        <f>Заполните_Список!AB269</f>
        <v>0</v>
      </c>
      <c r="AI360" s="236">
        <f>Заполните_Список!AC269</f>
        <v>0</v>
      </c>
      <c r="AJ360" s="236">
        <f>Заполните_Список!AD269</f>
        <v>0</v>
      </c>
      <c r="AK360" s="236">
        <f>Заполните_Список!AE269</f>
        <v>0</v>
      </c>
      <c r="AL360" s="236">
        <f>Заполните_Список!AF269</f>
        <v>0</v>
      </c>
      <c r="AM360" s="236">
        <f>Заполните_Список!AG269</f>
        <v>0</v>
      </c>
      <c r="AN360" s="236">
        <f>Заполните_Список!AH269</f>
        <v>0</v>
      </c>
      <c r="AO360" s="236">
        <f>Заполните_Список!AI269</f>
        <v>0</v>
      </c>
      <c r="AP360" s="236">
        <f>Заполните_Список!AJ269</f>
        <v>0</v>
      </c>
      <c r="AQ360" s="236">
        <f>Заполните_Список!AK269</f>
        <v>0</v>
      </c>
    </row>
    <row r="361" spans="1:43" ht="18.75" customHeight="1">
      <c r="A361" s="243">
        <f>Заполните_Список!$B270</f>
        <v>358</v>
      </c>
      <c r="B361" s="244">
        <f>Заполните_Список!$C271</f>
        <v>0</v>
      </c>
      <c r="C361" s="258" t="str">
        <f t="shared" si="18"/>
        <v/>
      </c>
      <c r="D361" s="244">
        <f>Заполните_Список!$G271</f>
        <v>0</v>
      </c>
      <c r="E361" s="236"/>
      <c r="F361" s="243">
        <f t="shared" si="19"/>
        <v>358</v>
      </c>
      <c r="G361" s="236" t="e">
        <f>LEFT(Заполните_Список!$F271,FIND(" ",Заполните_Список!$F271,1)-1)</f>
        <v>#VALUE!</v>
      </c>
      <c r="H361" s="236" t="e">
        <f>MID(Заполните_Список!$F271,FIND(" ",Заполните_Список!$F271,1)+1,(FIND(" ",Заполните_Список!$F271,FIND(" ",Заполните_Список!$F271,1)+1)-FIND(" ",Заполните_Список!$F271,1))-1)</f>
        <v>#VALUE!</v>
      </c>
      <c r="I361" s="236" t="e">
        <f>RIGHT(Заполните_Список!$F271,LEN(Заполните_Список!$F271)-(FIND(" ",Заполните_Список!$F271,FIND(" ",Заполните_Список!$F271,1)+1)))</f>
        <v>#VALUE!</v>
      </c>
      <c r="J361" s="236"/>
      <c r="K361" s="347"/>
      <c r="L361" s="236"/>
      <c r="M361" s="236">
        <f>Заполните_Список!L271</f>
        <v>0</v>
      </c>
      <c r="N361" s="259" t="str">
        <f t="shared" si="20"/>
        <v/>
      </c>
      <c r="O361" s="236">
        <f>Заполните_Список!I271</f>
        <v>0</v>
      </c>
      <c r="P361" s="243"/>
      <c r="Q361" s="243"/>
      <c r="R361" s="243"/>
      <c r="S361" s="243"/>
      <c r="T361" s="236">
        <f>Заполните_Список!N270</f>
        <v>0</v>
      </c>
      <c r="U361" s="236">
        <f>Заполните_Список!O270</f>
        <v>0</v>
      </c>
      <c r="V361" s="236">
        <f>Заполните_Список!P270</f>
        <v>0</v>
      </c>
      <c r="W361" s="236">
        <f>Заполните_Список!Q270</f>
        <v>0</v>
      </c>
      <c r="X361" s="236">
        <f>Заполните_Список!R270</f>
        <v>0</v>
      </c>
      <c r="Y361" s="236">
        <f>Заполните_Список!S270</f>
        <v>0</v>
      </c>
      <c r="Z361" s="236">
        <f>Заполните_Список!T270</f>
        <v>0</v>
      </c>
      <c r="AA361" s="236">
        <f>Заполните_Список!U270</f>
        <v>0</v>
      </c>
      <c r="AB361" s="236">
        <f>Заполните_Список!V270</f>
        <v>0</v>
      </c>
      <c r="AC361" s="236">
        <f>Заполните_Список!W270</f>
        <v>0</v>
      </c>
      <c r="AD361" s="236">
        <f>Заполните_Список!X270</f>
        <v>0</v>
      </c>
      <c r="AE361" s="236">
        <f>Заполните_Список!Y270</f>
        <v>0</v>
      </c>
      <c r="AF361" s="236">
        <f>Заполните_Список!Z270</f>
        <v>0</v>
      </c>
      <c r="AG361" s="236">
        <f>Заполните_Список!AA270</f>
        <v>0</v>
      </c>
      <c r="AH361" s="236">
        <f>Заполните_Список!AB270</f>
        <v>0</v>
      </c>
      <c r="AI361" s="236">
        <f>Заполните_Список!AC270</f>
        <v>0</v>
      </c>
      <c r="AJ361" s="236">
        <f>Заполните_Список!AD270</f>
        <v>0</v>
      </c>
      <c r="AK361" s="236">
        <f>Заполните_Список!AE270</f>
        <v>0</v>
      </c>
      <c r="AL361" s="236">
        <f>Заполните_Список!AF270</f>
        <v>0</v>
      </c>
      <c r="AM361" s="236">
        <f>Заполните_Список!AG270</f>
        <v>0</v>
      </c>
      <c r="AN361" s="236">
        <f>Заполните_Список!AH270</f>
        <v>0</v>
      </c>
      <c r="AO361" s="236">
        <f>Заполните_Список!AI270</f>
        <v>0</v>
      </c>
      <c r="AP361" s="236">
        <f>Заполните_Список!AJ270</f>
        <v>0</v>
      </c>
      <c r="AQ361" s="236">
        <f>Заполните_Список!AK270</f>
        <v>0</v>
      </c>
    </row>
    <row r="362" spans="1:43" ht="18.75" customHeight="1">
      <c r="A362" s="243">
        <f>Заполните_Список!$B271</f>
        <v>359</v>
      </c>
      <c r="B362" s="244">
        <f>Заполните_Список!$C272</f>
        <v>0</v>
      </c>
      <c r="C362" s="258" t="str">
        <f t="shared" si="18"/>
        <v/>
      </c>
      <c r="D362" s="244">
        <f>Заполните_Список!$G272</f>
        <v>0</v>
      </c>
      <c r="E362" s="236"/>
      <c r="F362" s="243">
        <f t="shared" si="19"/>
        <v>359</v>
      </c>
      <c r="G362" s="236" t="e">
        <f>LEFT(Заполните_Список!$F272,FIND(" ",Заполните_Список!$F272,1)-1)</f>
        <v>#VALUE!</v>
      </c>
      <c r="H362" s="236" t="e">
        <f>MID(Заполните_Список!$F272,FIND(" ",Заполните_Список!$F272,1)+1,(FIND(" ",Заполните_Список!$F272,FIND(" ",Заполните_Список!$F272,1)+1)-FIND(" ",Заполните_Список!$F272,1))-1)</f>
        <v>#VALUE!</v>
      </c>
      <c r="I362" s="236" t="e">
        <f>RIGHT(Заполните_Список!$F272,LEN(Заполните_Список!$F272)-(FIND(" ",Заполните_Список!$F272,FIND(" ",Заполните_Список!$F272,1)+1)))</f>
        <v>#VALUE!</v>
      </c>
      <c r="J362" s="236"/>
      <c r="K362" s="347"/>
      <c r="L362" s="236"/>
      <c r="M362" s="236">
        <f>Заполните_Список!L272</f>
        <v>0</v>
      </c>
      <c r="N362" s="259" t="str">
        <f t="shared" si="20"/>
        <v/>
      </c>
      <c r="O362" s="236">
        <f>Заполните_Список!I272</f>
        <v>0</v>
      </c>
      <c r="P362" s="243"/>
      <c r="Q362" s="243"/>
      <c r="R362" s="243"/>
      <c r="S362" s="243"/>
      <c r="T362" s="236">
        <f>Заполните_Список!N271</f>
        <v>0</v>
      </c>
      <c r="U362" s="236">
        <f>Заполните_Список!O271</f>
        <v>0</v>
      </c>
      <c r="V362" s="236">
        <f>Заполните_Список!P271</f>
        <v>0</v>
      </c>
      <c r="W362" s="236">
        <f>Заполните_Список!Q271</f>
        <v>0</v>
      </c>
      <c r="X362" s="236">
        <f>Заполните_Список!R271</f>
        <v>0</v>
      </c>
      <c r="Y362" s="236">
        <f>Заполните_Список!S271</f>
        <v>0</v>
      </c>
      <c r="Z362" s="236">
        <f>Заполните_Список!T271</f>
        <v>0</v>
      </c>
      <c r="AA362" s="236">
        <f>Заполните_Список!U271</f>
        <v>0</v>
      </c>
      <c r="AB362" s="236">
        <f>Заполните_Список!V271</f>
        <v>0</v>
      </c>
      <c r="AC362" s="236">
        <f>Заполните_Список!W271</f>
        <v>0</v>
      </c>
      <c r="AD362" s="236">
        <f>Заполните_Список!X271</f>
        <v>0</v>
      </c>
      <c r="AE362" s="236">
        <f>Заполните_Список!Y271</f>
        <v>0</v>
      </c>
      <c r="AF362" s="236">
        <f>Заполните_Список!Z271</f>
        <v>0</v>
      </c>
      <c r="AG362" s="236">
        <f>Заполните_Список!AA271</f>
        <v>0</v>
      </c>
      <c r="AH362" s="236">
        <f>Заполните_Список!AB271</f>
        <v>0</v>
      </c>
      <c r="AI362" s="236">
        <f>Заполните_Список!AC271</f>
        <v>0</v>
      </c>
      <c r="AJ362" s="236">
        <f>Заполните_Список!AD271</f>
        <v>0</v>
      </c>
      <c r="AK362" s="236">
        <f>Заполните_Список!AE271</f>
        <v>0</v>
      </c>
      <c r="AL362" s="236">
        <f>Заполните_Список!AF271</f>
        <v>0</v>
      </c>
      <c r="AM362" s="236">
        <f>Заполните_Список!AG271</f>
        <v>0</v>
      </c>
      <c r="AN362" s="236">
        <f>Заполните_Список!AH271</f>
        <v>0</v>
      </c>
      <c r="AO362" s="236">
        <f>Заполните_Список!AI271</f>
        <v>0</v>
      </c>
      <c r="AP362" s="236">
        <f>Заполните_Список!AJ271</f>
        <v>0</v>
      </c>
      <c r="AQ362" s="236">
        <f>Заполните_Список!AK271</f>
        <v>0</v>
      </c>
    </row>
    <row r="363" spans="1:43" ht="18.75" customHeight="1">
      <c r="A363" s="243">
        <f>Заполните_Список!$B272</f>
        <v>360</v>
      </c>
      <c r="B363" s="244">
        <f>Заполните_Список!$C273</f>
        <v>0</v>
      </c>
      <c r="C363" s="258" t="str">
        <f t="shared" si="18"/>
        <v/>
      </c>
      <c r="D363" s="244">
        <f>Заполните_Список!$G273</f>
        <v>0</v>
      </c>
      <c r="E363" s="236"/>
      <c r="F363" s="243">
        <f t="shared" si="19"/>
        <v>360</v>
      </c>
      <c r="G363" s="236" t="e">
        <f>LEFT(Заполните_Список!$F273,FIND(" ",Заполните_Список!$F273,1)-1)</f>
        <v>#VALUE!</v>
      </c>
      <c r="H363" s="236" t="e">
        <f>MID(Заполните_Список!$F273,FIND(" ",Заполните_Список!$F273,1)+1,(FIND(" ",Заполните_Список!$F273,FIND(" ",Заполните_Список!$F273,1)+1)-FIND(" ",Заполните_Список!$F273,1))-1)</f>
        <v>#VALUE!</v>
      </c>
      <c r="I363" s="236" t="e">
        <f>RIGHT(Заполните_Список!$F273,LEN(Заполните_Список!$F273)-(FIND(" ",Заполните_Список!$F273,FIND(" ",Заполните_Список!$F273,1)+1)))</f>
        <v>#VALUE!</v>
      </c>
      <c r="J363" s="236"/>
      <c r="K363" s="347"/>
      <c r="L363" s="236"/>
      <c r="M363" s="236">
        <f>Заполните_Список!L273</f>
        <v>0</v>
      </c>
      <c r="N363" s="259" t="str">
        <f t="shared" si="20"/>
        <v/>
      </c>
      <c r="O363" s="236">
        <f>Заполните_Список!I273</f>
        <v>0</v>
      </c>
      <c r="P363" s="243"/>
      <c r="Q363" s="243"/>
      <c r="R363" s="243"/>
      <c r="S363" s="243"/>
      <c r="T363" s="236">
        <f>Заполните_Список!N272</f>
        <v>0</v>
      </c>
      <c r="U363" s="236">
        <f>Заполните_Список!O272</f>
        <v>0</v>
      </c>
      <c r="V363" s="236">
        <f>Заполните_Список!P272</f>
        <v>0</v>
      </c>
      <c r="W363" s="236">
        <f>Заполните_Список!Q272</f>
        <v>0</v>
      </c>
      <c r="X363" s="236">
        <f>Заполните_Список!R272</f>
        <v>0</v>
      </c>
      <c r="Y363" s="236">
        <f>Заполните_Список!S272</f>
        <v>0</v>
      </c>
      <c r="Z363" s="236">
        <f>Заполните_Список!T272</f>
        <v>0</v>
      </c>
      <c r="AA363" s="236">
        <f>Заполните_Список!U272</f>
        <v>0</v>
      </c>
      <c r="AB363" s="236">
        <f>Заполните_Список!V272</f>
        <v>0</v>
      </c>
      <c r="AC363" s="236">
        <f>Заполните_Список!W272</f>
        <v>0</v>
      </c>
      <c r="AD363" s="236">
        <f>Заполните_Список!X272</f>
        <v>0</v>
      </c>
      <c r="AE363" s="236">
        <f>Заполните_Список!Y272</f>
        <v>0</v>
      </c>
      <c r="AF363" s="236">
        <f>Заполните_Список!Z272</f>
        <v>0</v>
      </c>
      <c r="AG363" s="236">
        <f>Заполните_Список!AA272</f>
        <v>0</v>
      </c>
      <c r="AH363" s="236">
        <f>Заполните_Список!AB272</f>
        <v>0</v>
      </c>
      <c r="AI363" s="236">
        <f>Заполните_Список!AC272</f>
        <v>0</v>
      </c>
      <c r="AJ363" s="236">
        <f>Заполните_Список!AD272</f>
        <v>0</v>
      </c>
      <c r="AK363" s="236">
        <f>Заполните_Список!AE272</f>
        <v>0</v>
      </c>
      <c r="AL363" s="236">
        <f>Заполните_Список!AF272</f>
        <v>0</v>
      </c>
      <c r="AM363" s="236">
        <f>Заполните_Список!AG272</f>
        <v>0</v>
      </c>
      <c r="AN363" s="236">
        <f>Заполните_Список!AH272</f>
        <v>0</v>
      </c>
      <c r="AO363" s="236">
        <f>Заполните_Список!AI272</f>
        <v>0</v>
      </c>
      <c r="AP363" s="236">
        <f>Заполните_Список!AJ272</f>
        <v>0</v>
      </c>
      <c r="AQ363" s="236">
        <f>Заполните_Список!AK272</f>
        <v>0</v>
      </c>
    </row>
    <row r="364" spans="1:43" ht="18.75" customHeight="1">
      <c r="A364" s="243">
        <f>Заполните_Список!$B273</f>
        <v>361</v>
      </c>
      <c r="B364" s="244">
        <f>Заполните_Список!$C274</f>
        <v>0</v>
      </c>
      <c r="C364" s="258" t="str">
        <f t="shared" si="18"/>
        <v/>
      </c>
      <c r="D364" s="244">
        <f>Заполните_Список!$G274</f>
        <v>0</v>
      </c>
      <c r="E364" s="236"/>
      <c r="F364" s="243">
        <f t="shared" si="19"/>
        <v>361</v>
      </c>
      <c r="G364" s="236" t="e">
        <f>LEFT(Заполните_Список!$F274,FIND(" ",Заполните_Список!$F274,1)-1)</f>
        <v>#VALUE!</v>
      </c>
      <c r="H364" s="236" t="e">
        <f>MID(Заполните_Список!$F274,FIND(" ",Заполните_Список!$F274,1)+1,(FIND(" ",Заполните_Список!$F274,FIND(" ",Заполните_Список!$F274,1)+1)-FIND(" ",Заполните_Список!$F274,1))-1)</f>
        <v>#VALUE!</v>
      </c>
      <c r="I364" s="236" t="e">
        <f>RIGHT(Заполните_Список!$F274,LEN(Заполните_Список!$F274)-(FIND(" ",Заполните_Список!$F274,FIND(" ",Заполните_Список!$F274,1)+1)))</f>
        <v>#VALUE!</v>
      </c>
      <c r="J364" s="236"/>
      <c r="K364" s="347"/>
      <c r="L364" s="236"/>
      <c r="M364" s="236">
        <f>Заполните_Список!L274</f>
        <v>0</v>
      </c>
      <c r="N364" s="259" t="str">
        <f t="shared" si="20"/>
        <v/>
      </c>
      <c r="O364" s="236">
        <f>Заполните_Список!I274</f>
        <v>0</v>
      </c>
      <c r="P364" s="243"/>
      <c r="Q364" s="243"/>
      <c r="R364" s="243"/>
      <c r="S364" s="243"/>
      <c r="T364" s="236">
        <f>Заполните_Список!N273</f>
        <v>0</v>
      </c>
      <c r="U364" s="236">
        <f>Заполните_Список!O273</f>
        <v>0</v>
      </c>
      <c r="V364" s="236">
        <f>Заполните_Список!P273</f>
        <v>0</v>
      </c>
      <c r="W364" s="236">
        <f>Заполните_Список!Q273</f>
        <v>0</v>
      </c>
      <c r="X364" s="236">
        <f>Заполните_Список!R273</f>
        <v>0</v>
      </c>
      <c r="Y364" s="236">
        <f>Заполните_Список!S273</f>
        <v>0</v>
      </c>
      <c r="Z364" s="236">
        <f>Заполните_Список!T273</f>
        <v>0</v>
      </c>
      <c r="AA364" s="236">
        <f>Заполните_Список!U273</f>
        <v>0</v>
      </c>
      <c r="AB364" s="236">
        <f>Заполните_Список!V273</f>
        <v>0</v>
      </c>
      <c r="AC364" s="236">
        <f>Заполните_Список!W273</f>
        <v>0</v>
      </c>
      <c r="AD364" s="236">
        <f>Заполните_Список!X273</f>
        <v>0</v>
      </c>
      <c r="AE364" s="236">
        <f>Заполните_Список!Y273</f>
        <v>0</v>
      </c>
      <c r="AF364" s="236">
        <f>Заполните_Список!Z273</f>
        <v>0</v>
      </c>
      <c r="AG364" s="236">
        <f>Заполните_Список!AA273</f>
        <v>0</v>
      </c>
      <c r="AH364" s="236">
        <f>Заполните_Список!AB273</f>
        <v>0</v>
      </c>
      <c r="AI364" s="236">
        <f>Заполните_Список!AC273</f>
        <v>0</v>
      </c>
      <c r="AJ364" s="236">
        <f>Заполните_Список!AD273</f>
        <v>0</v>
      </c>
      <c r="AK364" s="236">
        <f>Заполните_Список!AE273</f>
        <v>0</v>
      </c>
      <c r="AL364" s="236">
        <f>Заполните_Список!AF273</f>
        <v>0</v>
      </c>
      <c r="AM364" s="236">
        <f>Заполните_Список!AG273</f>
        <v>0</v>
      </c>
      <c r="AN364" s="236">
        <f>Заполните_Список!AH273</f>
        <v>0</v>
      </c>
      <c r="AO364" s="236">
        <f>Заполните_Список!AI273</f>
        <v>0</v>
      </c>
      <c r="AP364" s="236">
        <f>Заполните_Список!AJ273</f>
        <v>0</v>
      </c>
      <c r="AQ364" s="236">
        <f>Заполните_Список!AK273</f>
        <v>0</v>
      </c>
    </row>
    <row r="365" spans="1:43" ht="18.75" customHeight="1">
      <c r="A365" s="243">
        <f>Заполните_Список!$B274</f>
        <v>362</v>
      </c>
      <c r="B365" s="244">
        <f>Заполните_Список!$C275</f>
        <v>0</v>
      </c>
      <c r="C365" s="258" t="str">
        <f t="shared" si="18"/>
        <v/>
      </c>
      <c r="D365" s="244">
        <f>Заполните_Список!$G275</f>
        <v>0</v>
      </c>
      <c r="E365" s="236"/>
      <c r="F365" s="243">
        <f t="shared" si="19"/>
        <v>362</v>
      </c>
      <c r="G365" s="236" t="e">
        <f>LEFT(Заполните_Список!$F275,FIND(" ",Заполните_Список!$F275,1)-1)</f>
        <v>#VALUE!</v>
      </c>
      <c r="H365" s="236" t="e">
        <f>MID(Заполните_Список!$F275,FIND(" ",Заполните_Список!$F275,1)+1,(FIND(" ",Заполните_Список!$F275,FIND(" ",Заполните_Список!$F275,1)+1)-FIND(" ",Заполните_Список!$F275,1))-1)</f>
        <v>#VALUE!</v>
      </c>
      <c r="I365" s="236" t="e">
        <f>RIGHT(Заполните_Список!$F275,LEN(Заполните_Список!$F275)-(FIND(" ",Заполните_Список!$F275,FIND(" ",Заполните_Список!$F275,1)+1)))</f>
        <v>#VALUE!</v>
      </c>
      <c r="J365" s="236"/>
      <c r="K365" s="347"/>
      <c r="L365" s="236"/>
      <c r="M365" s="236">
        <f>Заполните_Список!L275</f>
        <v>0</v>
      </c>
      <c r="N365" s="259" t="str">
        <f t="shared" si="20"/>
        <v/>
      </c>
      <c r="O365" s="236">
        <f>Заполните_Список!I275</f>
        <v>0</v>
      </c>
      <c r="P365" s="243"/>
      <c r="Q365" s="243"/>
      <c r="R365" s="243"/>
      <c r="S365" s="243"/>
      <c r="T365" s="236">
        <f>Заполните_Список!N274</f>
        <v>0</v>
      </c>
      <c r="U365" s="236">
        <f>Заполните_Список!O274</f>
        <v>0</v>
      </c>
      <c r="V365" s="236">
        <f>Заполните_Список!P274</f>
        <v>0</v>
      </c>
      <c r="W365" s="236">
        <f>Заполните_Список!Q274</f>
        <v>0</v>
      </c>
      <c r="X365" s="236">
        <f>Заполните_Список!R274</f>
        <v>0</v>
      </c>
      <c r="Y365" s="236">
        <f>Заполните_Список!S274</f>
        <v>0</v>
      </c>
      <c r="Z365" s="236">
        <f>Заполните_Список!T274</f>
        <v>0</v>
      </c>
      <c r="AA365" s="236">
        <f>Заполните_Список!U274</f>
        <v>0</v>
      </c>
      <c r="AB365" s="236">
        <f>Заполните_Список!V274</f>
        <v>0</v>
      </c>
      <c r="AC365" s="236">
        <f>Заполните_Список!W274</f>
        <v>0</v>
      </c>
      <c r="AD365" s="236">
        <f>Заполните_Список!X274</f>
        <v>0</v>
      </c>
      <c r="AE365" s="236">
        <f>Заполните_Список!Y274</f>
        <v>0</v>
      </c>
      <c r="AF365" s="236">
        <f>Заполните_Список!Z274</f>
        <v>0</v>
      </c>
      <c r="AG365" s="236">
        <f>Заполните_Список!AA274</f>
        <v>0</v>
      </c>
      <c r="AH365" s="236">
        <f>Заполните_Список!AB274</f>
        <v>0</v>
      </c>
      <c r="AI365" s="236">
        <f>Заполните_Список!AC274</f>
        <v>0</v>
      </c>
      <c r="AJ365" s="236">
        <f>Заполните_Список!AD274</f>
        <v>0</v>
      </c>
      <c r="AK365" s="236">
        <f>Заполните_Список!AE274</f>
        <v>0</v>
      </c>
      <c r="AL365" s="236">
        <f>Заполните_Список!AF274</f>
        <v>0</v>
      </c>
      <c r="AM365" s="236">
        <f>Заполните_Список!AG274</f>
        <v>0</v>
      </c>
      <c r="AN365" s="236">
        <f>Заполните_Список!AH274</f>
        <v>0</v>
      </c>
      <c r="AO365" s="236">
        <f>Заполните_Список!AI274</f>
        <v>0</v>
      </c>
      <c r="AP365" s="236">
        <f>Заполните_Список!AJ274</f>
        <v>0</v>
      </c>
      <c r="AQ365" s="236">
        <f>Заполните_Список!AK274</f>
        <v>0</v>
      </c>
    </row>
    <row r="366" spans="1:43" ht="18.75" customHeight="1">
      <c r="A366" s="243">
        <f>Заполните_Список!$B275</f>
        <v>363</v>
      </c>
      <c r="B366" s="244">
        <f>Заполните_Список!$C276</f>
        <v>0</v>
      </c>
      <c r="C366" s="258" t="str">
        <f t="shared" si="18"/>
        <v/>
      </c>
      <c r="D366" s="244">
        <f>Заполните_Список!$G276</f>
        <v>0</v>
      </c>
      <c r="E366" s="236"/>
      <c r="F366" s="243">
        <f t="shared" si="19"/>
        <v>363</v>
      </c>
      <c r="G366" s="236" t="e">
        <f>LEFT(Заполните_Список!$F276,FIND(" ",Заполните_Список!$F276,1)-1)</f>
        <v>#VALUE!</v>
      </c>
      <c r="H366" s="236" t="e">
        <f>MID(Заполните_Список!$F276,FIND(" ",Заполните_Список!$F276,1)+1,(FIND(" ",Заполните_Список!$F276,FIND(" ",Заполните_Список!$F276,1)+1)-FIND(" ",Заполните_Список!$F276,1))-1)</f>
        <v>#VALUE!</v>
      </c>
      <c r="I366" s="236" t="e">
        <f>RIGHT(Заполните_Список!$F276,LEN(Заполните_Список!$F276)-(FIND(" ",Заполните_Список!$F276,FIND(" ",Заполните_Список!$F276,1)+1)))</f>
        <v>#VALUE!</v>
      </c>
      <c r="J366" s="236"/>
      <c r="K366" s="347"/>
      <c r="L366" s="236"/>
      <c r="M366" s="236">
        <f>Заполните_Список!L276</f>
        <v>0</v>
      </c>
      <c r="N366" s="259" t="str">
        <f t="shared" si="20"/>
        <v/>
      </c>
      <c r="O366" s="236">
        <f>Заполните_Список!I276</f>
        <v>0</v>
      </c>
      <c r="P366" s="243"/>
      <c r="Q366" s="243"/>
      <c r="R366" s="243"/>
      <c r="S366" s="243"/>
      <c r="T366" s="236">
        <f>Заполните_Список!N275</f>
        <v>0</v>
      </c>
      <c r="U366" s="236">
        <f>Заполните_Список!O275</f>
        <v>0</v>
      </c>
      <c r="V366" s="236">
        <f>Заполните_Список!P275</f>
        <v>0</v>
      </c>
      <c r="W366" s="236">
        <f>Заполните_Список!Q275</f>
        <v>0</v>
      </c>
      <c r="X366" s="236">
        <f>Заполните_Список!R275</f>
        <v>0</v>
      </c>
      <c r="Y366" s="236">
        <f>Заполните_Список!S275</f>
        <v>0</v>
      </c>
      <c r="Z366" s="236">
        <f>Заполните_Список!T275</f>
        <v>0</v>
      </c>
      <c r="AA366" s="236">
        <f>Заполните_Список!U275</f>
        <v>0</v>
      </c>
      <c r="AB366" s="236">
        <f>Заполните_Список!V275</f>
        <v>0</v>
      </c>
      <c r="AC366" s="236">
        <f>Заполните_Список!W275</f>
        <v>0</v>
      </c>
      <c r="AD366" s="236">
        <f>Заполните_Список!X275</f>
        <v>0</v>
      </c>
      <c r="AE366" s="236">
        <f>Заполните_Список!Y275</f>
        <v>0</v>
      </c>
      <c r="AF366" s="236">
        <f>Заполните_Список!Z275</f>
        <v>0</v>
      </c>
      <c r="AG366" s="236">
        <f>Заполните_Список!AA275</f>
        <v>0</v>
      </c>
      <c r="AH366" s="236">
        <f>Заполните_Список!AB275</f>
        <v>0</v>
      </c>
      <c r="AI366" s="236">
        <f>Заполните_Список!AC275</f>
        <v>0</v>
      </c>
      <c r="AJ366" s="236">
        <f>Заполните_Список!AD275</f>
        <v>0</v>
      </c>
      <c r="AK366" s="236">
        <f>Заполните_Список!AE275</f>
        <v>0</v>
      </c>
      <c r="AL366" s="236">
        <f>Заполните_Список!AF275</f>
        <v>0</v>
      </c>
      <c r="AM366" s="236">
        <f>Заполните_Список!AG275</f>
        <v>0</v>
      </c>
      <c r="AN366" s="236">
        <f>Заполните_Список!AH275</f>
        <v>0</v>
      </c>
      <c r="AO366" s="236">
        <f>Заполните_Список!AI275</f>
        <v>0</v>
      </c>
      <c r="AP366" s="236">
        <f>Заполните_Список!AJ275</f>
        <v>0</v>
      </c>
      <c r="AQ366" s="236">
        <f>Заполните_Список!AK275</f>
        <v>0</v>
      </c>
    </row>
    <row r="367" spans="1:43" ht="18.75" customHeight="1">
      <c r="A367" s="243">
        <f>Заполните_Список!$B276</f>
        <v>364</v>
      </c>
      <c r="B367" s="244">
        <f>Заполните_Список!$C277</f>
        <v>0</v>
      </c>
      <c r="C367" s="258" t="str">
        <f t="shared" si="18"/>
        <v/>
      </c>
      <c r="D367" s="244">
        <f>Заполните_Список!$G277</f>
        <v>0</v>
      </c>
      <c r="E367" s="236"/>
      <c r="F367" s="243">
        <f t="shared" si="19"/>
        <v>364</v>
      </c>
      <c r="G367" s="236" t="e">
        <f>LEFT(Заполните_Список!$F277,FIND(" ",Заполните_Список!$F277,1)-1)</f>
        <v>#VALUE!</v>
      </c>
      <c r="H367" s="236" t="e">
        <f>MID(Заполните_Список!$F277,FIND(" ",Заполните_Список!$F277,1)+1,(FIND(" ",Заполните_Список!$F277,FIND(" ",Заполните_Список!$F277,1)+1)-FIND(" ",Заполните_Список!$F277,1))-1)</f>
        <v>#VALUE!</v>
      </c>
      <c r="I367" s="236" t="e">
        <f>RIGHT(Заполните_Список!$F277,LEN(Заполните_Список!$F277)-(FIND(" ",Заполните_Список!$F277,FIND(" ",Заполните_Список!$F277,1)+1)))</f>
        <v>#VALUE!</v>
      </c>
      <c r="J367" s="236"/>
      <c r="K367" s="347"/>
      <c r="L367" s="236"/>
      <c r="M367" s="236">
        <f>Заполните_Список!L277</f>
        <v>0</v>
      </c>
      <c r="N367" s="259" t="str">
        <f t="shared" si="20"/>
        <v/>
      </c>
      <c r="O367" s="236">
        <f>Заполните_Список!I277</f>
        <v>0</v>
      </c>
      <c r="P367" s="243"/>
      <c r="Q367" s="243"/>
      <c r="R367" s="243"/>
      <c r="S367" s="243"/>
      <c r="T367" s="236">
        <f>Заполните_Список!N276</f>
        <v>0</v>
      </c>
      <c r="U367" s="236">
        <f>Заполните_Список!O276</f>
        <v>0</v>
      </c>
      <c r="V367" s="236">
        <f>Заполните_Список!P276</f>
        <v>0</v>
      </c>
      <c r="W367" s="236">
        <f>Заполните_Список!Q276</f>
        <v>0</v>
      </c>
      <c r="X367" s="236">
        <f>Заполните_Список!R276</f>
        <v>0</v>
      </c>
      <c r="Y367" s="236">
        <f>Заполните_Список!S276</f>
        <v>0</v>
      </c>
      <c r="Z367" s="236">
        <f>Заполните_Список!T276</f>
        <v>0</v>
      </c>
      <c r="AA367" s="236">
        <f>Заполните_Список!U276</f>
        <v>0</v>
      </c>
      <c r="AB367" s="236">
        <f>Заполните_Список!V276</f>
        <v>0</v>
      </c>
      <c r="AC367" s="236">
        <f>Заполните_Список!W276</f>
        <v>0</v>
      </c>
      <c r="AD367" s="236">
        <f>Заполните_Список!X276</f>
        <v>0</v>
      </c>
      <c r="AE367" s="236">
        <f>Заполните_Список!Y276</f>
        <v>0</v>
      </c>
      <c r="AF367" s="236">
        <f>Заполните_Список!Z276</f>
        <v>0</v>
      </c>
      <c r="AG367" s="236">
        <f>Заполните_Список!AA276</f>
        <v>0</v>
      </c>
      <c r="AH367" s="236">
        <f>Заполните_Список!AB276</f>
        <v>0</v>
      </c>
      <c r="AI367" s="236">
        <f>Заполните_Список!AC276</f>
        <v>0</v>
      </c>
      <c r="AJ367" s="236">
        <f>Заполните_Список!AD276</f>
        <v>0</v>
      </c>
      <c r="AK367" s="236">
        <f>Заполните_Список!AE276</f>
        <v>0</v>
      </c>
      <c r="AL367" s="236">
        <f>Заполните_Список!AF276</f>
        <v>0</v>
      </c>
      <c r="AM367" s="236">
        <f>Заполните_Список!AG276</f>
        <v>0</v>
      </c>
      <c r="AN367" s="236">
        <f>Заполните_Список!AH276</f>
        <v>0</v>
      </c>
      <c r="AO367" s="236">
        <f>Заполните_Список!AI276</f>
        <v>0</v>
      </c>
      <c r="AP367" s="236">
        <f>Заполните_Список!AJ276</f>
        <v>0</v>
      </c>
      <c r="AQ367" s="236">
        <f>Заполните_Список!AK276</f>
        <v>0</v>
      </c>
    </row>
    <row r="368" spans="1:43" ht="18.75" customHeight="1">
      <c r="A368" s="243">
        <f>Заполните_Список!$B277</f>
        <v>365</v>
      </c>
      <c r="B368" s="244">
        <f>Заполните_Список!$C278</f>
        <v>0</v>
      </c>
      <c r="C368" s="258" t="str">
        <f t="shared" si="18"/>
        <v/>
      </c>
      <c r="D368" s="244">
        <f>Заполните_Список!$G278</f>
        <v>0</v>
      </c>
      <c r="E368" s="236"/>
      <c r="F368" s="243">
        <f t="shared" si="19"/>
        <v>365</v>
      </c>
      <c r="G368" s="236" t="e">
        <f>LEFT(Заполните_Список!$F278,FIND(" ",Заполните_Список!$F278,1)-1)</f>
        <v>#VALUE!</v>
      </c>
      <c r="H368" s="236" t="e">
        <f>MID(Заполните_Список!$F278,FIND(" ",Заполните_Список!$F278,1)+1,(FIND(" ",Заполните_Список!$F278,FIND(" ",Заполните_Список!$F278,1)+1)-FIND(" ",Заполните_Список!$F278,1))-1)</f>
        <v>#VALUE!</v>
      </c>
      <c r="I368" s="236" t="e">
        <f>RIGHT(Заполните_Список!$F278,LEN(Заполните_Список!$F278)-(FIND(" ",Заполните_Список!$F278,FIND(" ",Заполните_Список!$F278,1)+1)))</f>
        <v>#VALUE!</v>
      </c>
      <c r="J368" s="236"/>
      <c r="K368" s="347"/>
      <c r="L368" s="236"/>
      <c r="M368" s="236">
        <f>Заполните_Список!L278</f>
        <v>0</v>
      </c>
      <c r="N368" s="259" t="str">
        <f t="shared" si="20"/>
        <v/>
      </c>
      <c r="O368" s="236">
        <f>Заполните_Список!I278</f>
        <v>0</v>
      </c>
      <c r="P368" s="243"/>
      <c r="Q368" s="243"/>
      <c r="R368" s="243"/>
      <c r="S368" s="243"/>
      <c r="T368" s="236">
        <f>Заполните_Список!N277</f>
        <v>0</v>
      </c>
      <c r="U368" s="236">
        <f>Заполните_Список!O277</f>
        <v>0</v>
      </c>
      <c r="V368" s="236">
        <f>Заполните_Список!P277</f>
        <v>0</v>
      </c>
      <c r="W368" s="236">
        <f>Заполните_Список!Q277</f>
        <v>0</v>
      </c>
      <c r="X368" s="236">
        <f>Заполните_Список!R277</f>
        <v>0</v>
      </c>
      <c r="Y368" s="236">
        <f>Заполните_Список!S277</f>
        <v>0</v>
      </c>
      <c r="Z368" s="236">
        <f>Заполните_Список!T277</f>
        <v>0</v>
      </c>
      <c r="AA368" s="236">
        <f>Заполните_Список!U277</f>
        <v>0</v>
      </c>
      <c r="AB368" s="236">
        <f>Заполните_Список!V277</f>
        <v>0</v>
      </c>
      <c r="AC368" s="236">
        <f>Заполните_Список!W277</f>
        <v>0</v>
      </c>
      <c r="AD368" s="236">
        <f>Заполните_Список!X277</f>
        <v>0</v>
      </c>
      <c r="AE368" s="236">
        <f>Заполните_Список!Y277</f>
        <v>0</v>
      </c>
      <c r="AF368" s="236">
        <f>Заполните_Список!Z277</f>
        <v>0</v>
      </c>
      <c r="AG368" s="236">
        <f>Заполните_Список!AA277</f>
        <v>0</v>
      </c>
      <c r="AH368" s="236">
        <f>Заполните_Список!AB277</f>
        <v>0</v>
      </c>
      <c r="AI368" s="236">
        <f>Заполните_Список!AC277</f>
        <v>0</v>
      </c>
      <c r="AJ368" s="236">
        <f>Заполните_Список!AD277</f>
        <v>0</v>
      </c>
      <c r="AK368" s="236">
        <f>Заполните_Список!AE277</f>
        <v>0</v>
      </c>
      <c r="AL368" s="236">
        <f>Заполните_Список!AF277</f>
        <v>0</v>
      </c>
      <c r="AM368" s="236">
        <f>Заполните_Список!AG277</f>
        <v>0</v>
      </c>
      <c r="AN368" s="236">
        <f>Заполните_Список!AH277</f>
        <v>0</v>
      </c>
      <c r="AO368" s="236">
        <f>Заполните_Список!AI277</f>
        <v>0</v>
      </c>
      <c r="AP368" s="236">
        <f>Заполните_Список!AJ277</f>
        <v>0</v>
      </c>
      <c r="AQ368" s="236">
        <f>Заполните_Список!AK277</f>
        <v>0</v>
      </c>
    </row>
    <row r="369" spans="1:43" ht="18.75" customHeight="1">
      <c r="A369" s="243">
        <f>Заполните_Список!$B278</f>
        <v>366</v>
      </c>
      <c r="B369" s="244">
        <f>Заполните_Список!$C279</f>
        <v>0</v>
      </c>
      <c r="C369" s="258" t="str">
        <f t="shared" si="18"/>
        <v/>
      </c>
      <c r="D369" s="244">
        <f>Заполните_Список!$G279</f>
        <v>0</v>
      </c>
      <c r="E369" s="236"/>
      <c r="F369" s="243">
        <f t="shared" si="19"/>
        <v>366</v>
      </c>
      <c r="G369" s="236" t="e">
        <f>LEFT(Заполните_Список!$F279,FIND(" ",Заполните_Список!$F279,1)-1)</f>
        <v>#VALUE!</v>
      </c>
      <c r="H369" s="236" t="e">
        <f>MID(Заполните_Список!$F279,FIND(" ",Заполните_Список!$F279,1)+1,(FIND(" ",Заполните_Список!$F279,FIND(" ",Заполните_Список!$F279,1)+1)-FIND(" ",Заполните_Список!$F279,1))-1)</f>
        <v>#VALUE!</v>
      </c>
      <c r="I369" s="236" t="e">
        <f>RIGHT(Заполните_Список!$F279,LEN(Заполните_Список!$F279)-(FIND(" ",Заполните_Список!$F279,FIND(" ",Заполните_Список!$F279,1)+1)))</f>
        <v>#VALUE!</v>
      </c>
      <c r="J369" s="236"/>
      <c r="K369" s="347"/>
      <c r="L369" s="236"/>
      <c r="M369" s="236">
        <f>Заполните_Список!L279</f>
        <v>0</v>
      </c>
      <c r="N369" s="259" t="str">
        <f t="shared" si="20"/>
        <v/>
      </c>
      <c r="O369" s="236">
        <f>Заполните_Список!I279</f>
        <v>0</v>
      </c>
      <c r="P369" s="243"/>
      <c r="Q369" s="243"/>
      <c r="R369" s="243"/>
      <c r="S369" s="243"/>
      <c r="T369" s="236">
        <f>Заполните_Список!N278</f>
        <v>0</v>
      </c>
      <c r="U369" s="236">
        <f>Заполните_Список!O278</f>
        <v>0</v>
      </c>
      <c r="V369" s="236">
        <f>Заполните_Список!P278</f>
        <v>0</v>
      </c>
      <c r="W369" s="236">
        <f>Заполните_Список!Q278</f>
        <v>0</v>
      </c>
      <c r="X369" s="236">
        <f>Заполните_Список!R278</f>
        <v>0</v>
      </c>
      <c r="Y369" s="236">
        <f>Заполните_Список!S278</f>
        <v>0</v>
      </c>
      <c r="Z369" s="236">
        <f>Заполните_Список!T278</f>
        <v>0</v>
      </c>
      <c r="AA369" s="236">
        <f>Заполните_Список!U278</f>
        <v>0</v>
      </c>
      <c r="AB369" s="236">
        <f>Заполните_Список!V278</f>
        <v>0</v>
      </c>
      <c r="AC369" s="236">
        <f>Заполните_Список!W278</f>
        <v>0</v>
      </c>
      <c r="AD369" s="236">
        <f>Заполните_Список!X278</f>
        <v>0</v>
      </c>
      <c r="AE369" s="236">
        <f>Заполните_Список!Y278</f>
        <v>0</v>
      </c>
      <c r="AF369" s="236">
        <f>Заполните_Список!Z278</f>
        <v>0</v>
      </c>
      <c r="AG369" s="236">
        <f>Заполните_Список!AA278</f>
        <v>0</v>
      </c>
      <c r="AH369" s="236">
        <f>Заполните_Список!AB278</f>
        <v>0</v>
      </c>
      <c r="AI369" s="236">
        <f>Заполните_Список!AC278</f>
        <v>0</v>
      </c>
      <c r="AJ369" s="236">
        <f>Заполните_Список!AD278</f>
        <v>0</v>
      </c>
      <c r="AK369" s="236">
        <f>Заполните_Список!AE278</f>
        <v>0</v>
      </c>
      <c r="AL369" s="236">
        <f>Заполните_Список!AF278</f>
        <v>0</v>
      </c>
      <c r="AM369" s="236">
        <f>Заполните_Список!AG278</f>
        <v>0</v>
      </c>
      <c r="AN369" s="236">
        <f>Заполните_Список!AH278</f>
        <v>0</v>
      </c>
      <c r="AO369" s="236">
        <f>Заполните_Список!AI278</f>
        <v>0</v>
      </c>
      <c r="AP369" s="236">
        <f>Заполните_Список!AJ278</f>
        <v>0</v>
      </c>
      <c r="AQ369" s="236">
        <f>Заполните_Список!AK278</f>
        <v>0</v>
      </c>
    </row>
    <row r="370" spans="1:43" ht="18.75" customHeight="1">
      <c r="A370" s="243">
        <f>Заполните_Список!$B279</f>
        <v>367</v>
      </c>
      <c r="B370" s="244">
        <f>Заполните_Список!$C280</f>
        <v>0</v>
      </c>
      <c r="C370" s="258" t="str">
        <f t="shared" si="18"/>
        <v/>
      </c>
      <c r="D370" s="244">
        <f>Заполните_Список!$G280</f>
        <v>0</v>
      </c>
      <c r="E370" s="236"/>
      <c r="F370" s="243">
        <f t="shared" si="19"/>
        <v>367</v>
      </c>
      <c r="G370" s="236" t="e">
        <f>LEFT(Заполните_Список!$F280,FIND(" ",Заполните_Список!$F280,1)-1)</f>
        <v>#VALUE!</v>
      </c>
      <c r="H370" s="236" t="e">
        <f>MID(Заполните_Список!$F280,FIND(" ",Заполните_Список!$F280,1)+1,(FIND(" ",Заполните_Список!$F280,FIND(" ",Заполните_Список!$F280,1)+1)-FIND(" ",Заполните_Список!$F280,1))-1)</f>
        <v>#VALUE!</v>
      </c>
      <c r="I370" s="236" t="e">
        <f>RIGHT(Заполните_Список!$F280,LEN(Заполните_Список!$F280)-(FIND(" ",Заполните_Список!$F280,FIND(" ",Заполните_Список!$F280,1)+1)))</f>
        <v>#VALUE!</v>
      </c>
      <c r="J370" s="236"/>
      <c r="K370" s="347"/>
      <c r="L370" s="236"/>
      <c r="M370" s="236">
        <f>Заполните_Список!L280</f>
        <v>0</v>
      </c>
      <c r="N370" s="259" t="str">
        <f t="shared" si="20"/>
        <v/>
      </c>
      <c r="O370" s="236">
        <f>Заполните_Список!I280</f>
        <v>0</v>
      </c>
      <c r="P370" s="243"/>
      <c r="Q370" s="243"/>
      <c r="R370" s="243"/>
      <c r="S370" s="243"/>
      <c r="T370" s="236">
        <f>Заполните_Список!N279</f>
        <v>0</v>
      </c>
      <c r="U370" s="236">
        <f>Заполните_Список!O279</f>
        <v>0</v>
      </c>
      <c r="V370" s="236">
        <f>Заполните_Список!P279</f>
        <v>0</v>
      </c>
      <c r="W370" s="236">
        <f>Заполните_Список!Q279</f>
        <v>0</v>
      </c>
      <c r="X370" s="236">
        <f>Заполните_Список!R279</f>
        <v>0</v>
      </c>
      <c r="Y370" s="236">
        <f>Заполните_Список!S279</f>
        <v>0</v>
      </c>
      <c r="Z370" s="236">
        <f>Заполните_Список!T279</f>
        <v>0</v>
      </c>
      <c r="AA370" s="236">
        <f>Заполните_Список!U279</f>
        <v>0</v>
      </c>
      <c r="AB370" s="236">
        <f>Заполните_Список!V279</f>
        <v>0</v>
      </c>
      <c r="AC370" s="236">
        <f>Заполните_Список!W279</f>
        <v>0</v>
      </c>
      <c r="AD370" s="236">
        <f>Заполните_Список!X279</f>
        <v>0</v>
      </c>
      <c r="AE370" s="236">
        <f>Заполните_Список!Y279</f>
        <v>0</v>
      </c>
      <c r="AF370" s="236">
        <f>Заполните_Список!Z279</f>
        <v>0</v>
      </c>
      <c r="AG370" s="236">
        <f>Заполните_Список!AA279</f>
        <v>0</v>
      </c>
      <c r="AH370" s="236">
        <f>Заполните_Список!AB279</f>
        <v>0</v>
      </c>
      <c r="AI370" s="236">
        <f>Заполните_Список!AC279</f>
        <v>0</v>
      </c>
      <c r="AJ370" s="236">
        <f>Заполните_Список!AD279</f>
        <v>0</v>
      </c>
      <c r="AK370" s="236">
        <f>Заполните_Список!AE279</f>
        <v>0</v>
      </c>
      <c r="AL370" s="236">
        <f>Заполните_Список!AF279</f>
        <v>0</v>
      </c>
      <c r="AM370" s="236">
        <f>Заполните_Список!AG279</f>
        <v>0</v>
      </c>
      <c r="AN370" s="236">
        <f>Заполните_Список!AH279</f>
        <v>0</v>
      </c>
      <c r="AO370" s="236">
        <f>Заполните_Список!AI279</f>
        <v>0</v>
      </c>
      <c r="AP370" s="236">
        <f>Заполните_Список!AJ279</f>
        <v>0</v>
      </c>
      <c r="AQ370" s="236">
        <f>Заполните_Список!AK279</f>
        <v>0</v>
      </c>
    </row>
    <row r="371" spans="1:43" ht="18.75" customHeight="1">
      <c r="A371" s="243">
        <f>Заполните_Список!$B280</f>
        <v>368</v>
      </c>
      <c r="B371" s="244">
        <f>Заполните_Список!$C281</f>
        <v>0</v>
      </c>
      <c r="C371" s="258" t="str">
        <f t="shared" si="18"/>
        <v/>
      </c>
      <c r="D371" s="244">
        <f>Заполните_Список!$G281</f>
        <v>0</v>
      </c>
      <c r="E371" s="236"/>
      <c r="F371" s="243">
        <f t="shared" si="19"/>
        <v>368</v>
      </c>
      <c r="G371" s="236" t="e">
        <f>LEFT(Заполните_Список!$F281,FIND(" ",Заполните_Список!$F281,1)-1)</f>
        <v>#VALUE!</v>
      </c>
      <c r="H371" s="236" t="e">
        <f>MID(Заполните_Список!$F281,FIND(" ",Заполните_Список!$F281,1)+1,(FIND(" ",Заполните_Список!$F281,FIND(" ",Заполните_Список!$F281,1)+1)-FIND(" ",Заполните_Список!$F281,1))-1)</f>
        <v>#VALUE!</v>
      </c>
      <c r="I371" s="236" t="e">
        <f>RIGHT(Заполните_Список!$F281,LEN(Заполните_Список!$F281)-(FIND(" ",Заполните_Список!$F281,FIND(" ",Заполните_Список!$F281,1)+1)))</f>
        <v>#VALUE!</v>
      </c>
      <c r="J371" s="236"/>
      <c r="K371" s="347"/>
      <c r="L371" s="236"/>
      <c r="M371" s="236">
        <f>Заполните_Список!L281</f>
        <v>0</v>
      </c>
      <c r="N371" s="259" t="str">
        <f t="shared" si="20"/>
        <v/>
      </c>
      <c r="O371" s="236">
        <f>Заполните_Список!I281</f>
        <v>0</v>
      </c>
      <c r="P371" s="243"/>
      <c r="Q371" s="243"/>
      <c r="R371" s="243"/>
      <c r="S371" s="243"/>
      <c r="T371" s="236">
        <f>Заполните_Список!N280</f>
        <v>0</v>
      </c>
      <c r="U371" s="236">
        <f>Заполните_Список!O280</f>
        <v>0</v>
      </c>
      <c r="V371" s="236">
        <f>Заполните_Список!P280</f>
        <v>0</v>
      </c>
      <c r="W371" s="236">
        <f>Заполните_Список!Q280</f>
        <v>0</v>
      </c>
      <c r="X371" s="236">
        <f>Заполните_Список!R280</f>
        <v>0</v>
      </c>
      <c r="Y371" s="236">
        <f>Заполните_Список!S280</f>
        <v>0</v>
      </c>
      <c r="Z371" s="236">
        <f>Заполните_Список!T280</f>
        <v>0</v>
      </c>
      <c r="AA371" s="236">
        <f>Заполните_Список!U280</f>
        <v>0</v>
      </c>
      <c r="AB371" s="236">
        <f>Заполните_Список!V280</f>
        <v>0</v>
      </c>
      <c r="AC371" s="236">
        <f>Заполните_Список!W280</f>
        <v>0</v>
      </c>
      <c r="AD371" s="236">
        <f>Заполните_Список!X280</f>
        <v>0</v>
      </c>
      <c r="AE371" s="236">
        <f>Заполните_Список!Y280</f>
        <v>0</v>
      </c>
      <c r="AF371" s="236">
        <f>Заполните_Список!Z280</f>
        <v>0</v>
      </c>
      <c r="AG371" s="236">
        <f>Заполните_Список!AA280</f>
        <v>0</v>
      </c>
      <c r="AH371" s="236">
        <f>Заполните_Список!AB280</f>
        <v>0</v>
      </c>
      <c r="AI371" s="236">
        <f>Заполните_Список!AC280</f>
        <v>0</v>
      </c>
      <c r="AJ371" s="236">
        <f>Заполните_Список!AD280</f>
        <v>0</v>
      </c>
      <c r="AK371" s="236">
        <f>Заполните_Список!AE280</f>
        <v>0</v>
      </c>
      <c r="AL371" s="236">
        <f>Заполните_Список!AF280</f>
        <v>0</v>
      </c>
      <c r="AM371" s="236">
        <f>Заполните_Список!AG280</f>
        <v>0</v>
      </c>
      <c r="AN371" s="236">
        <f>Заполните_Список!AH280</f>
        <v>0</v>
      </c>
      <c r="AO371" s="236">
        <f>Заполните_Список!AI280</f>
        <v>0</v>
      </c>
      <c r="AP371" s="236">
        <f>Заполните_Список!AJ280</f>
        <v>0</v>
      </c>
      <c r="AQ371" s="236">
        <f>Заполните_Список!AK280</f>
        <v>0</v>
      </c>
    </row>
    <row r="372" spans="1:43" ht="18.75" customHeight="1">
      <c r="A372" s="243">
        <f>Заполните_Список!$B281</f>
        <v>369</v>
      </c>
      <c r="B372" s="244">
        <f>Заполните_Список!$C282</f>
        <v>0</v>
      </c>
      <c r="C372" s="258" t="str">
        <f t="shared" si="18"/>
        <v/>
      </c>
      <c r="D372" s="244">
        <f>Заполните_Список!$G282</f>
        <v>0</v>
      </c>
      <c r="E372" s="236"/>
      <c r="F372" s="243">
        <f t="shared" si="19"/>
        <v>369</v>
      </c>
      <c r="G372" s="236" t="e">
        <f>LEFT(Заполните_Список!$F282,FIND(" ",Заполните_Список!$F282,1)-1)</f>
        <v>#VALUE!</v>
      </c>
      <c r="H372" s="236" t="e">
        <f>MID(Заполните_Список!$F282,FIND(" ",Заполните_Список!$F282,1)+1,(FIND(" ",Заполните_Список!$F282,FIND(" ",Заполните_Список!$F282,1)+1)-FIND(" ",Заполните_Список!$F282,1))-1)</f>
        <v>#VALUE!</v>
      </c>
      <c r="I372" s="236" t="e">
        <f>RIGHT(Заполните_Список!$F282,LEN(Заполните_Список!$F282)-(FIND(" ",Заполните_Список!$F282,FIND(" ",Заполните_Список!$F282,1)+1)))</f>
        <v>#VALUE!</v>
      </c>
      <c r="J372" s="236"/>
      <c r="K372" s="347"/>
      <c r="L372" s="236"/>
      <c r="M372" s="236">
        <f>Заполните_Список!L282</f>
        <v>0</v>
      </c>
      <c r="N372" s="259" t="str">
        <f t="shared" si="20"/>
        <v/>
      </c>
      <c r="O372" s="236">
        <f>Заполните_Список!I282</f>
        <v>0</v>
      </c>
      <c r="P372" s="243"/>
      <c r="Q372" s="243"/>
      <c r="R372" s="243"/>
      <c r="S372" s="243"/>
      <c r="T372" s="236">
        <f>Заполните_Список!N281</f>
        <v>0</v>
      </c>
      <c r="U372" s="236">
        <f>Заполните_Список!O281</f>
        <v>0</v>
      </c>
      <c r="V372" s="236">
        <f>Заполните_Список!P281</f>
        <v>0</v>
      </c>
      <c r="W372" s="236">
        <f>Заполните_Список!Q281</f>
        <v>0</v>
      </c>
      <c r="X372" s="236">
        <f>Заполните_Список!R281</f>
        <v>0</v>
      </c>
      <c r="Y372" s="236">
        <f>Заполните_Список!S281</f>
        <v>0</v>
      </c>
      <c r="Z372" s="236">
        <f>Заполните_Список!T281</f>
        <v>0</v>
      </c>
      <c r="AA372" s="236">
        <f>Заполните_Список!U281</f>
        <v>0</v>
      </c>
      <c r="AB372" s="236">
        <f>Заполните_Список!V281</f>
        <v>0</v>
      </c>
      <c r="AC372" s="236">
        <f>Заполните_Список!W281</f>
        <v>0</v>
      </c>
      <c r="AD372" s="236">
        <f>Заполните_Список!X281</f>
        <v>0</v>
      </c>
      <c r="AE372" s="236">
        <f>Заполните_Список!Y281</f>
        <v>0</v>
      </c>
      <c r="AF372" s="236">
        <f>Заполните_Список!Z281</f>
        <v>0</v>
      </c>
      <c r="AG372" s="236">
        <f>Заполните_Список!AA281</f>
        <v>0</v>
      </c>
      <c r="AH372" s="236">
        <f>Заполните_Список!AB281</f>
        <v>0</v>
      </c>
      <c r="AI372" s="236">
        <f>Заполните_Список!AC281</f>
        <v>0</v>
      </c>
      <c r="AJ372" s="236">
        <f>Заполните_Список!AD281</f>
        <v>0</v>
      </c>
      <c r="AK372" s="236">
        <f>Заполните_Список!AE281</f>
        <v>0</v>
      </c>
      <c r="AL372" s="236">
        <f>Заполните_Список!AF281</f>
        <v>0</v>
      </c>
      <c r="AM372" s="236">
        <f>Заполните_Список!AG281</f>
        <v>0</v>
      </c>
      <c r="AN372" s="236">
        <f>Заполните_Список!AH281</f>
        <v>0</v>
      </c>
      <c r="AO372" s="236">
        <f>Заполните_Список!AI281</f>
        <v>0</v>
      </c>
      <c r="AP372" s="236">
        <f>Заполните_Список!AJ281</f>
        <v>0</v>
      </c>
      <c r="AQ372" s="236">
        <f>Заполните_Список!AK281</f>
        <v>0</v>
      </c>
    </row>
    <row r="373" spans="1:43" ht="18.75" customHeight="1">
      <c r="A373" s="243">
        <f>Заполните_Список!$B282</f>
        <v>370</v>
      </c>
      <c r="B373" s="244">
        <f>Заполните_Список!$C283</f>
        <v>0</v>
      </c>
      <c r="C373" s="258" t="str">
        <f t="shared" si="18"/>
        <v/>
      </c>
      <c r="D373" s="244">
        <f>Заполните_Список!$G283</f>
        <v>0</v>
      </c>
      <c r="E373" s="236"/>
      <c r="F373" s="243">
        <f t="shared" si="19"/>
        <v>370</v>
      </c>
      <c r="G373" s="236" t="e">
        <f>LEFT(Заполните_Список!$F283,FIND(" ",Заполните_Список!$F283,1)-1)</f>
        <v>#VALUE!</v>
      </c>
      <c r="H373" s="236" t="e">
        <f>MID(Заполните_Список!$F283,FIND(" ",Заполните_Список!$F283,1)+1,(FIND(" ",Заполните_Список!$F283,FIND(" ",Заполните_Список!$F283,1)+1)-FIND(" ",Заполните_Список!$F283,1))-1)</f>
        <v>#VALUE!</v>
      </c>
      <c r="I373" s="236" t="e">
        <f>RIGHT(Заполните_Список!$F283,LEN(Заполните_Список!$F283)-(FIND(" ",Заполните_Список!$F283,FIND(" ",Заполните_Список!$F283,1)+1)))</f>
        <v>#VALUE!</v>
      </c>
      <c r="J373" s="236"/>
      <c r="K373" s="347"/>
      <c r="L373" s="236"/>
      <c r="M373" s="236">
        <f>Заполните_Список!L283</f>
        <v>0</v>
      </c>
      <c r="N373" s="259" t="str">
        <f t="shared" si="20"/>
        <v/>
      </c>
      <c r="O373" s="236">
        <f>Заполните_Список!I283</f>
        <v>0</v>
      </c>
      <c r="P373" s="243"/>
      <c r="Q373" s="243"/>
      <c r="R373" s="243"/>
      <c r="S373" s="243"/>
      <c r="T373" s="236">
        <f>Заполните_Список!N282</f>
        <v>0</v>
      </c>
      <c r="U373" s="236">
        <f>Заполните_Список!O282</f>
        <v>0</v>
      </c>
      <c r="V373" s="236">
        <f>Заполните_Список!P282</f>
        <v>0</v>
      </c>
      <c r="W373" s="236">
        <f>Заполните_Список!Q282</f>
        <v>0</v>
      </c>
      <c r="X373" s="236">
        <f>Заполните_Список!R282</f>
        <v>0</v>
      </c>
      <c r="Y373" s="236">
        <f>Заполните_Список!S282</f>
        <v>0</v>
      </c>
      <c r="Z373" s="236">
        <f>Заполните_Список!T282</f>
        <v>0</v>
      </c>
      <c r="AA373" s="236">
        <f>Заполните_Список!U282</f>
        <v>0</v>
      </c>
      <c r="AB373" s="236">
        <f>Заполните_Список!V282</f>
        <v>0</v>
      </c>
      <c r="AC373" s="236">
        <f>Заполните_Список!W282</f>
        <v>0</v>
      </c>
      <c r="AD373" s="236">
        <f>Заполните_Список!X282</f>
        <v>0</v>
      </c>
      <c r="AE373" s="236">
        <f>Заполните_Список!Y282</f>
        <v>0</v>
      </c>
      <c r="AF373" s="236">
        <f>Заполните_Список!Z282</f>
        <v>0</v>
      </c>
      <c r="AG373" s="236">
        <f>Заполните_Список!AA282</f>
        <v>0</v>
      </c>
      <c r="AH373" s="236">
        <f>Заполните_Список!AB282</f>
        <v>0</v>
      </c>
      <c r="AI373" s="236">
        <f>Заполните_Список!AC282</f>
        <v>0</v>
      </c>
      <c r="AJ373" s="236">
        <f>Заполните_Список!AD282</f>
        <v>0</v>
      </c>
      <c r="AK373" s="236">
        <f>Заполните_Список!AE282</f>
        <v>0</v>
      </c>
      <c r="AL373" s="236">
        <f>Заполните_Список!AF282</f>
        <v>0</v>
      </c>
      <c r="AM373" s="236">
        <f>Заполните_Список!AG282</f>
        <v>0</v>
      </c>
      <c r="AN373" s="236">
        <f>Заполните_Список!AH282</f>
        <v>0</v>
      </c>
      <c r="AO373" s="236">
        <f>Заполните_Список!AI282</f>
        <v>0</v>
      </c>
      <c r="AP373" s="236">
        <f>Заполните_Список!AJ282</f>
        <v>0</v>
      </c>
      <c r="AQ373" s="236">
        <f>Заполните_Список!AK282</f>
        <v>0</v>
      </c>
    </row>
    <row r="374" spans="1:43" ht="18.75" customHeight="1">
      <c r="A374" s="243">
        <f>Заполните_Список!$B283</f>
        <v>371</v>
      </c>
      <c r="B374" s="244">
        <f>Заполните_Список!$C284</f>
        <v>0</v>
      </c>
      <c r="C374" s="258" t="str">
        <f t="shared" si="18"/>
        <v/>
      </c>
      <c r="D374" s="244">
        <f>Заполните_Список!$G284</f>
        <v>0</v>
      </c>
      <c r="E374" s="236"/>
      <c r="F374" s="243">
        <f t="shared" si="19"/>
        <v>371</v>
      </c>
      <c r="G374" s="236" t="e">
        <f>LEFT(Заполните_Список!$F284,FIND(" ",Заполните_Список!$F284,1)-1)</f>
        <v>#VALUE!</v>
      </c>
      <c r="H374" s="236" t="e">
        <f>MID(Заполните_Список!$F284,FIND(" ",Заполните_Список!$F284,1)+1,(FIND(" ",Заполните_Список!$F284,FIND(" ",Заполните_Список!$F284,1)+1)-FIND(" ",Заполните_Список!$F284,1))-1)</f>
        <v>#VALUE!</v>
      </c>
      <c r="I374" s="236" t="e">
        <f>RIGHT(Заполните_Список!$F284,LEN(Заполните_Список!$F284)-(FIND(" ",Заполните_Список!$F284,FIND(" ",Заполните_Список!$F284,1)+1)))</f>
        <v>#VALUE!</v>
      </c>
      <c r="J374" s="236"/>
      <c r="K374" s="347"/>
      <c r="L374" s="236"/>
      <c r="M374" s="236">
        <f>Заполните_Список!L284</f>
        <v>0</v>
      </c>
      <c r="N374" s="259" t="str">
        <f t="shared" si="20"/>
        <v/>
      </c>
      <c r="O374" s="236">
        <f>Заполните_Список!I284</f>
        <v>0</v>
      </c>
      <c r="P374" s="243"/>
      <c r="Q374" s="243"/>
      <c r="R374" s="243"/>
      <c r="S374" s="243"/>
      <c r="T374" s="236">
        <f>Заполните_Список!N283</f>
        <v>0</v>
      </c>
      <c r="U374" s="236">
        <f>Заполните_Список!O283</f>
        <v>0</v>
      </c>
      <c r="V374" s="236">
        <f>Заполните_Список!P283</f>
        <v>0</v>
      </c>
      <c r="W374" s="236">
        <f>Заполните_Список!Q283</f>
        <v>0</v>
      </c>
      <c r="X374" s="236">
        <f>Заполните_Список!R283</f>
        <v>0</v>
      </c>
      <c r="Y374" s="236">
        <f>Заполните_Список!S283</f>
        <v>0</v>
      </c>
      <c r="Z374" s="236">
        <f>Заполните_Список!T283</f>
        <v>0</v>
      </c>
      <c r="AA374" s="236">
        <f>Заполните_Список!U283</f>
        <v>0</v>
      </c>
      <c r="AB374" s="236">
        <f>Заполните_Список!V283</f>
        <v>0</v>
      </c>
      <c r="AC374" s="236">
        <f>Заполните_Список!W283</f>
        <v>0</v>
      </c>
      <c r="AD374" s="236">
        <f>Заполните_Список!X283</f>
        <v>0</v>
      </c>
      <c r="AE374" s="236">
        <f>Заполните_Список!Y283</f>
        <v>0</v>
      </c>
      <c r="AF374" s="236">
        <f>Заполните_Список!Z283</f>
        <v>0</v>
      </c>
      <c r="AG374" s="236">
        <f>Заполните_Список!AA283</f>
        <v>0</v>
      </c>
      <c r="AH374" s="236">
        <f>Заполните_Список!AB283</f>
        <v>0</v>
      </c>
      <c r="AI374" s="236">
        <f>Заполните_Список!AC283</f>
        <v>0</v>
      </c>
      <c r="AJ374" s="236">
        <f>Заполните_Список!AD283</f>
        <v>0</v>
      </c>
      <c r="AK374" s="236">
        <f>Заполните_Список!AE283</f>
        <v>0</v>
      </c>
      <c r="AL374" s="236">
        <f>Заполните_Список!AF283</f>
        <v>0</v>
      </c>
      <c r="AM374" s="236">
        <f>Заполните_Список!AG283</f>
        <v>0</v>
      </c>
      <c r="AN374" s="236">
        <f>Заполните_Список!AH283</f>
        <v>0</v>
      </c>
      <c r="AO374" s="236">
        <f>Заполните_Список!AI283</f>
        <v>0</v>
      </c>
      <c r="AP374" s="236">
        <f>Заполните_Список!AJ283</f>
        <v>0</v>
      </c>
      <c r="AQ374" s="236">
        <f>Заполните_Список!AK283</f>
        <v>0</v>
      </c>
    </row>
    <row r="375" spans="1:43" ht="18.75" customHeight="1">
      <c r="A375" s="243">
        <f>Заполните_Список!$B284</f>
        <v>372</v>
      </c>
      <c r="B375" s="244">
        <f>Заполните_Список!$C285</f>
        <v>0</v>
      </c>
      <c r="C375" s="258" t="str">
        <f t="shared" si="18"/>
        <v/>
      </c>
      <c r="D375" s="244">
        <f>Заполните_Список!$G285</f>
        <v>0</v>
      </c>
      <c r="E375" s="236"/>
      <c r="F375" s="243">
        <f t="shared" si="19"/>
        <v>372</v>
      </c>
      <c r="G375" s="236" t="e">
        <f>LEFT(Заполните_Список!$F285,FIND(" ",Заполните_Список!$F285,1)-1)</f>
        <v>#VALUE!</v>
      </c>
      <c r="H375" s="236" t="e">
        <f>MID(Заполните_Список!$F285,FIND(" ",Заполните_Список!$F285,1)+1,(FIND(" ",Заполните_Список!$F285,FIND(" ",Заполните_Список!$F285,1)+1)-FIND(" ",Заполните_Список!$F285,1))-1)</f>
        <v>#VALUE!</v>
      </c>
      <c r="I375" s="236" t="e">
        <f>RIGHT(Заполните_Список!$F285,LEN(Заполните_Список!$F285)-(FIND(" ",Заполните_Список!$F285,FIND(" ",Заполните_Список!$F285,1)+1)))</f>
        <v>#VALUE!</v>
      </c>
      <c r="J375" s="236"/>
      <c r="K375" s="347"/>
      <c r="L375" s="236"/>
      <c r="M375" s="236">
        <f>Заполните_Список!L285</f>
        <v>0</v>
      </c>
      <c r="N375" s="259" t="str">
        <f t="shared" si="20"/>
        <v/>
      </c>
      <c r="O375" s="236">
        <f>Заполните_Список!I285</f>
        <v>0</v>
      </c>
      <c r="P375" s="243"/>
      <c r="Q375" s="243"/>
      <c r="R375" s="243"/>
      <c r="S375" s="243"/>
      <c r="T375" s="236">
        <f>Заполните_Список!N284</f>
        <v>0</v>
      </c>
      <c r="U375" s="236">
        <f>Заполните_Список!O284</f>
        <v>0</v>
      </c>
      <c r="V375" s="236">
        <f>Заполните_Список!P284</f>
        <v>0</v>
      </c>
      <c r="W375" s="236">
        <f>Заполните_Список!Q284</f>
        <v>0</v>
      </c>
      <c r="X375" s="236">
        <f>Заполните_Список!R284</f>
        <v>0</v>
      </c>
      <c r="Y375" s="236">
        <f>Заполните_Список!S284</f>
        <v>0</v>
      </c>
      <c r="Z375" s="236">
        <f>Заполните_Список!T284</f>
        <v>0</v>
      </c>
      <c r="AA375" s="236">
        <f>Заполните_Список!U284</f>
        <v>0</v>
      </c>
      <c r="AB375" s="236">
        <f>Заполните_Список!V284</f>
        <v>0</v>
      </c>
      <c r="AC375" s="236">
        <f>Заполните_Список!W284</f>
        <v>0</v>
      </c>
      <c r="AD375" s="236">
        <f>Заполните_Список!X284</f>
        <v>0</v>
      </c>
      <c r="AE375" s="236">
        <f>Заполните_Список!Y284</f>
        <v>0</v>
      </c>
      <c r="AF375" s="236">
        <f>Заполните_Список!Z284</f>
        <v>0</v>
      </c>
      <c r="AG375" s="236">
        <f>Заполните_Список!AA284</f>
        <v>0</v>
      </c>
      <c r="AH375" s="236">
        <f>Заполните_Список!AB284</f>
        <v>0</v>
      </c>
      <c r="AI375" s="236">
        <f>Заполните_Список!AC284</f>
        <v>0</v>
      </c>
      <c r="AJ375" s="236">
        <f>Заполните_Список!AD284</f>
        <v>0</v>
      </c>
      <c r="AK375" s="236">
        <f>Заполните_Список!AE284</f>
        <v>0</v>
      </c>
      <c r="AL375" s="236">
        <f>Заполните_Список!AF284</f>
        <v>0</v>
      </c>
      <c r="AM375" s="236">
        <f>Заполните_Список!AG284</f>
        <v>0</v>
      </c>
      <c r="AN375" s="236">
        <f>Заполните_Список!AH284</f>
        <v>0</v>
      </c>
      <c r="AO375" s="236">
        <f>Заполните_Список!AI284</f>
        <v>0</v>
      </c>
      <c r="AP375" s="236">
        <f>Заполните_Список!AJ284</f>
        <v>0</v>
      </c>
      <c r="AQ375" s="236">
        <f>Заполните_Список!AK284</f>
        <v>0</v>
      </c>
    </row>
    <row r="376" spans="1:43" ht="18.75" customHeight="1">
      <c r="A376" s="243">
        <f>Заполните_Список!$B285</f>
        <v>373</v>
      </c>
      <c r="B376" s="244">
        <f>Заполните_Список!$C286</f>
        <v>0</v>
      </c>
      <c r="C376" s="258" t="str">
        <f t="shared" si="18"/>
        <v/>
      </c>
      <c r="D376" s="244">
        <f>Заполните_Список!$G286</f>
        <v>0</v>
      </c>
      <c r="E376" s="236"/>
      <c r="F376" s="243">
        <f t="shared" si="19"/>
        <v>373</v>
      </c>
      <c r="G376" s="236" t="e">
        <f>LEFT(Заполните_Список!$F286,FIND(" ",Заполните_Список!$F286,1)-1)</f>
        <v>#VALUE!</v>
      </c>
      <c r="H376" s="236" t="e">
        <f>MID(Заполните_Список!$F286,FIND(" ",Заполните_Список!$F286,1)+1,(FIND(" ",Заполните_Список!$F286,FIND(" ",Заполните_Список!$F286,1)+1)-FIND(" ",Заполните_Список!$F286,1))-1)</f>
        <v>#VALUE!</v>
      </c>
      <c r="I376" s="236" t="e">
        <f>RIGHT(Заполните_Список!$F286,LEN(Заполните_Список!$F286)-(FIND(" ",Заполните_Список!$F286,FIND(" ",Заполните_Список!$F286,1)+1)))</f>
        <v>#VALUE!</v>
      </c>
      <c r="J376" s="236"/>
      <c r="K376" s="347"/>
      <c r="L376" s="236"/>
      <c r="M376" s="236">
        <f>Заполните_Список!L286</f>
        <v>0</v>
      </c>
      <c r="N376" s="259" t="str">
        <f t="shared" si="20"/>
        <v/>
      </c>
      <c r="O376" s="236">
        <f>Заполните_Список!I286</f>
        <v>0</v>
      </c>
      <c r="P376" s="243"/>
      <c r="Q376" s="243"/>
      <c r="R376" s="243"/>
      <c r="S376" s="243"/>
      <c r="T376" s="236">
        <f>Заполните_Список!N285</f>
        <v>0</v>
      </c>
      <c r="U376" s="236">
        <f>Заполните_Список!O285</f>
        <v>0</v>
      </c>
      <c r="V376" s="236">
        <f>Заполните_Список!P285</f>
        <v>0</v>
      </c>
      <c r="W376" s="236">
        <f>Заполните_Список!Q285</f>
        <v>0</v>
      </c>
      <c r="X376" s="236">
        <f>Заполните_Список!R285</f>
        <v>0</v>
      </c>
      <c r="Y376" s="236">
        <f>Заполните_Список!S285</f>
        <v>0</v>
      </c>
      <c r="Z376" s="236">
        <f>Заполните_Список!T285</f>
        <v>0</v>
      </c>
      <c r="AA376" s="236">
        <f>Заполните_Список!U285</f>
        <v>0</v>
      </c>
      <c r="AB376" s="236">
        <f>Заполните_Список!V285</f>
        <v>0</v>
      </c>
      <c r="AC376" s="236">
        <f>Заполните_Список!W285</f>
        <v>0</v>
      </c>
      <c r="AD376" s="236">
        <f>Заполните_Список!X285</f>
        <v>0</v>
      </c>
      <c r="AE376" s="236">
        <f>Заполните_Список!Y285</f>
        <v>0</v>
      </c>
      <c r="AF376" s="236">
        <f>Заполните_Список!Z285</f>
        <v>0</v>
      </c>
      <c r="AG376" s="236">
        <f>Заполните_Список!AA285</f>
        <v>0</v>
      </c>
      <c r="AH376" s="236">
        <f>Заполните_Список!AB285</f>
        <v>0</v>
      </c>
      <c r="AI376" s="236">
        <f>Заполните_Список!AC285</f>
        <v>0</v>
      </c>
      <c r="AJ376" s="236">
        <f>Заполните_Список!AD285</f>
        <v>0</v>
      </c>
      <c r="AK376" s="236">
        <f>Заполните_Список!AE285</f>
        <v>0</v>
      </c>
      <c r="AL376" s="236">
        <f>Заполните_Список!AF285</f>
        <v>0</v>
      </c>
      <c r="AM376" s="236">
        <f>Заполните_Список!AG285</f>
        <v>0</v>
      </c>
      <c r="AN376" s="236">
        <f>Заполните_Список!AH285</f>
        <v>0</v>
      </c>
      <c r="AO376" s="236">
        <f>Заполните_Список!AI285</f>
        <v>0</v>
      </c>
      <c r="AP376" s="236">
        <f>Заполните_Список!AJ285</f>
        <v>0</v>
      </c>
      <c r="AQ376" s="236">
        <f>Заполните_Список!AK285</f>
        <v>0</v>
      </c>
    </row>
    <row r="377" spans="1:43" ht="18.75" customHeight="1">
      <c r="A377" s="243">
        <f>Заполните_Список!$B286</f>
        <v>374</v>
      </c>
      <c r="B377" s="244">
        <f>Заполните_Список!$C287</f>
        <v>0</v>
      </c>
      <c r="C377" s="258" t="str">
        <f t="shared" si="18"/>
        <v/>
      </c>
      <c r="D377" s="244">
        <f>Заполните_Список!$G287</f>
        <v>0</v>
      </c>
      <c r="E377" s="236"/>
      <c r="F377" s="243">
        <f t="shared" si="19"/>
        <v>374</v>
      </c>
      <c r="G377" s="236" t="e">
        <f>LEFT(Заполните_Список!$F287,FIND(" ",Заполните_Список!$F287,1)-1)</f>
        <v>#VALUE!</v>
      </c>
      <c r="H377" s="236" t="e">
        <f>MID(Заполните_Список!$F287,FIND(" ",Заполните_Список!$F287,1)+1,(FIND(" ",Заполните_Список!$F287,FIND(" ",Заполните_Список!$F287,1)+1)-FIND(" ",Заполните_Список!$F287,1))-1)</f>
        <v>#VALUE!</v>
      </c>
      <c r="I377" s="236" t="e">
        <f>RIGHT(Заполните_Список!$F287,LEN(Заполните_Список!$F287)-(FIND(" ",Заполните_Список!$F287,FIND(" ",Заполните_Список!$F287,1)+1)))</f>
        <v>#VALUE!</v>
      </c>
      <c r="J377" s="236"/>
      <c r="K377" s="347"/>
      <c r="L377" s="236"/>
      <c r="M377" s="236">
        <f>Заполните_Список!L287</f>
        <v>0</v>
      </c>
      <c r="N377" s="259" t="str">
        <f t="shared" si="20"/>
        <v/>
      </c>
      <c r="O377" s="236">
        <f>Заполните_Список!I287</f>
        <v>0</v>
      </c>
      <c r="P377" s="243"/>
      <c r="Q377" s="243"/>
      <c r="R377" s="243"/>
      <c r="S377" s="243"/>
      <c r="T377" s="236">
        <f>Заполните_Список!N286</f>
        <v>0</v>
      </c>
      <c r="U377" s="236">
        <f>Заполните_Список!O286</f>
        <v>0</v>
      </c>
      <c r="V377" s="236">
        <f>Заполните_Список!P286</f>
        <v>0</v>
      </c>
      <c r="W377" s="236">
        <f>Заполните_Список!Q286</f>
        <v>0</v>
      </c>
      <c r="X377" s="236">
        <f>Заполните_Список!R286</f>
        <v>0</v>
      </c>
      <c r="Y377" s="236">
        <f>Заполните_Список!S286</f>
        <v>0</v>
      </c>
      <c r="Z377" s="236">
        <f>Заполните_Список!T286</f>
        <v>0</v>
      </c>
      <c r="AA377" s="236">
        <f>Заполните_Список!U286</f>
        <v>0</v>
      </c>
      <c r="AB377" s="236">
        <f>Заполните_Список!V286</f>
        <v>0</v>
      </c>
      <c r="AC377" s="236">
        <f>Заполните_Список!W286</f>
        <v>0</v>
      </c>
      <c r="AD377" s="236">
        <f>Заполните_Список!X286</f>
        <v>0</v>
      </c>
      <c r="AE377" s="236">
        <f>Заполните_Список!Y286</f>
        <v>0</v>
      </c>
      <c r="AF377" s="236">
        <f>Заполните_Список!Z286</f>
        <v>0</v>
      </c>
      <c r="AG377" s="236">
        <f>Заполните_Список!AA286</f>
        <v>0</v>
      </c>
      <c r="AH377" s="236">
        <f>Заполните_Список!AB286</f>
        <v>0</v>
      </c>
      <c r="AI377" s="236">
        <f>Заполните_Список!AC286</f>
        <v>0</v>
      </c>
      <c r="AJ377" s="236">
        <f>Заполните_Список!AD286</f>
        <v>0</v>
      </c>
      <c r="AK377" s="236">
        <f>Заполните_Список!AE286</f>
        <v>0</v>
      </c>
      <c r="AL377" s="236">
        <f>Заполните_Список!AF286</f>
        <v>0</v>
      </c>
      <c r="AM377" s="236">
        <f>Заполните_Список!AG286</f>
        <v>0</v>
      </c>
      <c r="AN377" s="236">
        <f>Заполните_Список!AH286</f>
        <v>0</v>
      </c>
      <c r="AO377" s="236">
        <f>Заполните_Список!AI286</f>
        <v>0</v>
      </c>
      <c r="AP377" s="236">
        <f>Заполните_Список!AJ286</f>
        <v>0</v>
      </c>
      <c r="AQ377" s="236">
        <f>Заполните_Список!AK286</f>
        <v>0</v>
      </c>
    </row>
    <row r="378" spans="1:43" ht="18.75" customHeight="1">
      <c r="A378" s="243">
        <f>Заполните_Список!$B287</f>
        <v>375</v>
      </c>
      <c r="B378" s="244">
        <f>Заполните_Список!$C288</f>
        <v>0</v>
      </c>
      <c r="C378" s="258" t="str">
        <f t="shared" si="18"/>
        <v/>
      </c>
      <c r="D378" s="244">
        <f>Заполните_Список!$G288</f>
        <v>0</v>
      </c>
      <c r="E378" s="236"/>
      <c r="F378" s="243">
        <f t="shared" si="19"/>
        <v>375</v>
      </c>
      <c r="G378" s="236" t="e">
        <f>LEFT(Заполните_Список!$F288,FIND(" ",Заполните_Список!$F288,1)-1)</f>
        <v>#VALUE!</v>
      </c>
      <c r="H378" s="236" t="e">
        <f>MID(Заполните_Список!$F288,FIND(" ",Заполните_Список!$F288,1)+1,(FIND(" ",Заполните_Список!$F288,FIND(" ",Заполните_Список!$F288,1)+1)-FIND(" ",Заполните_Список!$F288,1))-1)</f>
        <v>#VALUE!</v>
      </c>
      <c r="I378" s="236" t="e">
        <f>RIGHT(Заполните_Список!$F288,LEN(Заполните_Список!$F288)-(FIND(" ",Заполните_Список!$F288,FIND(" ",Заполните_Список!$F288,1)+1)))</f>
        <v>#VALUE!</v>
      </c>
      <c r="J378" s="236"/>
      <c r="K378" s="347"/>
      <c r="L378" s="236"/>
      <c r="M378" s="236">
        <f>Заполните_Список!L288</f>
        <v>0</v>
      </c>
      <c r="N378" s="259" t="str">
        <f t="shared" si="20"/>
        <v/>
      </c>
      <c r="O378" s="236">
        <f>Заполните_Список!I288</f>
        <v>0</v>
      </c>
      <c r="P378" s="243"/>
      <c r="Q378" s="243"/>
      <c r="R378" s="243"/>
      <c r="S378" s="243"/>
      <c r="T378" s="236">
        <f>Заполните_Список!N287</f>
        <v>0</v>
      </c>
      <c r="U378" s="236">
        <f>Заполните_Список!O287</f>
        <v>0</v>
      </c>
      <c r="V378" s="236">
        <f>Заполните_Список!P287</f>
        <v>0</v>
      </c>
      <c r="W378" s="236">
        <f>Заполните_Список!Q287</f>
        <v>0</v>
      </c>
      <c r="X378" s="236">
        <f>Заполните_Список!R287</f>
        <v>0</v>
      </c>
      <c r="Y378" s="236">
        <f>Заполните_Список!S287</f>
        <v>0</v>
      </c>
      <c r="Z378" s="236">
        <f>Заполните_Список!T287</f>
        <v>0</v>
      </c>
      <c r="AA378" s="236">
        <f>Заполните_Список!U287</f>
        <v>0</v>
      </c>
      <c r="AB378" s="236">
        <f>Заполните_Список!V287</f>
        <v>0</v>
      </c>
      <c r="AC378" s="236">
        <f>Заполните_Список!W287</f>
        <v>0</v>
      </c>
      <c r="AD378" s="236">
        <f>Заполните_Список!X287</f>
        <v>0</v>
      </c>
      <c r="AE378" s="236">
        <f>Заполните_Список!Y287</f>
        <v>0</v>
      </c>
      <c r="AF378" s="236">
        <f>Заполните_Список!Z287</f>
        <v>0</v>
      </c>
      <c r="AG378" s="236">
        <f>Заполните_Список!AA287</f>
        <v>0</v>
      </c>
      <c r="AH378" s="236">
        <f>Заполните_Список!AB287</f>
        <v>0</v>
      </c>
      <c r="AI378" s="236">
        <f>Заполните_Список!AC287</f>
        <v>0</v>
      </c>
      <c r="AJ378" s="236">
        <f>Заполните_Список!AD287</f>
        <v>0</v>
      </c>
      <c r="AK378" s="236">
        <f>Заполните_Список!AE287</f>
        <v>0</v>
      </c>
      <c r="AL378" s="236">
        <f>Заполните_Список!AF287</f>
        <v>0</v>
      </c>
      <c r="AM378" s="236">
        <f>Заполните_Список!AG287</f>
        <v>0</v>
      </c>
      <c r="AN378" s="236">
        <f>Заполните_Список!AH287</f>
        <v>0</v>
      </c>
      <c r="AO378" s="236">
        <f>Заполните_Список!AI287</f>
        <v>0</v>
      </c>
      <c r="AP378" s="236">
        <f>Заполните_Список!AJ287</f>
        <v>0</v>
      </c>
      <c r="AQ378" s="236">
        <f>Заполните_Список!AK287</f>
        <v>0</v>
      </c>
    </row>
    <row r="379" spans="1:43" ht="18.75" customHeight="1">
      <c r="A379" s="243">
        <f>Заполните_Список!$B288</f>
        <v>376</v>
      </c>
      <c r="B379" s="244">
        <f>Заполните_Список!$C289</f>
        <v>0</v>
      </c>
      <c r="C379" s="258" t="str">
        <f t="shared" si="18"/>
        <v/>
      </c>
      <c r="D379" s="244">
        <f>Заполните_Список!$G289</f>
        <v>0</v>
      </c>
      <c r="E379" s="236"/>
      <c r="F379" s="243">
        <f t="shared" si="19"/>
        <v>376</v>
      </c>
      <c r="G379" s="236" t="e">
        <f>LEFT(Заполните_Список!$F289,FIND(" ",Заполните_Список!$F289,1)-1)</f>
        <v>#VALUE!</v>
      </c>
      <c r="H379" s="236" t="e">
        <f>MID(Заполните_Список!$F289,FIND(" ",Заполните_Список!$F289,1)+1,(FIND(" ",Заполните_Список!$F289,FIND(" ",Заполните_Список!$F289,1)+1)-FIND(" ",Заполните_Список!$F289,1))-1)</f>
        <v>#VALUE!</v>
      </c>
      <c r="I379" s="236" t="e">
        <f>RIGHT(Заполните_Список!$F289,LEN(Заполните_Список!$F289)-(FIND(" ",Заполните_Список!$F289,FIND(" ",Заполните_Список!$F289,1)+1)))</f>
        <v>#VALUE!</v>
      </c>
      <c r="J379" s="236"/>
      <c r="K379" s="347"/>
      <c r="L379" s="236"/>
      <c r="M379" s="236">
        <f>Заполните_Список!L289</f>
        <v>0</v>
      </c>
      <c r="N379" s="259" t="str">
        <f t="shared" si="20"/>
        <v/>
      </c>
      <c r="O379" s="236">
        <f>Заполните_Список!I289</f>
        <v>0</v>
      </c>
      <c r="P379" s="243"/>
      <c r="Q379" s="243"/>
      <c r="R379" s="243"/>
      <c r="S379" s="243"/>
      <c r="T379" s="236">
        <f>Заполните_Список!N288</f>
        <v>0</v>
      </c>
      <c r="U379" s="236">
        <f>Заполните_Список!O288</f>
        <v>0</v>
      </c>
      <c r="V379" s="236">
        <f>Заполните_Список!P288</f>
        <v>0</v>
      </c>
      <c r="W379" s="236">
        <f>Заполните_Список!Q288</f>
        <v>0</v>
      </c>
      <c r="X379" s="236">
        <f>Заполните_Список!R288</f>
        <v>0</v>
      </c>
      <c r="Y379" s="236">
        <f>Заполните_Список!S288</f>
        <v>0</v>
      </c>
      <c r="Z379" s="236">
        <f>Заполните_Список!T288</f>
        <v>0</v>
      </c>
      <c r="AA379" s="236">
        <f>Заполните_Список!U288</f>
        <v>0</v>
      </c>
      <c r="AB379" s="236">
        <f>Заполните_Список!V288</f>
        <v>0</v>
      </c>
      <c r="AC379" s="236">
        <f>Заполните_Список!W288</f>
        <v>0</v>
      </c>
      <c r="AD379" s="236">
        <f>Заполните_Список!X288</f>
        <v>0</v>
      </c>
      <c r="AE379" s="236">
        <f>Заполните_Список!Y288</f>
        <v>0</v>
      </c>
      <c r="AF379" s="236">
        <f>Заполните_Список!Z288</f>
        <v>0</v>
      </c>
      <c r="AG379" s="236">
        <f>Заполните_Список!AA288</f>
        <v>0</v>
      </c>
      <c r="AH379" s="236">
        <f>Заполните_Список!AB288</f>
        <v>0</v>
      </c>
      <c r="AI379" s="236">
        <f>Заполните_Список!AC288</f>
        <v>0</v>
      </c>
      <c r="AJ379" s="236">
        <f>Заполните_Список!AD288</f>
        <v>0</v>
      </c>
      <c r="AK379" s="236">
        <f>Заполните_Список!AE288</f>
        <v>0</v>
      </c>
      <c r="AL379" s="236">
        <f>Заполните_Список!AF288</f>
        <v>0</v>
      </c>
      <c r="AM379" s="236">
        <f>Заполните_Список!AG288</f>
        <v>0</v>
      </c>
      <c r="AN379" s="236">
        <f>Заполните_Список!AH288</f>
        <v>0</v>
      </c>
      <c r="AO379" s="236">
        <f>Заполните_Список!AI288</f>
        <v>0</v>
      </c>
      <c r="AP379" s="236">
        <f>Заполните_Список!AJ288</f>
        <v>0</v>
      </c>
      <c r="AQ379" s="236">
        <f>Заполните_Список!AK288</f>
        <v>0</v>
      </c>
    </row>
    <row r="380" spans="1:43" ht="18.75" customHeight="1">
      <c r="A380" s="243">
        <f>Заполните_Список!$B289</f>
        <v>377</v>
      </c>
      <c r="B380" s="244">
        <f>Заполните_Список!$C290</f>
        <v>0</v>
      </c>
      <c r="C380" s="258" t="str">
        <f t="shared" si="18"/>
        <v/>
      </c>
      <c r="D380" s="244">
        <f>Заполните_Список!$G290</f>
        <v>0</v>
      </c>
      <c r="E380" s="236"/>
      <c r="F380" s="243">
        <f t="shared" si="19"/>
        <v>377</v>
      </c>
      <c r="G380" s="236" t="e">
        <f>LEFT(Заполните_Список!$F290,FIND(" ",Заполните_Список!$F290,1)-1)</f>
        <v>#VALUE!</v>
      </c>
      <c r="H380" s="236" t="e">
        <f>MID(Заполните_Список!$F290,FIND(" ",Заполните_Список!$F290,1)+1,(FIND(" ",Заполните_Список!$F290,FIND(" ",Заполните_Список!$F290,1)+1)-FIND(" ",Заполните_Список!$F290,1))-1)</f>
        <v>#VALUE!</v>
      </c>
      <c r="I380" s="236" t="e">
        <f>RIGHT(Заполните_Список!$F290,LEN(Заполните_Список!$F290)-(FIND(" ",Заполните_Список!$F290,FIND(" ",Заполните_Список!$F290,1)+1)))</f>
        <v>#VALUE!</v>
      </c>
      <c r="J380" s="236"/>
      <c r="K380" s="347"/>
      <c r="L380" s="236"/>
      <c r="M380" s="236">
        <f>Заполните_Список!L290</f>
        <v>0</v>
      </c>
      <c r="N380" s="259" t="str">
        <f t="shared" si="20"/>
        <v/>
      </c>
      <c r="O380" s="236">
        <f>Заполните_Список!I290</f>
        <v>0</v>
      </c>
      <c r="P380" s="243"/>
      <c r="Q380" s="243"/>
      <c r="R380" s="243"/>
      <c r="S380" s="243"/>
      <c r="T380" s="236">
        <f>Заполните_Список!N289</f>
        <v>0</v>
      </c>
      <c r="U380" s="236">
        <f>Заполните_Список!O289</f>
        <v>0</v>
      </c>
      <c r="V380" s="236">
        <f>Заполните_Список!P289</f>
        <v>0</v>
      </c>
      <c r="W380" s="236">
        <f>Заполните_Список!Q289</f>
        <v>0</v>
      </c>
      <c r="X380" s="236">
        <f>Заполните_Список!R289</f>
        <v>0</v>
      </c>
      <c r="Y380" s="236">
        <f>Заполните_Список!S289</f>
        <v>0</v>
      </c>
      <c r="Z380" s="236">
        <f>Заполните_Список!T289</f>
        <v>0</v>
      </c>
      <c r="AA380" s="236">
        <f>Заполните_Список!U289</f>
        <v>0</v>
      </c>
      <c r="AB380" s="236">
        <f>Заполните_Список!V289</f>
        <v>0</v>
      </c>
      <c r="AC380" s="236">
        <f>Заполните_Список!W289</f>
        <v>0</v>
      </c>
      <c r="AD380" s="236">
        <f>Заполните_Список!X289</f>
        <v>0</v>
      </c>
      <c r="AE380" s="236">
        <f>Заполните_Список!Y289</f>
        <v>0</v>
      </c>
      <c r="AF380" s="236">
        <f>Заполните_Список!Z289</f>
        <v>0</v>
      </c>
      <c r="AG380" s="236">
        <f>Заполните_Список!AA289</f>
        <v>0</v>
      </c>
      <c r="AH380" s="236">
        <f>Заполните_Список!AB289</f>
        <v>0</v>
      </c>
      <c r="AI380" s="236">
        <f>Заполните_Список!AC289</f>
        <v>0</v>
      </c>
      <c r="AJ380" s="236">
        <f>Заполните_Список!AD289</f>
        <v>0</v>
      </c>
      <c r="AK380" s="236">
        <f>Заполните_Список!AE289</f>
        <v>0</v>
      </c>
      <c r="AL380" s="236">
        <f>Заполните_Список!AF289</f>
        <v>0</v>
      </c>
      <c r="AM380" s="236">
        <f>Заполните_Список!AG289</f>
        <v>0</v>
      </c>
      <c r="AN380" s="236">
        <f>Заполните_Список!AH289</f>
        <v>0</v>
      </c>
      <c r="AO380" s="236">
        <f>Заполните_Список!AI289</f>
        <v>0</v>
      </c>
      <c r="AP380" s="236">
        <f>Заполните_Список!AJ289</f>
        <v>0</v>
      </c>
      <c r="AQ380" s="236">
        <f>Заполните_Список!AK289</f>
        <v>0</v>
      </c>
    </row>
    <row r="381" spans="1:43" ht="18.75" customHeight="1">
      <c r="A381" s="243">
        <f>Заполните_Список!$B290</f>
        <v>378</v>
      </c>
      <c r="B381" s="244">
        <f>Заполните_Список!$C291</f>
        <v>0</v>
      </c>
      <c r="C381" s="258" t="str">
        <f t="shared" si="18"/>
        <v/>
      </c>
      <c r="D381" s="244">
        <f>Заполните_Список!$G291</f>
        <v>0</v>
      </c>
      <c r="E381" s="236"/>
      <c r="F381" s="243">
        <f t="shared" si="19"/>
        <v>378</v>
      </c>
      <c r="G381" s="236" t="e">
        <f>LEFT(Заполните_Список!$F291,FIND(" ",Заполните_Список!$F291,1)-1)</f>
        <v>#VALUE!</v>
      </c>
      <c r="H381" s="236" t="e">
        <f>MID(Заполните_Список!$F291,FIND(" ",Заполните_Список!$F291,1)+1,(FIND(" ",Заполните_Список!$F291,FIND(" ",Заполните_Список!$F291,1)+1)-FIND(" ",Заполните_Список!$F291,1))-1)</f>
        <v>#VALUE!</v>
      </c>
      <c r="I381" s="236" t="e">
        <f>RIGHT(Заполните_Список!$F291,LEN(Заполните_Список!$F291)-(FIND(" ",Заполните_Список!$F291,FIND(" ",Заполните_Список!$F291,1)+1)))</f>
        <v>#VALUE!</v>
      </c>
      <c r="J381" s="236"/>
      <c r="K381" s="347"/>
      <c r="L381" s="236"/>
      <c r="M381" s="236">
        <f>Заполните_Список!L291</f>
        <v>0</v>
      </c>
      <c r="N381" s="259" t="str">
        <f t="shared" si="20"/>
        <v/>
      </c>
      <c r="O381" s="236">
        <f>Заполните_Список!I291</f>
        <v>0</v>
      </c>
      <c r="P381" s="243"/>
      <c r="Q381" s="243"/>
      <c r="R381" s="243"/>
      <c r="S381" s="243"/>
      <c r="T381" s="236">
        <f>Заполните_Список!N290</f>
        <v>0</v>
      </c>
      <c r="U381" s="236">
        <f>Заполните_Список!O290</f>
        <v>0</v>
      </c>
      <c r="V381" s="236">
        <f>Заполните_Список!P290</f>
        <v>0</v>
      </c>
      <c r="W381" s="236">
        <f>Заполните_Список!Q290</f>
        <v>0</v>
      </c>
      <c r="X381" s="236">
        <f>Заполните_Список!R290</f>
        <v>0</v>
      </c>
      <c r="Y381" s="236">
        <f>Заполните_Список!S290</f>
        <v>0</v>
      </c>
      <c r="Z381" s="236">
        <f>Заполните_Список!T290</f>
        <v>0</v>
      </c>
      <c r="AA381" s="236">
        <f>Заполните_Список!U290</f>
        <v>0</v>
      </c>
      <c r="AB381" s="236">
        <f>Заполните_Список!V290</f>
        <v>0</v>
      </c>
      <c r="AC381" s="236">
        <f>Заполните_Список!W290</f>
        <v>0</v>
      </c>
      <c r="AD381" s="236">
        <f>Заполните_Список!X290</f>
        <v>0</v>
      </c>
      <c r="AE381" s="236">
        <f>Заполните_Список!Y290</f>
        <v>0</v>
      </c>
      <c r="AF381" s="236">
        <f>Заполните_Список!Z290</f>
        <v>0</v>
      </c>
      <c r="AG381" s="236">
        <f>Заполните_Список!AA290</f>
        <v>0</v>
      </c>
      <c r="AH381" s="236">
        <f>Заполните_Список!AB290</f>
        <v>0</v>
      </c>
      <c r="AI381" s="236">
        <f>Заполните_Список!AC290</f>
        <v>0</v>
      </c>
      <c r="AJ381" s="236">
        <f>Заполните_Список!AD290</f>
        <v>0</v>
      </c>
      <c r="AK381" s="236">
        <f>Заполните_Список!AE290</f>
        <v>0</v>
      </c>
      <c r="AL381" s="236">
        <f>Заполните_Список!AF290</f>
        <v>0</v>
      </c>
      <c r="AM381" s="236">
        <f>Заполните_Список!AG290</f>
        <v>0</v>
      </c>
      <c r="AN381" s="236">
        <f>Заполните_Список!AH290</f>
        <v>0</v>
      </c>
      <c r="AO381" s="236">
        <f>Заполните_Список!AI290</f>
        <v>0</v>
      </c>
      <c r="AP381" s="236">
        <f>Заполните_Список!AJ290</f>
        <v>0</v>
      </c>
      <c r="AQ381" s="236">
        <f>Заполните_Список!AK290</f>
        <v>0</v>
      </c>
    </row>
    <row r="382" spans="1:43" ht="18.75" customHeight="1">
      <c r="A382" s="243">
        <f>Заполните_Список!$B291</f>
        <v>379</v>
      </c>
      <c r="B382" s="244">
        <f>Заполните_Список!$C292</f>
        <v>0</v>
      </c>
      <c r="C382" s="258" t="str">
        <f t="shared" si="18"/>
        <v/>
      </c>
      <c r="D382" s="244">
        <f>Заполните_Список!$G292</f>
        <v>0</v>
      </c>
      <c r="E382" s="236"/>
      <c r="F382" s="243">
        <f t="shared" si="19"/>
        <v>379</v>
      </c>
      <c r="G382" s="236" t="e">
        <f>LEFT(Заполните_Список!$F292,FIND(" ",Заполните_Список!$F292,1)-1)</f>
        <v>#VALUE!</v>
      </c>
      <c r="H382" s="236" t="e">
        <f>MID(Заполните_Список!$F292,FIND(" ",Заполните_Список!$F292,1)+1,(FIND(" ",Заполните_Список!$F292,FIND(" ",Заполните_Список!$F292,1)+1)-FIND(" ",Заполните_Список!$F292,1))-1)</f>
        <v>#VALUE!</v>
      </c>
      <c r="I382" s="236" t="e">
        <f>RIGHT(Заполните_Список!$F292,LEN(Заполните_Список!$F292)-(FIND(" ",Заполните_Список!$F292,FIND(" ",Заполните_Список!$F292,1)+1)))</f>
        <v>#VALUE!</v>
      </c>
      <c r="J382" s="236"/>
      <c r="K382" s="347"/>
      <c r="L382" s="236"/>
      <c r="M382" s="236">
        <f>Заполните_Список!L292</f>
        <v>0</v>
      </c>
      <c r="N382" s="259" t="str">
        <f t="shared" si="20"/>
        <v/>
      </c>
      <c r="O382" s="236">
        <f>Заполните_Список!I292</f>
        <v>0</v>
      </c>
      <c r="P382" s="243"/>
      <c r="Q382" s="243"/>
      <c r="R382" s="243"/>
      <c r="S382" s="243"/>
      <c r="T382" s="236">
        <f>Заполните_Список!N291</f>
        <v>0</v>
      </c>
      <c r="U382" s="236">
        <f>Заполните_Список!O291</f>
        <v>0</v>
      </c>
      <c r="V382" s="236">
        <f>Заполните_Список!P291</f>
        <v>0</v>
      </c>
      <c r="W382" s="236">
        <f>Заполните_Список!Q291</f>
        <v>0</v>
      </c>
      <c r="X382" s="236">
        <f>Заполните_Список!R291</f>
        <v>0</v>
      </c>
      <c r="Y382" s="236">
        <f>Заполните_Список!S291</f>
        <v>0</v>
      </c>
      <c r="Z382" s="236">
        <f>Заполните_Список!T291</f>
        <v>0</v>
      </c>
      <c r="AA382" s="236">
        <f>Заполните_Список!U291</f>
        <v>0</v>
      </c>
      <c r="AB382" s="236">
        <f>Заполните_Список!V291</f>
        <v>0</v>
      </c>
      <c r="AC382" s="236">
        <f>Заполните_Список!W291</f>
        <v>0</v>
      </c>
      <c r="AD382" s="236">
        <f>Заполните_Список!X291</f>
        <v>0</v>
      </c>
      <c r="AE382" s="236">
        <f>Заполните_Список!Y291</f>
        <v>0</v>
      </c>
      <c r="AF382" s="236">
        <f>Заполните_Список!Z291</f>
        <v>0</v>
      </c>
      <c r="AG382" s="236">
        <f>Заполните_Список!AA291</f>
        <v>0</v>
      </c>
      <c r="AH382" s="236">
        <f>Заполните_Список!AB291</f>
        <v>0</v>
      </c>
      <c r="AI382" s="236">
        <f>Заполните_Список!AC291</f>
        <v>0</v>
      </c>
      <c r="AJ382" s="236">
        <f>Заполните_Список!AD291</f>
        <v>0</v>
      </c>
      <c r="AK382" s="236">
        <f>Заполните_Список!AE291</f>
        <v>0</v>
      </c>
      <c r="AL382" s="236">
        <f>Заполните_Список!AF291</f>
        <v>0</v>
      </c>
      <c r="AM382" s="236">
        <f>Заполните_Список!AG291</f>
        <v>0</v>
      </c>
      <c r="AN382" s="236">
        <f>Заполните_Список!AH291</f>
        <v>0</v>
      </c>
      <c r="AO382" s="236">
        <f>Заполните_Список!AI291</f>
        <v>0</v>
      </c>
      <c r="AP382" s="236">
        <f>Заполните_Список!AJ291</f>
        <v>0</v>
      </c>
      <c r="AQ382" s="236">
        <f>Заполните_Список!AK291</f>
        <v>0</v>
      </c>
    </row>
    <row r="383" spans="1:43" ht="18.75" customHeight="1">
      <c r="A383" s="243">
        <f>Заполните_Список!$B292</f>
        <v>380</v>
      </c>
      <c r="B383" s="244">
        <f>Заполните_Список!$C293</f>
        <v>0</v>
      </c>
      <c r="C383" s="258" t="str">
        <f t="shared" si="18"/>
        <v/>
      </c>
      <c r="D383" s="244">
        <f>Заполните_Список!$G293</f>
        <v>0</v>
      </c>
      <c r="E383" s="236"/>
      <c r="F383" s="243">
        <f t="shared" si="19"/>
        <v>380</v>
      </c>
      <c r="G383" s="236" t="e">
        <f>LEFT(Заполните_Список!$F293,FIND(" ",Заполните_Список!$F293,1)-1)</f>
        <v>#VALUE!</v>
      </c>
      <c r="H383" s="236" t="e">
        <f>MID(Заполните_Список!$F293,FIND(" ",Заполните_Список!$F293,1)+1,(FIND(" ",Заполните_Список!$F293,FIND(" ",Заполните_Список!$F293,1)+1)-FIND(" ",Заполните_Список!$F293,1))-1)</f>
        <v>#VALUE!</v>
      </c>
      <c r="I383" s="236" t="e">
        <f>RIGHT(Заполните_Список!$F293,LEN(Заполните_Список!$F293)-(FIND(" ",Заполните_Список!$F293,FIND(" ",Заполните_Список!$F293,1)+1)))</f>
        <v>#VALUE!</v>
      </c>
      <c r="J383" s="236"/>
      <c r="K383" s="347"/>
      <c r="L383" s="236"/>
      <c r="M383" s="236">
        <f>Заполните_Список!L293</f>
        <v>0</v>
      </c>
      <c r="N383" s="259" t="str">
        <f t="shared" si="20"/>
        <v/>
      </c>
      <c r="O383" s="236">
        <f>Заполните_Список!I293</f>
        <v>0</v>
      </c>
      <c r="P383" s="243"/>
      <c r="Q383" s="243"/>
      <c r="R383" s="243"/>
      <c r="S383" s="243"/>
      <c r="T383" s="236">
        <f>Заполните_Список!N292</f>
        <v>0</v>
      </c>
      <c r="U383" s="236">
        <f>Заполните_Список!O292</f>
        <v>0</v>
      </c>
      <c r="V383" s="236">
        <f>Заполните_Список!P292</f>
        <v>0</v>
      </c>
      <c r="W383" s="236">
        <f>Заполните_Список!Q292</f>
        <v>0</v>
      </c>
      <c r="X383" s="236">
        <f>Заполните_Список!R292</f>
        <v>0</v>
      </c>
      <c r="Y383" s="236">
        <f>Заполните_Список!S292</f>
        <v>0</v>
      </c>
      <c r="Z383" s="236">
        <f>Заполните_Список!T292</f>
        <v>0</v>
      </c>
      <c r="AA383" s="236">
        <f>Заполните_Список!U292</f>
        <v>0</v>
      </c>
      <c r="AB383" s="236">
        <f>Заполните_Список!V292</f>
        <v>0</v>
      </c>
      <c r="AC383" s="236">
        <f>Заполните_Список!W292</f>
        <v>0</v>
      </c>
      <c r="AD383" s="236">
        <f>Заполните_Список!X292</f>
        <v>0</v>
      </c>
      <c r="AE383" s="236">
        <f>Заполните_Список!Y292</f>
        <v>0</v>
      </c>
      <c r="AF383" s="236">
        <f>Заполните_Список!Z292</f>
        <v>0</v>
      </c>
      <c r="AG383" s="236">
        <f>Заполните_Список!AA292</f>
        <v>0</v>
      </c>
      <c r="AH383" s="236">
        <f>Заполните_Список!AB292</f>
        <v>0</v>
      </c>
      <c r="AI383" s="236">
        <f>Заполните_Список!AC292</f>
        <v>0</v>
      </c>
      <c r="AJ383" s="236">
        <f>Заполните_Список!AD292</f>
        <v>0</v>
      </c>
      <c r="AK383" s="236">
        <f>Заполните_Список!AE292</f>
        <v>0</v>
      </c>
      <c r="AL383" s="236">
        <f>Заполните_Список!AF292</f>
        <v>0</v>
      </c>
      <c r="AM383" s="236">
        <f>Заполните_Список!AG292</f>
        <v>0</v>
      </c>
      <c r="AN383" s="236">
        <f>Заполните_Список!AH292</f>
        <v>0</v>
      </c>
      <c r="AO383" s="236">
        <f>Заполните_Список!AI292</f>
        <v>0</v>
      </c>
      <c r="AP383" s="236">
        <f>Заполните_Список!AJ292</f>
        <v>0</v>
      </c>
      <c r="AQ383" s="236">
        <f>Заполните_Список!AK292</f>
        <v>0</v>
      </c>
    </row>
    <row r="384" spans="1:43" ht="18.75" customHeight="1">
      <c r="A384" s="243">
        <f>Заполните_Список!$B293</f>
        <v>381</v>
      </c>
      <c r="B384" s="244">
        <f>Заполните_Список!$C294</f>
        <v>0</v>
      </c>
      <c r="C384" s="258" t="str">
        <f t="shared" si="18"/>
        <v/>
      </c>
      <c r="D384" s="244">
        <f>Заполните_Список!$G294</f>
        <v>0</v>
      </c>
      <c r="E384" s="236"/>
      <c r="F384" s="243">
        <f t="shared" si="19"/>
        <v>381</v>
      </c>
      <c r="G384" s="236" t="e">
        <f>LEFT(Заполните_Список!$F294,FIND(" ",Заполните_Список!$F294,1)-1)</f>
        <v>#VALUE!</v>
      </c>
      <c r="H384" s="236" t="e">
        <f>MID(Заполните_Список!$F294,FIND(" ",Заполните_Список!$F294,1)+1,(FIND(" ",Заполните_Список!$F294,FIND(" ",Заполните_Список!$F294,1)+1)-FIND(" ",Заполните_Список!$F294,1))-1)</f>
        <v>#VALUE!</v>
      </c>
      <c r="I384" s="236" t="e">
        <f>RIGHT(Заполните_Список!$F294,LEN(Заполните_Список!$F294)-(FIND(" ",Заполните_Список!$F294,FIND(" ",Заполните_Список!$F294,1)+1)))</f>
        <v>#VALUE!</v>
      </c>
      <c r="J384" s="236"/>
      <c r="K384" s="347"/>
      <c r="L384" s="236"/>
      <c r="M384" s="236">
        <f>Заполните_Список!L294</f>
        <v>0</v>
      </c>
      <c r="N384" s="259" t="str">
        <f t="shared" si="20"/>
        <v/>
      </c>
      <c r="O384" s="236">
        <f>Заполните_Список!I294</f>
        <v>0</v>
      </c>
      <c r="P384" s="243"/>
      <c r="Q384" s="243"/>
      <c r="R384" s="243"/>
      <c r="S384" s="243"/>
      <c r="T384" s="236">
        <f>Заполните_Список!N293</f>
        <v>0</v>
      </c>
      <c r="U384" s="236">
        <f>Заполните_Список!O293</f>
        <v>0</v>
      </c>
      <c r="V384" s="236">
        <f>Заполните_Список!P293</f>
        <v>0</v>
      </c>
      <c r="W384" s="236">
        <f>Заполните_Список!Q293</f>
        <v>0</v>
      </c>
      <c r="X384" s="236">
        <f>Заполните_Список!R293</f>
        <v>0</v>
      </c>
      <c r="Y384" s="236">
        <f>Заполните_Список!S293</f>
        <v>0</v>
      </c>
      <c r="Z384" s="236">
        <f>Заполните_Список!T293</f>
        <v>0</v>
      </c>
      <c r="AA384" s="236">
        <f>Заполните_Список!U293</f>
        <v>0</v>
      </c>
      <c r="AB384" s="236">
        <f>Заполните_Список!V293</f>
        <v>0</v>
      </c>
      <c r="AC384" s="236">
        <f>Заполните_Список!W293</f>
        <v>0</v>
      </c>
      <c r="AD384" s="236">
        <f>Заполните_Список!X293</f>
        <v>0</v>
      </c>
      <c r="AE384" s="236">
        <f>Заполните_Список!Y293</f>
        <v>0</v>
      </c>
      <c r="AF384" s="236">
        <f>Заполните_Список!Z293</f>
        <v>0</v>
      </c>
      <c r="AG384" s="236">
        <f>Заполните_Список!AA293</f>
        <v>0</v>
      </c>
      <c r="AH384" s="236">
        <f>Заполните_Список!AB293</f>
        <v>0</v>
      </c>
      <c r="AI384" s="236">
        <f>Заполните_Список!AC293</f>
        <v>0</v>
      </c>
      <c r="AJ384" s="236">
        <f>Заполните_Список!AD293</f>
        <v>0</v>
      </c>
      <c r="AK384" s="236">
        <f>Заполните_Список!AE293</f>
        <v>0</v>
      </c>
      <c r="AL384" s="236">
        <f>Заполните_Список!AF293</f>
        <v>0</v>
      </c>
      <c r="AM384" s="236">
        <f>Заполните_Список!AG293</f>
        <v>0</v>
      </c>
      <c r="AN384" s="236">
        <f>Заполните_Список!AH293</f>
        <v>0</v>
      </c>
      <c r="AO384" s="236">
        <f>Заполните_Список!AI293</f>
        <v>0</v>
      </c>
      <c r="AP384" s="236">
        <f>Заполните_Список!AJ293</f>
        <v>0</v>
      </c>
      <c r="AQ384" s="236">
        <f>Заполните_Список!AK293</f>
        <v>0</v>
      </c>
    </row>
    <row r="385" spans="1:43" ht="18.75" customHeight="1">
      <c r="A385" s="243">
        <f>Заполните_Список!$B294</f>
        <v>382</v>
      </c>
      <c r="B385" s="244">
        <f>Заполните_Список!$C295</f>
        <v>0</v>
      </c>
      <c r="C385" s="258" t="str">
        <f t="shared" si="18"/>
        <v/>
      </c>
      <c r="D385" s="244">
        <f>Заполните_Список!$G295</f>
        <v>0</v>
      </c>
      <c r="E385" s="236"/>
      <c r="F385" s="243">
        <f t="shared" si="19"/>
        <v>382</v>
      </c>
      <c r="G385" s="236" t="e">
        <f>LEFT(Заполните_Список!$F295,FIND(" ",Заполните_Список!$F295,1)-1)</f>
        <v>#VALUE!</v>
      </c>
      <c r="H385" s="236" t="e">
        <f>MID(Заполните_Список!$F295,FIND(" ",Заполните_Список!$F295,1)+1,(FIND(" ",Заполните_Список!$F295,FIND(" ",Заполните_Список!$F295,1)+1)-FIND(" ",Заполните_Список!$F295,1))-1)</f>
        <v>#VALUE!</v>
      </c>
      <c r="I385" s="236" t="e">
        <f>RIGHT(Заполните_Список!$F295,LEN(Заполните_Список!$F295)-(FIND(" ",Заполните_Список!$F295,FIND(" ",Заполните_Список!$F295,1)+1)))</f>
        <v>#VALUE!</v>
      </c>
      <c r="J385" s="236"/>
      <c r="K385" s="347"/>
      <c r="L385" s="236"/>
      <c r="M385" s="236">
        <f>Заполните_Список!L295</f>
        <v>0</v>
      </c>
      <c r="N385" s="259" t="str">
        <f t="shared" si="20"/>
        <v/>
      </c>
      <c r="O385" s="236">
        <f>Заполните_Список!I295</f>
        <v>0</v>
      </c>
      <c r="P385" s="243"/>
      <c r="Q385" s="243"/>
      <c r="R385" s="243"/>
      <c r="S385" s="243"/>
      <c r="T385" s="236">
        <f>Заполните_Список!N294</f>
        <v>0</v>
      </c>
      <c r="U385" s="236">
        <f>Заполните_Список!O294</f>
        <v>0</v>
      </c>
      <c r="V385" s="236">
        <f>Заполните_Список!P294</f>
        <v>0</v>
      </c>
      <c r="W385" s="236">
        <f>Заполните_Список!Q294</f>
        <v>0</v>
      </c>
      <c r="X385" s="236">
        <f>Заполните_Список!R294</f>
        <v>0</v>
      </c>
      <c r="Y385" s="236">
        <f>Заполните_Список!S294</f>
        <v>0</v>
      </c>
      <c r="Z385" s="236">
        <f>Заполните_Список!T294</f>
        <v>0</v>
      </c>
      <c r="AA385" s="236">
        <f>Заполните_Список!U294</f>
        <v>0</v>
      </c>
      <c r="AB385" s="236">
        <f>Заполните_Список!V294</f>
        <v>0</v>
      </c>
      <c r="AC385" s="236">
        <f>Заполните_Список!W294</f>
        <v>0</v>
      </c>
      <c r="AD385" s="236">
        <f>Заполните_Список!X294</f>
        <v>0</v>
      </c>
      <c r="AE385" s="236">
        <f>Заполните_Список!Y294</f>
        <v>0</v>
      </c>
      <c r="AF385" s="236">
        <f>Заполните_Список!Z294</f>
        <v>0</v>
      </c>
      <c r="AG385" s="236">
        <f>Заполните_Список!AA294</f>
        <v>0</v>
      </c>
      <c r="AH385" s="236">
        <f>Заполните_Список!AB294</f>
        <v>0</v>
      </c>
      <c r="AI385" s="236">
        <f>Заполните_Список!AC294</f>
        <v>0</v>
      </c>
      <c r="AJ385" s="236">
        <f>Заполните_Список!AD294</f>
        <v>0</v>
      </c>
      <c r="AK385" s="236">
        <f>Заполните_Список!AE294</f>
        <v>0</v>
      </c>
      <c r="AL385" s="236">
        <f>Заполните_Список!AF294</f>
        <v>0</v>
      </c>
      <c r="AM385" s="236">
        <f>Заполните_Список!AG294</f>
        <v>0</v>
      </c>
      <c r="AN385" s="236">
        <f>Заполните_Список!AH294</f>
        <v>0</v>
      </c>
      <c r="AO385" s="236">
        <f>Заполните_Список!AI294</f>
        <v>0</v>
      </c>
      <c r="AP385" s="236">
        <f>Заполните_Список!AJ294</f>
        <v>0</v>
      </c>
      <c r="AQ385" s="236">
        <f>Заполните_Список!AK294</f>
        <v>0</v>
      </c>
    </row>
    <row r="386" spans="1:43" ht="18.75" customHeight="1">
      <c r="A386" s="243">
        <f>Заполните_Список!$B295</f>
        <v>383</v>
      </c>
      <c r="B386" s="244">
        <f>Заполните_Список!$C296</f>
        <v>0</v>
      </c>
      <c r="C386" s="258" t="str">
        <f t="shared" si="18"/>
        <v/>
      </c>
      <c r="D386" s="244">
        <f>Заполните_Список!$G296</f>
        <v>0</v>
      </c>
      <c r="E386" s="236"/>
      <c r="F386" s="243">
        <f t="shared" si="19"/>
        <v>383</v>
      </c>
      <c r="G386" s="236" t="e">
        <f>LEFT(Заполните_Список!$F296,FIND(" ",Заполните_Список!$F296,1)-1)</f>
        <v>#VALUE!</v>
      </c>
      <c r="H386" s="236" t="e">
        <f>MID(Заполните_Список!$F296,FIND(" ",Заполните_Список!$F296,1)+1,(FIND(" ",Заполните_Список!$F296,FIND(" ",Заполните_Список!$F296,1)+1)-FIND(" ",Заполните_Список!$F296,1))-1)</f>
        <v>#VALUE!</v>
      </c>
      <c r="I386" s="236" t="e">
        <f>RIGHT(Заполните_Список!$F296,LEN(Заполните_Список!$F296)-(FIND(" ",Заполните_Список!$F296,FIND(" ",Заполните_Список!$F296,1)+1)))</f>
        <v>#VALUE!</v>
      </c>
      <c r="J386" s="236"/>
      <c r="K386" s="347"/>
      <c r="L386" s="236"/>
      <c r="M386" s="236">
        <f>Заполните_Список!L296</f>
        <v>0</v>
      </c>
      <c r="N386" s="259" t="str">
        <f t="shared" si="20"/>
        <v/>
      </c>
      <c r="O386" s="236">
        <f>Заполните_Список!I296</f>
        <v>0</v>
      </c>
      <c r="P386" s="243"/>
      <c r="Q386" s="243"/>
      <c r="R386" s="243"/>
      <c r="S386" s="243"/>
      <c r="T386" s="236">
        <f>Заполните_Список!N295</f>
        <v>0</v>
      </c>
      <c r="U386" s="236">
        <f>Заполните_Список!O295</f>
        <v>0</v>
      </c>
      <c r="V386" s="236">
        <f>Заполните_Список!P295</f>
        <v>0</v>
      </c>
      <c r="W386" s="236">
        <f>Заполните_Список!Q295</f>
        <v>0</v>
      </c>
      <c r="X386" s="236">
        <f>Заполните_Список!R295</f>
        <v>0</v>
      </c>
      <c r="Y386" s="236">
        <f>Заполните_Список!S295</f>
        <v>0</v>
      </c>
      <c r="Z386" s="236">
        <f>Заполните_Список!T295</f>
        <v>0</v>
      </c>
      <c r="AA386" s="236">
        <f>Заполните_Список!U295</f>
        <v>0</v>
      </c>
      <c r="AB386" s="236">
        <f>Заполните_Список!V295</f>
        <v>0</v>
      </c>
      <c r="AC386" s="236">
        <f>Заполните_Список!W295</f>
        <v>0</v>
      </c>
      <c r="AD386" s="236">
        <f>Заполните_Список!X295</f>
        <v>0</v>
      </c>
      <c r="AE386" s="236">
        <f>Заполните_Список!Y295</f>
        <v>0</v>
      </c>
      <c r="AF386" s="236">
        <f>Заполните_Список!Z295</f>
        <v>0</v>
      </c>
      <c r="AG386" s="236">
        <f>Заполните_Список!AA295</f>
        <v>0</v>
      </c>
      <c r="AH386" s="236">
        <f>Заполните_Список!AB295</f>
        <v>0</v>
      </c>
      <c r="AI386" s="236">
        <f>Заполните_Список!AC295</f>
        <v>0</v>
      </c>
      <c r="AJ386" s="236">
        <f>Заполните_Список!AD295</f>
        <v>0</v>
      </c>
      <c r="AK386" s="236">
        <f>Заполните_Список!AE295</f>
        <v>0</v>
      </c>
      <c r="AL386" s="236">
        <f>Заполните_Список!AF295</f>
        <v>0</v>
      </c>
      <c r="AM386" s="236">
        <f>Заполните_Список!AG295</f>
        <v>0</v>
      </c>
      <c r="AN386" s="236">
        <f>Заполните_Список!AH295</f>
        <v>0</v>
      </c>
      <c r="AO386" s="236">
        <f>Заполните_Список!AI295</f>
        <v>0</v>
      </c>
      <c r="AP386" s="236">
        <f>Заполните_Список!AJ295</f>
        <v>0</v>
      </c>
      <c r="AQ386" s="236">
        <f>Заполните_Список!AK295</f>
        <v>0</v>
      </c>
    </row>
    <row r="387" spans="1:43" ht="18.75" customHeight="1">
      <c r="A387" s="243">
        <f>Заполните_Список!$B296</f>
        <v>384</v>
      </c>
      <c r="B387" s="244">
        <f>Заполните_Список!$C297</f>
        <v>0</v>
      </c>
      <c r="C387" s="258" t="str">
        <f t="shared" si="18"/>
        <v/>
      </c>
      <c r="D387" s="244">
        <f>Заполните_Список!$G297</f>
        <v>0</v>
      </c>
      <c r="E387" s="236"/>
      <c r="F387" s="243">
        <f t="shared" si="19"/>
        <v>384</v>
      </c>
      <c r="G387" s="236" t="e">
        <f>LEFT(Заполните_Список!$F297,FIND(" ",Заполните_Список!$F297,1)-1)</f>
        <v>#VALUE!</v>
      </c>
      <c r="H387" s="236" t="e">
        <f>MID(Заполните_Список!$F297,FIND(" ",Заполните_Список!$F297,1)+1,(FIND(" ",Заполните_Список!$F297,FIND(" ",Заполните_Список!$F297,1)+1)-FIND(" ",Заполните_Список!$F297,1))-1)</f>
        <v>#VALUE!</v>
      </c>
      <c r="I387" s="236" t="e">
        <f>RIGHT(Заполните_Список!$F297,LEN(Заполните_Список!$F297)-(FIND(" ",Заполните_Список!$F297,FIND(" ",Заполните_Список!$F297,1)+1)))</f>
        <v>#VALUE!</v>
      </c>
      <c r="J387" s="236"/>
      <c r="K387" s="347"/>
      <c r="L387" s="236"/>
      <c r="M387" s="236">
        <f>Заполните_Список!L297</f>
        <v>0</v>
      </c>
      <c r="N387" s="259" t="str">
        <f t="shared" si="20"/>
        <v/>
      </c>
      <c r="O387" s="236">
        <f>Заполните_Список!I297</f>
        <v>0</v>
      </c>
      <c r="P387" s="243"/>
      <c r="Q387" s="243"/>
      <c r="R387" s="243"/>
      <c r="S387" s="243"/>
      <c r="T387" s="236">
        <f>Заполните_Список!N296</f>
        <v>0</v>
      </c>
      <c r="U387" s="236">
        <f>Заполните_Список!O296</f>
        <v>0</v>
      </c>
      <c r="V387" s="236">
        <f>Заполните_Список!P296</f>
        <v>0</v>
      </c>
      <c r="W387" s="236">
        <f>Заполните_Список!Q296</f>
        <v>0</v>
      </c>
      <c r="X387" s="236">
        <f>Заполните_Список!R296</f>
        <v>0</v>
      </c>
      <c r="Y387" s="236">
        <f>Заполните_Список!S296</f>
        <v>0</v>
      </c>
      <c r="Z387" s="236">
        <f>Заполните_Список!T296</f>
        <v>0</v>
      </c>
      <c r="AA387" s="236">
        <f>Заполните_Список!U296</f>
        <v>0</v>
      </c>
      <c r="AB387" s="236">
        <f>Заполните_Список!V296</f>
        <v>0</v>
      </c>
      <c r="AC387" s="236">
        <f>Заполните_Список!W296</f>
        <v>0</v>
      </c>
      <c r="AD387" s="236">
        <f>Заполните_Список!X296</f>
        <v>0</v>
      </c>
      <c r="AE387" s="236">
        <f>Заполните_Список!Y296</f>
        <v>0</v>
      </c>
      <c r="AF387" s="236">
        <f>Заполните_Список!Z296</f>
        <v>0</v>
      </c>
      <c r="AG387" s="236">
        <f>Заполните_Список!AA296</f>
        <v>0</v>
      </c>
      <c r="AH387" s="236">
        <f>Заполните_Список!AB296</f>
        <v>0</v>
      </c>
      <c r="AI387" s="236">
        <f>Заполните_Список!AC296</f>
        <v>0</v>
      </c>
      <c r="AJ387" s="236">
        <f>Заполните_Список!AD296</f>
        <v>0</v>
      </c>
      <c r="AK387" s="236">
        <f>Заполните_Список!AE296</f>
        <v>0</v>
      </c>
      <c r="AL387" s="236">
        <f>Заполните_Список!AF296</f>
        <v>0</v>
      </c>
      <c r="AM387" s="236">
        <f>Заполните_Список!AG296</f>
        <v>0</v>
      </c>
      <c r="AN387" s="236">
        <f>Заполните_Список!AH296</f>
        <v>0</v>
      </c>
      <c r="AO387" s="236">
        <f>Заполните_Список!AI296</f>
        <v>0</v>
      </c>
      <c r="AP387" s="236">
        <f>Заполните_Список!AJ296</f>
        <v>0</v>
      </c>
      <c r="AQ387" s="236">
        <f>Заполните_Список!AK296</f>
        <v>0</v>
      </c>
    </row>
    <row r="388" spans="1:43" ht="18.75" customHeight="1">
      <c r="A388" s="243">
        <f>Заполните_Список!$B297</f>
        <v>385</v>
      </c>
      <c r="B388" s="244">
        <f>Заполните_Список!$C298</f>
        <v>0</v>
      </c>
      <c r="C388" s="258" t="str">
        <f t="shared" si="18"/>
        <v/>
      </c>
      <c r="D388" s="244">
        <f>Заполните_Список!$G298</f>
        <v>0</v>
      </c>
      <c r="E388" s="236"/>
      <c r="F388" s="243">
        <f t="shared" si="19"/>
        <v>385</v>
      </c>
      <c r="G388" s="236" t="e">
        <f>LEFT(Заполните_Список!$F298,FIND(" ",Заполните_Список!$F298,1)-1)</f>
        <v>#VALUE!</v>
      </c>
      <c r="H388" s="236" t="e">
        <f>MID(Заполните_Список!$F298,FIND(" ",Заполните_Список!$F298,1)+1,(FIND(" ",Заполните_Список!$F298,FIND(" ",Заполните_Список!$F298,1)+1)-FIND(" ",Заполните_Список!$F298,1))-1)</f>
        <v>#VALUE!</v>
      </c>
      <c r="I388" s="236" t="e">
        <f>RIGHT(Заполните_Список!$F298,LEN(Заполните_Список!$F298)-(FIND(" ",Заполните_Список!$F298,FIND(" ",Заполните_Список!$F298,1)+1)))</f>
        <v>#VALUE!</v>
      </c>
      <c r="J388" s="236"/>
      <c r="K388" s="347"/>
      <c r="L388" s="236"/>
      <c r="M388" s="236">
        <f>Заполните_Список!L298</f>
        <v>0</v>
      </c>
      <c r="N388" s="259" t="str">
        <f t="shared" si="20"/>
        <v/>
      </c>
      <c r="O388" s="236">
        <f>Заполните_Список!I298</f>
        <v>0</v>
      </c>
      <c r="P388" s="243"/>
      <c r="Q388" s="243"/>
      <c r="R388" s="243"/>
      <c r="S388" s="243"/>
      <c r="T388" s="236">
        <f>Заполните_Список!N297</f>
        <v>0</v>
      </c>
      <c r="U388" s="236">
        <f>Заполните_Список!O297</f>
        <v>0</v>
      </c>
      <c r="V388" s="236">
        <f>Заполните_Список!P297</f>
        <v>0</v>
      </c>
      <c r="W388" s="236">
        <f>Заполните_Список!Q297</f>
        <v>0</v>
      </c>
      <c r="X388" s="236">
        <f>Заполните_Список!R297</f>
        <v>0</v>
      </c>
      <c r="Y388" s="236">
        <f>Заполните_Список!S297</f>
        <v>0</v>
      </c>
      <c r="Z388" s="236">
        <f>Заполните_Список!T297</f>
        <v>0</v>
      </c>
      <c r="AA388" s="236">
        <f>Заполните_Список!U297</f>
        <v>0</v>
      </c>
      <c r="AB388" s="236">
        <f>Заполните_Список!V297</f>
        <v>0</v>
      </c>
      <c r="AC388" s="236">
        <f>Заполните_Список!W297</f>
        <v>0</v>
      </c>
      <c r="AD388" s="236">
        <f>Заполните_Список!X297</f>
        <v>0</v>
      </c>
      <c r="AE388" s="236">
        <f>Заполните_Список!Y297</f>
        <v>0</v>
      </c>
      <c r="AF388" s="236">
        <f>Заполните_Список!Z297</f>
        <v>0</v>
      </c>
      <c r="AG388" s="236">
        <f>Заполните_Список!AA297</f>
        <v>0</v>
      </c>
      <c r="AH388" s="236">
        <f>Заполните_Список!AB297</f>
        <v>0</v>
      </c>
      <c r="AI388" s="236">
        <f>Заполните_Список!AC297</f>
        <v>0</v>
      </c>
      <c r="AJ388" s="236">
        <f>Заполните_Список!AD297</f>
        <v>0</v>
      </c>
      <c r="AK388" s="236">
        <f>Заполните_Список!AE297</f>
        <v>0</v>
      </c>
      <c r="AL388" s="236">
        <f>Заполните_Список!AF297</f>
        <v>0</v>
      </c>
      <c r="AM388" s="236">
        <f>Заполните_Список!AG297</f>
        <v>0</v>
      </c>
      <c r="AN388" s="236">
        <f>Заполните_Список!AH297</f>
        <v>0</v>
      </c>
      <c r="AO388" s="236">
        <f>Заполните_Список!AI297</f>
        <v>0</v>
      </c>
      <c r="AP388" s="236">
        <f>Заполните_Список!AJ297</f>
        <v>0</v>
      </c>
      <c r="AQ388" s="236">
        <f>Заполните_Список!AK297</f>
        <v>0</v>
      </c>
    </row>
    <row r="389" spans="1:43" ht="18.75" customHeight="1">
      <c r="A389" s="243">
        <f>Заполните_Список!$B298</f>
        <v>386</v>
      </c>
      <c r="B389" s="244">
        <f>Заполните_Список!$C299</f>
        <v>0</v>
      </c>
      <c r="C389" s="258" t="str">
        <f t="shared" si="18"/>
        <v/>
      </c>
      <c r="D389" s="244">
        <f>Заполните_Список!$G299</f>
        <v>0</v>
      </c>
      <c r="E389" s="236"/>
      <c r="F389" s="243">
        <f t="shared" si="19"/>
        <v>386</v>
      </c>
      <c r="G389" s="236" t="e">
        <f>LEFT(Заполните_Список!$F299,FIND(" ",Заполните_Список!$F299,1)-1)</f>
        <v>#VALUE!</v>
      </c>
      <c r="H389" s="236" t="e">
        <f>MID(Заполните_Список!$F299,FIND(" ",Заполните_Список!$F299,1)+1,(FIND(" ",Заполните_Список!$F299,FIND(" ",Заполните_Список!$F299,1)+1)-FIND(" ",Заполните_Список!$F299,1))-1)</f>
        <v>#VALUE!</v>
      </c>
      <c r="I389" s="236" t="e">
        <f>RIGHT(Заполните_Список!$F299,LEN(Заполните_Список!$F299)-(FIND(" ",Заполните_Список!$F299,FIND(" ",Заполните_Список!$F299,1)+1)))</f>
        <v>#VALUE!</v>
      </c>
      <c r="J389" s="236"/>
      <c r="K389" s="347"/>
      <c r="L389" s="236"/>
      <c r="M389" s="236">
        <f>Заполните_Список!L299</f>
        <v>0</v>
      </c>
      <c r="N389" s="259" t="str">
        <f t="shared" si="20"/>
        <v/>
      </c>
      <c r="O389" s="236">
        <f>Заполните_Список!I299</f>
        <v>0</v>
      </c>
      <c r="P389" s="243"/>
      <c r="Q389" s="243"/>
      <c r="R389" s="243"/>
      <c r="S389" s="243"/>
      <c r="T389" s="236">
        <f>Заполните_Список!N298</f>
        <v>0</v>
      </c>
      <c r="U389" s="236">
        <f>Заполните_Список!O298</f>
        <v>0</v>
      </c>
      <c r="V389" s="236">
        <f>Заполните_Список!P298</f>
        <v>0</v>
      </c>
      <c r="W389" s="236">
        <f>Заполните_Список!Q298</f>
        <v>0</v>
      </c>
      <c r="X389" s="236">
        <f>Заполните_Список!R298</f>
        <v>0</v>
      </c>
      <c r="Y389" s="236">
        <f>Заполните_Список!S298</f>
        <v>0</v>
      </c>
      <c r="Z389" s="236">
        <f>Заполните_Список!T298</f>
        <v>0</v>
      </c>
      <c r="AA389" s="236">
        <f>Заполните_Список!U298</f>
        <v>0</v>
      </c>
      <c r="AB389" s="236">
        <f>Заполните_Список!V298</f>
        <v>0</v>
      </c>
      <c r="AC389" s="236">
        <f>Заполните_Список!W298</f>
        <v>0</v>
      </c>
      <c r="AD389" s="236">
        <f>Заполните_Список!X298</f>
        <v>0</v>
      </c>
      <c r="AE389" s="236">
        <f>Заполните_Список!Y298</f>
        <v>0</v>
      </c>
      <c r="AF389" s="236">
        <f>Заполните_Список!Z298</f>
        <v>0</v>
      </c>
      <c r="AG389" s="236">
        <f>Заполните_Список!AA298</f>
        <v>0</v>
      </c>
      <c r="AH389" s="236">
        <f>Заполните_Список!AB298</f>
        <v>0</v>
      </c>
      <c r="AI389" s="236">
        <f>Заполните_Список!AC298</f>
        <v>0</v>
      </c>
      <c r="AJ389" s="236">
        <f>Заполните_Список!AD298</f>
        <v>0</v>
      </c>
      <c r="AK389" s="236">
        <f>Заполните_Список!AE298</f>
        <v>0</v>
      </c>
      <c r="AL389" s="236">
        <f>Заполните_Список!AF298</f>
        <v>0</v>
      </c>
      <c r="AM389" s="236">
        <f>Заполните_Список!AG298</f>
        <v>0</v>
      </c>
      <c r="AN389" s="236">
        <f>Заполните_Список!AH298</f>
        <v>0</v>
      </c>
      <c r="AO389" s="236">
        <f>Заполните_Список!AI298</f>
        <v>0</v>
      </c>
      <c r="AP389" s="236">
        <f>Заполните_Список!AJ298</f>
        <v>0</v>
      </c>
      <c r="AQ389" s="236">
        <f>Заполните_Список!AK298</f>
        <v>0</v>
      </c>
    </row>
    <row r="390" spans="1:43" ht="18.75" customHeight="1">
      <c r="A390" s="243">
        <f>Заполните_Список!$B299</f>
        <v>387</v>
      </c>
      <c r="B390" s="244">
        <f>Заполните_Список!$C300</f>
        <v>0</v>
      </c>
      <c r="C390" s="258" t="str">
        <f t="shared" ref="C390:C453" si="21">IFERROR(VLOOKUP(B390,msu,2,0),"")</f>
        <v/>
      </c>
      <c r="D390" s="244">
        <f>Заполните_Список!$G300</f>
        <v>0</v>
      </c>
      <c r="E390" s="236"/>
      <c r="F390" s="243">
        <f t="shared" ref="F390:F453" si="22">F389+1</f>
        <v>387</v>
      </c>
      <c r="G390" s="236" t="e">
        <f>LEFT(Заполните_Список!$F300,FIND(" ",Заполните_Список!$F300,1)-1)</f>
        <v>#VALUE!</v>
      </c>
      <c r="H390" s="236" t="e">
        <f>MID(Заполните_Список!$F300,FIND(" ",Заполните_Список!$F300,1)+1,(FIND(" ",Заполните_Список!$F300,FIND(" ",Заполните_Список!$F300,1)+1)-FIND(" ",Заполните_Список!$F300,1))-1)</f>
        <v>#VALUE!</v>
      </c>
      <c r="I390" s="236" t="e">
        <f>RIGHT(Заполните_Список!$F300,LEN(Заполните_Список!$F300)-(FIND(" ",Заполните_Список!$F300,FIND(" ",Заполните_Список!$F300,1)+1)))</f>
        <v>#VALUE!</v>
      </c>
      <c r="J390" s="236"/>
      <c r="K390" s="347"/>
      <c r="L390" s="236"/>
      <c r="M390" s="236">
        <f>Заполните_Список!L300</f>
        <v>0</v>
      </c>
      <c r="N390" s="259" t="str">
        <f t="shared" ref="N390:N453" si="23">IFERROR(VLOOKUP(D390,oo,3,0),"")</f>
        <v/>
      </c>
      <c r="O390" s="236">
        <f>Заполните_Список!I300</f>
        <v>0</v>
      </c>
      <c r="P390" s="243"/>
      <c r="Q390" s="243"/>
      <c r="R390" s="243"/>
      <c r="S390" s="243"/>
      <c r="T390" s="236">
        <f>Заполните_Список!N299</f>
        <v>0</v>
      </c>
      <c r="U390" s="236">
        <f>Заполните_Список!O299</f>
        <v>0</v>
      </c>
      <c r="V390" s="236">
        <f>Заполните_Список!P299</f>
        <v>0</v>
      </c>
      <c r="W390" s="236">
        <f>Заполните_Список!Q299</f>
        <v>0</v>
      </c>
      <c r="X390" s="236">
        <f>Заполните_Список!R299</f>
        <v>0</v>
      </c>
      <c r="Y390" s="236">
        <f>Заполните_Список!S299</f>
        <v>0</v>
      </c>
      <c r="Z390" s="236">
        <f>Заполните_Список!T299</f>
        <v>0</v>
      </c>
      <c r="AA390" s="236">
        <f>Заполните_Список!U299</f>
        <v>0</v>
      </c>
      <c r="AB390" s="236">
        <f>Заполните_Список!V299</f>
        <v>0</v>
      </c>
      <c r="AC390" s="236">
        <f>Заполните_Список!W299</f>
        <v>0</v>
      </c>
      <c r="AD390" s="236">
        <f>Заполните_Список!X299</f>
        <v>0</v>
      </c>
      <c r="AE390" s="236">
        <f>Заполните_Список!Y299</f>
        <v>0</v>
      </c>
      <c r="AF390" s="236">
        <f>Заполните_Список!Z299</f>
        <v>0</v>
      </c>
      <c r="AG390" s="236">
        <f>Заполните_Список!AA299</f>
        <v>0</v>
      </c>
      <c r="AH390" s="236">
        <f>Заполните_Список!AB299</f>
        <v>0</v>
      </c>
      <c r="AI390" s="236">
        <f>Заполните_Список!AC299</f>
        <v>0</v>
      </c>
      <c r="AJ390" s="236">
        <f>Заполните_Список!AD299</f>
        <v>0</v>
      </c>
      <c r="AK390" s="236">
        <f>Заполните_Список!AE299</f>
        <v>0</v>
      </c>
      <c r="AL390" s="236">
        <f>Заполните_Список!AF299</f>
        <v>0</v>
      </c>
      <c r="AM390" s="236">
        <f>Заполните_Список!AG299</f>
        <v>0</v>
      </c>
      <c r="AN390" s="236">
        <f>Заполните_Список!AH299</f>
        <v>0</v>
      </c>
      <c r="AO390" s="236">
        <f>Заполните_Список!AI299</f>
        <v>0</v>
      </c>
      <c r="AP390" s="236">
        <f>Заполните_Список!AJ299</f>
        <v>0</v>
      </c>
      <c r="AQ390" s="236">
        <f>Заполните_Список!AK299</f>
        <v>0</v>
      </c>
    </row>
    <row r="391" spans="1:43" ht="18.75" customHeight="1">
      <c r="A391" s="243">
        <f>Заполните_Список!$B300</f>
        <v>388</v>
      </c>
      <c r="B391" s="244">
        <f>Заполните_Список!$C301</f>
        <v>0</v>
      </c>
      <c r="C391" s="258" t="str">
        <f t="shared" si="21"/>
        <v/>
      </c>
      <c r="D391" s="244">
        <f>Заполните_Список!$G301</f>
        <v>0</v>
      </c>
      <c r="E391" s="236"/>
      <c r="F391" s="243">
        <f t="shared" si="22"/>
        <v>388</v>
      </c>
      <c r="G391" s="236" t="e">
        <f>LEFT(Заполните_Список!$F301,FIND(" ",Заполните_Список!$F301,1)-1)</f>
        <v>#VALUE!</v>
      </c>
      <c r="H391" s="236" t="e">
        <f>MID(Заполните_Список!$F301,FIND(" ",Заполните_Список!$F301,1)+1,(FIND(" ",Заполните_Список!$F301,FIND(" ",Заполните_Список!$F301,1)+1)-FIND(" ",Заполните_Список!$F301,1))-1)</f>
        <v>#VALUE!</v>
      </c>
      <c r="I391" s="236" t="e">
        <f>RIGHT(Заполните_Список!$F301,LEN(Заполните_Список!$F301)-(FIND(" ",Заполните_Список!$F301,FIND(" ",Заполните_Список!$F301,1)+1)))</f>
        <v>#VALUE!</v>
      </c>
      <c r="J391" s="236"/>
      <c r="K391" s="347"/>
      <c r="L391" s="236"/>
      <c r="M391" s="236">
        <f>Заполните_Список!L301</f>
        <v>0</v>
      </c>
      <c r="N391" s="259" t="str">
        <f t="shared" si="23"/>
        <v/>
      </c>
      <c r="O391" s="236">
        <f>Заполните_Список!I301</f>
        <v>0</v>
      </c>
      <c r="P391" s="243"/>
      <c r="Q391" s="243"/>
      <c r="R391" s="243"/>
      <c r="S391" s="243"/>
      <c r="T391" s="236">
        <f>Заполните_Список!N300</f>
        <v>0</v>
      </c>
      <c r="U391" s="236">
        <f>Заполните_Список!O300</f>
        <v>0</v>
      </c>
      <c r="V391" s="236">
        <f>Заполните_Список!P300</f>
        <v>0</v>
      </c>
      <c r="W391" s="236">
        <f>Заполните_Список!Q300</f>
        <v>0</v>
      </c>
      <c r="X391" s="236">
        <f>Заполните_Список!R300</f>
        <v>0</v>
      </c>
      <c r="Y391" s="236">
        <f>Заполните_Список!S300</f>
        <v>0</v>
      </c>
      <c r="Z391" s="236">
        <f>Заполните_Список!T300</f>
        <v>0</v>
      </c>
      <c r="AA391" s="236">
        <f>Заполните_Список!U300</f>
        <v>0</v>
      </c>
      <c r="AB391" s="236">
        <f>Заполните_Список!V300</f>
        <v>0</v>
      </c>
      <c r="AC391" s="236">
        <f>Заполните_Список!W300</f>
        <v>0</v>
      </c>
      <c r="AD391" s="236">
        <f>Заполните_Список!X300</f>
        <v>0</v>
      </c>
      <c r="AE391" s="236">
        <f>Заполните_Список!Y300</f>
        <v>0</v>
      </c>
      <c r="AF391" s="236">
        <f>Заполните_Список!Z300</f>
        <v>0</v>
      </c>
      <c r="AG391" s="236">
        <f>Заполните_Список!AA300</f>
        <v>0</v>
      </c>
      <c r="AH391" s="236">
        <f>Заполните_Список!AB300</f>
        <v>0</v>
      </c>
      <c r="AI391" s="236">
        <f>Заполните_Список!AC300</f>
        <v>0</v>
      </c>
      <c r="AJ391" s="236">
        <f>Заполните_Список!AD300</f>
        <v>0</v>
      </c>
      <c r="AK391" s="236">
        <f>Заполните_Список!AE300</f>
        <v>0</v>
      </c>
      <c r="AL391" s="236">
        <f>Заполните_Список!AF300</f>
        <v>0</v>
      </c>
      <c r="AM391" s="236">
        <f>Заполните_Список!AG300</f>
        <v>0</v>
      </c>
      <c r="AN391" s="236">
        <f>Заполните_Список!AH300</f>
        <v>0</v>
      </c>
      <c r="AO391" s="236">
        <f>Заполните_Список!AI300</f>
        <v>0</v>
      </c>
      <c r="AP391" s="236">
        <f>Заполните_Список!AJ300</f>
        <v>0</v>
      </c>
      <c r="AQ391" s="236">
        <f>Заполните_Список!AK300</f>
        <v>0</v>
      </c>
    </row>
    <row r="392" spans="1:43" ht="18.75" customHeight="1">
      <c r="A392" s="243">
        <f>Заполните_Список!$B301</f>
        <v>389</v>
      </c>
      <c r="B392" s="244">
        <f>Заполните_Список!$C302</f>
        <v>0</v>
      </c>
      <c r="C392" s="258" t="str">
        <f t="shared" si="21"/>
        <v/>
      </c>
      <c r="D392" s="244">
        <f>Заполните_Список!$G302</f>
        <v>0</v>
      </c>
      <c r="E392" s="236"/>
      <c r="F392" s="243">
        <f t="shared" si="22"/>
        <v>389</v>
      </c>
      <c r="G392" s="236" t="e">
        <f>LEFT(Заполните_Список!$F302,FIND(" ",Заполните_Список!$F302,1)-1)</f>
        <v>#VALUE!</v>
      </c>
      <c r="H392" s="236" t="e">
        <f>MID(Заполните_Список!$F302,FIND(" ",Заполните_Список!$F302,1)+1,(FIND(" ",Заполните_Список!$F302,FIND(" ",Заполните_Список!$F302,1)+1)-FIND(" ",Заполните_Список!$F302,1))-1)</f>
        <v>#VALUE!</v>
      </c>
      <c r="I392" s="236" t="e">
        <f>RIGHT(Заполните_Список!$F302,LEN(Заполните_Список!$F302)-(FIND(" ",Заполните_Список!$F302,FIND(" ",Заполните_Список!$F302,1)+1)))</f>
        <v>#VALUE!</v>
      </c>
      <c r="J392" s="236"/>
      <c r="K392" s="347"/>
      <c r="L392" s="236"/>
      <c r="M392" s="236">
        <f>Заполните_Список!L302</f>
        <v>0</v>
      </c>
      <c r="N392" s="259" t="str">
        <f t="shared" si="23"/>
        <v/>
      </c>
      <c r="O392" s="236">
        <f>Заполните_Список!I302</f>
        <v>0</v>
      </c>
      <c r="P392" s="243"/>
      <c r="Q392" s="243"/>
      <c r="R392" s="243"/>
      <c r="S392" s="243"/>
      <c r="T392" s="236">
        <f>Заполните_Список!N301</f>
        <v>0</v>
      </c>
      <c r="U392" s="236">
        <f>Заполните_Список!O301</f>
        <v>0</v>
      </c>
      <c r="V392" s="236">
        <f>Заполните_Список!P301</f>
        <v>0</v>
      </c>
      <c r="W392" s="236">
        <f>Заполните_Список!Q301</f>
        <v>0</v>
      </c>
      <c r="X392" s="236">
        <f>Заполните_Список!R301</f>
        <v>0</v>
      </c>
      <c r="Y392" s="236">
        <f>Заполните_Список!S301</f>
        <v>0</v>
      </c>
      <c r="Z392" s="236">
        <f>Заполните_Список!T301</f>
        <v>0</v>
      </c>
      <c r="AA392" s="236">
        <f>Заполните_Список!U301</f>
        <v>0</v>
      </c>
      <c r="AB392" s="236">
        <f>Заполните_Список!V301</f>
        <v>0</v>
      </c>
      <c r="AC392" s="236">
        <f>Заполните_Список!W301</f>
        <v>0</v>
      </c>
      <c r="AD392" s="236">
        <f>Заполните_Список!X301</f>
        <v>0</v>
      </c>
      <c r="AE392" s="236">
        <f>Заполните_Список!Y301</f>
        <v>0</v>
      </c>
      <c r="AF392" s="236">
        <f>Заполните_Список!Z301</f>
        <v>0</v>
      </c>
      <c r="AG392" s="236">
        <f>Заполните_Список!AA301</f>
        <v>0</v>
      </c>
      <c r="AH392" s="236">
        <f>Заполните_Список!AB301</f>
        <v>0</v>
      </c>
      <c r="AI392" s="236">
        <f>Заполните_Список!AC301</f>
        <v>0</v>
      </c>
      <c r="AJ392" s="236">
        <f>Заполните_Список!AD301</f>
        <v>0</v>
      </c>
      <c r="AK392" s="236">
        <f>Заполните_Список!AE301</f>
        <v>0</v>
      </c>
      <c r="AL392" s="236">
        <f>Заполните_Список!AF301</f>
        <v>0</v>
      </c>
      <c r="AM392" s="236">
        <f>Заполните_Список!AG301</f>
        <v>0</v>
      </c>
      <c r="AN392" s="236">
        <f>Заполните_Список!AH301</f>
        <v>0</v>
      </c>
      <c r="AO392" s="236">
        <f>Заполните_Список!AI301</f>
        <v>0</v>
      </c>
      <c r="AP392" s="236">
        <f>Заполните_Список!AJ301</f>
        <v>0</v>
      </c>
      <c r="AQ392" s="236">
        <f>Заполните_Список!AK301</f>
        <v>0</v>
      </c>
    </row>
    <row r="393" spans="1:43" ht="18.75" customHeight="1">
      <c r="A393" s="243">
        <f>Заполните_Список!$B302</f>
        <v>390</v>
      </c>
      <c r="B393" s="244">
        <f>Заполните_Список!$C303</f>
        <v>0</v>
      </c>
      <c r="C393" s="258" t="str">
        <f t="shared" si="21"/>
        <v/>
      </c>
      <c r="D393" s="244">
        <f>Заполните_Список!$G303</f>
        <v>0</v>
      </c>
      <c r="E393" s="236"/>
      <c r="F393" s="243">
        <f t="shared" si="22"/>
        <v>390</v>
      </c>
      <c r="G393" s="236" t="e">
        <f>LEFT(Заполните_Список!$F303,FIND(" ",Заполните_Список!$F303,1)-1)</f>
        <v>#VALUE!</v>
      </c>
      <c r="H393" s="236" t="e">
        <f>MID(Заполните_Список!$F303,FIND(" ",Заполните_Список!$F303,1)+1,(FIND(" ",Заполните_Список!$F303,FIND(" ",Заполните_Список!$F303,1)+1)-FIND(" ",Заполните_Список!$F303,1))-1)</f>
        <v>#VALUE!</v>
      </c>
      <c r="I393" s="236" t="e">
        <f>RIGHT(Заполните_Список!$F303,LEN(Заполните_Список!$F303)-(FIND(" ",Заполните_Список!$F303,FIND(" ",Заполните_Список!$F303,1)+1)))</f>
        <v>#VALUE!</v>
      </c>
      <c r="J393" s="236"/>
      <c r="K393" s="347"/>
      <c r="L393" s="236"/>
      <c r="M393" s="236">
        <f>Заполните_Список!L303</f>
        <v>0</v>
      </c>
      <c r="N393" s="259" t="str">
        <f t="shared" si="23"/>
        <v/>
      </c>
      <c r="O393" s="236">
        <f>Заполните_Список!I303</f>
        <v>0</v>
      </c>
      <c r="P393" s="243"/>
      <c r="Q393" s="243"/>
      <c r="R393" s="243"/>
      <c r="S393" s="243"/>
      <c r="T393" s="236">
        <f>Заполните_Список!N302</f>
        <v>0</v>
      </c>
      <c r="U393" s="236">
        <f>Заполните_Список!O302</f>
        <v>0</v>
      </c>
      <c r="V393" s="236">
        <f>Заполните_Список!P302</f>
        <v>0</v>
      </c>
      <c r="W393" s="236">
        <f>Заполните_Список!Q302</f>
        <v>0</v>
      </c>
      <c r="X393" s="236">
        <f>Заполните_Список!R302</f>
        <v>0</v>
      </c>
      <c r="Y393" s="236">
        <f>Заполните_Список!S302</f>
        <v>0</v>
      </c>
      <c r="Z393" s="236">
        <f>Заполните_Список!T302</f>
        <v>0</v>
      </c>
      <c r="AA393" s="236">
        <f>Заполните_Список!U302</f>
        <v>0</v>
      </c>
      <c r="AB393" s="236">
        <f>Заполните_Список!V302</f>
        <v>0</v>
      </c>
      <c r="AC393" s="236">
        <f>Заполните_Список!W302</f>
        <v>0</v>
      </c>
      <c r="AD393" s="236">
        <f>Заполните_Список!X302</f>
        <v>0</v>
      </c>
      <c r="AE393" s="236">
        <f>Заполните_Список!Y302</f>
        <v>0</v>
      </c>
      <c r="AF393" s="236">
        <f>Заполните_Список!Z302</f>
        <v>0</v>
      </c>
      <c r="AG393" s="236">
        <f>Заполните_Список!AA302</f>
        <v>0</v>
      </c>
      <c r="AH393" s="236">
        <f>Заполните_Список!AB302</f>
        <v>0</v>
      </c>
      <c r="AI393" s="236">
        <f>Заполните_Список!AC302</f>
        <v>0</v>
      </c>
      <c r="AJ393" s="236">
        <f>Заполните_Список!AD302</f>
        <v>0</v>
      </c>
      <c r="AK393" s="236">
        <f>Заполните_Список!AE302</f>
        <v>0</v>
      </c>
      <c r="AL393" s="236">
        <f>Заполните_Список!AF302</f>
        <v>0</v>
      </c>
      <c r="AM393" s="236">
        <f>Заполните_Список!AG302</f>
        <v>0</v>
      </c>
      <c r="AN393" s="236">
        <f>Заполните_Список!AH302</f>
        <v>0</v>
      </c>
      <c r="AO393" s="236">
        <f>Заполните_Список!AI302</f>
        <v>0</v>
      </c>
      <c r="AP393" s="236">
        <f>Заполните_Список!AJ302</f>
        <v>0</v>
      </c>
      <c r="AQ393" s="236">
        <f>Заполните_Список!AK302</f>
        <v>0</v>
      </c>
    </row>
    <row r="394" spans="1:43" ht="18.75" customHeight="1">
      <c r="A394" s="243">
        <f>Заполните_Список!$B303</f>
        <v>391</v>
      </c>
      <c r="B394" s="244">
        <f>Заполните_Список!$C304</f>
        <v>0</v>
      </c>
      <c r="C394" s="258" t="str">
        <f t="shared" si="21"/>
        <v/>
      </c>
      <c r="D394" s="244">
        <f>Заполните_Список!$G304</f>
        <v>0</v>
      </c>
      <c r="E394" s="236"/>
      <c r="F394" s="243">
        <f t="shared" si="22"/>
        <v>391</v>
      </c>
      <c r="G394" s="236" t="e">
        <f>LEFT(Заполните_Список!$F304,FIND(" ",Заполните_Список!$F304,1)-1)</f>
        <v>#VALUE!</v>
      </c>
      <c r="H394" s="236" t="e">
        <f>MID(Заполните_Список!$F304,FIND(" ",Заполните_Список!$F304,1)+1,(FIND(" ",Заполните_Список!$F304,FIND(" ",Заполните_Список!$F304,1)+1)-FIND(" ",Заполните_Список!$F304,1))-1)</f>
        <v>#VALUE!</v>
      </c>
      <c r="I394" s="236" t="e">
        <f>RIGHT(Заполните_Список!$F304,LEN(Заполните_Список!$F304)-(FIND(" ",Заполните_Список!$F304,FIND(" ",Заполните_Список!$F304,1)+1)))</f>
        <v>#VALUE!</v>
      </c>
      <c r="J394" s="236"/>
      <c r="K394" s="347"/>
      <c r="L394" s="236"/>
      <c r="M394" s="236">
        <f>Заполните_Список!L304</f>
        <v>0</v>
      </c>
      <c r="N394" s="259" t="str">
        <f t="shared" si="23"/>
        <v/>
      </c>
      <c r="O394" s="236">
        <f>Заполните_Список!I304</f>
        <v>0</v>
      </c>
      <c r="P394" s="243"/>
      <c r="Q394" s="243"/>
      <c r="R394" s="243"/>
      <c r="S394" s="243"/>
      <c r="T394" s="236">
        <f>Заполните_Список!N303</f>
        <v>0</v>
      </c>
      <c r="U394" s="236">
        <f>Заполните_Список!O303</f>
        <v>0</v>
      </c>
      <c r="V394" s="236">
        <f>Заполните_Список!P303</f>
        <v>0</v>
      </c>
      <c r="W394" s="236">
        <f>Заполните_Список!Q303</f>
        <v>0</v>
      </c>
      <c r="X394" s="236">
        <f>Заполните_Список!R303</f>
        <v>0</v>
      </c>
      <c r="Y394" s="236">
        <f>Заполните_Список!S303</f>
        <v>0</v>
      </c>
      <c r="Z394" s="236">
        <f>Заполните_Список!T303</f>
        <v>0</v>
      </c>
      <c r="AA394" s="236">
        <f>Заполните_Список!U303</f>
        <v>0</v>
      </c>
      <c r="AB394" s="236">
        <f>Заполните_Список!V303</f>
        <v>0</v>
      </c>
      <c r="AC394" s="236">
        <f>Заполните_Список!W303</f>
        <v>0</v>
      </c>
      <c r="AD394" s="236">
        <f>Заполните_Список!X303</f>
        <v>0</v>
      </c>
      <c r="AE394" s="236">
        <f>Заполните_Список!Y303</f>
        <v>0</v>
      </c>
      <c r="AF394" s="236">
        <f>Заполните_Список!Z303</f>
        <v>0</v>
      </c>
      <c r="AG394" s="236">
        <f>Заполните_Список!AA303</f>
        <v>0</v>
      </c>
      <c r="AH394" s="236">
        <f>Заполните_Список!AB303</f>
        <v>0</v>
      </c>
      <c r="AI394" s="236">
        <f>Заполните_Список!AC303</f>
        <v>0</v>
      </c>
      <c r="AJ394" s="236">
        <f>Заполните_Список!AD303</f>
        <v>0</v>
      </c>
      <c r="AK394" s="236">
        <f>Заполните_Список!AE303</f>
        <v>0</v>
      </c>
      <c r="AL394" s="236">
        <f>Заполните_Список!AF303</f>
        <v>0</v>
      </c>
      <c r="AM394" s="236">
        <f>Заполните_Список!AG303</f>
        <v>0</v>
      </c>
      <c r="AN394" s="236">
        <f>Заполните_Список!AH303</f>
        <v>0</v>
      </c>
      <c r="AO394" s="236">
        <f>Заполните_Список!AI303</f>
        <v>0</v>
      </c>
      <c r="AP394" s="236">
        <f>Заполните_Список!AJ303</f>
        <v>0</v>
      </c>
      <c r="AQ394" s="236">
        <f>Заполните_Список!AK303</f>
        <v>0</v>
      </c>
    </row>
    <row r="395" spans="1:43" ht="18.75" customHeight="1">
      <c r="A395" s="243">
        <f>Заполните_Список!$B304</f>
        <v>392</v>
      </c>
      <c r="B395" s="244">
        <f>Заполните_Список!$C305</f>
        <v>0</v>
      </c>
      <c r="C395" s="258" t="str">
        <f t="shared" si="21"/>
        <v/>
      </c>
      <c r="D395" s="244">
        <f>Заполните_Список!$G305</f>
        <v>0</v>
      </c>
      <c r="E395" s="236"/>
      <c r="F395" s="243">
        <f t="shared" si="22"/>
        <v>392</v>
      </c>
      <c r="G395" s="236" t="e">
        <f>LEFT(Заполните_Список!$F305,FIND(" ",Заполните_Список!$F305,1)-1)</f>
        <v>#VALUE!</v>
      </c>
      <c r="H395" s="236" t="e">
        <f>MID(Заполните_Список!$F305,FIND(" ",Заполните_Список!$F305,1)+1,(FIND(" ",Заполните_Список!$F305,FIND(" ",Заполните_Список!$F305,1)+1)-FIND(" ",Заполните_Список!$F305,1))-1)</f>
        <v>#VALUE!</v>
      </c>
      <c r="I395" s="236" t="e">
        <f>RIGHT(Заполните_Список!$F305,LEN(Заполните_Список!$F305)-(FIND(" ",Заполните_Список!$F305,FIND(" ",Заполните_Список!$F305,1)+1)))</f>
        <v>#VALUE!</v>
      </c>
      <c r="J395" s="236"/>
      <c r="K395" s="347"/>
      <c r="L395" s="236"/>
      <c r="M395" s="236">
        <f>Заполните_Список!L305</f>
        <v>0</v>
      </c>
      <c r="N395" s="259" t="str">
        <f t="shared" si="23"/>
        <v/>
      </c>
      <c r="O395" s="236">
        <f>Заполните_Список!I305</f>
        <v>0</v>
      </c>
      <c r="P395" s="243"/>
      <c r="Q395" s="243"/>
      <c r="R395" s="243"/>
      <c r="S395" s="243"/>
      <c r="T395" s="236">
        <f>Заполните_Список!N304</f>
        <v>0</v>
      </c>
      <c r="U395" s="236">
        <f>Заполните_Список!O304</f>
        <v>0</v>
      </c>
      <c r="V395" s="236">
        <f>Заполните_Список!P304</f>
        <v>0</v>
      </c>
      <c r="W395" s="236">
        <f>Заполните_Список!Q304</f>
        <v>0</v>
      </c>
      <c r="X395" s="236">
        <f>Заполните_Список!R304</f>
        <v>0</v>
      </c>
      <c r="Y395" s="236">
        <f>Заполните_Список!S304</f>
        <v>0</v>
      </c>
      <c r="Z395" s="236">
        <f>Заполните_Список!T304</f>
        <v>0</v>
      </c>
      <c r="AA395" s="236">
        <f>Заполните_Список!U304</f>
        <v>0</v>
      </c>
      <c r="AB395" s="236">
        <f>Заполните_Список!V304</f>
        <v>0</v>
      </c>
      <c r="AC395" s="236">
        <f>Заполните_Список!W304</f>
        <v>0</v>
      </c>
      <c r="AD395" s="236">
        <f>Заполните_Список!X304</f>
        <v>0</v>
      </c>
      <c r="AE395" s="236">
        <f>Заполните_Список!Y304</f>
        <v>0</v>
      </c>
      <c r="AF395" s="236">
        <f>Заполните_Список!Z304</f>
        <v>0</v>
      </c>
      <c r="AG395" s="236">
        <f>Заполните_Список!AA304</f>
        <v>0</v>
      </c>
      <c r="AH395" s="236">
        <f>Заполните_Список!AB304</f>
        <v>0</v>
      </c>
      <c r="AI395" s="236">
        <f>Заполните_Список!AC304</f>
        <v>0</v>
      </c>
      <c r="AJ395" s="236">
        <f>Заполните_Список!AD304</f>
        <v>0</v>
      </c>
      <c r="AK395" s="236">
        <f>Заполните_Список!AE304</f>
        <v>0</v>
      </c>
      <c r="AL395" s="236">
        <f>Заполните_Список!AF304</f>
        <v>0</v>
      </c>
      <c r="AM395" s="236">
        <f>Заполните_Список!AG304</f>
        <v>0</v>
      </c>
      <c r="AN395" s="236">
        <f>Заполните_Список!AH304</f>
        <v>0</v>
      </c>
      <c r="AO395" s="236">
        <f>Заполните_Список!AI304</f>
        <v>0</v>
      </c>
      <c r="AP395" s="236">
        <f>Заполните_Список!AJ304</f>
        <v>0</v>
      </c>
      <c r="AQ395" s="236">
        <f>Заполните_Список!AK304</f>
        <v>0</v>
      </c>
    </row>
    <row r="396" spans="1:43" ht="18.75" customHeight="1">
      <c r="A396" s="243">
        <f>Заполните_Список!$B305</f>
        <v>393</v>
      </c>
      <c r="B396" s="244">
        <f>Заполните_Список!$C306</f>
        <v>0</v>
      </c>
      <c r="C396" s="258" t="str">
        <f t="shared" si="21"/>
        <v/>
      </c>
      <c r="D396" s="244">
        <f>Заполните_Список!$G306</f>
        <v>0</v>
      </c>
      <c r="E396" s="236"/>
      <c r="F396" s="243">
        <f t="shared" si="22"/>
        <v>393</v>
      </c>
      <c r="G396" s="236" t="e">
        <f>LEFT(Заполните_Список!$F306,FIND(" ",Заполните_Список!$F306,1)-1)</f>
        <v>#VALUE!</v>
      </c>
      <c r="H396" s="236" t="e">
        <f>MID(Заполните_Список!$F306,FIND(" ",Заполните_Список!$F306,1)+1,(FIND(" ",Заполните_Список!$F306,FIND(" ",Заполните_Список!$F306,1)+1)-FIND(" ",Заполните_Список!$F306,1))-1)</f>
        <v>#VALUE!</v>
      </c>
      <c r="I396" s="236" t="e">
        <f>RIGHT(Заполните_Список!$F306,LEN(Заполните_Список!$F306)-(FIND(" ",Заполните_Список!$F306,FIND(" ",Заполните_Список!$F306,1)+1)))</f>
        <v>#VALUE!</v>
      </c>
      <c r="J396" s="236"/>
      <c r="K396" s="347"/>
      <c r="L396" s="236"/>
      <c r="M396" s="236">
        <f>Заполните_Список!L306</f>
        <v>0</v>
      </c>
      <c r="N396" s="259" t="str">
        <f t="shared" si="23"/>
        <v/>
      </c>
      <c r="O396" s="236">
        <f>Заполните_Список!I306</f>
        <v>0</v>
      </c>
      <c r="P396" s="243"/>
      <c r="Q396" s="243"/>
      <c r="R396" s="243"/>
      <c r="S396" s="243"/>
      <c r="T396" s="236">
        <f>Заполните_Список!N305</f>
        <v>0</v>
      </c>
      <c r="U396" s="236">
        <f>Заполните_Список!O305</f>
        <v>0</v>
      </c>
      <c r="V396" s="236">
        <f>Заполните_Список!P305</f>
        <v>0</v>
      </c>
      <c r="W396" s="236">
        <f>Заполните_Список!Q305</f>
        <v>0</v>
      </c>
      <c r="X396" s="236">
        <f>Заполните_Список!R305</f>
        <v>0</v>
      </c>
      <c r="Y396" s="236">
        <f>Заполните_Список!S305</f>
        <v>0</v>
      </c>
      <c r="Z396" s="236">
        <f>Заполните_Список!T305</f>
        <v>0</v>
      </c>
      <c r="AA396" s="236">
        <f>Заполните_Список!U305</f>
        <v>0</v>
      </c>
      <c r="AB396" s="236">
        <f>Заполните_Список!V305</f>
        <v>0</v>
      </c>
      <c r="AC396" s="236">
        <f>Заполните_Список!W305</f>
        <v>0</v>
      </c>
      <c r="AD396" s="236">
        <f>Заполните_Список!X305</f>
        <v>0</v>
      </c>
      <c r="AE396" s="236">
        <f>Заполните_Список!Y305</f>
        <v>0</v>
      </c>
      <c r="AF396" s="236">
        <f>Заполните_Список!Z305</f>
        <v>0</v>
      </c>
      <c r="AG396" s="236">
        <f>Заполните_Список!AA305</f>
        <v>0</v>
      </c>
      <c r="AH396" s="236">
        <f>Заполните_Список!AB305</f>
        <v>0</v>
      </c>
      <c r="AI396" s="236">
        <f>Заполните_Список!AC305</f>
        <v>0</v>
      </c>
      <c r="AJ396" s="236">
        <f>Заполните_Список!AD305</f>
        <v>0</v>
      </c>
      <c r="AK396" s="236">
        <f>Заполните_Список!AE305</f>
        <v>0</v>
      </c>
      <c r="AL396" s="236">
        <f>Заполните_Список!AF305</f>
        <v>0</v>
      </c>
      <c r="AM396" s="236">
        <f>Заполните_Список!AG305</f>
        <v>0</v>
      </c>
      <c r="AN396" s="236">
        <f>Заполните_Список!AH305</f>
        <v>0</v>
      </c>
      <c r="AO396" s="236">
        <f>Заполните_Список!AI305</f>
        <v>0</v>
      </c>
      <c r="AP396" s="236">
        <f>Заполните_Список!AJ305</f>
        <v>0</v>
      </c>
      <c r="AQ396" s="236">
        <f>Заполните_Список!AK305</f>
        <v>0</v>
      </c>
    </row>
    <row r="397" spans="1:43" ht="18.75" customHeight="1">
      <c r="A397" s="243">
        <f>Заполните_Список!$B306</f>
        <v>394</v>
      </c>
      <c r="B397" s="244">
        <f>Заполните_Список!$C307</f>
        <v>0</v>
      </c>
      <c r="C397" s="258" t="str">
        <f t="shared" si="21"/>
        <v/>
      </c>
      <c r="D397" s="244">
        <f>Заполните_Список!$G307</f>
        <v>0</v>
      </c>
      <c r="E397" s="236"/>
      <c r="F397" s="243">
        <f t="shared" si="22"/>
        <v>394</v>
      </c>
      <c r="G397" s="236" t="e">
        <f>LEFT(Заполните_Список!$F307,FIND(" ",Заполните_Список!$F307,1)-1)</f>
        <v>#VALUE!</v>
      </c>
      <c r="H397" s="236" t="e">
        <f>MID(Заполните_Список!$F307,FIND(" ",Заполните_Список!$F307,1)+1,(FIND(" ",Заполните_Список!$F307,FIND(" ",Заполните_Список!$F307,1)+1)-FIND(" ",Заполните_Список!$F307,1))-1)</f>
        <v>#VALUE!</v>
      </c>
      <c r="I397" s="236" t="e">
        <f>RIGHT(Заполните_Список!$F307,LEN(Заполните_Список!$F307)-(FIND(" ",Заполните_Список!$F307,FIND(" ",Заполните_Список!$F307,1)+1)))</f>
        <v>#VALUE!</v>
      </c>
      <c r="J397" s="236"/>
      <c r="K397" s="347"/>
      <c r="L397" s="236"/>
      <c r="M397" s="236">
        <f>Заполните_Список!L307</f>
        <v>0</v>
      </c>
      <c r="N397" s="259" t="str">
        <f t="shared" si="23"/>
        <v/>
      </c>
      <c r="O397" s="236">
        <f>Заполните_Список!I307</f>
        <v>0</v>
      </c>
      <c r="P397" s="243"/>
      <c r="Q397" s="243"/>
      <c r="R397" s="243"/>
      <c r="S397" s="243"/>
      <c r="T397" s="236">
        <f>Заполните_Список!N306</f>
        <v>0</v>
      </c>
      <c r="U397" s="236">
        <f>Заполните_Список!O306</f>
        <v>0</v>
      </c>
      <c r="V397" s="236">
        <f>Заполните_Список!P306</f>
        <v>0</v>
      </c>
      <c r="W397" s="236">
        <f>Заполните_Список!Q306</f>
        <v>0</v>
      </c>
      <c r="X397" s="236">
        <f>Заполните_Список!R306</f>
        <v>0</v>
      </c>
      <c r="Y397" s="236">
        <f>Заполните_Список!S306</f>
        <v>0</v>
      </c>
      <c r="Z397" s="236">
        <f>Заполните_Список!T306</f>
        <v>0</v>
      </c>
      <c r="AA397" s="236">
        <f>Заполните_Список!U306</f>
        <v>0</v>
      </c>
      <c r="AB397" s="236">
        <f>Заполните_Список!V306</f>
        <v>0</v>
      </c>
      <c r="AC397" s="236">
        <f>Заполните_Список!W306</f>
        <v>0</v>
      </c>
      <c r="AD397" s="236">
        <f>Заполните_Список!X306</f>
        <v>0</v>
      </c>
      <c r="AE397" s="236">
        <f>Заполните_Список!Y306</f>
        <v>0</v>
      </c>
      <c r="AF397" s="236">
        <f>Заполните_Список!Z306</f>
        <v>0</v>
      </c>
      <c r="AG397" s="236">
        <f>Заполните_Список!AA306</f>
        <v>0</v>
      </c>
      <c r="AH397" s="236">
        <f>Заполните_Список!AB306</f>
        <v>0</v>
      </c>
      <c r="AI397" s="236">
        <f>Заполните_Список!AC306</f>
        <v>0</v>
      </c>
      <c r="AJ397" s="236">
        <f>Заполните_Список!AD306</f>
        <v>0</v>
      </c>
      <c r="AK397" s="236">
        <f>Заполните_Список!AE306</f>
        <v>0</v>
      </c>
      <c r="AL397" s="236">
        <f>Заполните_Список!AF306</f>
        <v>0</v>
      </c>
      <c r="AM397" s="236">
        <f>Заполните_Список!AG306</f>
        <v>0</v>
      </c>
      <c r="AN397" s="236">
        <f>Заполните_Список!AH306</f>
        <v>0</v>
      </c>
      <c r="AO397" s="236">
        <f>Заполните_Список!AI306</f>
        <v>0</v>
      </c>
      <c r="AP397" s="236">
        <f>Заполните_Список!AJ306</f>
        <v>0</v>
      </c>
      <c r="AQ397" s="236">
        <f>Заполните_Список!AK306</f>
        <v>0</v>
      </c>
    </row>
    <row r="398" spans="1:43" ht="18.75" customHeight="1">
      <c r="A398" s="243">
        <f>Заполните_Список!$B307</f>
        <v>395</v>
      </c>
      <c r="B398" s="244">
        <f>Заполните_Список!$C308</f>
        <v>0</v>
      </c>
      <c r="C398" s="258" t="str">
        <f t="shared" si="21"/>
        <v/>
      </c>
      <c r="D398" s="244">
        <f>Заполните_Список!$G308</f>
        <v>0</v>
      </c>
      <c r="E398" s="236"/>
      <c r="F398" s="243">
        <f t="shared" si="22"/>
        <v>395</v>
      </c>
      <c r="G398" s="236" t="e">
        <f>LEFT(Заполните_Список!$F308,FIND(" ",Заполните_Список!$F308,1)-1)</f>
        <v>#VALUE!</v>
      </c>
      <c r="H398" s="236" t="e">
        <f>MID(Заполните_Список!$F308,FIND(" ",Заполните_Список!$F308,1)+1,(FIND(" ",Заполните_Список!$F308,FIND(" ",Заполните_Список!$F308,1)+1)-FIND(" ",Заполните_Список!$F308,1))-1)</f>
        <v>#VALUE!</v>
      </c>
      <c r="I398" s="236" t="e">
        <f>RIGHT(Заполните_Список!$F308,LEN(Заполните_Список!$F308)-(FIND(" ",Заполните_Список!$F308,FIND(" ",Заполните_Список!$F308,1)+1)))</f>
        <v>#VALUE!</v>
      </c>
      <c r="J398" s="236"/>
      <c r="K398" s="347"/>
      <c r="L398" s="236"/>
      <c r="M398" s="236">
        <f>Заполните_Список!L308</f>
        <v>0</v>
      </c>
      <c r="N398" s="259" t="str">
        <f t="shared" si="23"/>
        <v/>
      </c>
      <c r="O398" s="236">
        <f>Заполните_Список!I308</f>
        <v>0</v>
      </c>
      <c r="P398" s="243"/>
      <c r="Q398" s="243"/>
      <c r="R398" s="243"/>
      <c r="S398" s="243"/>
      <c r="T398" s="236">
        <f>Заполните_Список!N307</f>
        <v>0</v>
      </c>
      <c r="U398" s="236">
        <f>Заполните_Список!O307</f>
        <v>0</v>
      </c>
      <c r="V398" s="236">
        <f>Заполните_Список!P307</f>
        <v>0</v>
      </c>
      <c r="W398" s="236">
        <f>Заполните_Список!Q307</f>
        <v>0</v>
      </c>
      <c r="X398" s="236">
        <f>Заполните_Список!R307</f>
        <v>0</v>
      </c>
      <c r="Y398" s="236">
        <f>Заполните_Список!S307</f>
        <v>0</v>
      </c>
      <c r="Z398" s="236">
        <f>Заполните_Список!T307</f>
        <v>0</v>
      </c>
      <c r="AA398" s="236">
        <f>Заполните_Список!U307</f>
        <v>0</v>
      </c>
      <c r="AB398" s="236">
        <f>Заполните_Список!V307</f>
        <v>0</v>
      </c>
      <c r="AC398" s="236">
        <f>Заполните_Список!W307</f>
        <v>0</v>
      </c>
      <c r="AD398" s="236">
        <f>Заполните_Список!X307</f>
        <v>0</v>
      </c>
      <c r="AE398" s="236">
        <f>Заполните_Список!Y307</f>
        <v>0</v>
      </c>
      <c r="AF398" s="236">
        <f>Заполните_Список!Z307</f>
        <v>0</v>
      </c>
      <c r="AG398" s="236">
        <f>Заполните_Список!AA307</f>
        <v>0</v>
      </c>
      <c r="AH398" s="236">
        <f>Заполните_Список!AB307</f>
        <v>0</v>
      </c>
      <c r="AI398" s="236">
        <f>Заполните_Список!AC307</f>
        <v>0</v>
      </c>
      <c r="AJ398" s="236">
        <f>Заполните_Список!AD307</f>
        <v>0</v>
      </c>
      <c r="AK398" s="236">
        <f>Заполните_Список!AE307</f>
        <v>0</v>
      </c>
      <c r="AL398" s="236">
        <f>Заполните_Список!AF307</f>
        <v>0</v>
      </c>
      <c r="AM398" s="236">
        <f>Заполните_Список!AG307</f>
        <v>0</v>
      </c>
      <c r="AN398" s="236">
        <f>Заполните_Список!AH307</f>
        <v>0</v>
      </c>
      <c r="AO398" s="236">
        <f>Заполните_Список!AI307</f>
        <v>0</v>
      </c>
      <c r="AP398" s="236">
        <f>Заполните_Список!AJ307</f>
        <v>0</v>
      </c>
      <c r="AQ398" s="236">
        <f>Заполните_Список!AK307</f>
        <v>0</v>
      </c>
    </row>
    <row r="399" spans="1:43" ht="18.75" customHeight="1">
      <c r="A399" s="243">
        <f>Заполните_Список!$B308</f>
        <v>396</v>
      </c>
      <c r="B399" s="244">
        <f>Заполните_Список!$C309</f>
        <v>0</v>
      </c>
      <c r="C399" s="258" t="str">
        <f t="shared" si="21"/>
        <v/>
      </c>
      <c r="D399" s="244">
        <f>Заполните_Список!$G309</f>
        <v>0</v>
      </c>
      <c r="E399" s="236"/>
      <c r="F399" s="243">
        <f t="shared" si="22"/>
        <v>396</v>
      </c>
      <c r="G399" s="236" t="e">
        <f>LEFT(Заполните_Список!$F309,FIND(" ",Заполните_Список!$F309,1)-1)</f>
        <v>#VALUE!</v>
      </c>
      <c r="H399" s="236" t="e">
        <f>MID(Заполните_Список!$F309,FIND(" ",Заполните_Список!$F309,1)+1,(FIND(" ",Заполните_Список!$F309,FIND(" ",Заполните_Список!$F309,1)+1)-FIND(" ",Заполните_Список!$F309,1))-1)</f>
        <v>#VALUE!</v>
      </c>
      <c r="I399" s="236" t="e">
        <f>RIGHT(Заполните_Список!$F309,LEN(Заполните_Список!$F309)-(FIND(" ",Заполните_Список!$F309,FIND(" ",Заполните_Список!$F309,1)+1)))</f>
        <v>#VALUE!</v>
      </c>
      <c r="J399" s="236"/>
      <c r="K399" s="347"/>
      <c r="L399" s="236"/>
      <c r="M399" s="236">
        <f>Заполните_Список!L309</f>
        <v>0</v>
      </c>
      <c r="N399" s="259" t="str">
        <f t="shared" si="23"/>
        <v/>
      </c>
      <c r="O399" s="236">
        <f>Заполните_Список!I309</f>
        <v>0</v>
      </c>
      <c r="P399" s="243"/>
      <c r="Q399" s="243"/>
      <c r="R399" s="243"/>
      <c r="S399" s="243"/>
      <c r="T399" s="236">
        <f>Заполните_Список!N308</f>
        <v>0</v>
      </c>
      <c r="U399" s="236">
        <f>Заполните_Список!O308</f>
        <v>0</v>
      </c>
      <c r="V399" s="236">
        <f>Заполните_Список!P308</f>
        <v>0</v>
      </c>
      <c r="W399" s="236">
        <f>Заполните_Список!Q308</f>
        <v>0</v>
      </c>
      <c r="X399" s="236">
        <f>Заполните_Список!R308</f>
        <v>0</v>
      </c>
      <c r="Y399" s="236">
        <f>Заполните_Список!S308</f>
        <v>0</v>
      </c>
      <c r="Z399" s="236">
        <f>Заполните_Список!T308</f>
        <v>0</v>
      </c>
      <c r="AA399" s="236">
        <f>Заполните_Список!U308</f>
        <v>0</v>
      </c>
      <c r="AB399" s="236">
        <f>Заполните_Список!V308</f>
        <v>0</v>
      </c>
      <c r="AC399" s="236">
        <f>Заполните_Список!W308</f>
        <v>0</v>
      </c>
      <c r="AD399" s="236">
        <f>Заполните_Список!X308</f>
        <v>0</v>
      </c>
      <c r="AE399" s="236">
        <f>Заполните_Список!Y308</f>
        <v>0</v>
      </c>
      <c r="AF399" s="236">
        <f>Заполните_Список!Z308</f>
        <v>0</v>
      </c>
      <c r="AG399" s="236">
        <f>Заполните_Список!AA308</f>
        <v>0</v>
      </c>
      <c r="AH399" s="236">
        <f>Заполните_Список!AB308</f>
        <v>0</v>
      </c>
      <c r="AI399" s="236">
        <f>Заполните_Список!AC308</f>
        <v>0</v>
      </c>
      <c r="AJ399" s="236">
        <f>Заполните_Список!AD308</f>
        <v>0</v>
      </c>
      <c r="AK399" s="236">
        <f>Заполните_Список!AE308</f>
        <v>0</v>
      </c>
      <c r="AL399" s="236">
        <f>Заполните_Список!AF308</f>
        <v>0</v>
      </c>
      <c r="AM399" s="236">
        <f>Заполните_Список!AG308</f>
        <v>0</v>
      </c>
      <c r="AN399" s="236">
        <f>Заполните_Список!AH308</f>
        <v>0</v>
      </c>
      <c r="AO399" s="236">
        <f>Заполните_Список!AI308</f>
        <v>0</v>
      </c>
      <c r="AP399" s="236">
        <f>Заполните_Список!AJ308</f>
        <v>0</v>
      </c>
      <c r="AQ399" s="236">
        <f>Заполните_Список!AK308</f>
        <v>0</v>
      </c>
    </row>
    <row r="400" spans="1:43" ht="18.75" customHeight="1">
      <c r="A400" s="243">
        <f>Заполните_Список!$B309</f>
        <v>397</v>
      </c>
      <c r="B400" s="244">
        <f>Заполните_Список!$C310</f>
        <v>0</v>
      </c>
      <c r="C400" s="258" t="str">
        <f t="shared" si="21"/>
        <v/>
      </c>
      <c r="D400" s="244">
        <f>Заполните_Список!$G310</f>
        <v>0</v>
      </c>
      <c r="E400" s="236"/>
      <c r="F400" s="243">
        <f t="shared" si="22"/>
        <v>397</v>
      </c>
      <c r="G400" s="236" t="e">
        <f>LEFT(Заполните_Список!$F310,FIND(" ",Заполните_Список!$F310,1)-1)</f>
        <v>#VALUE!</v>
      </c>
      <c r="H400" s="236" t="e">
        <f>MID(Заполните_Список!$F310,FIND(" ",Заполните_Список!$F310,1)+1,(FIND(" ",Заполните_Список!$F310,FIND(" ",Заполните_Список!$F310,1)+1)-FIND(" ",Заполните_Список!$F310,1))-1)</f>
        <v>#VALUE!</v>
      </c>
      <c r="I400" s="236" t="e">
        <f>RIGHT(Заполните_Список!$F310,LEN(Заполните_Список!$F310)-(FIND(" ",Заполните_Список!$F310,FIND(" ",Заполните_Список!$F310,1)+1)))</f>
        <v>#VALUE!</v>
      </c>
      <c r="J400" s="236"/>
      <c r="K400" s="347"/>
      <c r="L400" s="236"/>
      <c r="M400" s="236">
        <f>Заполните_Список!L310</f>
        <v>0</v>
      </c>
      <c r="N400" s="259" t="str">
        <f t="shared" si="23"/>
        <v/>
      </c>
      <c r="O400" s="236">
        <f>Заполните_Список!I310</f>
        <v>0</v>
      </c>
      <c r="P400" s="243"/>
      <c r="Q400" s="243"/>
      <c r="R400" s="243"/>
      <c r="S400" s="243"/>
      <c r="T400" s="236">
        <f>Заполните_Список!N309</f>
        <v>0</v>
      </c>
      <c r="U400" s="236">
        <f>Заполните_Список!O309</f>
        <v>0</v>
      </c>
      <c r="V400" s="236">
        <f>Заполните_Список!P309</f>
        <v>0</v>
      </c>
      <c r="W400" s="236">
        <f>Заполните_Список!Q309</f>
        <v>0</v>
      </c>
      <c r="X400" s="236">
        <f>Заполните_Список!R309</f>
        <v>0</v>
      </c>
      <c r="Y400" s="236">
        <f>Заполните_Список!S309</f>
        <v>0</v>
      </c>
      <c r="Z400" s="236">
        <f>Заполните_Список!T309</f>
        <v>0</v>
      </c>
      <c r="AA400" s="236">
        <f>Заполните_Список!U309</f>
        <v>0</v>
      </c>
      <c r="AB400" s="236">
        <f>Заполните_Список!V309</f>
        <v>0</v>
      </c>
      <c r="AC400" s="236">
        <f>Заполните_Список!W309</f>
        <v>0</v>
      </c>
      <c r="AD400" s="236">
        <f>Заполните_Список!X309</f>
        <v>0</v>
      </c>
      <c r="AE400" s="236">
        <f>Заполните_Список!Y309</f>
        <v>0</v>
      </c>
      <c r="AF400" s="236">
        <f>Заполните_Список!Z309</f>
        <v>0</v>
      </c>
      <c r="AG400" s="236">
        <f>Заполните_Список!AA309</f>
        <v>0</v>
      </c>
      <c r="AH400" s="236">
        <f>Заполните_Список!AB309</f>
        <v>0</v>
      </c>
      <c r="AI400" s="236">
        <f>Заполните_Список!AC309</f>
        <v>0</v>
      </c>
      <c r="AJ400" s="236">
        <f>Заполните_Список!AD309</f>
        <v>0</v>
      </c>
      <c r="AK400" s="236">
        <f>Заполните_Список!AE309</f>
        <v>0</v>
      </c>
      <c r="AL400" s="236">
        <f>Заполните_Список!AF309</f>
        <v>0</v>
      </c>
      <c r="AM400" s="236">
        <f>Заполните_Список!AG309</f>
        <v>0</v>
      </c>
      <c r="AN400" s="236">
        <f>Заполните_Список!AH309</f>
        <v>0</v>
      </c>
      <c r="AO400" s="236">
        <f>Заполните_Список!AI309</f>
        <v>0</v>
      </c>
      <c r="AP400" s="236">
        <f>Заполните_Список!AJ309</f>
        <v>0</v>
      </c>
      <c r="AQ400" s="236">
        <f>Заполните_Список!AK309</f>
        <v>0</v>
      </c>
    </row>
    <row r="401" spans="1:43" ht="18.75" customHeight="1">
      <c r="A401" s="243">
        <f>Заполните_Список!$B310</f>
        <v>398</v>
      </c>
      <c r="B401" s="244">
        <f>Заполните_Список!$C311</f>
        <v>0</v>
      </c>
      <c r="C401" s="258" t="str">
        <f t="shared" si="21"/>
        <v/>
      </c>
      <c r="D401" s="244">
        <f>Заполните_Список!$G311</f>
        <v>0</v>
      </c>
      <c r="E401" s="236"/>
      <c r="F401" s="243">
        <f t="shared" si="22"/>
        <v>398</v>
      </c>
      <c r="G401" s="236" t="e">
        <f>LEFT(Заполните_Список!$F311,FIND(" ",Заполните_Список!$F311,1)-1)</f>
        <v>#VALUE!</v>
      </c>
      <c r="H401" s="236" t="e">
        <f>MID(Заполните_Список!$F311,FIND(" ",Заполните_Список!$F311,1)+1,(FIND(" ",Заполните_Список!$F311,FIND(" ",Заполните_Список!$F311,1)+1)-FIND(" ",Заполните_Список!$F311,1))-1)</f>
        <v>#VALUE!</v>
      </c>
      <c r="I401" s="236" t="e">
        <f>RIGHT(Заполните_Список!$F311,LEN(Заполните_Список!$F311)-(FIND(" ",Заполните_Список!$F311,FIND(" ",Заполните_Список!$F311,1)+1)))</f>
        <v>#VALUE!</v>
      </c>
      <c r="J401" s="236"/>
      <c r="K401" s="347"/>
      <c r="L401" s="236"/>
      <c r="M401" s="236">
        <f>Заполните_Список!L311</f>
        <v>0</v>
      </c>
      <c r="N401" s="259" t="str">
        <f t="shared" si="23"/>
        <v/>
      </c>
      <c r="O401" s="236">
        <f>Заполните_Список!I311</f>
        <v>0</v>
      </c>
      <c r="P401" s="243"/>
      <c r="Q401" s="243"/>
      <c r="R401" s="243"/>
      <c r="S401" s="243"/>
      <c r="T401" s="236">
        <f>Заполните_Список!N310</f>
        <v>0</v>
      </c>
      <c r="U401" s="236">
        <f>Заполните_Список!O310</f>
        <v>0</v>
      </c>
      <c r="V401" s="236">
        <f>Заполните_Список!P310</f>
        <v>0</v>
      </c>
      <c r="W401" s="236">
        <f>Заполните_Список!Q310</f>
        <v>0</v>
      </c>
      <c r="X401" s="236">
        <f>Заполните_Список!R310</f>
        <v>0</v>
      </c>
      <c r="Y401" s="236">
        <f>Заполните_Список!S310</f>
        <v>0</v>
      </c>
      <c r="Z401" s="236">
        <f>Заполните_Список!T310</f>
        <v>0</v>
      </c>
      <c r="AA401" s="236">
        <f>Заполните_Список!U310</f>
        <v>0</v>
      </c>
      <c r="AB401" s="236">
        <f>Заполните_Список!V310</f>
        <v>0</v>
      </c>
      <c r="AC401" s="236">
        <f>Заполните_Список!W310</f>
        <v>0</v>
      </c>
      <c r="AD401" s="236">
        <f>Заполните_Список!X310</f>
        <v>0</v>
      </c>
      <c r="AE401" s="236">
        <f>Заполните_Список!Y310</f>
        <v>0</v>
      </c>
      <c r="AF401" s="236">
        <f>Заполните_Список!Z310</f>
        <v>0</v>
      </c>
      <c r="AG401" s="236">
        <f>Заполните_Список!AA310</f>
        <v>0</v>
      </c>
      <c r="AH401" s="236">
        <f>Заполните_Список!AB310</f>
        <v>0</v>
      </c>
      <c r="AI401" s="236">
        <f>Заполните_Список!AC310</f>
        <v>0</v>
      </c>
      <c r="AJ401" s="236">
        <f>Заполните_Список!AD310</f>
        <v>0</v>
      </c>
      <c r="AK401" s="236">
        <f>Заполните_Список!AE310</f>
        <v>0</v>
      </c>
      <c r="AL401" s="236">
        <f>Заполните_Список!AF310</f>
        <v>0</v>
      </c>
      <c r="AM401" s="236">
        <f>Заполните_Список!AG310</f>
        <v>0</v>
      </c>
      <c r="AN401" s="236">
        <f>Заполните_Список!AH310</f>
        <v>0</v>
      </c>
      <c r="AO401" s="236">
        <f>Заполните_Список!AI310</f>
        <v>0</v>
      </c>
      <c r="AP401" s="236">
        <f>Заполните_Список!AJ310</f>
        <v>0</v>
      </c>
      <c r="AQ401" s="236">
        <f>Заполните_Список!AK310</f>
        <v>0</v>
      </c>
    </row>
    <row r="402" spans="1:43" ht="18.75" customHeight="1">
      <c r="A402" s="243">
        <f>Заполните_Список!$B311</f>
        <v>399</v>
      </c>
      <c r="B402" s="244">
        <f>Заполните_Список!$C312</f>
        <v>0</v>
      </c>
      <c r="C402" s="258" t="str">
        <f t="shared" si="21"/>
        <v/>
      </c>
      <c r="D402" s="244">
        <f>Заполните_Список!$G312</f>
        <v>0</v>
      </c>
      <c r="E402" s="236"/>
      <c r="F402" s="243">
        <f t="shared" si="22"/>
        <v>399</v>
      </c>
      <c r="G402" s="236" t="e">
        <f>LEFT(Заполните_Список!$F312,FIND(" ",Заполните_Список!$F312,1)-1)</f>
        <v>#VALUE!</v>
      </c>
      <c r="H402" s="236" t="e">
        <f>MID(Заполните_Список!$F312,FIND(" ",Заполните_Список!$F312,1)+1,(FIND(" ",Заполните_Список!$F312,FIND(" ",Заполните_Список!$F312,1)+1)-FIND(" ",Заполните_Список!$F312,1))-1)</f>
        <v>#VALUE!</v>
      </c>
      <c r="I402" s="236" t="e">
        <f>RIGHT(Заполните_Список!$F312,LEN(Заполните_Список!$F312)-(FIND(" ",Заполните_Список!$F312,FIND(" ",Заполните_Список!$F312,1)+1)))</f>
        <v>#VALUE!</v>
      </c>
      <c r="J402" s="236"/>
      <c r="K402" s="347"/>
      <c r="L402" s="236"/>
      <c r="M402" s="236">
        <f>Заполните_Список!L312</f>
        <v>0</v>
      </c>
      <c r="N402" s="259" t="str">
        <f t="shared" si="23"/>
        <v/>
      </c>
      <c r="O402" s="236">
        <f>Заполните_Список!I312</f>
        <v>0</v>
      </c>
      <c r="P402" s="243"/>
      <c r="Q402" s="243"/>
      <c r="R402" s="243"/>
      <c r="S402" s="243"/>
      <c r="T402" s="236">
        <f>Заполните_Список!N311</f>
        <v>0</v>
      </c>
      <c r="U402" s="236">
        <f>Заполните_Список!O311</f>
        <v>0</v>
      </c>
      <c r="V402" s="236">
        <f>Заполните_Список!P311</f>
        <v>0</v>
      </c>
      <c r="W402" s="236">
        <f>Заполните_Список!Q311</f>
        <v>0</v>
      </c>
      <c r="X402" s="236">
        <f>Заполните_Список!R311</f>
        <v>0</v>
      </c>
      <c r="Y402" s="236">
        <f>Заполните_Список!S311</f>
        <v>0</v>
      </c>
      <c r="Z402" s="236">
        <f>Заполните_Список!T311</f>
        <v>0</v>
      </c>
      <c r="AA402" s="236">
        <f>Заполните_Список!U311</f>
        <v>0</v>
      </c>
      <c r="AB402" s="236">
        <f>Заполните_Список!V311</f>
        <v>0</v>
      </c>
      <c r="AC402" s="236">
        <f>Заполните_Список!W311</f>
        <v>0</v>
      </c>
      <c r="AD402" s="236">
        <f>Заполните_Список!X311</f>
        <v>0</v>
      </c>
      <c r="AE402" s="236">
        <f>Заполните_Список!Y311</f>
        <v>0</v>
      </c>
      <c r="AF402" s="236">
        <f>Заполните_Список!Z311</f>
        <v>0</v>
      </c>
      <c r="AG402" s="236">
        <f>Заполните_Список!AA311</f>
        <v>0</v>
      </c>
      <c r="AH402" s="236">
        <f>Заполните_Список!AB311</f>
        <v>0</v>
      </c>
      <c r="AI402" s="236">
        <f>Заполните_Список!AC311</f>
        <v>0</v>
      </c>
      <c r="AJ402" s="236">
        <f>Заполните_Список!AD311</f>
        <v>0</v>
      </c>
      <c r="AK402" s="236">
        <f>Заполните_Список!AE311</f>
        <v>0</v>
      </c>
      <c r="AL402" s="236">
        <f>Заполните_Список!AF311</f>
        <v>0</v>
      </c>
      <c r="AM402" s="236">
        <f>Заполните_Список!AG311</f>
        <v>0</v>
      </c>
      <c r="AN402" s="236">
        <f>Заполните_Список!AH311</f>
        <v>0</v>
      </c>
      <c r="AO402" s="236">
        <f>Заполните_Список!AI311</f>
        <v>0</v>
      </c>
      <c r="AP402" s="236">
        <f>Заполните_Список!AJ311</f>
        <v>0</v>
      </c>
      <c r="AQ402" s="236">
        <f>Заполните_Список!AK311</f>
        <v>0</v>
      </c>
    </row>
    <row r="403" spans="1:43" ht="18.75" customHeight="1">
      <c r="A403" s="243">
        <f>Заполните_Список!$B312</f>
        <v>400</v>
      </c>
      <c r="B403" s="244">
        <f>Заполните_Список!$C313</f>
        <v>0</v>
      </c>
      <c r="C403" s="258" t="str">
        <f t="shared" si="21"/>
        <v/>
      </c>
      <c r="D403" s="244">
        <f>Заполните_Список!$G313</f>
        <v>0</v>
      </c>
      <c r="E403" s="236"/>
      <c r="F403" s="243">
        <f t="shared" si="22"/>
        <v>400</v>
      </c>
      <c r="G403" s="236" t="e">
        <f>LEFT(Заполните_Список!$F313,FIND(" ",Заполните_Список!$F313,1)-1)</f>
        <v>#VALUE!</v>
      </c>
      <c r="H403" s="236" t="e">
        <f>MID(Заполните_Список!$F313,FIND(" ",Заполните_Список!$F313,1)+1,(FIND(" ",Заполните_Список!$F313,FIND(" ",Заполните_Список!$F313,1)+1)-FIND(" ",Заполните_Список!$F313,1))-1)</f>
        <v>#VALUE!</v>
      </c>
      <c r="I403" s="236" t="e">
        <f>RIGHT(Заполните_Список!$F313,LEN(Заполните_Список!$F313)-(FIND(" ",Заполните_Список!$F313,FIND(" ",Заполните_Список!$F313,1)+1)))</f>
        <v>#VALUE!</v>
      </c>
      <c r="J403" s="236"/>
      <c r="K403" s="347"/>
      <c r="L403" s="236"/>
      <c r="M403" s="236">
        <f>Заполните_Список!L313</f>
        <v>0</v>
      </c>
      <c r="N403" s="259" t="str">
        <f t="shared" si="23"/>
        <v/>
      </c>
      <c r="O403" s="236">
        <f>Заполните_Список!I313</f>
        <v>0</v>
      </c>
      <c r="P403" s="243"/>
      <c r="Q403" s="243"/>
      <c r="R403" s="243"/>
      <c r="S403" s="243"/>
      <c r="T403" s="236">
        <f>Заполните_Список!N312</f>
        <v>0</v>
      </c>
      <c r="U403" s="236">
        <f>Заполните_Список!O312</f>
        <v>0</v>
      </c>
      <c r="V403" s="236">
        <f>Заполните_Список!P312</f>
        <v>0</v>
      </c>
      <c r="W403" s="236">
        <f>Заполните_Список!Q312</f>
        <v>0</v>
      </c>
      <c r="X403" s="236">
        <f>Заполните_Список!R312</f>
        <v>0</v>
      </c>
      <c r="Y403" s="236">
        <f>Заполните_Список!S312</f>
        <v>0</v>
      </c>
      <c r="Z403" s="236">
        <f>Заполните_Список!T312</f>
        <v>0</v>
      </c>
      <c r="AA403" s="236">
        <f>Заполните_Список!U312</f>
        <v>0</v>
      </c>
      <c r="AB403" s="236">
        <f>Заполните_Список!V312</f>
        <v>0</v>
      </c>
      <c r="AC403" s="236">
        <f>Заполните_Список!W312</f>
        <v>0</v>
      </c>
      <c r="AD403" s="236">
        <f>Заполните_Список!X312</f>
        <v>0</v>
      </c>
      <c r="AE403" s="236">
        <f>Заполните_Список!Y312</f>
        <v>0</v>
      </c>
      <c r="AF403" s="236">
        <f>Заполните_Список!Z312</f>
        <v>0</v>
      </c>
      <c r="AG403" s="236">
        <f>Заполните_Список!AA312</f>
        <v>0</v>
      </c>
      <c r="AH403" s="236">
        <f>Заполните_Список!AB312</f>
        <v>0</v>
      </c>
      <c r="AI403" s="236">
        <f>Заполните_Список!AC312</f>
        <v>0</v>
      </c>
      <c r="AJ403" s="236">
        <f>Заполните_Список!AD312</f>
        <v>0</v>
      </c>
      <c r="AK403" s="236">
        <f>Заполните_Список!AE312</f>
        <v>0</v>
      </c>
      <c r="AL403" s="236">
        <f>Заполните_Список!AF312</f>
        <v>0</v>
      </c>
      <c r="AM403" s="236">
        <f>Заполните_Список!AG312</f>
        <v>0</v>
      </c>
      <c r="AN403" s="236">
        <f>Заполните_Список!AH312</f>
        <v>0</v>
      </c>
      <c r="AO403" s="236">
        <f>Заполните_Список!AI312</f>
        <v>0</v>
      </c>
      <c r="AP403" s="236">
        <f>Заполните_Список!AJ312</f>
        <v>0</v>
      </c>
      <c r="AQ403" s="236">
        <f>Заполните_Список!AK312</f>
        <v>0</v>
      </c>
    </row>
    <row r="404" spans="1:43" ht="18.75" customHeight="1">
      <c r="A404" s="243">
        <f>Заполните_Список!$B313</f>
        <v>401</v>
      </c>
      <c r="B404" s="244">
        <f>Заполните_Список!$C314</f>
        <v>0</v>
      </c>
      <c r="C404" s="258" t="str">
        <f t="shared" si="21"/>
        <v/>
      </c>
      <c r="D404" s="244">
        <f>Заполните_Список!$G314</f>
        <v>0</v>
      </c>
      <c r="E404" s="236"/>
      <c r="F404" s="243">
        <f t="shared" si="22"/>
        <v>401</v>
      </c>
      <c r="G404" s="236" t="e">
        <f>LEFT(Заполните_Список!$F314,FIND(" ",Заполните_Список!$F314,1)-1)</f>
        <v>#VALUE!</v>
      </c>
      <c r="H404" s="236" t="e">
        <f>MID(Заполните_Список!$F314,FIND(" ",Заполните_Список!$F314,1)+1,(FIND(" ",Заполните_Список!$F314,FIND(" ",Заполните_Список!$F314,1)+1)-FIND(" ",Заполните_Список!$F314,1))-1)</f>
        <v>#VALUE!</v>
      </c>
      <c r="I404" s="236" t="e">
        <f>RIGHT(Заполните_Список!$F314,LEN(Заполните_Список!$F314)-(FIND(" ",Заполните_Список!$F314,FIND(" ",Заполните_Список!$F314,1)+1)))</f>
        <v>#VALUE!</v>
      </c>
      <c r="J404" s="236"/>
      <c r="K404" s="347"/>
      <c r="L404" s="236"/>
      <c r="M404" s="236">
        <f>Заполните_Список!L314</f>
        <v>0</v>
      </c>
      <c r="N404" s="259" t="str">
        <f t="shared" si="23"/>
        <v/>
      </c>
      <c r="O404" s="236">
        <f>Заполните_Список!I314</f>
        <v>0</v>
      </c>
      <c r="P404" s="243"/>
      <c r="Q404" s="243"/>
      <c r="R404" s="243"/>
      <c r="S404" s="243"/>
      <c r="T404" s="236">
        <f>Заполните_Список!N313</f>
        <v>0</v>
      </c>
      <c r="U404" s="236">
        <f>Заполните_Список!O313</f>
        <v>0</v>
      </c>
      <c r="V404" s="236">
        <f>Заполните_Список!P313</f>
        <v>0</v>
      </c>
      <c r="W404" s="236">
        <f>Заполните_Список!Q313</f>
        <v>0</v>
      </c>
      <c r="X404" s="236">
        <f>Заполните_Список!R313</f>
        <v>0</v>
      </c>
      <c r="Y404" s="236">
        <f>Заполните_Список!S313</f>
        <v>0</v>
      </c>
      <c r="Z404" s="236">
        <f>Заполните_Список!T313</f>
        <v>0</v>
      </c>
      <c r="AA404" s="236">
        <f>Заполните_Список!U313</f>
        <v>0</v>
      </c>
      <c r="AB404" s="236">
        <f>Заполните_Список!V313</f>
        <v>0</v>
      </c>
      <c r="AC404" s="236">
        <f>Заполните_Список!W313</f>
        <v>0</v>
      </c>
      <c r="AD404" s="236">
        <f>Заполните_Список!X313</f>
        <v>0</v>
      </c>
      <c r="AE404" s="236">
        <f>Заполните_Список!Y313</f>
        <v>0</v>
      </c>
      <c r="AF404" s="236">
        <f>Заполните_Список!Z313</f>
        <v>0</v>
      </c>
      <c r="AG404" s="236">
        <f>Заполните_Список!AA313</f>
        <v>0</v>
      </c>
      <c r="AH404" s="236">
        <f>Заполните_Список!AB313</f>
        <v>0</v>
      </c>
      <c r="AI404" s="236">
        <f>Заполните_Список!AC313</f>
        <v>0</v>
      </c>
      <c r="AJ404" s="236">
        <f>Заполните_Список!AD313</f>
        <v>0</v>
      </c>
      <c r="AK404" s="236">
        <f>Заполните_Список!AE313</f>
        <v>0</v>
      </c>
      <c r="AL404" s="236">
        <f>Заполните_Список!AF313</f>
        <v>0</v>
      </c>
      <c r="AM404" s="236">
        <f>Заполните_Список!AG313</f>
        <v>0</v>
      </c>
      <c r="AN404" s="236">
        <f>Заполните_Список!AH313</f>
        <v>0</v>
      </c>
      <c r="AO404" s="236">
        <f>Заполните_Список!AI313</f>
        <v>0</v>
      </c>
      <c r="AP404" s="236">
        <f>Заполните_Список!AJ313</f>
        <v>0</v>
      </c>
      <c r="AQ404" s="236">
        <f>Заполните_Список!AK313</f>
        <v>0</v>
      </c>
    </row>
    <row r="405" spans="1:43" ht="18.75" customHeight="1">
      <c r="A405" s="243">
        <f>Заполните_Список!$B314</f>
        <v>402</v>
      </c>
      <c r="B405" s="244">
        <f>Заполните_Список!$C315</f>
        <v>0</v>
      </c>
      <c r="C405" s="258" t="str">
        <f t="shared" si="21"/>
        <v/>
      </c>
      <c r="D405" s="244">
        <f>Заполните_Список!$G315</f>
        <v>0</v>
      </c>
      <c r="E405" s="236"/>
      <c r="F405" s="243">
        <f t="shared" si="22"/>
        <v>402</v>
      </c>
      <c r="G405" s="236" t="e">
        <f>LEFT(Заполните_Список!$F315,FIND(" ",Заполните_Список!$F315,1)-1)</f>
        <v>#VALUE!</v>
      </c>
      <c r="H405" s="236" t="e">
        <f>MID(Заполните_Список!$F315,FIND(" ",Заполните_Список!$F315,1)+1,(FIND(" ",Заполните_Список!$F315,FIND(" ",Заполните_Список!$F315,1)+1)-FIND(" ",Заполните_Список!$F315,1))-1)</f>
        <v>#VALUE!</v>
      </c>
      <c r="I405" s="236" t="e">
        <f>RIGHT(Заполните_Список!$F315,LEN(Заполните_Список!$F315)-(FIND(" ",Заполните_Список!$F315,FIND(" ",Заполните_Список!$F315,1)+1)))</f>
        <v>#VALUE!</v>
      </c>
      <c r="J405" s="236"/>
      <c r="K405" s="347"/>
      <c r="L405" s="236"/>
      <c r="M405" s="236">
        <f>Заполните_Список!L315</f>
        <v>0</v>
      </c>
      <c r="N405" s="259" t="str">
        <f t="shared" si="23"/>
        <v/>
      </c>
      <c r="O405" s="236">
        <f>Заполните_Список!I315</f>
        <v>0</v>
      </c>
      <c r="P405" s="243"/>
      <c r="Q405" s="243"/>
      <c r="R405" s="243"/>
      <c r="S405" s="243"/>
      <c r="T405" s="236">
        <f>Заполните_Список!N314</f>
        <v>0</v>
      </c>
      <c r="U405" s="236">
        <f>Заполните_Список!O314</f>
        <v>0</v>
      </c>
      <c r="V405" s="236">
        <f>Заполните_Список!P314</f>
        <v>0</v>
      </c>
      <c r="W405" s="236">
        <f>Заполните_Список!Q314</f>
        <v>0</v>
      </c>
      <c r="X405" s="236">
        <f>Заполните_Список!R314</f>
        <v>0</v>
      </c>
      <c r="Y405" s="236">
        <f>Заполните_Список!S314</f>
        <v>0</v>
      </c>
      <c r="Z405" s="236">
        <f>Заполните_Список!T314</f>
        <v>0</v>
      </c>
      <c r="AA405" s="236">
        <f>Заполните_Список!U314</f>
        <v>0</v>
      </c>
      <c r="AB405" s="236">
        <f>Заполните_Список!V314</f>
        <v>0</v>
      </c>
      <c r="AC405" s="236">
        <f>Заполните_Список!W314</f>
        <v>0</v>
      </c>
      <c r="AD405" s="236">
        <f>Заполните_Список!X314</f>
        <v>0</v>
      </c>
      <c r="AE405" s="236">
        <f>Заполните_Список!Y314</f>
        <v>0</v>
      </c>
      <c r="AF405" s="236">
        <f>Заполните_Список!Z314</f>
        <v>0</v>
      </c>
      <c r="AG405" s="236">
        <f>Заполните_Список!AA314</f>
        <v>0</v>
      </c>
      <c r="AH405" s="236">
        <f>Заполните_Список!AB314</f>
        <v>0</v>
      </c>
      <c r="AI405" s="236">
        <f>Заполните_Список!AC314</f>
        <v>0</v>
      </c>
      <c r="AJ405" s="236">
        <f>Заполните_Список!AD314</f>
        <v>0</v>
      </c>
      <c r="AK405" s="236">
        <f>Заполните_Список!AE314</f>
        <v>0</v>
      </c>
      <c r="AL405" s="236">
        <f>Заполните_Список!AF314</f>
        <v>0</v>
      </c>
      <c r="AM405" s="236">
        <f>Заполните_Список!AG314</f>
        <v>0</v>
      </c>
      <c r="AN405" s="236">
        <f>Заполните_Список!AH314</f>
        <v>0</v>
      </c>
      <c r="AO405" s="236">
        <f>Заполните_Список!AI314</f>
        <v>0</v>
      </c>
      <c r="AP405" s="236">
        <f>Заполните_Список!AJ314</f>
        <v>0</v>
      </c>
      <c r="AQ405" s="236">
        <f>Заполните_Список!AK314</f>
        <v>0</v>
      </c>
    </row>
    <row r="406" spans="1:43" ht="18.75" customHeight="1">
      <c r="A406" s="243">
        <f>Заполните_Список!$B315</f>
        <v>403</v>
      </c>
      <c r="B406" s="244">
        <f>Заполните_Список!$C316</f>
        <v>0</v>
      </c>
      <c r="C406" s="258" t="str">
        <f t="shared" si="21"/>
        <v/>
      </c>
      <c r="D406" s="244">
        <f>Заполните_Список!$G316</f>
        <v>0</v>
      </c>
      <c r="E406" s="236"/>
      <c r="F406" s="243">
        <f t="shared" si="22"/>
        <v>403</v>
      </c>
      <c r="G406" s="236" t="e">
        <f>LEFT(Заполните_Список!$F316,FIND(" ",Заполните_Список!$F316,1)-1)</f>
        <v>#VALUE!</v>
      </c>
      <c r="H406" s="236" t="e">
        <f>MID(Заполните_Список!$F316,FIND(" ",Заполните_Список!$F316,1)+1,(FIND(" ",Заполните_Список!$F316,FIND(" ",Заполните_Список!$F316,1)+1)-FIND(" ",Заполните_Список!$F316,1))-1)</f>
        <v>#VALUE!</v>
      </c>
      <c r="I406" s="236" t="e">
        <f>RIGHT(Заполните_Список!$F316,LEN(Заполните_Список!$F316)-(FIND(" ",Заполните_Список!$F316,FIND(" ",Заполните_Список!$F316,1)+1)))</f>
        <v>#VALUE!</v>
      </c>
      <c r="J406" s="236"/>
      <c r="K406" s="347"/>
      <c r="L406" s="236"/>
      <c r="M406" s="236">
        <f>Заполните_Список!L316</f>
        <v>0</v>
      </c>
      <c r="N406" s="259" t="str">
        <f t="shared" si="23"/>
        <v/>
      </c>
      <c r="O406" s="236">
        <f>Заполните_Список!I316</f>
        <v>0</v>
      </c>
      <c r="P406" s="243"/>
      <c r="Q406" s="243"/>
      <c r="R406" s="243"/>
      <c r="S406" s="243"/>
      <c r="T406" s="236">
        <f>Заполните_Список!N315</f>
        <v>0</v>
      </c>
      <c r="U406" s="236">
        <f>Заполните_Список!O315</f>
        <v>0</v>
      </c>
      <c r="V406" s="236">
        <f>Заполните_Список!P315</f>
        <v>0</v>
      </c>
      <c r="W406" s="236">
        <f>Заполните_Список!Q315</f>
        <v>0</v>
      </c>
      <c r="X406" s="236">
        <f>Заполните_Список!R315</f>
        <v>0</v>
      </c>
      <c r="Y406" s="236">
        <f>Заполните_Список!S315</f>
        <v>0</v>
      </c>
      <c r="Z406" s="236">
        <f>Заполните_Список!T315</f>
        <v>0</v>
      </c>
      <c r="AA406" s="236">
        <f>Заполните_Список!U315</f>
        <v>0</v>
      </c>
      <c r="AB406" s="236">
        <f>Заполните_Список!V315</f>
        <v>0</v>
      </c>
      <c r="AC406" s="236">
        <f>Заполните_Список!W315</f>
        <v>0</v>
      </c>
      <c r="AD406" s="236">
        <f>Заполните_Список!X315</f>
        <v>0</v>
      </c>
      <c r="AE406" s="236">
        <f>Заполните_Список!Y315</f>
        <v>0</v>
      </c>
      <c r="AF406" s="236">
        <f>Заполните_Список!Z315</f>
        <v>0</v>
      </c>
      <c r="AG406" s="236">
        <f>Заполните_Список!AA315</f>
        <v>0</v>
      </c>
      <c r="AH406" s="236">
        <f>Заполните_Список!AB315</f>
        <v>0</v>
      </c>
      <c r="AI406" s="236">
        <f>Заполните_Список!AC315</f>
        <v>0</v>
      </c>
      <c r="AJ406" s="236">
        <f>Заполните_Список!AD315</f>
        <v>0</v>
      </c>
      <c r="AK406" s="236">
        <f>Заполните_Список!AE315</f>
        <v>0</v>
      </c>
      <c r="AL406" s="236">
        <f>Заполните_Список!AF315</f>
        <v>0</v>
      </c>
      <c r="AM406" s="236">
        <f>Заполните_Список!AG315</f>
        <v>0</v>
      </c>
      <c r="AN406" s="236">
        <f>Заполните_Список!AH315</f>
        <v>0</v>
      </c>
      <c r="AO406" s="236">
        <f>Заполните_Список!AI315</f>
        <v>0</v>
      </c>
      <c r="AP406" s="236">
        <f>Заполните_Список!AJ315</f>
        <v>0</v>
      </c>
      <c r="AQ406" s="236">
        <f>Заполните_Список!AK315</f>
        <v>0</v>
      </c>
    </row>
    <row r="407" spans="1:43" ht="18.75" customHeight="1">
      <c r="A407" s="243">
        <f>Заполните_Список!$B316</f>
        <v>404</v>
      </c>
      <c r="B407" s="244">
        <f>Заполните_Список!$C317</f>
        <v>0</v>
      </c>
      <c r="C407" s="258" t="str">
        <f t="shared" si="21"/>
        <v/>
      </c>
      <c r="D407" s="244">
        <f>Заполните_Список!$G317</f>
        <v>0</v>
      </c>
      <c r="E407" s="236"/>
      <c r="F407" s="243">
        <f t="shared" si="22"/>
        <v>404</v>
      </c>
      <c r="G407" s="236" t="e">
        <f>LEFT(Заполните_Список!$F317,FIND(" ",Заполните_Список!$F317,1)-1)</f>
        <v>#VALUE!</v>
      </c>
      <c r="H407" s="236" t="e">
        <f>MID(Заполните_Список!$F317,FIND(" ",Заполните_Список!$F317,1)+1,(FIND(" ",Заполните_Список!$F317,FIND(" ",Заполните_Список!$F317,1)+1)-FIND(" ",Заполните_Список!$F317,1))-1)</f>
        <v>#VALUE!</v>
      </c>
      <c r="I407" s="236" t="e">
        <f>RIGHT(Заполните_Список!$F317,LEN(Заполните_Список!$F317)-(FIND(" ",Заполните_Список!$F317,FIND(" ",Заполните_Список!$F317,1)+1)))</f>
        <v>#VALUE!</v>
      </c>
      <c r="J407" s="236"/>
      <c r="K407" s="347"/>
      <c r="L407" s="236"/>
      <c r="M407" s="236">
        <f>Заполните_Список!L317</f>
        <v>0</v>
      </c>
      <c r="N407" s="259" t="str">
        <f t="shared" si="23"/>
        <v/>
      </c>
      <c r="O407" s="236">
        <f>Заполните_Список!I317</f>
        <v>0</v>
      </c>
      <c r="P407" s="243"/>
      <c r="Q407" s="243"/>
      <c r="R407" s="243"/>
      <c r="S407" s="243"/>
      <c r="T407" s="236">
        <f>Заполните_Список!N316</f>
        <v>0</v>
      </c>
      <c r="U407" s="236">
        <f>Заполните_Список!O316</f>
        <v>0</v>
      </c>
      <c r="V407" s="236">
        <f>Заполните_Список!P316</f>
        <v>0</v>
      </c>
      <c r="W407" s="236">
        <f>Заполните_Список!Q316</f>
        <v>0</v>
      </c>
      <c r="X407" s="236">
        <f>Заполните_Список!R316</f>
        <v>0</v>
      </c>
      <c r="Y407" s="236">
        <f>Заполните_Список!S316</f>
        <v>0</v>
      </c>
      <c r="Z407" s="236">
        <f>Заполните_Список!T316</f>
        <v>0</v>
      </c>
      <c r="AA407" s="236">
        <f>Заполните_Список!U316</f>
        <v>0</v>
      </c>
      <c r="AB407" s="236">
        <f>Заполните_Список!V316</f>
        <v>0</v>
      </c>
      <c r="AC407" s="236">
        <f>Заполните_Список!W316</f>
        <v>0</v>
      </c>
      <c r="AD407" s="236">
        <f>Заполните_Список!X316</f>
        <v>0</v>
      </c>
      <c r="AE407" s="236">
        <f>Заполните_Список!Y316</f>
        <v>0</v>
      </c>
      <c r="AF407" s="236">
        <f>Заполните_Список!Z316</f>
        <v>0</v>
      </c>
      <c r="AG407" s="236">
        <f>Заполните_Список!AA316</f>
        <v>0</v>
      </c>
      <c r="AH407" s="236">
        <f>Заполните_Список!AB316</f>
        <v>0</v>
      </c>
      <c r="AI407" s="236">
        <f>Заполните_Список!AC316</f>
        <v>0</v>
      </c>
      <c r="AJ407" s="236">
        <f>Заполните_Список!AD316</f>
        <v>0</v>
      </c>
      <c r="AK407" s="236">
        <f>Заполните_Список!AE316</f>
        <v>0</v>
      </c>
      <c r="AL407" s="236">
        <f>Заполните_Список!AF316</f>
        <v>0</v>
      </c>
      <c r="AM407" s="236">
        <f>Заполните_Список!AG316</f>
        <v>0</v>
      </c>
      <c r="AN407" s="236">
        <f>Заполните_Список!AH316</f>
        <v>0</v>
      </c>
      <c r="AO407" s="236">
        <f>Заполните_Список!AI316</f>
        <v>0</v>
      </c>
      <c r="AP407" s="236">
        <f>Заполните_Список!AJ316</f>
        <v>0</v>
      </c>
      <c r="AQ407" s="236">
        <f>Заполните_Список!AK316</f>
        <v>0</v>
      </c>
    </row>
    <row r="408" spans="1:43" ht="18.75" customHeight="1">
      <c r="A408" s="243">
        <f>Заполните_Список!$B317</f>
        <v>405</v>
      </c>
      <c r="B408" s="244">
        <f>Заполните_Список!$C318</f>
        <v>0</v>
      </c>
      <c r="C408" s="258" t="str">
        <f t="shared" si="21"/>
        <v/>
      </c>
      <c r="D408" s="244">
        <f>Заполните_Список!$G318</f>
        <v>0</v>
      </c>
      <c r="E408" s="236"/>
      <c r="F408" s="243">
        <f t="shared" si="22"/>
        <v>405</v>
      </c>
      <c r="G408" s="236" t="e">
        <f>LEFT(Заполните_Список!$F318,FIND(" ",Заполните_Список!$F318,1)-1)</f>
        <v>#VALUE!</v>
      </c>
      <c r="H408" s="236" t="e">
        <f>MID(Заполните_Список!$F318,FIND(" ",Заполните_Список!$F318,1)+1,(FIND(" ",Заполните_Список!$F318,FIND(" ",Заполните_Список!$F318,1)+1)-FIND(" ",Заполните_Список!$F318,1))-1)</f>
        <v>#VALUE!</v>
      </c>
      <c r="I408" s="236" t="e">
        <f>RIGHT(Заполните_Список!$F318,LEN(Заполните_Список!$F318)-(FIND(" ",Заполните_Список!$F318,FIND(" ",Заполните_Список!$F318,1)+1)))</f>
        <v>#VALUE!</v>
      </c>
      <c r="J408" s="236"/>
      <c r="K408" s="347"/>
      <c r="L408" s="236"/>
      <c r="M408" s="236">
        <f>Заполните_Список!L318</f>
        <v>0</v>
      </c>
      <c r="N408" s="259" t="str">
        <f t="shared" si="23"/>
        <v/>
      </c>
      <c r="O408" s="236">
        <f>Заполните_Список!I318</f>
        <v>0</v>
      </c>
      <c r="P408" s="243"/>
      <c r="Q408" s="243"/>
      <c r="R408" s="243"/>
      <c r="S408" s="243"/>
      <c r="T408" s="236">
        <f>Заполните_Список!N317</f>
        <v>0</v>
      </c>
      <c r="U408" s="236">
        <f>Заполните_Список!O317</f>
        <v>0</v>
      </c>
      <c r="V408" s="236">
        <f>Заполните_Список!P317</f>
        <v>0</v>
      </c>
      <c r="W408" s="236">
        <f>Заполните_Список!Q317</f>
        <v>0</v>
      </c>
      <c r="X408" s="236">
        <f>Заполните_Список!R317</f>
        <v>0</v>
      </c>
      <c r="Y408" s="236">
        <f>Заполните_Список!S317</f>
        <v>0</v>
      </c>
      <c r="Z408" s="236">
        <f>Заполните_Список!T317</f>
        <v>0</v>
      </c>
      <c r="AA408" s="236">
        <f>Заполните_Список!U317</f>
        <v>0</v>
      </c>
      <c r="AB408" s="236">
        <f>Заполните_Список!V317</f>
        <v>0</v>
      </c>
      <c r="AC408" s="236">
        <f>Заполните_Список!W317</f>
        <v>0</v>
      </c>
      <c r="AD408" s="236">
        <f>Заполните_Список!X317</f>
        <v>0</v>
      </c>
      <c r="AE408" s="236">
        <f>Заполните_Список!Y317</f>
        <v>0</v>
      </c>
      <c r="AF408" s="236">
        <f>Заполните_Список!Z317</f>
        <v>0</v>
      </c>
      <c r="AG408" s="236">
        <f>Заполните_Список!AA317</f>
        <v>0</v>
      </c>
      <c r="AH408" s="236">
        <f>Заполните_Список!AB317</f>
        <v>0</v>
      </c>
      <c r="AI408" s="236">
        <f>Заполните_Список!AC317</f>
        <v>0</v>
      </c>
      <c r="AJ408" s="236">
        <f>Заполните_Список!AD317</f>
        <v>0</v>
      </c>
      <c r="AK408" s="236">
        <f>Заполните_Список!AE317</f>
        <v>0</v>
      </c>
      <c r="AL408" s="236">
        <f>Заполните_Список!AF317</f>
        <v>0</v>
      </c>
      <c r="AM408" s="236">
        <f>Заполните_Список!AG317</f>
        <v>0</v>
      </c>
      <c r="AN408" s="236">
        <f>Заполните_Список!AH317</f>
        <v>0</v>
      </c>
      <c r="AO408" s="236">
        <f>Заполните_Список!AI317</f>
        <v>0</v>
      </c>
      <c r="AP408" s="236">
        <f>Заполните_Список!AJ317</f>
        <v>0</v>
      </c>
      <c r="AQ408" s="236">
        <f>Заполните_Список!AK317</f>
        <v>0</v>
      </c>
    </row>
    <row r="409" spans="1:43" ht="18.75" customHeight="1">
      <c r="A409" s="243">
        <f>Заполните_Список!$B318</f>
        <v>406</v>
      </c>
      <c r="B409" s="244">
        <f>Заполните_Список!$C319</f>
        <v>0</v>
      </c>
      <c r="C409" s="258" t="str">
        <f t="shared" si="21"/>
        <v/>
      </c>
      <c r="D409" s="244">
        <f>Заполните_Список!$G319</f>
        <v>0</v>
      </c>
      <c r="E409" s="236"/>
      <c r="F409" s="243">
        <f t="shared" si="22"/>
        <v>406</v>
      </c>
      <c r="G409" s="236" t="e">
        <f>LEFT(Заполните_Список!$F319,FIND(" ",Заполните_Список!$F319,1)-1)</f>
        <v>#VALUE!</v>
      </c>
      <c r="H409" s="236" t="e">
        <f>MID(Заполните_Список!$F319,FIND(" ",Заполните_Список!$F319,1)+1,(FIND(" ",Заполните_Список!$F319,FIND(" ",Заполните_Список!$F319,1)+1)-FIND(" ",Заполните_Список!$F319,1))-1)</f>
        <v>#VALUE!</v>
      </c>
      <c r="I409" s="236" t="e">
        <f>RIGHT(Заполните_Список!$F319,LEN(Заполните_Список!$F319)-(FIND(" ",Заполните_Список!$F319,FIND(" ",Заполните_Список!$F319,1)+1)))</f>
        <v>#VALUE!</v>
      </c>
      <c r="J409" s="236"/>
      <c r="K409" s="347"/>
      <c r="L409" s="236"/>
      <c r="M409" s="236">
        <f>Заполните_Список!L319</f>
        <v>0</v>
      </c>
      <c r="N409" s="259" t="str">
        <f t="shared" si="23"/>
        <v/>
      </c>
      <c r="O409" s="236">
        <f>Заполните_Список!I319</f>
        <v>0</v>
      </c>
      <c r="P409" s="243"/>
      <c r="Q409" s="243"/>
      <c r="R409" s="243"/>
      <c r="S409" s="243"/>
      <c r="T409" s="236">
        <f>Заполните_Список!N318</f>
        <v>0</v>
      </c>
      <c r="U409" s="236">
        <f>Заполните_Список!O318</f>
        <v>0</v>
      </c>
      <c r="V409" s="236">
        <f>Заполните_Список!P318</f>
        <v>0</v>
      </c>
      <c r="W409" s="236">
        <f>Заполните_Список!Q318</f>
        <v>0</v>
      </c>
      <c r="X409" s="236">
        <f>Заполните_Список!R318</f>
        <v>0</v>
      </c>
      <c r="Y409" s="236">
        <f>Заполните_Список!S318</f>
        <v>0</v>
      </c>
      <c r="Z409" s="236">
        <f>Заполните_Список!T318</f>
        <v>0</v>
      </c>
      <c r="AA409" s="236">
        <f>Заполните_Список!U318</f>
        <v>0</v>
      </c>
      <c r="AB409" s="236">
        <f>Заполните_Список!V318</f>
        <v>0</v>
      </c>
      <c r="AC409" s="236">
        <f>Заполните_Список!W318</f>
        <v>0</v>
      </c>
      <c r="AD409" s="236">
        <f>Заполните_Список!X318</f>
        <v>0</v>
      </c>
      <c r="AE409" s="236">
        <f>Заполните_Список!Y318</f>
        <v>0</v>
      </c>
      <c r="AF409" s="236">
        <f>Заполните_Список!Z318</f>
        <v>0</v>
      </c>
      <c r="AG409" s="236">
        <f>Заполните_Список!AA318</f>
        <v>0</v>
      </c>
      <c r="AH409" s="236">
        <f>Заполните_Список!AB318</f>
        <v>0</v>
      </c>
      <c r="AI409" s="236">
        <f>Заполните_Список!AC318</f>
        <v>0</v>
      </c>
      <c r="AJ409" s="236">
        <f>Заполните_Список!AD318</f>
        <v>0</v>
      </c>
      <c r="AK409" s="236">
        <f>Заполните_Список!AE318</f>
        <v>0</v>
      </c>
      <c r="AL409" s="236">
        <f>Заполните_Список!AF318</f>
        <v>0</v>
      </c>
      <c r="AM409" s="236">
        <f>Заполните_Список!AG318</f>
        <v>0</v>
      </c>
      <c r="AN409" s="236">
        <f>Заполните_Список!AH318</f>
        <v>0</v>
      </c>
      <c r="AO409" s="236">
        <f>Заполните_Список!AI318</f>
        <v>0</v>
      </c>
      <c r="AP409" s="236">
        <f>Заполните_Список!AJ318</f>
        <v>0</v>
      </c>
      <c r="AQ409" s="236">
        <f>Заполните_Список!AK318</f>
        <v>0</v>
      </c>
    </row>
    <row r="410" spans="1:43" ht="18.75" customHeight="1">
      <c r="A410" s="243">
        <f>Заполните_Список!$B319</f>
        <v>407</v>
      </c>
      <c r="B410" s="244">
        <f>Заполните_Список!$C320</f>
        <v>0</v>
      </c>
      <c r="C410" s="258" t="str">
        <f t="shared" si="21"/>
        <v/>
      </c>
      <c r="D410" s="244">
        <f>Заполните_Список!$G320</f>
        <v>0</v>
      </c>
      <c r="E410" s="236"/>
      <c r="F410" s="243">
        <f t="shared" si="22"/>
        <v>407</v>
      </c>
      <c r="G410" s="236" t="e">
        <f>LEFT(Заполните_Список!$F320,FIND(" ",Заполните_Список!$F320,1)-1)</f>
        <v>#VALUE!</v>
      </c>
      <c r="H410" s="236" t="e">
        <f>MID(Заполните_Список!$F320,FIND(" ",Заполните_Список!$F320,1)+1,(FIND(" ",Заполните_Список!$F320,FIND(" ",Заполните_Список!$F320,1)+1)-FIND(" ",Заполните_Список!$F320,1))-1)</f>
        <v>#VALUE!</v>
      </c>
      <c r="I410" s="236" t="e">
        <f>RIGHT(Заполните_Список!$F320,LEN(Заполните_Список!$F320)-(FIND(" ",Заполните_Список!$F320,FIND(" ",Заполните_Список!$F320,1)+1)))</f>
        <v>#VALUE!</v>
      </c>
      <c r="J410" s="236"/>
      <c r="K410" s="347"/>
      <c r="L410" s="236"/>
      <c r="M410" s="236">
        <f>Заполните_Список!L320</f>
        <v>0</v>
      </c>
      <c r="N410" s="259" t="str">
        <f t="shared" si="23"/>
        <v/>
      </c>
      <c r="O410" s="236">
        <f>Заполните_Список!I320</f>
        <v>0</v>
      </c>
      <c r="P410" s="243"/>
      <c r="Q410" s="243"/>
      <c r="R410" s="243"/>
      <c r="S410" s="243"/>
      <c r="T410" s="236">
        <f>Заполните_Список!N319</f>
        <v>0</v>
      </c>
      <c r="U410" s="236">
        <f>Заполните_Список!O319</f>
        <v>0</v>
      </c>
      <c r="V410" s="236">
        <f>Заполните_Список!P319</f>
        <v>0</v>
      </c>
      <c r="W410" s="236">
        <f>Заполните_Список!Q319</f>
        <v>0</v>
      </c>
      <c r="X410" s="236">
        <f>Заполните_Список!R319</f>
        <v>0</v>
      </c>
      <c r="Y410" s="236">
        <f>Заполните_Список!S319</f>
        <v>0</v>
      </c>
      <c r="Z410" s="236">
        <f>Заполните_Список!T319</f>
        <v>0</v>
      </c>
      <c r="AA410" s="236">
        <f>Заполните_Список!U319</f>
        <v>0</v>
      </c>
      <c r="AB410" s="236">
        <f>Заполните_Список!V319</f>
        <v>0</v>
      </c>
      <c r="AC410" s="236">
        <f>Заполните_Список!W319</f>
        <v>0</v>
      </c>
      <c r="AD410" s="236">
        <f>Заполните_Список!X319</f>
        <v>0</v>
      </c>
      <c r="AE410" s="236">
        <f>Заполните_Список!Y319</f>
        <v>0</v>
      </c>
      <c r="AF410" s="236">
        <f>Заполните_Список!Z319</f>
        <v>0</v>
      </c>
      <c r="AG410" s="236">
        <f>Заполните_Список!AA319</f>
        <v>0</v>
      </c>
      <c r="AH410" s="236">
        <f>Заполните_Список!AB319</f>
        <v>0</v>
      </c>
      <c r="AI410" s="236">
        <f>Заполните_Список!AC319</f>
        <v>0</v>
      </c>
      <c r="AJ410" s="236">
        <f>Заполните_Список!AD319</f>
        <v>0</v>
      </c>
      <c r="AK410" s="236">
        <f>Заполните_Список!AE319</f>
        <v>0</v>
      </c>
      <c r="AL410" s="236">
        <f>Заполните_Список!AF319</f>
        <v>0</v>
      </c>
      <c r="AM410" s="236">
        <f>Заполните_Список!AG319</f>
        <v>0</v>
      </c>
      <c r="AN410" s="236">
        <f>Заполните_Список!AH319</f>
        <v>0</v>
      </c>
      <c r="AO410" s="236">
        <f>Заполните_Список!AI319</f>
        <v>0</v>
      </c>
      <c r="AP410" s="236">
        <f>Заполните_Список!AJ319</f>
        <v>0</v>
      </c>
      <c r="AQ410" s="236">
        <f>Заполните_Список!AK319</f>
        <v>0</v>
      </c>
    </row>
    <row r="411" spans="1:43" ht="18.75" customHeight="1">
      <c r="A411" s="243">
        <f>Заполните_Список!$B320</f>
        <v>408</v>
      </c>
      <c r="B411" s="244">
        <f>Заполните_Список!$C321</f>
        <v>0</v>
      </c>
      <c r="C411" s="258" t="str">
        <f t="shared" si="21"/>
        <v/>
      </c>
      <c r="D411" s="244">
        <f>Заполните_Список!$G321</f>
        <v>0</v>
      </c>
      <c r="E411" s="236"/>
      <c r="F411" s="243">
        <f t="shared" si="22"/>
        <v>408</v>
      </c>
      <c r="G411" s="236" t="e">
        <f>LEFT(Заполните_Список!$F321,FIND(" ",Заполните_Список!$F321,1)-1)</f>
        <v>#VALUE!</v>
      </c>
      <c r="H411" s="236" t="e">
        <f>MID(Заполните_Список!$F321,FIND(" ",Заполните_Список!$F321,1)+1,(FIND(" ",Заполните_Список!$F321,FIND(" ",Заполните_Список!$F321,1)+1)-FIND(" ",Заполните_Список!$F321,1))-1)</f>
        <v>#VALUE!</v>
      </c>
      <c r="I411" s="236" t="e">
        <f>RIGHT(Заполните_Список!$F321,LEN(Заполните_Список!$F321)-(FIND(" ",Заполните_Список!$F321,FIND(" ",Заполните_Список!$F321,1)+1)))</f>
        <v>#VALUE!</v>
      </c>
      <c r="J411" s="236"/>
      <c r="K411" s="347"/>
      <c r="L411" s="236"/>
      <c r="M411" s="236">
        <f>Заполните_Список!L321</f>
        <v>0</v>
      </c>
      <c r="N411" s="259" t="str">
        <f t="shared" si="23"/>
        <v/>
      </c>
      <c r="O411" s="236">
        <f>Заполните_Список!I321</f>
        <v>0</v>
      </c>
      <c r="P411" s="243"/>
      <c r="Q411" s="243"/>
      <c r="R411" s="243"/>
      <c r="S411" s="243"/>
      <c r="T411" s="236">
        <f>Заполните_Список!N320</f>
        <v>0</v>
      </c>
      <c r="U411" s="236">
        <f>Заполните_Список!O320</f>
        <v>0</v>
      </c>
      <c r="V411" s="236">
        <f>Заполните_Список!P320</f>
        <v>0</v>
      </c>
      <c r="W411" s="236">
        <f>Заполните_Список!Q320</f>
        <v>0</v>
      </c>
      <c r="X411" s="236">
        <f>Заполните_Список!R320</f>
        <v>0</v>
      </c>
      <c r="Y411" s="236">
        <f>Заполните_Список!S320</f>
        <v>0</v>
      </c>
      <c r="Z411" s="236">
        <f>Заполните_Список!T320</f>
        <v>0</v>
      </c>
      <c r="AA411" s="236">
        <f>Заполните_Список!U320</f>
        <v>0</v>
      </c>
      <c r="AB411" s="236">
        <f>Заполните_Список!V320</f>
        <v>0</v>
      </c>
      <c r="AC411" s="236">
        <f>Заполните_Список!W320</f>
        <v>0</v>
      </c>
      <c r="AD411" s="236">
        <f>Заполните_Список!X320</f>
        <v>0</v>
      </c>
      <c r="AE411" s="236">
        <f>Заполните_Список!Y320</f>
        <v>0</v>
      </c>
      <c r="AF411" s="236">
        <f>Заполните_Список!Z320</f>
        <v>0</v>
      </c>
      <c r="AG411" s="236">
        <f>Заполните_Список!AA320</f>
        <v>0</v>
      </c>
      <c r="AH411" s="236">
        <f>Заполните_Список!AB320</f>
        <v>0</v>
      </c>
      <c r="AI411" s="236">
        <f>Заполните_Список!AC320</f>
        <v>0</v>
      </c>
      <c r="AJ411" s="236">
        <f>Заполните_Список!AD320</f>
        <v>0</v>
      </c>
      <c r="AK411" s="236">
        <f>Заполните_Список!AE320</f>
        <v>0</v>
      </c>
      <c r="AL411" s="236">
        <f>Заполните_Список!AF320</f>
        <v>0</v>
      </c>
      <c r="AM411" s="236">
        <f>Заполните_Список!AG320</f>
        <v>0</v>
      </c>
      <c r="AN411" s="236">
        <f>Заполните_Список!AH320</f>
        <v>0</v>
      </c>
      <c r="AO411" s="236">
        <f>Заполните_Список!AI320</f>
        <v>0</v>
      </c>
      <c r="AP411" s="236">
        <f>Заполните_Список!AJ320</f>
        <v>0</v>
      </c>
      <c r="AQ411" s="236">
        <f>Заполните_Список!AK320</f>
        <v>0</v>
      </c>
    </row>
    <row r="412" spans="1:43" ht="18.75" customHeight="1">
      <c r="A412" s="243">
        <f>Заполните_Список!$B321</f>
        <v>409</v>
      </c>
      <c r="B412" s="244">
        <f>Заполните_Список!$C322</f>
        <v>0</v>
      </c>
      <c r="C412" s="258" t="str">
        <f t="shared" si="21"/>
        <v/>
      </c>
      <c r="D412" s="244">
        <f>Заполните_Список!$G322</f>
        <v>0</v>
      </c>
      <c r="E412" s="236"/>
      <c r="F412" s="243">
        <f t="shared" si="22"/>
        <v>409</v>
      </c>
      <c r="G412" s="236" t="e">
        <f>LEFT(Заполните_Список!$F322,FIND(" ",Заполните_Список!$F322,1)-1)</f>
        <v>#VALUE!</v>
      </c>
      <c r="H412" s="236" t="e">
        <f>MID(Заполните_Список!$F322,FIND(" ",Заполните_Список!$F322,1)+1,(FIND(" ",Заполните_Список!$F322,FIND(" ",Заполните_Список!$F322,1)+1)-FIND(" ",Заполните_Список!$F322,1))-1)</f>
        <v>#VALUE!</v>
      </c>
      <c r="I412" s="236" t="e">
        <f>RIGHT(Заполните_Список!$F322,LEN(Заполните_Список!$F322)-(FIND(" ",Заполните_Список!$F322,FIND(" ",Заполните_Список!$F322,1)+1)))</f>
        <v>#VALUE!</v>
      </c>
      <c r="J412" s="236"/>
      <c r="K412" s="347"/>
      <c r="L412" s="236"/>
      <c r="M412" s="236">
        <f>Заполните_Список!L322</f>
        <v>0</v>
      </c>
      <c r="N412" s="259" t="str">
        <f t="shared" si="23"/>
        <v/>
      </c>
      <c r="O412" s="236">
        <f>Заполните_Список!I322</f>
        <v>0</v>
      </c>
      <c r="P412" s="243"/>
      <c r="Q412" s="243"/>
      <c r="R412" s="243"/>
      <c r="S412" s="243"/>
      <c r="T412" s="236">
        <f>Заполните_Список!N321</f>
        <v>0</v>
      </c>
      <c r="U412" s="236">
        <f>Заполните_Список!O321</f>
        <v>0</v>
      </c>
      <c r="V412" s="236">
        <f>Заполните_Список!P321</f>
        <v>0</v>
      </c>
      <c r="W412" s="236">
        <f>Заполните_Список!Q321</f>
        <v>0</v>
      </c>
      <c r="X412" s="236">
        <f>Заполните_Список!R321</f>
        <v>0</v>
      </c>
      <c r="Y412" s="236">
        <f>Заполните_Список!S321</f>
        <v>0</v>
      </c>
      <c r="Z412" s="236">
        <f>Заполните_Список!T321</f>
        <v>0</v>
      </c>
      <c r="AA412" s="236">
        <f>Заполните_Список!U321</f>
        <v>0</v>
      </c>
      <c r="AB412" s="236">
        <f>Заполните_Список!V321</f>
        <v>0</v>
      </c>
      <c r="AC412" s="236">
        <f>Заполните_Список!W321</f>
        <v>0</v>
      </c>
      <c r="AD412" s="236">
        <f>Заполните_Список!X321</f>
        <v>0</v>
      </c>
      <c r="AE412" s="236">
        <f>Заполните_Список!Y321</f>
        <v>0</v>
      </c>
      <c r="AF412" s="236">
        <f>Заполните_Список!Z321</f>
        <v>0</v>
      </c>
      <c r="AG412" s="236">
        <f>Заполните_Список!AA321</f>
        <v>0</v>
      </c>
      <c r="AH412" s="236">
        <f>Заполните_Список!AB321</f>
        <v>0</v>
      </c>
      <c r="AI412" s="236">
        <f>Заполните_Список!AC321</f>
        <v>0</v>
      </c>
      <c r="AJ412" s="236">
        <f>Заполните_Список!AD321</f>
        <v>0</v>
      </c>
      <c r="AK412" s="236">
        <f>Заполните_Список!AE321</f>
        <v>0</v>
      </c>
      <c r="AL412" s="236">
        <f>Заполните_Список!AF321</f>
        <v>0</v>
      </c>
      <c r="AM412" s="236">
        <f>Заполните_Список!AG321</f>
        <v>0</v>
      </c>
      <c r="AN412" s="236">
        <f>Заполните_Список!AH321</f>
        <v>0</v>
      </c>
      <c r="AO412" s="236">
        <f>Заполните_Список!AI321</f>
        <v>0</v>
      </c>
      <c r="AP412" s="236">
        <f>Заполните_Список!AJ321</f>
        <v>0</v>
      </c>
      <c r="AQ412" s="236">
        <f>Заполните_Список!AK321</f>
        <v>0</v>
      </c>
    </row>
    <row r="413" spans="1:43" ht="18.75" customHeight="1">
      <c r="A413" s="243">
        <f>Заполните_Список!$B322</f>
        <v>410</v>
      </c>
      <c r="B413" s="244">
        <f>Заполните_Список!$C323</f>
        <v>0</v>
      </c>
      <c r="C413" s="258" t="str">
        <f t="shared" si="21"/>
        <v/>
      </c>
      <c r="D413" s="244">
        <f>Заполните_Список!$G323</f>
        <v>0</v>
      </c>
      <c r="E413" s="236"/>
      <c r="F413" s="243">
        <f t="shared" si="22"/>
        <v>410</v>
      </c>
      <c r="G413" s="236" t="e">
        <f>LEFT(Заполните_Список!$F323,FIND(" ",Заполните_Список!$F323,1)-1)</f>
        <v>#VALUE!</v>
      </c>
      <c r="H413" s="236" t="e">
        <f>MID(Заполните_Список!$F323,FIND(" ",Заполните_Список!$F323,1)+1,(FIND(" ",Заполните_Список!$F323,FIND(" ",Заполните_Список!$F323,1)+1)-FIND(" ",Заполните_Список!$F323,1))-1)</f>
        <v>#VALUE!</v>
      </c>
      <c r="I413" s="236" t="e">
        <f>RIGHT(Заполните_Список!$F323,LEN(Заполните_Список!$F323)-(FIND(" ",Заполните_Список!$F323,FIND(" ",Заполните_Список!$F323,1)+1)))</f>
        <v>#VALUE!</v>
      </c>
      <c r="J413" s="236"/>
      <c r="K413" s="347"/>
      <c r="L413" s="236"/>
      <c r="M413" s="236">
        <f>Заполните_Список!L323</f>
        <v>0</v>
      </c>
      <c r="N413" s="259" t="str">
        <f t="shared" si="23"/>
        <v/>
      </c>
      <c r="O413" s="236">
        <f>Заполните_Список!I323</f>
        <v>0</v>
      </c>
      <c r="P413" s="243"/>
      <c r="Q413" s="243"/>
      <c r="R413" s="243"/>
      <c r="S413" s="243"/>
      <c r="T413" s="236">
        <f>Заполните_Список!N322</f>
        <v>0</v>
      </c>
      <c r="U413" s="236">
        <f>Заполните_Список!O322</f>
        <v>0</v>
      </c>
      <c r="V413" s="236">
        <f>Заполните_Список!P322</f>
        <v>0</v>
      </c>
      <c r="W413" s="236">
        <f>Заполните_Список!Q322</f>
        <v>0</v>
      </c>
      <c r="X413" s="236">
        <f>Заполните_Список!R322</f>
        <v>0</v>
      </c>
      <c r="Y413" s="236">
        <f>Заполните_Список!S322</f>
        <v>0</v>
      </c>
      <c r="Z413" s="236">
        <f>Заполните_Список!T322</f>
        <v>0</v>
      </c>
      <c r="AA413" s="236">
        <f>Заполните_Список!U322</f>
        <v>0</v>
      </c>
      <c r="AB413" s="236">
        <f>Заполните_Список!V322</f>
        <v>0</v>
      </c>
      <c r="AC413" s="236">
        <f>Заполните_Список!W322</f>
        <v>0</v>
      </c>
      <c r="AD413" s="236">
        <f>Заполните_Список!X322</f>
        <v>0</v>
      </c>
      <c r="AE413" s="236">
        <f>Заполните_Список!Y322</f>
        <v>0</v>
      </c>
      <c r="AF413" s="236">
        <f>Заполните_Список!Z322</f>
        <v>0</v>
      </c>
      <c r="AG413" s="236">
        <f>Заполните_Список!AA322</f>
        <v>0</v>
      </c>
      <c r="AH413" s="236">
        <f>Заполните_Список!AB322</f>
        <v>0</v>
      </c>
      <c r="AI413" s="236">
        <f>Заполните_Список!AC322</f>
        <v>0</v>
      </c>
      <c r="AJ413" s="236">
        <f>Заполните_Список!AD322</f>
        <v>0</v>
      </c>
      <c r="AK413" s="236">
        <f>Заполните_Список!AE322</f>
        <v>0</v>
      </c>
      <c r="AL413" s="236">
        <f>Заполните_Список!AF322</f>
        <v>0</v>
      </c>
      <c r="AM413" s="236">
        <f>Заполните_Список!AG322</f>
        <v>0</v>
      </c>
      <c r="AN413" s="236">
        <f>Заполните_Список!AH322</f>
        <v>0</v>
      </c>
      <c r="AO413" s="236">
        <f>Заполните_Список!AI322</f>
        <v>0</v>
      </c>
      <c r="AP413" s="236">
        <f>Заполните_Список!AJ322</f>
        <v>0</v>
      </c>
      <c r="AQ413" s="236">
        <f>Заполните_Список!AK322</f>
        <v>0</v>
      </c>
    </row>
    <row r="414" spans="1:43" ht="18.75" customHeight="1">
      <c r="A414" s="243">
        <f>Заполните_Список!$B323</f>
        <v>411</v>
      </c>
      <c r="B414" s="244">
        <f>Заполните_Список!$C324</f>
        <v>0</v>
      </c>
      <c r="C414" s="258" t="str">
        <f t="shared" si="21"/>
        <v/>
      </c>
      <c r="D414" s="244">
        <f>Заполните_Список!$G324</f>
        <v>0</v>
      </c>
      <c r="E414" s="236"/>
      <c r="F414" s="243">
        <f t="shared" si="22"/>
        <v>411</v>
      </c>
      <c r="G414" s="236" t="e">
        <f>LEFT(Заполните_Список!$F324,FIND(" ",Заполните_Список!$F324,1)-1)</f>
        <v>#VALUE!</v>
      </c>
      <c r="H414" s="236" t="e">
        <f>MID(Заполните_Список!$F324,FIND(" ",Заполните_Список!$F324,1)+1,(FIND(" ",Заполните_Список!$F324,FIND(" ",Заполните_Список!$F324,1)+1)-FIND(" ",Заполните_Список!$F324,1))-1)</f>
        <v>#VALUE!</v>
      </c>
      <c r="I414" s="236" t="e">
        <f>RIGHT(Заполните_Список!$F324,LEN(Заполните_Список!$F324)-(FIND(" ",Заполните_Список!$F324,FIND(" ",Заполните_Список!$F324,1)+1)))</f>
        <v>#VALUE!</v>
      </c>
      <c r="J414" s="236"/>
      <c r="K414" s="347"/>
      <c r="L414" s="236"/>
      <c r="M414" s="236">
        <f>Заполните_Список!L324</f>
        <v>0</v>
      </c>
      <c r="N414" s="259" t="str">
        <f t="shared" si="23"/>
        <v/>
      </c>
      <c r="O414" s="236">
        <f>Заполните_Список!I324</f>
        <v>0</v>
      </c>
      <c r="P414" s="243"/>
      <c r="Q414" s="243"/>
      <c r="R414" s="243"/>
      <c r="S414" s="243"/>
      <c r="T414" s="236">
        <f>Заполните_Список!N323</f>
        <v>0</v>
      </c>
      <c r="U414" s="236">
        <f>Заполните_Список!O323</f>
        <v>0</v>
      </c>
      <c r="V414" s="236">
        <f>Заполните_Список!P323</f>
        <v>0</v>
      </c>
      <c r="W414" s="236">
        <f>Заполните_Список!Q323</f>
        <v>0</v>
      </c>
      <c r="X414" s="236">
        <f>Заполните_Список!R323</f>
        <v>0</v>
      </c>
      <c r="Y414" s="236">
        <f>Заполните_Список!S323</f>
        <v>0</v>
      </c>
      <c r="Z414" s="236">
        <f>Заполните_Список!T323</f>
        <v>0</v>
      </c>
      <c r="AA414" s="236">
        <f>Заполните_Список!U323</f>
        <v>0</v>
      </c>
      <c r="AB414" s="236">
        <f>Заполните_Список!V323</f>
        <v>0</v>
      </c>
      <c r="AC414" s="236">
        <f>Заполните_Список!W323</f>
        <v>0</v>
      </c>
      <c r="AD414" s="236">
        <f>Заполните_Список!X323</f>
        <v>0</v>
      </c>
      <c r="AE414" s="236">
        <f>Заполните_Список!Y323</f>
        <v>0</v>
      </c>
      <c r="AF414" s="236">
        <f>Заполните_Список!Z323</f>
        <v>0</v>
      </c>
      <c r="AG414" s="236">
        <f>Заполните_Список!AA323</f>
        <v>0</v>
      </c>
      <c r="AH414" s="236">
        <f>Заполните_Список!AB323</f>
        <v>0</v>
      </c>
      <c r="AI414" s="236">
        <f>Заполните_Список!AC323</f>
        <v>0</v>
      </c>
      <c r="AJ414" s="236">
        <f>Заполните_Список!AD323</f>
        <v>0</v>
      </c>
      <c r="AK414" s="236">
        <f>Заполните_Список!AE323</f>
        <v>0</v>
      </c>
      <c r="AL414" s="236">
        <f>Заполните_Список!AF323</f>
        <v>0</v>
      </c>
      <c r="AM414" s="236">
        <f>Заполните_Список!AG323</f>
        <v>0</v>
      </c>
      <c r="AN414" s="236">
        <f>Заполните_Список!AH323</f>
        <v>0</v>
      </c>
      <c r="AO414" s="236">
        <f>Заполните_Список!AI323</f>
        <v>0</v>
      </c>
      <c r="AP414" s="236">
        <f>Заполните_Список!AJ323</f>
        <v>0</v>
      </c>
      <c r="AQ414" s="236">
        <f>Заполните_Список!AK323</f>
        <v>0</v>
      </c>
    </row>
    <row r="415" spans="1:43" ht="18.75" customHeight="1">
      <c r="A415" s="243">
        <f>Заполните_Список!$B324</f>
        <v>412</v>
      </c>
      <c r="B415" s="244">
        <f>Заполните_Список!$C325</f>
        <v>0</v>
      </c>
      <c r="C415" s="258" t="str">
        <f t="shared" si="21"/>
        <v/>
      </c>
      <c r="D415" s="244">
        <f>Заполните_Список!$G325</f>
        <v>0</v>
      </c>
      <c r="E415" s="236"/>
      <c r="F415" s="243">
        <f t="shared" si="22"/>
        <v>412</v>
      </c>
      <c r="G415" s="236" t="e">
        <f>LEFT(Заполните_Список!$F325,FIND(" ",Заполните_Список!$F325,1)-1)</f>
        <v>#VALUE!</v>
      </c>
      <c r="H415" s="236" t="e">
        <f>MID(Заполните_Список!$F325,FIND(" ",Заполните_Список!$F325,1)+1,(FIND(" ",Заполните_Список!$F325,FIND(" ",Заполните_Список!$F325,1)+1)-FIND(" ",Заполните_Список!$F325,1))-1)</f>
        <v>#VALUE!</v>
      </c>
      <c r="I415" s="236" t="e">
        <f>RIGHT(Заполните_Список!$F325,LEN(Заполните_Список!$F325)-(FIND(" ",Заполните_Список!$F325,FIND(" ",Заполните_Список!$F325,1)+1)))</f>
        <v>#VALUE!</v>
      </c>
      <c r="J415" s="236"/>
      <c r="K415" s="347"/>
      <c r="L415" s="236"/>
      <c r="M415" s="236">
        <f>Заполните_Список!L325</f>
        <v>0</v>
      </c>
      <c r="N415" s="259" t="str">
        <f t="shared" si="23"/>
        <v/>
      </c>
      <c r="O415" s="236">
        <f>Заполните_Список!I325</f>
        <v>0</v>
      </c>
      <c r="P415" s="243"/>
      <c r="Q415" s="243"/>
      <c r="R415" s="243"/>
      <c r="S415" s="243"/>
      <c r="T415" s="236">
        <f>Заполните_Список!N324</f>
        <v>0</v>
      </c>
      <c r="U415" s="236">
        <f>Заполните_Список!O324</f>
        <v>0</v>
      </c>
      <c r="V415" s="236">
        <f>Заполните_Список!P324</f>
        <v>0</v>
      </c>
      <c r="W415" s="236">
        <f>Заполните_Список!Q324</f>
        <v>0</v>
      </c>
      <c r="X415" s="236">
        <f>Заполните_Список!R324</f>
        <v>0</v>
      </c>
      <c r="Y415" s="236">
        <f>Заполните_Список!S324</f>
        <v>0</v>
      </c>
      <c r="Z415" s="236">
        <f>Заполните_Список!T324</f>
        <v>0</v>
      </c>
      <c r="AA415" s="236">
        <f>Заполните_Список!U324</f>
        <v>0</v>
      </c>
      <c r="AB415" s="236">
        <f>Заполните_Список!V324</f>
        <v>0</v>
      </c>
      <c r="AC415" s="236">
        <f>Заполните_Список!W324</f>
        <v>0</v>
      </c>
      <c r="AD415" s="236">
        <f>Заполните_Список!X324</f>
        <v>0</v>
      </c>
      <c r="AE415" s="236">
        <f>Заполните_Список!Y324</f>
        <v>0</v>
      </c>
      <c r="AF415" s="236">
        <f>Заполните_Список!Z324</f>
        <v>0</v>
      </c>
      <c r="AG415" s="236">
        <f>Заполните_Список!AA324</f>
        <v>0</v>
      </c>
      <c r="AH415" s="236">
        <f>Заполните_Список!AB324</f>
        <v>0</v>
      </c>
      <c r="AI415" s="236">
        <f>Заполните_Список!AC324</f>
        <v>0</v>
      </c>
      <c r="AJ415" s="236">
        <f>Заполните_Список!AD324</f>
        <v>0</v>
      </c>
      <c r="AK415" s="236">
        <f>Заполните_Список!AE324</f>
        <v>0</v>
      </c>
      <c r="AL415" s="236">
        <f>Заполните_Список!AF324</f>
        <v>0</v>
      </c>
      <c r="AM415" s="236">
        <f>Заполните_Список!AG324</f>
        <v>0</v>
      </c>
      <c r="AN415" s="236">
        <f>Заполните_Список!AH324</f>
        <v>0</v>
      </c>
      <c r="AO415" s="236">
        <f>Заполните_Список!AI324</f>
        <v>0</v>
      </c>
      <c r="AP415" s="236">
        <f>Заполните_Список!AJ324</f>
        <v>0</v>
      </c>
      <c r="AQ415" s="236">
        <f>Заполните_Список!AK324</f>
        <v>0</v>
      </c>
    </row>
    <row r="416" spans="1:43" ht="18.75" customHeight="1">
      <c r="A416" s="243">
        <f>Заполните_Список!$B325</f>
        <v>413</v>
      </c>
      <c r="B416" s="244">
        <f>Заполните_Список!$C326</f>
        <v>0</v>
      </c>
      <c r="C416" s="258" t="str">
        <f t="shared" si="21"/>
        <v/>
      </c>
      <c r="D416" s="244">
        <f>Заполните_Список!$G326</f>
        <v>0</v>
      </c>
      <c r="E416" s="236"/>
      <c r="F416" s="243">
        <f t="shared" si="22"/>
        <v>413</v>
      </c>
      <c r="G416" s="236" t="e">
        <f>LEFT(Заполните_Список!$F326,FIND(" ",Заполните_Список!$F326,1)-1)</f>
        <v>#VALUE!</v>
      </c>
      <c r="H416" s="236" t="e">
        <f>MID(Заполните_Список!$F326,FIND(" ",Заполните_Список!$F326,1)+1,(FIND(" ",Заполните_Список!$F326,FIND(" ",Заполните_Список!$F326,1)+1)-FIND(" ",Заполните_Список!$F326,1))-1)</f>
        <v>#VALUE!</v>
      </c>
      <c r="I416" s="236" t="e">
        <f>RIGHT(Заполните_Список!$F326,LEN(Заполните_Список!$F326)-(FIND(" ",Заполните_Список!$F326,FIND(" ",Заполните_Список!$F326,1)+1)))</f>
        <v>#VALUE!</v>
      </c>
      <c r="J416" s="236"/>
      <c r="K416" s="347"/>
      <c r="L416" s="236"/>
      <c r="M416" s="236">
        <f>Заполните_Список!L326</f>
        <v>0</v>
      </c>
      <c r="N416" s="259" t="str">
        <f t="shared" si="23"/>
        <v/>
      </c>
      <c r="O416" s="236">
        <f>Заполните_Список!I326</f>
        <v>0</v>
      </c>
      <c r="P416" s="243"/>
      <c r="Q416" s="243"/>
      <c r="R416" s="243"/>
      <c r="S416" s="243"/>
      <c r="T416" s="236">
        <f>Заполните_Список!N325</f>
        <v>0</v>
      </c>
      <c r="U416" s="236">
        <f>Заполните_Список!O325</f>
        <v>0</v>
      </c>
      <c r="V416" s="236">
        <f>Заполните_Список!P325</f>
        <v>0</v>
      </c>
      <c r="W416" s="236">
        <f>Заполните_Список!Q325</f>
        <v>0</v>
      </c>
      <c r="X416" s="236">
        <f>Заполните_Список!R325</f>
        <v>0</v>
      </c>
      <c r="Y416" s="236">
        <f>Заполните_Список!S325</f>
        <v>0</v>
      </c>
      <c r="Z416" s="236">
        <f>Заполните_Список!T325</f>
        <v>0</v>
      </c>
      <c r="AA416" s="236">
        <f>Заполните_Список!U325</f>
        <v>0</v>
      </c>
      <c r="AB416" s="236">
        <f>Заполните_Список!V325</f>
        <v>0</v>
      </c>
      <c r="AC416" s="236">
        <f>Заполните_Список!W325</f>
        <v>0</v>
      </c>
      <c r="AD416" s="236">
        <f>Заполните_Список!X325</f>
        <v>0</v>
      </c>
      <c r="AE416" s="236">
        <f>Заполните_Список!Y325</f>
        <v>0</v>
      </c>
      <c r="AF416" s="236">
        <f>Заполните_Список!Z325</f>
        <v>0</v>
      </c>
      <c r="AG416" s="236">
        <f>Заполните_Список!AA325</f>
        <v>0</v>
      </c>
      <c r="AH416" s="236">
        <f>Заполните_Список!AB325</f>
        <v>0</v>
      </c>
      <c r="AI416" s="236">
        <f>Заполните_Список!AC325</f>
        <v>0</v>
      </c>
      <c r="AJ416" s="236">
        <f>Заполните_Список!AD325</f>
        <v>0</v>
      </c>
      <c r="AK416" s="236">
        <f>Заполните_Список!AE325</f>
        <v>0</v>
      </c>
      <c r="AL416" s="236">
        <f>Заполните_Список!AF325</f>
        <v>0</v>
      </c>
      <c r="AM416" s="236">
        <f>Заполните_Список!AG325</f>
        <v>0</v>
      </c>
      <c r="AN416" s="236">
        <f>Заполните_Список!AH325</f>
        <v>0</v>
      </c>
      <c r="AO416" s="236">
        <f>Заполните_Список!AI325</f>
        <v>0</v>
      </c>
      <c r="AP416" s="236">
        <f>Заполните_Список!AJ325</f>
        <v>0</v>
      </c>
      <c r="AQ416" s="236">
        <f>Заполните_Список!AK325</f>
        <v>0</v>
      </c>
    </row>
    <row r="417" spans="1:43" ht="18.75" customHeight="1">
      <c r="A417" s="243">
        <f>Заполните_Список!$B326</f>
        <v>414</v>
      </c>
      <c r="B417" s="244">
        <f>Заполните_Список!$C327</f>
        <v>0</v>
      </c>
      <c r="C417" s="258" t="str">
        <f t="shared" si="21"/>
        <v/>
      </c>
      <c r="D417" s="244">
        <f>Заполните_Список!$G327</f>
        <v>0</v>
      </c>
      <c r="E417" s="236"/>
      <c r="F417" s="243">
        <f t="shared" si="22"/>
        <v>414</v>
      </c>
      <c r="G417" s="236" t="e">
        <f>LEFT(Заполните_Список!$F327,FIND(" ",Заполните_Список!$F327,1)-1)</f>
        <v>#VALUE!</v>
      </c>
      <c r="H417" s="236" t="e">
        <f>MID(Заполните_Список!$F327,FIND(" ",Заполните_Список!$F327,1)+1,(FIND(" ",Заполните_Список!$F327,FIND(" ",Заполните_Список!$F327,1)+1)-FIND(" ",Заполните_Список!$F327,1))-1)</f>
        <v>#VALUE!</v>
      </c>
      <c r="I417" s="236" t="e">
        <f>RIGHT(Заполните_Список!$F327,LEN(Заполните_Список!$F327)-(FIND(" ",Заполните_Список!$F327,FIND(" ",Заполните_Список!$F327,1)+1)))</f>
        <v>#VALUE!</v>
      </c>
      <c r="J417" s="236"/>
      <c r="K417" s="347"/>
      <c r="L417" s="236"/>
      <c r="M417" s="236">
        <f>Заполните_Список!L327</f>
        <v>0</v>
      </c>
      <c r="N417" s="259" t="str">
        <f t="shared" si="23"/>
        <v/>
      </c>
      <c r="O417" s="236">
        <f>Заполните_Список!I327</f>
        <v>0</v>
      </c>
      <c r="P417" s="243"/>
      <c r="Q417" s="243"/>
      <c r="R417" s="243"/>
      <c r="S417" s="243"/>
      <c r="T417" s="236">
        <f>Заполните_Список!N326</f>
        <v>0</v>
      </c>
      <c r="U417" s="236">
        <f>Заполните_Список!O326</f>
        <v>0</v>
      </c>
      <c r="V417" s="236">
        <f>Заполните_Список!P326</f>
        <v>0</v>
      </c>
      <c r="W417" s="236">
        <f>Заполните_Список!Q326</f>
        <v>0</v>
      </c>
      <c r="X417" s="236">
        <f>Заполните_Список!R326</f>
        <v>0</v>
      </c>
      <c r="Y417" s="236">
        <f>Заполните_Список!S326</f>
        <v>0</v>
      </c>
      <c r="Z417" s="236">
        <f>Заполните_Список!T326</f>
        <v>0</v>
      </c>
      <c r="AA417" s="236">
        <f>Заполните_Список!U326</f>
        <v>0</v>
      </c>
      <c r="AB417" s="236">
        <f>Заполните_Список!V326</f>
        <v>0</v>
      </c>
      <c r="AC417" s="236">
        <f>Заполните_Список!W326</f>
        <v>0</v>
      </c>
      <c r="AD417" s="236">
        <f>Заполните_Список!X326</f>
        <v>0</v>
      </c>
      <c r="AE417" s="236">
        <f>Заполните_Список!Y326</f>
        <v>0</v>
      </c>
      <c r="AF417" s="236">
        <f>Заполните_Список!Z326</f>
        <v>0</v>
      </c>
      <c r="AG417" s="236">
        <f>Заполните_Список!AA326</f>
        <v>0</v>
      </c>
      <c r="AH417" s="236">
        <f>Заполните_Список!AB326</f>
        <v>0</v>
      </c>
      <c r="AI417" s="236">
        <f>Заполните_Список!AC326</f>
        <v>0</v>
      </c>
      <c r="AJ417" s="236">
        <f>Заполните_Список!AD326</f>
        <v>0</v>
      </c>
      <c r="AK417" s="236">
        <f>Заполните_Список!AE326</f>
        <v>0</v>
      </c>
      <c r="AL417" s="236">
        <f>Заполните_Список!AF326</f>
        <v>0</v>
      </c>
      <c r="AM417" s="236">
        <f>Заполните_Список!AG326</f>
        <v>0</v>
      </c>
      <c r="AN417" s="236">
        <f>Заполните_Список!AH326</f>
        <v>0</v>
      </c>
      <c r="AO417" s="236">
        <f>Заполните_Список!AI326</f>
        <v>0</v>
      </c>
      <c r="AP417" s="236">
        <f>Заполните_Список!AJ326</f>
        <v>0</v>
      </c>
      <c r="AQ417" s="236">
        <f>Заполните_Список!AK326</f>
        <v>0</v>
      </c>
    </row>
    <row r="418" spans="1:43" ht="18.75" customHeight="1">
      <c r="A418" s="243">
        <f>Заполните_Список!$B327</f>
        <v>415</v>
      </c>
      <c r="B418" s="244">
        <f>Заполните_Список!$C328</f>
        <v>0</v>
      </c>
      <c r="C418" s="258" t="str">
        <f t="shared" si="21"/>
        <v/>
      </c>
      <c r="D418" s="244">
        <f>Заполните_Список!$G328</f>
        <v>0</v>
      </c>
      <c r="E418" s="236"/>
      <c r="F418" s="243">
        <f t="shared" si="22"/>
        <v>415</v>
      </c>
      <c r="G418" s="236" t="e">
        <f>LEFT(Заполните_Список!$F328,FIND(" ",Заполните_Список!$F328,1)-1)</f>
        <v>#VALUE!</v>
      </c>
      <c r="H418" s="236" t="e">
        <f>MID(Заполните_Список!$F328,FIND(" ",Заполните_Список!$F328,1)+1,(FIND(" ",Заполните_Список!$F328,FIND(" ",Заполните_Список!$F328,1)+1)-FIND(" ",Заполните_Список!$F328,1))-1)</f>
        <v>#VALUE!</v>
      </c>
      <c r="I418" s="236" t="e">
        <f>RIGHT(Заполните_Список!$F328,LEN(Заполните_Список!$F328)-(FIND(" ",Заполните_Список!$F328,FIND(" ",Заполните_Список!$F328,1)+1)))</f>
        <v>#VALUE!</v>
      </c>
      <c r="J418" s="236"/>
      <c r="K418" s="347"/>
      <c r="L418" s="236"/>
      <c r="M418" s="236">
        <f>Заполните_Список!L328</f>
        <v>0</v>
      </c>
      <c r="N418" s="259" t="str">
        <f t="shared" si="23"/>
        <v/>
      </c>
      <c r="O418" s="236">
        <f>Заполните_Список!I328</f>
        <v>0</v>
      </c>
      <c r="P418" s="243"/>
      <c r="Q418" s="243"/>
      <c r="R418" s="243"/>
      <c r="S418" s="243"/>
      <c r="T418" s="236">
        <f>Заполните_Список!N327</f>
        <v>0</v>
      </c>
      <c r="U418" s="236">
        <f>Заполните_Список!O327</f>
        <v>0</v>
      </c>
      <c r="V418" s="236">
        <f>Заполните_Список!P327</f>
        <v>0</v>
      </c>
      <c r="W418" s="236">
        <f>Заполните_Список!Q327</f>
        <v>0</v>
      </c>
      <c r="X418" s="236">
        <f>Заполните_Список!R327</f>
        <v>0</v>
      </c>
      <c r="Y418" s="236">
        <f>Заполните_Список!S327</f>
        <v>0</v>
      </c>
      <c r="Z418" s="236">
        <f>Заполните_Список!T327</f>
        <v>0</v>
      </c>
      <c r="AA418" s="236">
        <f>Заполните_Список!U327</f>
        <v>0</v>
      </c>
      <c r="AB418" s="236">
        <f>Заполните_Список!V327</f>
        <v>0</v>
      </c>
      <c r="AC418" s="236">
        <f>Заполните_Список!W327</f>
        <v>0</v>
      </c>
      <c r="AD418" s="236">
        <f>Заполните_Список!X327</f>
        <v>0</v>
      </c>
      <c r="AE418" s="236">
        <f>Заполните_Список!Y327</f>
        <v>0</v>
      </c>
      <c r="AF418" s="236">
        <f>Заполните_Список!Z327</f>
        <v>0</v>
      </c>
      <c r="AG418" s="236">
        <f>Заполните_Список!AA327</f>
        <v>0</v>
      </c>
      <c r="AH418" s="236">
        <f>Заполните_Список!AB327</f>
        <v>0</v>
      </c>
      <c r="AI418" s="236">
        <f>Заполните_Список!AC327</f>
        <v>0</v>
      </c>
      <c r="AJ418" s="236">
        <f>Заполните_Список!AD327</f>
        <v>0</v>
      </c>
      <c r="AK418" s="236">
        <f>Заполните_Список!AE327</f>
        <v>0</v>
      </c>
      <c r="AL418" s="236">
        <f>Заполните_Список!AF327</f>
        <v>0</v>
      </c>
      <c r="AM418" s="236">
        <f>Заполните_Список!AG327</f>
        <v>0</v>
      </c>
      <c r="AN418" s="236">
        <f>Заполните_Список!AH327</f>
        <v>0</v>
      </c>
      <c r="AO418" s="236">
        <f>Заполните_Список!AI327</f>
        <v>0</v>
      </c>
      <c r="AP418" s="236">
        <f>Заполните_Список!AJ327</f>
        <v>0</v>
      </c>
      <c r="AQ418" s="236">
        <f>Заполните_Список!AK327</f>
        <v>0</v>
      </c>
    </row>
    <row r="419" spans="1:43" ht="18.75" customHeight="1">
      <c r="A419" s="243">
        <f>Заполните_Список!$B328</f>
        <v>416</v>
      </c>
      <c r="B419" s="244">
        <f>Заполните_Список!$C329</f>
        <v>0</v>
      </c>
      <c r="C419" s="258" t="str">
        <f t="shared" si="21"/>
        <v/>
      </c>
      <c r="D419" s="244">
        <f>Заполните_Список!$G329</f>
        <v>0</v>
      </c>
      <c r="E419" s="236"/>
      <c r="F419" s="243">
        <f t="shared" si="22"/>
        <v>416</v>
      </c>
      <c r="G419" s="236" t="e">
        <f>LEFT(Заполните_Список!$F329,FIND(" ",Заполните_Список!$F329,1)-1)</f>
        <v>#VALUE!</v>
      </c>
      <c r="H419" s="236" t="e">
        <f>MID(Заполните_Список!$F329,FIND(" ",Заполните_Список!$F329,1)+1,(FIND(" ",Заполните_Список!$F329,FIND(" ",Заполните_Список!$F329,1)+1)-FIND(" ",Заполните_Список!$F329,1))-1)</f>
        <v>#VALUE!</v>
      </c>
      <c r="I419" s="236" t="e">
        <f>RIGHT(Заполните_Список!$F329,LEN(Заполните_Список!$F329)-(FIND(" ",Заполните_Список!$F329,FIND(" ",Заполните_Список!$F329,1)+1)))</f>
        <v>#VALUE!</v>
      </c>
      <c r="J419" s="236"/>
      <c r="K419" s="347"/>
      <c r="L419" s="236"/>
      <c r="M419" s="236">
        <f>Заполните_Список!L329</f>
        <v>0</v>
      </c>
      <c r="N419" s="259" t="str">
        <f t="shared" si="23"/>
        <v/>
      </c>
      <c r="O419" s="236">
        <f>Заполните_Список!I329</f>
        <v>0</v>
      </c>
      <c r="P419" s="243"/>
      <c r="Q419" s="243"/>
      <c r="R419" s="243"/>
      <c r="S419" s="243"/>
      <c r="T419" s="236">
        <f>Заполните_Список!N328</f>
        <v>0</v>
      </c>
      <c r="U419" s="236">
        <f>Заполните_Список!O328</f>
        <v>0</v>
      </c>
      <c r="V419" s="236">
        <f>Заполните_Список!P328</f>
        <v>0</v>
      </c>
      <c r="W419" s="236">
        <f>Заполните_Список!Q328</f>
        <v>0</v>
      </c>
      <c r="X419" s="236">
        <f>Заполните_Список!R328</f>
        <v>0</v>
      </c>
      <c r="Y419" s="236">
        <f>Заполните_Список!S328</f>
        <v>0</v>
      </c>
      <c r="Z419" s="236">
        <f>Заполните_Список!T328</f>
        <v>0</v>
      </c>
      <c r="AA419" s="236">
        <f>Заполните_Список!U328</f>
        <v>0</v>
      </c>
      <c r="AB419" s="236">
        <f>Заполните_Список!V328</f>
        <v>0</v>
      </c>
      <c r="AC419" s="236">
        <f>Заполните_Список!W328</f>
        <v>0</v>
      </c>
      <c r="AD419" s="236">
        <f>Заполните_Список!X328</f>
        <v>0</v>
      </c>
      <c r="AE419" s="236">
        <f>Заполните_Список!Y328</f>
        <v>0</v>
      </c>
      <c r="AF419" s="236">
        <f>Заполните_Список!Z328</f>
        <v>0</v>
      </c>
      <c r="AG419" s="236">
        <f>Заполните_Список!AA328</f>
        <v>0</v>
      </c>
      <c r="AH419" s="236">
        <f>Заполните_Список!AB328</f>
        <v>0</v>
      </c>
      <c r="AI419" s="236">
        <f>Заполните_Список!AC328</f>
        <v>0</v>
      </c>
      <c r="AJ419" s="236">
        <f>Заполните_Список!AD328</f>
        <v>0</v>
      </c>
      <c r="AK419" s="236">
        <f>Заполните_Список!AE328</f>
        <v>0</v>
      </c>
      <c r="AL419" s="236">
        <f>Заполните_Список!AF328</f>
        <v>0</v>
      </c>
      <c r="AM419" s="236">
        <f>Заполните_Список!AG328</f>
        <v>0</v>
      </c>
      <c r="AN419" s="236">
        <f>Заполните_Список!AH328</f>
        <v>0</v>
      </c>
      <c r="AO419" s="236">
        <f>Заполните_Список!AI328</f>
        <v>0</v>
      </c>
      <c r="AP419" s="236">
        <f>Заполните_Список!AJ328</f>
        <v>0</v>
      </c>
      <c r="AQ419" s="236">
        <f>Заполните_Список!AK328</f>
        <v>0</v>
      </c>
    </row>
    <row r="420" spans="1:43" ht="18.75" customHeight="1">
      <c r="A420" s="243">
        <f>Заполните_Список!$B329</f>
        <v>417</v>
      </c>
      <c r="B420" s="244">
        <f>Заполните_Список!$C330</f>
        <v>0</v>
      </c>
      <c r="C420" s="258" t="str">
        <f t="shared" si="21"/>
        <v/>
      </c>
      <c r="D420" s="244">
        <f>Заполните_Список!$G330</f>
        <v>0</v>
      </c>
      <c r="E420" s="236"/>
      <c r="F420" s="243">
        <f t="shared" si="22"/>
        <v>417</v>
      </c>
      <c r="G420" s="236" t="e">
        <f>LEFT(Заполните_Список!$F330,FIND(" ",Заполните_Список!$F330,1)-1)</f>
        <v>#VALUE!</v>
      </c>
      <c r="H420" s="236" t="e">
        <f>MID(Заполните_Список!$F330,FIND(" ",Заполните_Список!$F330,1)+1,(FIND(" ",Заполните_Список!$F330,FIND(" ",Заполните_Список!$F330,1)+1)-FIND(" ",Заполните_Список!$F330,1))-1)</f>
        <v>#VALUE!</v>
      </c>
      <c r="I420" s="236" t="e">
        <f>RIGHT(Заполните_Список!$F330,LEN(Заполните_Список!$F330)-(FIND(" ",Заполните_Список!$F330,FIND(" ",Заполните_Список!$F330,1)+1)))</f>
        <v>#VALUE!</v>
      </c>
      <c r="J420" s="236"/>
      <c r="K420" s="347"/>
      <c r="L420" s="236"/>
      <c r="M420" s="236">
        <f>Заполните_Список!L330</f>
        <v>0</v>
      </c>
      <c r="N420" s="259" t="str">
        <f t="shared" si="23"/>
        <v/>
      </c>
      <c r="O420" s="236">
        <f>Заполните_Список!I330</f>
        <v>0</v>
      </c>
      <c r="P420" s="243"/>
      <c r="Q420" s="243"/>
      <c r="R420" s="243"/>
      <c r="S420" s="243"/>
      <c r="T420" s="236">
        <f>Заполните_Список!N329</f>
        <v>0</v>
      </c>
      <c r="U420" s="236">
        <f>Заполните_Список!O329</f>
        <v>0</v>
      </c>
      <c r="V420" s="236">
        <f>Заполните_Список!P329</f>
        <v>0</v>
      </c>
      <c r="W420" s="236">
        <f>Заполните_Список!Q329</f>
        <v>0</v>
      </c>
      <c r="X420" s="236">
        <f>Заполните_Список!R329</f>
        <v>0</v>
      </c>
      <c r="Y420" s="236">
        <f>Заполните_Список!S329</f>
        <v>0</v>
      </c>
      <c r="Z420" s="236">
        <f>Заполните_Список!T329</f>
        <v>0</v>
      </c>
      <c r="AA420" s="236">
        <f>Заполните_Список!U329</f>
        <v>0</v>
      </c>
      <c r="AB420" s="236">
        <f>Заполните_Список!V329</f>
        <v>0</v>
      </c>
      <c r="AC420" s="236">
        <f>Заполните_Список!W329</f>
        <v>0</v>
      </c>
      <c r="AD420" s="236">
        <f>Заполните_Список!X329</f>
        <v>0</v>
      </c>
      <c r="AE420" s="236">
        <f>Заполните_Список!Y329</f>
        <v>0</v>
      </c>
      <c r="AF420" s="236">
        <f>Заполните_Список!Z329</f>
        <v>0</v>
      </c>
      <c r="AG420" s="236">
        <f>Заполните_Список!AA329</f>
        <v>0</v>
      </c>
      <c r="AH420" s="236">
        <f>Заполните_Список!AB329</f>
        <v>0</v>
      </c>
      <c r="AI420" s="236">
        <f>Заполните_Список!AC329</f>
        <v>0</v>
      </c>
      <c r="AJ420" s="236">
        <f>Заполните_Список!AD329</f>
        <v>0</v>
      </c>
      <c r="AK420" s="236">
        <f>Заполните_Список!AE329</f>
        <v>0</v>
      </c>
      <c r="AL420" s="236">
        <f>Заполните_Список!AF329</f>
        <v>0</v>
      </c>
      <c r="AM420" s="236">
        <f>Заполните_Список!AG329</f>
        <v>0</v>
      </c>
      <c r="AN420" s="236">
        <f>Заполните_Список!AH329</f>
        <v>0</v>
      </c>
      <c r="AO420" s="236">
        <f>Заполните_Список!AI329</f>
        <v>0</v>
      </c>
      <c r="AP420" s="236">
        <f>Заполните_Список!AJ329</f>
        <v>0</v>
      </c>
      <c r="AQ420" s="236">
        <f>Заполните_Список!AK329</f>
        <v>0</v>
      </c>
    </row>
    <row r="421" spans="1:43" ht="18.75" customHeight="1">
      <c r="A421" s="243">
        <f>Заполните_Список!$B330</f>
        <v>418</v>
      </c>
      <c r="B421" s="244">
        <f>Заполните_Список!$C331</f>
        <v>0</v>
      </c>
      <c r="C421" s="258" t="str">
        <f t="shared" si="21"/>
        <v/>
      </c>
      <c r="D421" s="244">
        <f>Заполните_Список!$G331</f>
        <v>0</v>
      </c>
      <c r="E421" s="236"/>
      <c r="F421" s="243">
        <f t="shared" si="22"/>
        <v>418</v>
      </c>
      <c r="G421" s="236" t="e">
        <f>LEFT(Заполните_Список!$F331,FIND(" ",Заполните_Список!$F331,1)-1)</f>
        <v>#VALUE!</v>
      </c>
      <c r="H421" s="236" t="e">
        <f>MID(Заполните_Список!$F331,FIND(" ",Заполните_Список!$F331,1)+1,(FIND(" ",Заполните_Список!$F331,FIND(" ",Заполните_Список!$F331,1)+1)-FIND(" ",Заполните_Список!$F331,1))-1)</f>
        <v>#VALUE!</v>
      </c>
      <c r="I421" s="236" t="e">
        <f>RIGHT(Заполните_Список!$F331,LEN(Заполните_Список!$F331)-(FIND(" ",Заполните_Список!$F331,FIND(" ",Заполните_Список!$F331,1)+1)))</f>
        <v>#VALUE!</v>
      </c>
      <c r="J421" s="236"/>
      <c r="K421" s="347"/>
      <c r="L421" s="236"/>
      <c r="M421" s="236">
        <f>Заполните_Список!L331</f>
        <v>0</v>
      </c>
      <c r="N421" s="259" t="str">
        <f t="shared" si="23"/>
        <v/>
      </c>
      <c r="O421" s="236">
        <f>Заполните_Список!I331</f>
        <v>0</v>
      </c>
      <c r="P421" s="243"/>
      <c r="Q421" s="243"/>
      <c r="R421" s="243"/>
      <c r="S421" s="243"/>
      <c r="T421" s="236">
        <f>Заполните_Список!N330</f>
        <v>0</v>
      </c>
      <c r="U421" s="236">
        <f>Заполните_Список!O330</f>
        <v>0</v>
      </c>
      <c r="V421" s="236">
        <f>Заполните_Список!P330</f>
        <v>0</v>
      </c>
      <c r="W421" s="236">
        <f>Заполните_Список!Q330</f>
        <v>0</v>
      </c>
      <c r="X421" s="236">
        <f>Заполните_Список!R330</f>
        <v>0</v>
      </c>
      <c r="Y421" s="236">
        <f>Заполните_Список!S330</f>
        <v>0</v>
      </c>
      <c r="Z421" s="236">
        <f>Заполните_Список!T330</f>
        <v>0</v>
      </c>
      <c r="AA421" s="236">
        <f>Заполните_Список!U330</f>
        <v>0</v>
      </c>
      <c r="AB421" s="236">
        <f>Заполните_Список!V330</f>
        <v>0</v>
      </c>
      <c r="AC421" s="236">
        <f>Заполните_Список!W330</f>
        <v>0</v>
      </c>
      <c r="AD421" s="236">
        <f>Заполните_Список!X330</f>
        <v>0</v>
      </c>
      <c r="AE421" s="236">
        <f>Заполните_Список!Y330</f>
        <v>0</v>
      </c>
      <c r="AF421" s="236">
        <f>Заполните_Список!Z330</f>
        <v>0</v>
      </c>
      <c r="AG421" s="236">
        <f>Заполните_Список!AA330</f>
        <v>0</v>
      </c>
      <c r="AH421" s="236">
        <f>Заполните_Список!AB330</f>
        <v>0</v>
      </c>
      <c r="AI421" s="236">
        <f>Заполните_Список!AC330</f>
        <v>0</v>
      </c>
      <c r="AJ421" s="236">
        <f>Заполните_Список!AD330</f>
        <v>0</v>
      </c>
      <c r="AK421" s="236">
        <f>Заполните_Список!AE330</f>
        <v>0</v>
      </c>
      <c r="AL421" s="236">
        <f>Заполните_Список!AF330</f>
        <v>0</v>
      </c>
      <c r="AM421" s="236">
        <f>Заполните_Список!AG330</f>
        <v>0</v>
      </c>
      <c r="AN421" s="236">
        <f>Заполните_Список!AH330</f>
        <v>0</v>
      </c>
      <c r="AO421" s="236">
        <f>Заполните_Список!AI330</f>
        <v>0</v>
      </c>
      <c r="AP421" s="236">
        <f>Заполните_Список!AJ330</f>
        <v>0</v>
      </c>
      <c r="AQ421" s="236">
        <f>Заполните_Список!AK330</f>
        <v>0</v>
      </c>
    </row>
    <row r="422" spans="1:43" ht="18.75" customHeight="1">
      <c r="A422" s="243">
        <f>Заполните_Список!$B331</f>
        <v>419</v>
      </c>
      <c r="B422" s="244">
        <f>Заполните_Список!$C332</f>
        <v>0</v>
      </c>
      <c r="C422" s="258" t="str">
        <f t="shared" si="21"/>
        <v/>
      </c>
      <c r="D422" s="244">
        <f>Заполните_Список!$G332</f>
        <v>0</v>
      </c>
      <c r="E422" s="236"/>
      <c r="F422" s="243">
        <f t="shared" si="22"/>
        <v>419</v>
      </c>
      <c r="G422" s="236" t="e">
        <f>LEFT(Заполните_Список!$F332,FIND(" ",Заполните_Список!$F332,1)-1)</f>
        <v>#VALUE!</v>
      </c>
      <c r="H422" s="236" t="e">
        <f>MID(Заполните_Список!$F332,FIND(" ",Заполните_Список!$F332,1)+1,(FIND(" ",Заполните_Список!$F332,FIND(" ",Заполните_Список!$F332,1)+1)-FIND(" ",Заполните_Список!$F332,1))-1)</f>
        <v>#VALUE!</v>
      </c>
      <c r="I422" s="236" t="e">
        <f>RIGHT(Заполните_Список!$F332,LEN(Заполните_Список!$F332)-(FIND(" ",Заполните_Список!$F332,FIND(" ",Заполните_Список!$F332,1)+1)))</f>
        <v>#VALUE!</v>
      </c>
      <c r="J422" s="236"/>
      <c r="K422" s="347"/>
      <c r="L422" s="236"/>
      <c r="M422" s="236">
        <f>Заполните_Список!L332</f>
        <v>0</v>
      </c>
      <c r="N422" s="259" t="str">
        <f t="shared" si="23"/>
        <v/>
      </c>
      <c r="O422" s="236">
        <f>Заполните_Список!I332</f>
        <v>0</v>
      </c>
      <c r="P422" s="243"/>
      <c r="Q422" s="243"/>
      <c r="R422" s="243"/>
      <c r="S422" s="243"/>
      <c r="T422" s="236">
        <f>Заполните_Список!N331</f>
        <v>0</v>
      </c>
      <c r="U422" s="236">
        <f>Заполните_Список!O331</f>
        <v>0</v>
      </c>
      <c r="V422" s="236">
        <f>Заполните_Список!P331</f>
        <v>0</v>
      </c>
      <c r="W422" s="236">
        <f>Заполните_Список!Q331</f>
        <v>0</v>
      </c>
      <c r="X422" s="236">
        <f>Заполните_Список!R331</f>
        <v>0</v>
      </c>
      <c r="Y422" s="236">
        <f>Заполните_Список!S331</f>
        <v>0</v>
      </c>
      <c r="Z422" s="236">
        <f>Заполните_Список!T331</f>
        <v>0</v>
      </c>
      <c r="AA422" s="236">
        <f>Заполните_Список!U331</f>
        <v>0</v>
      </c>
      <c r="AB422" s="236">
        <f>Заполните_Список!V331</f>
        <v>0</v>
      </c>
      <c r="AC422" s="236">
        <f>Заполните_Список!W331</f>
        <v>0</v>
      </c>
      <c r="AD422" s="236">
        <f>Заполните_Список!X331</f>
        <v>0</v>
      </c>
      <c r="AE422" s="236">
        <f>Заполните_Список!Y331</f>
        <v>0</v>
      </c>
      <c r="AF422" s="236">
        <f>Заполните_Список!Z331</f>
        <v>0</v>
      </c>
      <c r="AG422" s="236">
        <f>Заполните_Список!AA331</f>
        <v>0</v>
      </c>
      <c r="AH422" s="236">
        <f>Заполните_Список!AB331</f>
        <v>0</v>
      </c>
      <c r="AI422" s="236">
        <f>Заполните_Список!AC331</f>
        <v>0</v>
      </c>
      <c r="AJ422" s="236">
        <f>Заполните_Список!AD331</f>
        <v>0</v>
      </c>
      <c r="AK422" s="236">
        <f>Заполните_Список!AE331</f>
        <v>0</v>
      </c>
      <c r="AL422" s="236">
        <f>Заполните_Список!AF331</f>
        <v>0</v>
      </c>
      <c r="AM422" s="236">
        <f>Заполните_Список!AG331</f>
        <v>0</v>
      </c>
      <c r="AN422" s="236">
        <f>Заполните_Список!AH331</f>
        <v>0</v>
      </c>
      <c r="AO422" s="236">
        <f>Заполните_Список!AI331</f>
        <v>0</v>
      </c>
      <c r="AP422" s="236">
        <f>Заполните_Список!AJ331</f>
        <v>0</v>
      </c>
      <c r="AQ422" s="236">
        <f>Заполните_Список!AK331</f>
        <v>0</v>
      </c>
    </row>
    <row r="423" spans="1:43" ht="18.75" customHeight="1">
      <c r="A423" s="243">
        <f>Заполните_Список!$B332</f>
        <v>420</v>
      </c>
      <c r="B423" s="244">
        <f>Заполните_Список!$C333</f>
        <v>0</v>
      </c>
      <c r="C423" s="258" t="str">
        <f t="shared" si="21"/>
        <v/>
      </c>
      <c r="D423" s="244">
        <f>Заполните_Список!$G333</f>
        <v>0</v>
      </c>
      <c r="E423" s="236"/>
      <c r="F423" s="243">
        <f t="shared" si="22"/>
        <v>420</v>
      </c>
      <c r="G423" s="236" t="e">
        <f>LEFT(Заполните_Список!$F333,FIND(" ",Заполните_Список!$F333,1)-1)</f>
        <v>#VALUE!</v>
      </c>
      <c r="H423" s="236" t="e">
        <f>MID(Заполните_Список!$F333,FIND(" ",Заполните_Список!$F333,1)+1,(FIND(" ",Заполните_Список!$F333,FIND(" ",Заполните_Список!$F333,1)+1)-FIND(" ",Заполните_Список!$F333,1))-1)</f>
        <v>#VALUE!</v>
      </c>
      <c r="I423" s="236" t="e">
        <f>RIGHT(Заполните_Список!$F333,LEN(Заполните_Список!$F333)-(FIND(" ",Заполните_Список!$F333,FIND(" ",Заполните_Список!$F333,1)+1)))</f>
        <v>#VALUE!</v>
      </c>
      <c r="J423" s="236"/>
      <c r="K423" s="347"/>
      <c r="L423" s="236"/>
      <c r="M423" s="236">
        <f>Заполните_Список!L333</f>
        <v>0</v>
      </c>
      <c r="N423" s="259" t="str">
        <f t="shared" si="23"/>
        <v/>
      </c>
      <c r="O423" s="236">
        <f>Заполните_Список!I333</f>
        <v>0</v>
      </c>
      <c r="P423" s="243"/>
      <c r="Q423" s="243"/>
      <c r="R423" s="243"/>
      <c r="S423" s="243"/>
      <c r="T423" s="236">
        <f>Заполните_Список!N332</f>
        <v>0</v>
      </c>
      <c r="U423" s="236">
        <f>Заполните_Список!O332</f>
        <v>0</v>
      </c>
      <c r="V423" s="236">
        <f>Заполните_Список!P332</f>
        <v>0</v>
      </c>
      <c r="W423" s="236">
        <f>Заполните_Список!Q332</f>
        <v>0</v>
      </c>
      <c r="X423" s="236">
        <f>Заполните_Список!R332</f>
        <v>0</v>
      </c>
      <c r="Y423" s="236">
        <f>Заполните_Список!S332</f>
        <v>0</v>
      </c>
      <c r="Z423" s="236">
        <f>Заполните_Список!T332</f>
        <v>0</v>
      </c>
      <c r="AA423" s="236">
        <f>Заполните_Список!U332</f>
        <v>0</v>
      </c>
      <c r="AB423" s="236">
        <f>Заполните_Список!V332</f>
        <v>0</v>
      </c>
      <c r="AC423" s="236">
        <f>Заполните_Список!W332</f>
        <v>0</v>
      </c>
      <c r="AD423" s="236">
        <f>Заполните_Список!X332</f>
        <v>0</v>
      </c>
      <c r="AE423" s="236">
        <f>Заполните_Список!Y332</f>
        <v>0</v>
      </c>
      <c r="AF423" s="236">
        <f>Заполните_Список!Z332</f>
        <v>0</v>
      </c>
      <c r="AG423" s="236">
        <f>Заполните_Список!AA332</f>
        <v>0</v>
      </c>
      <c r="AH423" s="236">
        <f>Заполните_Список!AB332</f>
        <v>0</v>
      </c>
      <c r="AI423" s="236">
        <f>Заполните_Список!AC332</f>
        <v>0</v>
      </c>
      <c r="AJ423" s="236">
        <f>Заполните_Список!AD332</f>
        <v>0</v>
      </c>
      <c r="AK423" s="236">
        <f>Заполните_Список!AE332</f>
        <v>0</v>
      </c>
      <c r="AL423" s="236">
        <f>Заполните_Список!AF332</f>
        <v>0</v>
      </c>
      <c r="AM423" s="236">
        <f>Заполните_Список!AG332</f>
        <v>0</v>
      </c>
      <c r="AN423" s="236">
        <f>Заполните_Список!AH332</f>
        <v>0</v>
      </c>
      <c r="AO423" s="236">
        <f>Заполните_Список!AI332</f>
        <v>0</v>
      </c>
      <c r="AP423" s="236">
        <f>Заполните_Список!AJ332</f>
        <v>0</v>
      </c>
      <c r="AQ423" s="236">
        <f>Заполните_Список!AK332</f>
        <v>0</v>
      </c>
    </row>
    <row r="424" spans="1:43" ht="18.75" customHeight="1">
      <c r="A424" s="243">
        <f>Заполните_Список!$B333</f>
        <v>421</v>
      </c>
      <c r="B424" s="244">
        <f>Заполните_Список!$C334</f>
        <v>0</v>
      </c>
      <c r="C424" s="258" t="str">
        <f t="shared" si="21"/>
        <v/>
      </c>
      <c r="D424" s="244">
        <f>Заполните_Список!$G334</f>
        <v>0</v>
      </c>
      <c r="E424" s="236"/>
      <c r="F424" s="243">
        <f t="shared" si="22"/>
        <v>421</v>
      </c>
      <c r="G424" s="236" t="e">
        <f>LEFT(Заполните_Список!$F334,FIND(" ",Заполните_Список!$F334,1)-1)</f>
        <v>#VALUE!</v>
      </c>
      <c r="H424" s="236" t="e">
        <f>MID(Заполните_Список!$F334,FIND(" ",Заполните_Список!$F334,1)+1,(FIND(" ",Заполните_Список!$F334,FIND(" ",Заполните_Список!$F334,1)+1)-FIND(" ",Заполните_Список!$F334,1))-1)</f>
        <v>#VALUE!</v>
      </c>
      <c r="I424" s="236" t="e">
        <f>RIGHT(Заполните_Список!$F334,LEN(Заполните_Список!$F334)-(FIND(" ",Заполните_Список!$F334,FIND(" ",Заполните_Список!$F334,1)+1)))</f>
        <v>#VALUE!</v>
      </c>
      <c r="J424" s="236"/>
      <c r="K424" s="347"/>
      <c r="L424" s="236"/>
      <c r="M424" s="236">
        <f>Заполните_Список!L334</f>
        <v>0</v>
      </c>
      <c r="N424" s="259" t="str">
        <f t="shared" si="23"/>
        <v/>
      </c>
      <c r="O424" s="236">
        <f>Заполните_Список!I334</f>
        <v>0</v>
      </c>
      <c r="P424" s="243"/>
      <c r="Q424" s="243"/>
      <c r="R424" s="243"/>
      <c r="S424" s="243"/>
      <c r="T424" s="236">
        <f>Заполните_Список!N333</f>
        <v>0</v>
      </c>
      <c r="U424" s="236">
        <f>Заполните_Список!O333</f>
        <v>0</v>
      </c>
      <c r="V424" s="236">
        <f>Заполните_Список!P333</f>
        <v>0</v>
      </c>
      <c r="W424" s="236">
        <f>Заполните_Список!Q333</f>
        <v>0</v>
      </c>
      <c r="X424" s="236">
        <f>Заполните_Список!R333</f>
        <v>0</v>
      </c>
      <c r="Y424" s="236">
        <f>Заполните_Список!S333</f>
        <v>0</v>
      </c>
      <c r="Z424" s="236">
        <f>Заполните_Список!T333</f>
        <v>0</v>
      </c>
      <c r="AA424" s="236">
        <f>Заполните_Список!U333</f>
        <v>0</v>
      </c>
      <c r="AB424" s="236">
        <f>Заполните_Список!V333</f>
        <v>0</v>
      </c>
      <c r="AC424" s="236">
        <f>Заполните_Список!W333</f>
        <v>0</v>
      </c>
      <c r="AD424" s="236">
        <f>Заполните_Список!X333</f>
        <v>0</v>
      </c>
      <c r="AE424" s="236">
        <f>Заполните_Список!Y333</f>
        <v>0</v>
      </c>
      <c r="AF424" s="236">
        <f>Заполните_Список!Z333</f>
        <v>0</v>
      </c>
      <c r="AG424" s="236">
        <f>Заполните_Список!AA333</f>
        <v>0</v>
      </c>
      <c r="AH424" s="236">
        <f>Заполните_Список!AB333</f>
        <v>0</v>
      </c>
      <c r="AI424" s="236">
        <f>Заполните_Список!AC333</f>
        <v>0</v>
      </c>
      <c r="AJ424" s="236">
        <f>Заполните_Список!AD333</f>
        <v>0</v>
      </c>
      <c r="AK424" s="236">
        <f>Заполните_Список!AE333</f>
        <v>0</v>
      </c>
      <c r="AL424" s="236">
        <f>Заполните_Список!AF333</f>
        <v>0</v>
      </c>
      <c r="AM424" s="236">
        <f>Заполните_Список!AG333</f>
        <v>0</v>
      </c>
      <c r="AN424" s="236">
        <f>Заполните_Список!AH333</f>
        <v>0</v>
      </c>
      <c r="AO424" s="236">
        <f>Заполните_Список!AI333</f>
        <v>0</v>
      </c>
      <c r="AP424" s="236">
        <f>Заполните_Список!AJ333</f>
        <v>0</v>
      </c>
      <c r="AQ424" s="236">
        <f>Заполните_Список!AK333</f>
        <v>0</v>
      </c>
    </row>
    <row r="425" spans="1:43" ht="18.75" customHeight="1">
      <c r="A425" s="243">
        <f>Заполните_Список!$B334</f>
        <v>422</v>
      </c>
      <c r="B425" s="244">
        <f>Заполните_Список!$C335</f>
        <v>0</v>
      </c>
      <c r="C425" s="258" t="str">
        <f t="shared" si="21"/>
        <v/>
      </c>
      <c r="D425" s="244">
        <f>Заполните_Список!$G335</f>
        <v>0</v>
      </c>
      <c r="E425" s="236"/>
      <c r="F425" s="243">
        <f t="shared" si="22"/>
        <v>422</v>
      </c>
      <c r="G425" s="236" t="e">
        <f>LEFT(Заполните_Список!$F335,FIND(" ",Заполните_Список!$F335,1)-1)</f>
        <v>#VALUE!</v>
      </c>
      <c r="H425" s="236" t="e">
        <f>MID(Заполните_Список!$F335,FIND(" ",Заполните_Список!$F335,1)+1,(FIND(" ",Заполните_Список!$F335,FIND(" ",Заполните_Список!$F335,1)+1)-FIND(" ",Заполните_Список!$F335,1))-1)</f>
        <v>#VALUE!</v>
      </c>
      <c r="I425" s="236" t="e">
        <f>RIGHT(Заполните_Список!$F335,LEN(Заполните_Список!$F335)-(FIND(" ",Заполните_Список!$F335,FIND(" ",Заполните_Список!$F335,1)+1)))</f>
        <v>#VALUE!</v>
      </c>
      <c r="J425" s="236"/>
      <c r="K425" s="347"/>
      <c r="L425" s="236"/>
      <c r="M425" s="236">
        <f>Заполните_Список!L335</f>
        <v>0</v>
      </c>
      <c r="N425" s="259" t="str">
        <f t="shared" si="23"/>
        <v/>
      </c>
      <c r="O425" s="236">
        <f>Заполните_Список!I335</f>
        <v>0</v>
      </c>
      <c r="P425" s="243"/>
      <c r="Q425" s="243"/>
      <c r="R425" s="243"/>
      <c r="S425" s="243"/>
      <c r="T425" s="236">
        <f>Заполните_Список!N334</f>
        <v>0</v>
      </c>
      <c r="U425" s="236">
        <f>Заполните_Список!O334</f>
        <v>0</v>
      </c>
      <c r="V425" s="236">
        <f>Заполните_Список!P334</f>
        <v>0</v>
      </c>
      <c r="W425" s="236">
        <f>Заполните_Список!Q334</f>
        <v>0</v>
      </c>
      <c r="X425" s="236">
        <f>Заполните_Список!R334</f>
        <v>0</v>
      </c>
      <c r="Y425" s="236">
        <f>Заполните_Список!S334</f>
        <v>0</v>
      </c>
      <c r="Z425" s="236">
        <f>Заполните_Список!T334</f>
        <v>0</v>
      </c>
      <c r="AA425" s="236">
        <f>Заполните_Список!U334</f>
        <v>0</v>
      </c>
      <c r="AB425" s="236">
        <f>Заполните_Список!V334</f>
        <v>0</v>
      </c>
      <c r="AC425" s="236">
        <f>Заполните_Список!W334</f>
        <v>0</v>
      </c>
      <c r="AD425" s="236">
        <f>Заполните_Список!X334</f>
        <v>0</v>
      </c>
      <c r="AE425" s="236">
        <f>Заполните_Список!Y334</f>
        <v>0</v>
      </c>
      <c r="AF425" s="236">
        <f>Заполните_Список!Z334</f>
        <v>0</v>
      </c>
      <c r="AG425" s="236">
        <f>Заполните_Список!AA334</f>
        <v>0</v>
      </c>
      <c r="AH425" s="236">
        <f>Заполните_Список!AB334</f>
        <v>0</v>
      </c>
      <c r="AI425" s="236">
        <f>Заполните_Список!AC334</f>
        <v>0</v>
      </c>
      <c r="AJ425" s="236">
        <f>Заполните_Список!AD334</f>
        <v>0</v>
      </c>
      <c r="AK425" s="236">
        <f>Заполните_Список!AE334</f>
        <v>0</v>
      </c>
      <c r="AL425" s="236">
        <f>Заполните_Список!AF334</f>
        <v>0</v>
      </c>
      <c r="AM425" s="236">
        <f>Заполните_Список!AG334</f>
        <v>0</v>
      </c>
      <c r="AN425" s="236">
        <f>Заполните_Список!AH334</f>
        <v>0</v>
      </c>
      <c r="AO425" s="236">
        <f>Заполните_Список!AI334</f>
        <v>0</v>
      </c>
      <c r="AP425" s="236">
        <f>Заполните_Список!AJ334</f>
        <v>0</v>
      </c>
      <c r="AQ425" s="236">
        <f>Заполните_Список!AK334</f>
        <v>0</v>
      </c>
    </row>
    <row r="426" spans="1:43" ht="18.75" customHeight="1">
      <c r="A426" s="243">
        <f>Заполните_Список!$B335</f>
        <v>423</v>
      </c>
      <c r="B426" s="244">
        <f>Заполните_Список!$C336</f>
        <v>0</v>
      </c>
      <c r="C426" s="258" t="str">
        <f t="shared" si="21"/>
        <v/>
      </c>
      <c r="D426" s="244">
        <f>Заполните_Список!$G336</f>
        <v>0</v>
      </c>
      <c r="E426" s="236"/>
      <c r="F426" s="243">
        <f t="shared" si="22"/>
        <v>423</v>
      </c>
      <c r="G426" s="236" t="e">
        <f>LEFT(Заполните_Список!$F336,FIND(" ",Заполните_Список!$F336,1)-1)</f>
        <v>#VALUE!</v>
      </c>
      <c r="H426" s="236" t="e">
        <f>MID(Заполните_Список!$F336,FIND(" ",Заполните_Список!$F336,1)+1,(FIND(" ",Заполните_Список!$F336,FIND(" ",Заполните_Список!$F336,1)+1)-FIND(" ",Заполните_Список!$F336,1))-1)</f>
        <v>#VALUE!</v>
      </c>
      <c r="I426" s="236" t="e">
        <f>RIGHT(Заполните_Список!$F336,LEN(Заполните_Список!$F336)-(FIND(" ",Заполните_Список!$F336,FIND(" ",Заполните_Список!$F336,1)+1)))</f>
        <v>#VALUE!</v>
      </c>
      <c r="J426" s="236"/>
      <c r="K426" s="347"/>
      <c r="L426" s="236"/>
      <c r="M426" s="236">
        <f>Заполните_Список!L336</f>
        <v>0</v>
      </c>
      <c r="N426" s="259" t="str">
        <f t="shared" si="23"/>
        <v/>
      </c>
      <c r="O426" s="236">
        <f>Заполните_Список!I336</f>
        <v>0</v>
      </c>
      <c r="P426" s="243"/>
      <c r="Q426" s="243"/>
      <c r="R426" s="243"/>
      <c r="S426" s="243"/>
      <c r="T426" s="236">
        <f>Заполните_Список!N335</f>
        <v>0</v>
      </c>
      <c r="U426" s="236">
        <f>Заполните_Список!O335</f>
        <v>0</v>
      </c>
      <c r="V426" s="236">
        <f>Заполните_Список!P335</f>
        <v>0</v>
      </c>
      <c r="W426" s="236">
        <f>Заполните_Список!Q335</f>
        <v>0</v>
      </c>
      <c r="X426" s="236">
        <f>Заполните_Список!R335</f>
        <v>0</v>
      </c>
      <c r="Y426" s="236">
        <f>Заполните_Список!S335</f>
        <v>0</v>
      </c>
      <c r="Z426" s="236">
        <f>Заполните_Список!T335</f>
        <v>0</v>
      </c>
      <c r="AA426" s="236">
        <f>Заполните_Список!U335</f>
        <v>0</v>
      </c>
      <c r="AB426" s="236">
        <f>Заполните_Список!V335</f>
        <v>0</v>
      </c>
      <c r="AC426" s="236">
        <f>Заполните_Список!W335</f>
        <v>0</v>
      </c>
      <c r="AD426" s="236">
        <f>Заполните_Список!X335</f>
        <v>0</v>
      </c>
      <c r="AE426" s="236">
        <f>Заполните_Список!Y335</f>
        <v>0</v>
      </c>
      <c r="AF426" s="236">
        <f>Заполните_Список!Z335</f>
        <v>0</v>
      </c>
      <c r="AG426" s="236">
        <f>Заполните_Список!AA335</f>
        <v>0</v>
      </c>
      <c r="AH426" s="236">
        <f>Заполните_Список!AB335</f>
        <v>0</v>
      </c>
      <c r="AI426" s="236">
        <f>Заполните_Список!AC335</f>
        <v>0</v>
      </c>
      <c r="AJ426" s="236">
        <f>Заполните_Список!AD335</f>
        <v>0</v>
      </c>
      <c r="AK426" s="236">
        <f>Заполните_Список!AE335</f>
        <v>0</v>
      </c>
      <c r="AL426" s="236">
        <f>Заполните_Список!AF335</f>
        <v>0</v>
      </c>
      <c r="AM426" s="236">
        <f>Заполните_Список!AG335</f>
        <v>0</v>
      </c>
      <c r="AN426" s="236">
        <f>Заполните_Список!AH335</f>
        <v>0</v>
      </c>
      <c r="AO426" s="236">
        <f>Заполните_Список!AI335</f>
        <v>0</v>
      </c>
      <c r="AP426" s="236">
        <f>Заполните_Список!AJ335</f>
        <v>0</v>
      </c>
      <c r="AQ426" s="236">
        <f>Заполните_Список!AK335</f>
        <v>0</v>
      </c>
    </row>
    <row r="427" spans="1:43" ht="18.75" customHeight="1">
      <c r="A427" s="243">
        <f>Заполните_Список!$B336</f>
        <v>424</v>
      </c>
      <c r="B427" s="244">
        <f>Заполните_Список!$C337</f>
        <v>0</v>
      </c>
      <c r="C427" s="258" t="str">
        <f t="shared" si="21"/>
        <v/>
      </c>
      <c r="D427" s="244">
        <f>Заполните_Список!$G337</f>
        <v>0</v>
      </c>
      <c r="E427" s="236"/>
      <c r="F427" s="243">
        <f t="shared" si="22"/>
        <v>424</v>
      </c>
      <c r="G427" s="236" t="e">
        <f>LEFT(Заполните_Список!$F337,FIND(" ",Заполните_Список!$F337,1)-1)</f>
        <v>#VALUE!</v>
      </c>
      <c r="H427" s="236" t="e">
        <f>MID(Заполните_Список!$F337,FIND(" ",Заполните_Список!$F337,1)+1,(FIND(" ",Заполните_Список!$F337,FIND(" ",Заполните_Список!$F337,1)+1)-FIND(" ",Заполните_Список!$F337,1))-1)</f>
        <v>#VALUE!</v>
      </c>
      <c r="I427" s="236" t="e">
        <f>RIGHT(Заполните_Список!$F337,LEN(Заполните_Список!$F337)-(FIND(" ",Заполните_Список!$F337,FIND(" ",Заполните_Список!$F337,1)+1)))</f>
        <v>#VALUE!</v>
      </c>
      <c r="J427" s="236"/>
      <c r="K427" s="347"/>
      <c r="L427" s="236"/>
      <c r="M427" s="236">
        <f>Заполните_Список!L337</f>
        <v>0</v>
      </c>
      <c r="N427" s="259" t="str">
        <f t="shared" si="23"/>
        <v/>
      </c>
      <c r="O427" s="236">
        <f>Заполните_Список!I337</f>
        <v>0</v>
      </c>
      <c r="P427" s="243"/>
      <c r="Q427" s="243"/>
      <c r="R427" s="243"/>
      <c r="S427" s="243"/>
      <c r="T427" s="236">
        <f>Заполните_Список!N336</f>
        <v>0</v>
      </c>
      <c r="U427" s="236">
        <f>Заполните_Список!O336</f>
        <v>0</v>
      </c>
      <c r="V427" s="236">
        <f>Заполните_Список!P336</f>
        <v>0</v>
      </c>
      <c r="W427" s="236">
        <f>Заполните_Список!Q336</f>
        <v>0</v>
      </c>
      <c r="X427" s="236">
        <f>Заполните_Список!R336</f>
        <v>0</v>
      </c>
      <c r="Y427" s="236">
        <f>Заполните_Список!S336</f>
        <v>0</v>
      </c>
      <c r="Z427" s="236">
        <f>Заполните_Список!T336</f>
        <v>0</v>
      </c>
      <c r="AA427" s="236">
        <f>Заполните_Список!U336</f>
        <v>0</v>
      </c>
      <c r="AB427" s="236">
        <f>Заполните_Список!V336</f>
        <v>0</v>
      </c>
      <c r="AC427" s="236">
        <f>Заполните_Список!W336</f>
        <v>0</v>
      </c>
      <c r="AD427" s="236">
        <f>Заполните_Список!X336</f>
        <v>0</v>
      </c>
      <c r="AE427" s="236">
        <f>Заполните_Список!Y336</f>
        <v>0</v>
      </c>
      <c r="AF427" s="236">
        <f>Заполните_Список!Z336</f>
        <v>0</v>
      </c>
      <c r="AG427" s="236">
        <f>Заполните_Список!AA336</f>
        <v>0</v>
      </c>
      <c r="AH427" s="236">
        <f>Заполните_Список!AB336</f>
        <v>0</v>
      </c>
      <c r="AI427" s="236">
        <f>Заполните_Список!AC336</f>
        <v>0</v>
      </c>
      <c r="AJ427" s="236">
        <f>Заполните_Список!AD336</f>
        <v>0</v>
      </c>
      <c r="AK427" s="236">
        <f>Заполните_Список!AE336</f>
        <v>0</v>
      </c>
      <c r="AL427" s="236">
        <f>Заполните_Список!AF336</f>
        <v>0</v>
      </c>
      <c r="AM427" s="236">
        <f>Заполните_Список!AG336</f>
        <v>0</v>
      </c>
      <c r="AN427" s="236">
        <f>Заполните_Список!AH336</f>
        <v>0</v>
      </c>
      <c r="AO427" s="236">
        <f>Заполните_Список!AI336</f>
        <v>0</v>
      </c>
      <c r="AP427" s="236">
        <f>Заполните_Список!AJ336</f>
        <v>0</v>
      </c>
      <c r="AQ427" s="236">
        <f>Заполните_Список!AK336</f>
        <v>0</v>
      </c>
    </row>
    <row r="428" spans="1:43" ht="18.75" customHeight="1">
      <c r="A428" s="243">
        <f>Заполните_Список!$B337</f>
        <v>425</v>
      </c>
      <c r="B428" s="244">
        <f>Заполните_Список!$C338</f>
        <v>0</v>
      </c>
      <c r="C428" s="258" t="str">
        <f t="shared" si="21"/>
        <v/>
      </c>
      <c r="D428" s="244">
        <f>Заполните_Список!$G338</f>
        <v>0</v>
      </c>
      <c r="E428" s="236"/>
      <c r="F428" s="243">
        <f t="shared" si="22"/>
        <v>425</v>
      </c>
      <c r="G428" s="236" t="e">
        <f>LEFT(Заполните_Список!$F338,FIND(" ",Заполните_Список!$F338,1)-1)</f>
        <v>#VALUE!</v>
      </c>
      <c r="H428" s="236" t="e">
        <f>MID(Заполните_Список!$F338,FIND(" ",Заполните_Список!$F338,1)+1,(FIND(" ",Заполните_Список!$F338,FIND(" ",Заполните_Список!$F338,1)+1)-FIND(" ",Заполните_Список!$F338,1))-1)</f>
        <v>#VALUE!</v>
      </c>
      <c r="I428" s="236" t="e">
        <f>RIGHT(Заполните_Список!$F338,LEN(Заполните_Список!$F338)-(FIND(" ",Заполните_Список!$F338,FIND(" ",Заполните_Список!$F338,1)+1)))</f>
        <v>#VALUE!</v>
      </c>
      <c r="J428" s="236"/>
      <c r="K428" s="347"/>
      <c r="L428" s="236"/>
      <c r="M428" s="236">
        <f>Заполните_Список!L338</f>
        <v>0</v>
      </c>
      <c r="N428" s="259" t="str">
        <f t="shared" si="23"/>
        <v/>
      </c>
      <c r="O428" s="236">
        <f>Заполните_Список!I338</f>
        <v>0</v>
      </c>
      <c r="P428" s="243"/>
      <c r="Q428" s="243"/>
      <c r="R428" s="243"/>
      <c r="S428" s="243"/>
      <c r="T428" s="236">
        <f>Заполните_Список!N337</f>
        <v>0</v>
      </c>
      <c r="U428" s="236">
        <f>Заполните_Список!O337</f>
        <v>0</v>
      </c>
      <c r="V428" s="236">
        <f>Заполните_Список!P337</f>
        <v>0</v>
      </c>
      <c r="W428" s="236">
        <f>Заполните_Список!Q337</f>
        <v>0</v>
      </c>
      <c r="X428" s="236">
        <f>Заполните_Список!R337</f>
        <v>0</v>
      </c>
      <c r="Y428" s="236">
        <f>Заполните_Список!S337</f>
        <v>0</v>
      </c>
      <c r="Z428" s="236">
        <f>Заполните_Список!T337</f>
        <v>0</v>
      </c>
      <c r="AA428" s="236">
        <f>Заполните_Список!U337</f>
        <v>0</v>
      </c>
      <c r="AB428" s="236">
        <f>Заполните_Список!V337</f>
        <v>0</v>
      </c>
      <c r="AC428" s="236">
        <f>Заполните_Список!W337</f>
        <v>0</v>
      </c>
      <c r="AD428" s="236">
        <f>Заполните_Список!X337</f>
        <v>0</v>
      </c>
      <c r="AE428" s="236">
        <f>Заполните_Список!Y337</f>
        <v>0</v>
      </c>
      <c r="AF428" s="236">
        <f>Заполните_Список!Z337</f>
        <v>0</v>
      </c>
      <c r="AG428" s="236">
        <f>Заполните_Список!AA337</f>
        <v>0</v>
      </c>
      <c r="AH428" s="236">
        <f>Заполните_Список!AB337</f>
        <v>0</v>
      </c>
      <c r="AI428" s="236">
        <f>Заполните_Список!AC337</f>
        <v>0</v>
      </c>
      <c r="AJ428" s="236">
        <f>Заполните_Список!AD337</f>
        <v>0</v>
      </c>
      <c r="AK428" s="236">
        <f>Заполните_Список!AE337</f>
        <v>0</v>
      </c>
      <c r="AL428" s="236">
        <f>Заполните_Список!AF337</f>
        <v>0</v>
      </c>
      <c r="AM428" s="236">
        <f>Заполните_Список!AG337</f>
        <v>0</v>
      </c>
      <c r="AN428" s="236">
        <f>Заполните_Список!AH337</f>
        <v>0</v>
      </c>
      <c r="AO428" s="236">
        <f>Заполните_Список!AI337</f>
        <v>0</v>
      </c>
      <c r="AP428" s="236">
        <f>Заполните_Список!AJ337</f>
        <v>0</v>
      </c>
      <c r="AQ428" s="236">
        <f>Заполните_Список!AK337</f>
        <v>0</v>
      </c>
    </row>
    <row r="429" spans="1:43" ht="18.75" customHeight="1">
      <c r="A429" s="243">
        <f>Заполните_Список!$B338</f>
        <v>426</v>
      </c>
      <c r="B429" s="244">
        <f>Заполните_Список!$C339</f>
        <v>0</v>
      </c>
      <c r="C429" s="258" t="str">
        <f t="shared" si="21"/>
        <v/>
      </c>
      <c r="D429" s="244">
        <f>Заполните_Список!$G339</f>
        <v>0</v>
      </c>
      <c r="E429" s="236"/>
      <c r="F429" s="243">
        <f t="shared" si="22"/>
        <v>426</v>
      </c>
      <c r="G429" s="236" t="e">
        <f>LEFT(Заполните_Список!$F339,FIND(" ",Заполните_Список!$F339,1)-1)</f>
        <v>#VALUE!</v>
      </c>
      <c r="H429" s="236" t="e">
        <f>MID(Заполните_Список!$F339,FIND(" ",Заполните_Список!$F339,1)+1,(FIND(" ",Заполните_Список!$F339,FIND(" ",Заполните_Список!$F339,1)+1)-FIND(" ",Заполните_Список!$F339,1))-1)</f>
        <v>#VALUE!</v>
      </c>
      <c r="I429" s="236" t="e">
        <f>RIGHT(Заполните_Список!$F339,LEN(Заполните_Список!$F339)-(FIND(" ",Заполните_Список!$F339,FIND(" ",Заполните_Список!$F339,1)+1)))</f>
        <v>#VALUE!</v>
      </c>
      <c r="J429" s="236"/>
      <c r="K429" s="347"/>
      <c r="L429" s="236"/>
      <c r="M429" s="236">
        <f>Заполните_Список!L339</f>
        <v>0</v>
      </c>
      <c r="N429" s="259" t="str">
        <f t="shared" si="23"/>
        <v/>
      </c>
      <c r="O429" s="236">
        <f>Заполните_Список!I339</f>
        <v>0</v>
      </c>
      <c r="P429" s="243"/>
      <c r="Q429" s="243"/>
      <c r="R429" s="243"/>
      <c r="S429" s="243"/>
      <c r="T429" s="236">
        <f>Заполните_Список!N338</f>
        <v>0</v>
      </c>
      <c r="U429" s="236">
        <f>Заполните_Список!O338</f>
        <v>0</v>
      </c>
      <c r="V429" s="236">
        <f>Заполните_Список!P338</f>
        <v>0</v>
      </c>
      <c r="W429" s="236">
        <f>Заполните_Список!Q338</f>
        <v>0</v>
      </c>
      <c r="X429" s="236">
        <f>Заполните_Список!R338</f>
        <v>0</v>
      </c>
      <c r="Y429" s="236">
        <f>Заполните_Список!S338</f>
        <v>0</v>
      </c>
      <c r="Z429" s="236">
        <f>Заполните_Список!T338</f>
        <v>0</v>
      </c>
      <c r="AA429" s="236">
        <f>Заполните_Список!U338</f>
        <v>0</v>
      </c>
      <c r="AB429" s="236">
        <f>Заполните_Список!V338</f>
        <v>0</v>
      </c>
      <c r="AC429" s="236">
        <f>Заполните_Список!W338</f>
        <v>0</v>
      </c>
      <c r="AD429" s="236">
        <f>Заполните_Список!X338</f>
        <v>0</v>
      </c>
      <c r="AE429" s="236">
        <f>Заполните_Список!Y338</f>
        <v>0</v>
      </c>
      <c r="AF429" s="236">
        <f>Заполните_Список!Z338</f>
        <v>0</v>
      </c>
      <c r="AG429" s="236">
        <f>Заполните_Список!AA338</f>
        <v>0</v>
      </c>
      <c r="AH429" s="236">
        <f>Заполните_Список!AB338</f>
        <v>0</v>
      </c>
      <c r="AI429" s="236">
        <f>Заполните_Список!AC338</f>
        <v>0</v>
      </c>
      <c r="AJ429" s="236">
        <f>Заполните_Список!AD338</f>
        <v>0</v>
      </c>
      <c r="AK429" s="236">
        <f>Заполните_Список!AE338</f>
        <v>0</v>
      </c>
      <c r="AL429" s="236">
        <f>Заполните_Список!AF338</f>
        <v>0</v>
      </c>
      <c r="AM429" s="236">
        <f>Заполните_Список!AG338</f>
        <v>0</v>
      </c>
      <c r="AN429" s="236">
        <f>Заполните_Список!AH338</f>
        <v>0</v>
      </c>
      <c r="AO429" s="236">
        <f>Заполните_Список!AI338</f>
        <v>0</v>
      </c>
      <c r="AP429" s="236">
        <f>Заполните_Список!AJ338</f>
        <v>0</v>
      </c>
      <c r="AQ429" s="236">
        <f>Заполните_Список!AK338</f>
        <v>0</v>
      </c>
    </row>
    <row r="430" spans="1:43" ht="18.75" customHeight="1">
      <c r="A430" s="243">
        <f>Заполните_Список!$B339</f>
        <v>427</v>
      </c>
      <c r="B430" s="244">
        <f>Заполните_Список!$C340</f>
        <v>0</v>
      </c>
      <c r="C430" s="258" t="str">
        <f t="shared" si="21"/>
        <v/>
      </c>
      <c r="D430" s="244">
        <f>Заполните_Список!$G340</f>
        <v>0</v>
      </c>
      <c r="E430" s="236"/>
      <c r="F430" s="243">
        <f t="shared" si="22"/>
        <v>427</v>
      </c>
      <c r="G430" s="236" t="e">
        <f>LEFT(Заполните_Список!$F340,FIND(" ",Заполните_Список!$F340,1)-1)</f>
        <v>#VALUE!</v>
      </c>
      <c r="H430" s="236" t="e">
        <f>MID(Заполните_Список!$F340,FIND(" ",Заполните_Список!$F340,1)+1,(FIND(" ",Заполните_Список!$F340,FIND(" ",Заполните_Список!$F340,1)+1)-FIND(" ",Заполните_Список!$F340,1))-1)</f>
        <v>#VALUE!</v>
      </c>
      <c r="I430" s="236" t="e">
        <f>RIGHT(Заполните_Список!$F340,LEN(Заполните_Список!$F340)-(FIND(" ",Заполните_Список!$F340,FIND(" ",Заполните_Список!$F340,1)+1)))</f>
        <v>#VALUE!</v>
      </c>
      <c r="J430" s="236"/>
      <c r="K430" s="347"/>
      <c r="L430" s="236"/>
      <c r="M430" s="236">
        <f>Заполните_Список!L340</f>
        <v>0</v>
      </c>
      <c r="N430" s="259" t="str">
        <f t="shared" si="23"/>
        <v/>
      </c>
      <c r="O430" s="236">
        <f>Заполните_Список!I340</f>
        <v>0</v>
      </c>
      <c r="P430" s="243"/>
      <c r="Q430" s="243"/>
      <c r="R430" s="243"/>
      <c r="S430" s="243"/>
      <c r="T430" s="236">
        <f>Заполните_Список!N339</f>
        <v>0</v>
      </c>
      <c r="U430" s="236">
        <f>Заполните_Список!O339</f>
        <v>0</v>
      </c>
      <c r="V430" s="236">
        <f>Заполните_Список!P339</f>
        <v>0</v>
      </c>
      <c r="W430" s="236">
        <f>Заполните_Список!Q339</f>
        <v>0</v>
      </c>
      <c r="X430" s="236">
        <f>Заполните_Список!R339</f>
        <v>0</v>
      </c>
      <c r="Y430" s="236">
        <f>Заполните_Список!S339</f>
        <v>0</v>
      </c>
      <c r="Z430" s="236">
        <f>Заполните_Список!T339</f>
        <v>0</v>
      </c>
      <c r="AA430" s="236">
        <f>Заполните_Список!U339</f>
        <v>0</v>
      </c>
      <c r="AB430" s="236">
        <f>Заполните_Список!V339</f>
        <v>0</v>
      </c>
      <c r="AC430" s="236">
        <f>Заполните_Список!W339</f>
        <v>0</v>
      </c>
      <c r="AD430" s="236">
        <f>Заполните_Список!X339</f>
        <v>0</v>
      </c>
      <c r="AE430" s="236">
        <f>Заполните_Список!Y339</f>
        <v>0</v>
      </c>
      <c r="AF430" s="236">
        <f>Заполните_Список!Z339</f>
        <v>0</v>
      </c>
      <c r="AG430" s="236">
        <f>Заполните_Список!AA339</f>
        <v>0</v>
      </c>
      <c r="AH430" s="236">
        <f>Заполните_Список!AB339</f>
        <v>0</v>
      </c>
      <c r="AI430" s="236">
        <f>Заполните_Список!AC339</f>
        <v>0</v>
      </c>
      <c r="AJ430" s="236">
        <f>Заполните_Список!AD339</f>
        <v>0</v>
      </c>
      <c r="AK430" s="236">
        <f>Заполните_Список!AE339</f>
        <v>0</v>
      </c>
      <c r="AL430" s="236">
        <f>Заполните_Список!AF339</f>
        <v>0</v>
      </c>
      <c r="AM430" s="236">
        <f>Заполните_Список!AG339</f>
        <v>0</v>
      </c>
      <c r="AN430" s="236">
        <f>Заполните_Список!AH339</f>
        <v>0</v>
      </c>
      <c r="AO430" s="236">
        <f>Заполните_Список!AI339</f>
        <v>0</v>
      </c>
      <c r="AP430" s="236">
        <f>Заполните_Список!AJ339</f>
        <v>0</v>
      </c>
      <c r="AQ430" s="236">
        <f>Заполните_Список!AK339</f>
        <v>0</v>
      </c>
    </row>
    <row r="431" spans="1:43" ht="18.75" customHeight="1">
      <c r="A431" s="243">
        <f>Заполните_Список!$B340</f>
        <v>428</v>
      </c>
      <c r="B431" s="244">
        <f>Заполните_Список!$C341</f>
        <v>0</v>
      </c>
      <c r="C431" s="258" t="str">
        <f t="shared" si="21"/>
        <v/>
      </c>
      <c r="D431" s="244">
        <f>Заполните_Список!$G341</f>
        <v>0</v>
      </c>
      <c r="E431" s="236"/>
      <c r="F431" s="243">
        <f t="shared" si="22"/>
        <v>428</v>
      </c>
      <c r="G431" s="236" t="e">
        <f>LEFT(Заполните_Список!$F341,FIND(" ",Заполните_Список!$F341,1)-1)</f>
        <v>#VALUE!</v>
      </c>
      <c r="H431" s="236" t="e">
        <f>MID(Заполните_Список!$F341,FIND(" ",Заполните_Список!$F341,1)+1,(FIND(" ",Заполните_Список!$F341,FIND(" ",Заполните_Список!$F341,1)+1)-FIND(" ",Заполните_Список!$F341,1))-1)</f>
        <v>#VALUE!</v>
      </c>
      <c r="I431" s="236" t="e">
        <f>RIGHT(Заполните_Список!$F341,LEN(Заполните_Список!$F341)-(FIND(" ",Заполните_Список!$F341,FIND(" ",Заполните_Список!$F341,1)+1)))</f>
        <v>#VALUE!</v>
      </c>
      <c r="J431" s="236"/>
      <c r="K431" s="347"/>
      <c r="L431" s="236"/>
      <c r="M431" s="236">
        <f>Заполните_Список!L341</f>
        <v>0</v>
      </c>
      <c r="N431" s="259" t="str">
        <f t="shared" si="23"/>
        <v/>
      </c>
      <c r="O431" s="236">
        <f>Заполните_Список!I341</f>
        <v>0</v>
      </c>
      <c r="P431" s="243"/>
      <c r="Q431" s="243"/>
      <c r="R431" s="243"/>
      <c r="S431" s="243"/>
      <c r="T431" s="236">
        <f>Заполните_Список!N340</f>
        <v>0</v>
      </c>
      <c r="U431" s="236">
        <f>Заполните_Список!O340</f>
        <v>0</v>
      </c>
      <c r="V431" s="236">
        <f>Заполните_Список!P340</f>
        <v>0</v>
      </c>
      <c r="W431" s="236">
        <f>Заполните_Список!Q340</f>
        <v>0</v>
      </c>
      <c r="X431" s="236">
        <f>Заполните_Список!R340</f>
        <v>0</v>
      </c>
      <c r="Y431" s="236">
        <f>Заполните_Список!S340</f>
        <v>0</v>
      </c>
      <c r="Z431" s="236">
        <f>Заполните_Список!T340</f>
        <v>0</v>
      </c>
      <c r="AA431" s="236">
        <f>Заполните_Список!U340</f>
        <v>0</v>
      </c>
      <c r="AB431" s="236">
        <f>Заполните_Список!V340</f>
        <v>0</v>
      </c>
      <c r="AC431" s="236">
        <f>Заполните_Список!W340</f>
        <v>0</v>
      </c>
      <c r="AD431" s="236">
        <f>Заполните_Список!X340</f>
        <v>0</v>
      </c>
      <c r="AE431" s="236">
        <f>Заполните_Список!Y340</f>
        <v>0</v>
      </c>
      <c r="AF431" s="236">
        <f>Заполните_Список!Z340</f>
        <v>0</v>
      </c>
      <c r="AG431" s="236">
        <f>Заполните_Список!AA340</f>
        <v>0</v>
      </c>
      <c r="AH431" s="236">
        <f>Заполните_Список!AB340</f>
        <v>0</v>
      </c>
      <c r="AI431" s="236">
        <f>Заполните_Список!AC340</f>
        <v>0</v>
      </c>
      <c r="AJ431" s="236">
        <f>Заполните_Список!AD340</f>
        <v>0</v>
      </c>
      <c r="AK431" s="236">
        <f>Заполните_Список!AE340</f>
        <v>0</v>
      </c>
      <c r="AL431" s="236">
        <f>Заполните_Список!AF340</f>
        <v>0</v>
      </c>
      <c r="AM431" s="236">
        <f>Заполните_Список!AG340</f>
        <v>0</v>
      </c>
      <c r="AN431" s="236">
        <f>Заполните_Список!AH340</f>
        <v>0</v>
      </c>
      <c r="AO431" s="236">
        <f>Заполните_Список!AI340</f>
        <v>0</v>
      </c>
      <c r="AP431" s="236">
        <f>Заполните_Список!AJ340</f>
        <v>0</v>
      </c>
      <c r="AQ431" s="236">
        <f>Заполните_Список!AK340</f>
        <v>0</v>
      </c>
    </row>
    <row r="432" spans="1:43" ht="18.75" customHeight="1">
      <c r="A432" s="243">
        <f>Заполните_Список!$B341</f>
        <v>429</v>
      </c>
      <c r="B432" s="244">
        <f>Заполните_Список!$C342</f>
        <v>0</v>
      </c>
      <c r="C432" s="258" t="str">
        <f t="shared" si="21"/>
        <v/>
      </c>
      <c r="D432" s="244">
        <f>Заполните_Список!$G342</f>
        <v>0</v>
      </c>
      <c r="E432" s="236"/>
      <c r="F432" s="243">
        <f t="shared" si="22"/>
        <v>429</v>
      </c>
      <c r="G432" s="236" t="e">
        <f>LEFT(Заполните_Список!$F342,FIND(" ",Заполните_Список!$F342,1)-1)</f>
        <v>#VALUE!</v>
      </c>
      <c r="H432" s="236" t="e">
        <f>MID(Заполните_Список!$F342,FIND(" ",Заполните_Список!$F342,1)+1,(FIND(" ",Заполните_Список!$F342,FIND(" ",Заполните_Список!$F342,1)+1)-FIND(" ",Заполните_Список!$F342,1))-1)</f>
        <v>#VALUE!</v>
      </c>
      <c r="I432" s="236" t="e">
        <f>RIGHT(Заполните_Список!$F342,LEN(Заполните_Список!$F342)-(FIND(" ",Заполните_Список!$F342,FIND(" ",Заполните_Список!$F342,1)+1)))</f>
        <v>#VALUE!</v>
      </c>
      <c r="J432" s="236"/>
      <c r="K432" s="347"/>
      <c r="L432" s="236"/>
      <c r="M432" s="236">
        <f>Заполните_Список!L342</f>
        <v>0</v>
      </c>
      <c r="N432" s="259" t="str">
        <f t="shared" si="23"/>
        <v/>
      </c>
      <c r="O432" s="236">
        <f>Заполните_Список!I342</f>
        <v>0</v>
      </c>
      <c r="P432" s="243"/>
      <c r="Q432" s="243"/>
      <c r="R432" s="243"/>
      <c r="S432" s="243"/>
      <c r="T432" s="236">
        <f>Заполните_Список!N341</f>
        <v>0</v>
      </c>
      <c r="U432" s="236">
        <f>Заполните_Список!O341</f>
        <v>0</v>
      </c>
      <c r="V432" s="236">
        <f>Заполните_Список!P341</f>
        <v>0</v>
      </c>
      <c r="W432" s="236">
        <f>Заполните_Список!Q341</f>
        <v>0</v>
      </c>
      <c r="X432" s="236">
        <f>Заполните_Список!R341</f>
        <v>0</v>
      </c>
      <c r="Y432" s="236">
        <f>Заполните_Список!S341</f>
        <v>0</v>
      </c>
      <c r="Z432" s="236">
        <f>Заполните_Список!T341</f>
        <v>0</v>
      </c>
      <c r="AA432" s="236">
        <f>Заполните_Список!U341</f>
        <v>0</v>
      </c>
      <c r="AB432" s="236">
        <f>Заполните_Список!V341</f>
        <v>0</v>
      </c>
      <c r="AC432" s="236">
        <f>Заполните_Список!W341</f>
        <v>0</v>
      </c>
      <c r="AD432" s="236">
        <f>Заполните_Список!X341</f>
        <v>0</v>
      </c>
      <c r="AE432" s="236">
        <f>Заполните_Список!Y341</f>
        <v>0</v>
      </c>
      <c r="AF432" s="236">
        <f>Заполните_Список!Z341</f>
        <v>0</v>
      </c>
      <c r="AG432" s="236">
        <f>Заполните_Список!AA341</f>
        <v>0</v>
      </c>
      <c r="AH432" s="236">
        <f>Заполните_Список!AB341</f>
        <v>0</v>
      </c>
      <c r="AI432" s="236">
        <f>Заполните_Список!AC341</f>
        <v>0</v>
      </c>
      <c r="AJ432" s="236">
        <f>Заполните_Список!AD341</f>
        <v>0</v>
      </c>
      <c r="AK432" s="236">
        <f>Заполните_Список!AE341</f>
        <v>0</v>
      </c>
      <c r="AL432" s="236">
        <f>Заполните_Список!AF341</f>
        <v>0</v>
      </c>
      <c r="AM432" s="236">
        <f>Заполните_Список!AG341</f>
        <v>0</v>
      </c>
      <c r="AN432" s="236">
        <f>Заполните_Список!AH341</f>
        <v>0</v>
      </c>
      <c r="AO432" s="236">
        <f>Заполните_Список!AI341</f>
        <v>0</v>
      </c>
      <c r="AP432" s="236">
        <f>Заполните_Список!AJ341</f>
        <v>0</v>
      </c>
      <c r="AQ432" s="236">
        <f>Заполните_Список!AK341</f>
        <v>0</v>
      </c>
    </row>
    <row r="433" spans="1:43" ht="18.75" customHeight="1">
      <c r="A433" s="243">
        <f>Заполните_Список!$B342</f>
        <v>430</v>
      </c>
      <c r="B433" s="244">
        <f>Заполните_Список!$C343</f>
        <v>0</v>
      </c>
      <c r="C433" s="258" t="str">
        <f t="shared" si="21"/>
        <v/>
      </c>
      <c r="D433" s="244">
        <f>Заполните_Список!$G343</f>
        <v>0</v>
      </c>
      <c r="E433" s="236"/>
      <c r="F433" s="243">
        <f t="shared" si="22"/>
        <v>430</v>
      </c>
      <c r="G433" s="236" t="e">
        <f>LEFT(Заполните_Список!$F343,FIND(" ",Заполните_Список!$F343,1)-1)</f>
        <v>#VALUE!</v>
      </c>
      <c r="H433" s="236" t="e">
        <f>MID(Заполните_Список!$F343,FIND(" ",Заполните_Список!$F343,1)+1,(FIND(" ",Заполните_Список!$F343,FIND(" ",Заполните_Список!$F343,1)+1)-FIND(" ",Заполните_Список!$F343,1))-1)</f>
        <v>#VALUE!</v>
      </c>
      <c r="I433" s="236" t="e">
        <f>RIGHT(Заполните_Список!$F343,LEN(Заполните_Список!$F343)-(FIND(" ",Заполните_Список!$F343,FIND(" ",Заполните_Список!$F343,1)+1)))</f>
        <v>#VALUE!</v>
      </c>
      <c r="J433" s="236"/>
      <c r="K433" s="347"/>
      <c r="L433" s="236"/>
      <c r="M433" s="236">
        <f>Заполните_Список!L343</f>
        <v>0</v>
      </c>
      <c r="N433" s="259" t="str">
        <f t="shared" si="23"/>
        <v/>
      </c>
      <c r="O433" s="236">
        <f>Заполните_Список!I343</f>
        <v>0</v>
      </c>
      <c r="P433" s="243"/>
      <c r="Q433" s="243"/>
      <c r="R433" s="243"/>
      <c r="S433" s="243"/>
      <c r="T433" s="236">
        <f>Заполните_Список!N342</f>
        <v>0</v>
      </c>
      <c r="U433" s="236">
        <f>Заполните_Список!O342</f>
        <v>0</v>
      </c>
      <c r="V433" s="236">
        <f>Заполните_Список!P342</f>
        <v>0</v>
      </c>
      <c r="W433" s="236">
        <f>Заполните_Список!Q342</f>
        <v>0</v>
      </c>
      <c r="X433" s="236">
        <f>Заполните_Список!R342</f>
        <v>0</v>
      </c>
      <c r="Y433" s="236">
        <f>Заполните_Список!S342</f>
        <v>0</v>
      </c>
      <c r="Z433" s="236">
        <f>Заполните_Список!T342</f>
        <v>0</v>
      </c>
      <c r="AA433" s="236">
        <f>Заполните_Список!U342</f>
        <v>0</v>
      </c>
      <c r="AB433" s="236">
        <f>Заполните_Список!V342</f>
        <v>0</v>
      </c>
      <c r="AC433" s="236">
        <f>Заполните_Список!W342</f>
        <v>0</v>
      </c>
      <c r="AD433" s="236">
        <f>Заполните_Список!X342</f>
        <v>0</v>
      </c>
      <c r="AE433" s="236">
        <f>Заполните_Список!Y342</f>
        <v>0</v>
      </c>
      <c r="AF433" s="236">
        <f>Заполните_Список!Z342</f>
        <v>0</v>
      </c>
      <c r="AG433" s="236">
        <f>Заполните_Список!AA342</f>
        <v>0</v>
      </c>
      <c r="AH433" s="236">
        <f>Заполните_Список!AB342</f>
        <v>0</v>
      </c>
      <c r="AI433" s="236">
        <f>Заполните_Список!AC342</f>
        <v>0</v>
      </c>
      <c r="AJ433" s="236">
        <f>Заполните_Список!AD342</f>
        <v>0</v>
      </c>
      <c r="AK433" s="236">
        <f>Заполните_Список!AE342</f>
        <v>0</v>
      </c>
      <c r="AL433" s="236">
        <f>Заполните_Список!AF342</f>
        <v>0</v>
      </c>
      <c r="AM433" s="236">
        <f>Заполните_Список!AG342</f>
        <v>0</v>
      </c>
      <c r="AN433" s="236">
        <f>Заполните_Список!AH342</f>
        <v>0</v>
      </c>
      <c r="AO433" s="236">
        <f>Заполните_Список!AI342</f>
        <v>0</v>
      </c>
      <c r="AP433" s="236">
        <f>Заполните_Список!AJ342</f>
        <v>0</v>
      </c>
      <c r="AQ433" s="236">
        <f>Заполните_Список!AK342</f>
        <v>0</v>
      </c>
    </row>
    <row r="434" spans="1:43" ht="18.75" customHeight="1">
      <c r="A434" s="243">
        <f>Заполните_Список!$B343</f>
        <v>431</v>
      </c>
      <c r="B434" s="244">
        <f>Заполните_Список!$C344</f>
        <v>0</v>
      </c>
      <c r="C434" s="258" t="str">
        <f t="shared" si="21"/>
        <v/>
      </c>
      <c r="D434" s="244">
        <f>Заполните_Список!$G344</f>
        <v>0</v>
      </c>
      <c r="E434" s="236"/>
      <c r="F434" s="243">
        <f t="shared" si="22"/>
        <v>431</v>
      </c>
      <c r="G434" s="236" t="e">
        <f>LEFT(Заполните_Список!$F344,FIND(" ",Заполните_Список!$F344,1)-1)</f>
        <v>#VALUE!</v>
      </c>
      <c r="H434" s="236" t="e">
        <f>MID(Заполните_Список!$F344,FIND(" ",Заполните_Список!$F344,1)+1,(FIND(" ",Заполните_Список!$F344,FIND(" ",Заполните_Список!$F344,1)+1)-FIND(" ",Заполните_Список!$F344,1))-1)</f>
        <v>#VALUE!</v>
      </c>
      <c r="I434" s="236" t="e">
        <f>RIGHT(Заполните_Список!$F344,LEN(Заполните_Список!$F344)-(FIND(" ",Заполните_Список!$F344,FIND(" ",Заполните_Список!$F344,1)+1)))</f>
        <v>#VALUE!</v>
      </c>
      <c r="J434" s="236"/>
      <c r="K434" s="347"/>
      <c r="L434" s="236"/>
      <c r="M434" s="236">
        <f>Заполните_Список!L344</f>
        <v>0</v>
      </c>
      <c r="N434" s="259" t="str">
        <f t="shared" si="23"/>
        <v/>
      </c>
      <c r="O434" s="236">
        <f>Заполните_Список!I344</f>
        <v>0</v>
      </c>
      <c r="P434" s="243"/>
      <c r="Q434" s="243"/>
      <c r="R434" s="243"/>
      <c r="S434" s="243"/>
      <c r="T434" s="236">
        <f>Заполните_Список!N343</f>
        <v>0</v>
      </c>
      <c r="U434" s="236">
        <f>Заполните_Список!O343</f>
        <v>0</v>
      </c>
      <c r="V434" s="236">
        <f>Заполните_Список!P343</f>
        <v>0</v>
      </c>
      <c r="W434" s="236">
        <f>Заполните_Список!Q343</f>
        <v>0</v>
      </c>
      <c r="X434" s="236">
        <f>Заполните_Список!R343</f>
        <v>0</v>
      </c>
      <c r="Y434" s="236">
        <f>Заполните_Список!S343</f>
        <v>0</v>
      </c>
      <c r="Z434" s="236">
        <f>Заполните_Список!T343</f>
        <v>0</v>
      </c>
      <c r="AA434" s="236">
        <f>Заполните_Список!U343</f>
        <v>0</v>
      </c>
      <c r="AB434" s="236">
        <f>Заполните_Список!V343</f>
        <v>0</v>
      </c>
      <c r="AC434" s="236">
        <f>Заполните_Список!W343</f>
        <v>0</v>
      </c>
      <c r="AD434" s="236">
        <f>Заполните_Список!X343</f>
        <v>0</v>
      </c>
      <c r="AE434" s="236">
        <f>Заполните_Список!Y343</f>
        <v>0</v>
      </c>
      <c r="AF434" s="236">
        <f>Заполните_Список!Z343</f>
        <v>0</v>
      </c>
      <c r="AG434" s="236">
        <f>Заполните_Список!AA343</f>
        <v>0</v>
      </c>
      <c r="AH434" s="236">
        <f>Заполните_Список!AB343</f>
        <v>0</v>
      </c>
      <c r="AI434" s="236">
        <f>Заполните_Список!AC343</f>
        <v>0</v>
      </c>
      <c r="AJ434" s="236">
        <f>Заполните_Список!AD343</f>
        <v>0</v>
      </c>
      <c r="AK434" s="236">
        <f>Заполните_Список!AE343</f>
        <v>0</v>
      </c>
      <c r="AL434" s="236">
        <f>Заполните_Список!AF343</f>
        <v>0</v>
      </c>
      <c r="AM434" s="236">
        <f>Заполните_Список!AG343</f>
        <v>0</v>
      </c>
      <c r="AN434" s="236">
        <f>Заполните_Список!AH343</f>
        <v>0</v>
      </c>
      <c r="AO434" s="236">
        <f>Заполните_Список!AI343</f>
        <v>0</v>
      </c>
      <c r="AP434" s="236">
        <f>Заполните_Список!AJ343</f>
        <v>0</v>
      </c>
      <c r="AQ434" s="236">
        <f>Заполните_Список!AK343</f>
        <v>0</v>
      </c>
    </row>
    <row r="435" spans="1:43" ht="18.75" customHeight="1">
      <c r="A435" s="243">
        <f>Заполните_Список!$B344</f>
        <v>432</v>
      </c>
      <c r="B435" s="244">
        <f>Заполните_Список!$C345</f>
        <v>0</v>
      </c>
      <c r="C435" s="258" t="str">
        <f t="shared" si="21"/>
        <v/>
      </c>
      <c r="D435" s="244">
        <f>Заполните_Список!$G345</f>
        <v>0</v>
      </c>
      <c r="E435" s="236"/>
      <c r="F435" s="243">
        <f t="shared" si="22"/>
        <v>432</v>
      </c>
      <c r="G435" s="236" t="e">
        <f>LEFT(Заполните_Список!$F345,FIND(" ",Заполните_Список!$F345,1)-1)</f>
        <v>#VALUE!</v>
      </c>
      <c r="H435" s="236" t="e">
        <f>MID(Заполните_Список!$F345,FIND(" ",Заполните_Список!$F345,1)+1,(FIND(" ",Заполните_Список!$F345,FIND(" ",Заполните_Список!$F345,1)+1)-FIND(" ",Заполните_Список!$F345,1))-1)</f>
        <v>#VALUE!</v>
      </c>
      <c r="I435" s="236" t="e">
        <f>RIGHT(Заполните_Список!$F345,LEN(Заполните_Список!$F345)-(FIND(" ",Заполните_Список!$F345,FIND(" ",Заполните_Список!$F345,1)+1)))</f>
        <v>#VALUE!</v>
      </c>
      <c r="J435" s="236"/>
      <c r="K435" s="347"/>
      <c r="L435" s="236"/>
      <c r="M435" s="236">
        <f>Заполните_Список!L345</f>
        <v>0</v>
      </c>
      <c r="N435" s="259" t="str">
        <f t="shared" si="23"/>
        <v/>
      </c>
      <c r="O435" s="236">
        <f>Заполните_Список!I345</f>
        <v>0</v>
      </c>
      <c r="P435" s="243"/>
      <c r="Q435" s="243"/>
      <c r="R435" s="243"/>
      <c r="S435" s="243"/>
      <c r="T435" s="236">
        <f>Заполните_Список!N344</f>
        <v>0</v>
      </c>
      <c r="U435" s="236">
        <f>Заполните_Список!O344</f>
        <v>0</v>
      </c>
      <c r="V435" s="236">
        <f>Заполните_Список!P344</f>
        <v>0</v>
      </c>
      <c r="W435" s="236">
        <f>Заполните_Список!Q344</f>
        <v>0</v>
      </c>
      <c r="X435" s="236">
        <f>Заполните_Список!R344</f>
        <v>0</v>
      </c>
      <c r="Y435" s="236">
        <f>Заполните_Список!S344</f>
        <v>0</v>
      </c>
      <c r="Z435" s="236">
        <f>Заполните_Список!T344</f>
        <v>0</v>
      </c>
      <c r="AA435" s="236">
        <f>Заполните_Список!U344</f>
        <v>0</v>
      </c>
      <c r="AB435" s="236">
        <f>Заполните_Список!V344</f>
        <v>0</v>
      </c>
      <c r="AC435" s="236">
        <f>Заполните_Список!W344</f>
        <v>0</v>
      </c>
      <c r="AD435" s="236">
        <f>Заполните_Список!X344</f>
        <v>0</v>
      </c>
      <c r="AE435" s="236">
        <f>Заполните_Список!Y344</f>
        <v>0</v>
      </c>
      <c r="AF435" s="236">
        <f>Заполните_Список!Z344</f>
        <v>0</v>
      </c>
      <c r="AG435" s="236">
        <f>Заполните_Список!AA344</f>
        <v>0</v>
      </c>
      <c r="AH435" s="236">
        <f>Заполните_Список!AB344</f>
        <v>0</v>
      </c>
      <c r="AI435" s="236">
        <f>Заполните_Список!AC344</f>
        <v>0</v>
      </c>
      <c r="AJ435" s="236">
        <f>Заполните_Список!AD344</f>
        <v>0</v>
      </c>
      <c r="AK435" s="236">
        <f>Заполните_Список!AE344</f>
        <v>0</v>
      </c>
      <c r="AL435" s="236">
        <f>Заполните_Список!AF344</f>
        <v>0</v>
      </c>
      <c r="AM435" s="236">
        <f>Заполните_Список!AG344</f>
        <v>0</v>
      </c>
      <c r="AN435" s="236">
        <f>Заполните_Список!AH344</f>
        <v>0</v>
      </c>
      <c r="AO435" s="236">
        <f>Заполните_Список!AI344</f>
        <v>0</v>
      </c>
      <c r="AP435" s="236">
        <f>Заполните_Список!AJ344</f>
        <v>0</v>
      </c>
      <c r="AQ435" s="236">
        <f>Заполните_Список!AK344</f>
        <v>0</v>
      </c>
    </row>
    <row r="436" spans="1:43" ht="18.75" customHeight="1">
      <c r="A436" s="243">
        <f>Заполните_Список!$B345</f>
        <v>433</v>
      </c>
      <c r="B436" s="244">
        <f>Заполните_Список!$C346</f>
        <v>0</v>
      </c>
      <c r="C436" s="258" t="str">
        <f t="shared" si="21"/>
        <v/>
      </c>
      <c r="D436" s="244">
        <f>Заполните_Список!$G346</f>
        <v>0</v>
      </c>
      <c r="E436" s="236"/>
      <c r="F436" s="243">
        <f t="shared" si="22"/>
        <v>433</v>
      </c>
      <c r="G436" s="236" t="e">
        <f>LEFT(Заполните_Список!$F346,FIND(" ",Заполните_Список!$F346,1)-1)</f>
        <v>#VALUE!</v>
      </c>
      <c r="H436" s="236" t="e">
        <f>MID(Заполните_Список!$F346,FIND(" ",Заполните_Список!$F346,1)+1,(FIND(" ",Заполните_Список!$F346,FIND(" ",Заполните_Список!$F346,1)+1)-FIND(" ",Заполните_Список!$F346,1))-1)</f>
        <v>#VALUE!</v>
      </c>
      <c r="I436" s="236" t="e">
        <f>RIGHT(Заполните_Список!$F346,LEN(Заполните_Список!$F346)-(FIND(" ",Заполните_Список!$F346,FIND(" ",Заполните_Список!$F346,1)+1)))</f>
        <v>#VALUE!</v>
      </c>
      <c r="J436" s="236"/>
      <c r="K436" s="347"/>
      <c r="L436" s="236"/>
      <c r="M436" s="236">
        <f>Заполните_Список!L346</f>
        <v>0</v>
      </c>
      <c r="N436" s="259" t="str">
        <f t="shared" si="23"/>
        <v/>
      </c>
      <c r="O436" s="236">
        <f>Заполните_Список!I346</f>
        <v>0</v>
      </c>
      <c r="P436" s="243"/>
      <c r="Q436" s="243"/>
      <c r="R436" s="243"/>
      <c r="S436" s="243"/>
      <c r="T436" s="236">
        <f>Заполните_Список!N345</f>
        <v>0</v>
      </c>
      <c r="U436" s="236">
        <f>Заполните_Список!O345</f>
        <v>0</v>
      </c>
      <c r="V436" s="236">
        <f>Заполните_Список!P345</f>
        <v>0</v>
      </c>
      <c r="W436" s="236">
        <f>Заполните_Список!Q345</f>
        <v>0</v>
      </c>
      <c r="X436" s="236">
        <f>Заполните_Список!R345</f>
        <v>0</v>
      </c>
      <c r="Y436" s="236">
        <f>Заполните_Список!S345</f>
        <v>0</v>
      </c>
      <c r="Z436" s="236">
        <f>Заполните_Список!T345</f>
        <v>0</v>
      </c>
      <c r="AA436" s="236">
        <f>Заполните_Список!U345</f>
        <v>0</v>
      </c>
      <c r="AB436" s="236">
        <f>Заполните_Список!V345</f>
        <v>0</v>
      </c>
      <c r="AC436" s="236">
        <f>Заполните_Список!W345</f>
        <v>0</v>
      </c>
      <c r="AD436" s="236">
        <f>Заполните_Список!X345</f>
        <v>0</v>
      </c>
      <c r="AE436" s="236">
        <f>Заполните_Список!Y345</f>
        <v>0</v>
      </c>
      <c r="AF436" s="236">
        <f>Заполните_Список!Z345</f>
        <v>0</v>
      </c>
      <c r="AG436" s="236">
        <f>Заполните_Список!AA345</f>
        <v>0</v>
      </c>
      <c r="AH436" s="236">
        <f>Заполните_Список!AB345</f>
        <v>0</v>
      </c>
      <c r="AI436" s="236">
        <f>Заполните_Список!AC345</f>
        <v>0</v>
      </c>
      <c r="AJ436" s="236">
        <f>Заполните_Список!AD345</f>
        <v>0</v>
      </c>
      <c r="AK436" s="236">
        <f>Заполните_Список!AE345</f>
        <v>0</v>
      </c>
      <c r="AL436" s="236">
        <f>Заполните_Список!AF345</f>
        <v>0</v>
      </c>
      <c r="AM436" s="236">
        <f>Заполните_Список!AG345</f>
        <v>0</v>
      </c>
      <c r="AN436" s="236">
        <f>Заполните_Список!AH345</f>
        <v>0</v>
      </c>
      <c r="AO436" s="236">
        <f>Заполните_Список!AI345</f>
        <v>0</v>
      </c>
      <c r="AP436" s="236">
        <f>Заполните_Список!AJ345</f>
        <v>0</v>
      </c>
      <c r="AQ436" s="236">
        <f>Заполните_Список!AK345</f>
        <v>0</v>
      </c>
    </row>
    <row r="437" spans="1:43" ht="18.75" customHeight="1">
      <c r="A437" s="243">
        <f>Заполните_Список!$B346</f>
        <v>434</v>
      </c>
      <c r="B437" s="244">
        <f>Заполните_Список!$C347</f>
        <v>0</v>
      </c>
      <c r="C437" s="258" t="str">
        <f t="shared" si="21"/>
        <v/>
      </c>
      <c r="D437" s="244">
        <f>Заполните_Список!$G347</f>
        <v>0</v>
      </c>
      <c r="E437" s="236"/>
      <c r="F437" s="243">
        <f t="shared" si="22"/>
        <v>434</v>
      </c>
      <c r="G437" s="236" t="e">
        <f>LEFT(Заполните_Список!$F347,FIND(" ",Заполните_Список!$F347,1)-1)</f>
        <v>#VALUE!</v>
      </c>
      <c r="H437" s="236" t="e">
        <f>MID(Заполните_Список!$F347,FIND(" ",Заполните_Список!$F347,1)+1,(FIND(" ",Заполните_Список!$F347,FIND(" ",Заполните_Список!$F347,1)+1)-FIND(" ",Заполните_Список!$F347,1))-1)</f>
        <v>#VALUE!</v>
      </c>
      <c r="I437" s="236" t="e">
        <f>RIGHT(Заполните_Список!$F347,LEN(Заполните_Список!$F347)-(FIND(" ",Заполните_Список!$F347,FIND(" ",Заполните_Список!$F347,1)+1)))</f>
        <v>#VALUE!</v>
      </c>
      <c r="J437" s="236"/>
      <c r="K437" s="347"/>
      <c r="L437" s="236"/>
      <c r="M437" s="236">
        <f>Заполните_Список!L347</f>
        <v>0</v>
      </c>
      <c r="N437" s="259" t="str">
        <f t="shared" si="23"/>
        <v/>
      </c>
      <c r="O437" s="236">
        <f>Заполните_Список!I347</f>
        <v>0</v>
      </c>
      <c r="P437" s="243"/>
      <c r="Q437" s="243"/>
      <c r="R437" s="243"/>
      <c r="S437" s="243"/>
      <c r="T437" s="236">
        <f>Заполните_Список!N346</f>
        <v>0</v>
      </c>
      <c r="U437" s="236">
        <f>Заполните_Список!O346</f>
        <v>0</v>
      </c>
      <c r="V437" s="236">
        <f>Заполните_Список!P346</f>
        <v>0</v>
      </c>
      <c r="W437" s="236">
        <f>Заполните_Список!Q346</f>
        <v>0</v>
      </c>
      <c r="X437" s="236">
        <f>Заполните_Список!R346</f>
        <v>0</v>
      </c>
      <c r="Y437" s="236">
        <f>Заполните_Список!S346</f>
        <v>0</v>
      </c>
      <c r="Z437" s="236">
        <f>Заполните_Список!T346</f>
        <v>0</v>
      </c>
      <c r="AA437" s="236">
        <f>Заполните_Список!U346</f>
        <v>0</v>
      </c>
      <c r="AB437" s="236">
        <f>Заполните_Список!V346</f>
        <v>0</v>
      </c>
      <c r="AC437" s="236">
        <f>Заполните_Список!W346</f>
        <v>0</v>
      </c>
      <c r="AD437" s="236">
        <f>Заполните_Список!X346</f>
        <v>0</v>
      </c>
      <c r="AE437" s="236">
        <f>Заполните_Список!Y346</f>
        <v>0</v>
      </c>
      <c r="AF437" s="236">
        <f>Заполните_Список!Z346</f>
        <v>0</v>
      </c>
      <c r="AG437" s="236">
        <f>Заполните_Список!AA346</f>
        <v>0</v>
      </c>
      <c r="AH437" s="236">
        <f>Заполните_Список!AB346</f>
        <v>0</v>
      </c>
      <c r="AI437" s="236">
        <f>Заполните_Список!AC346</f>
        <v>0</v>
      </c>
      <c r="AJ437" s="236">
        <f>Заполните_Список!AD346</f>
        <v>0</v>
      </c>
      <c r="AK437" s="236">
        <f>Заполните_Список!AE346</f>
        <v>0</v>
      </c>
      <c r="AL437" s="236">
        <f>Заполните_Список!AF346</f>
        <v>0</v>
      </c>
      <c r="AM437" s="236">
        <f>Заполните_Список!AG346</f>
        <v>0</v>
      </c>
      <c r="AN437" s="236">
        <f>Заполните_Список!AH346</f>
        <v>0</v>
      </c>
      <c r="AO437" s="236">
        <f>Заполните_Список!AI346</f>
        <v>0</v>
      </c>
      <c r="AP437" s="236">
        <f>Заполните_Список!AJ346</f>
        <v>0</v>
      </c>
      <c r="AQ437" s="236">
        <f>Заполните_Список!AK346</f>
        <v>0</v>
      </c>
    </row>
    <row r="438" spans="1:43" ht="18.75" customHeight="1">
      <c r="A438" s="243">
        <f>Заполните_Список!$B347</f>
        <v>435</v>
      </c>
      <c r="B438" s="244">
        <f>Заполните_Список!$C348</f>
        <v>0</v>
      </c>
      <c r="C438" s="258" t="str">
        <f t="shared" si="21"/>
        <v/>
      </c>
      <c r="D438" s="244">
        <f>Заполните_Список!$G348</f>
        <v>0</v>
      </c>
      <c r="E438" s="236"/>
      <c r="F438" s="243">
        <f t="shared" si="22"/>
        <v>435</v>
      </c>
      <c r="G438" s="236" t="e">
        <f>LEFT(Заполните_Список!$F348,FIND(" ",Заполните_Список!$F348,1)-1)</f>
        <v>#VALUE!</v>
      </c>
      <c r="H438" s="236" t="e">
        <f>MID(Заполните_Список!$F348,FIND(" ",Заполните_Список!$F348,1)+1,(FIND(" ",Заполните_Список!$F348,FIND(" ",Заполните_Список!$F348,1)+1)-FIND(" ",Заполните_Список!$F348,1))-1)</f>
        <v>#VALUE!</v>
      </c>
      <c r="I438" s="236" t="e">
        <f>RIGHT(Заполните_Список!$F348,LEN(Заполните_Список!$F348)-(FIND(" ",Заполните_Список!$F348,FIND(" ",Заполните_Список!$F348,1)+1)))</f>
        <v>#VALUE!</v>
      </c>
      <c r="J438" s="236"/>
      <c r="K438" s="347"/>
      <c r="L438" s="236"/>
      <c r="M438" s="236">
        <f>Заполните_Список!L348</f>
        <v>0</v>
      </c>
      <c r="N438" s="259" t="str">
        <f t="shared" si="23"/>
        <v/>
      </c>
      <c r="O438" s="236">
        <f>Заполните_Список!I348</f>
        <v>0</v>
      </c>
      <c r="P438" s="243"/>
      <c r="Q438" s="243"/>
      <c r="R438" s="243"/>
      <c r="S438" s="243"/>
      <c r="T438" s="236">
        <f>Заполните_Список!N347</f>
        <v>0</v>
      </c>
      <c r="U438" s="236">
        <f>Заполните_Список!O347</f>
        <v>0</v>
      </c>
      <c r="V438" s="236">
        <f>Заполните_Список!P347</f>
        <v>0</v>
      </c>
      <c r="W438" s="236">
        <f>Заполните_Список!Q347</f>
        <v>0</v>
      </c>
      <c r="X438" s="236">
        <f>Заполните_Список!R347</f>
        <v>0</v>
      </c>
      <c r="Y438" s="236">
        <f>Заполните_Список!S347</f>
        <v>0</v>
      </c>
      <c r="Z438" s="236">
        <f>Заполните_Список!T347</f>
        <v>0</v>
      </c>
      <c r="AA438" s="236">
        <f>Заполните_Список!U347</f>
        <v>0</v>
      </c>
      <c r="AB438" s="236">
        <f>Заполните_Список!V347</f>
        <v>0</v>
      </c>
      <c r="AC438" s="236">
        <f>Заполните_Список!W347</f>
        <v>0</v>
      </c>
      <c r="AD438" s="236">
        <f>Заполните_Список!X347</f>
        <v>0</v>
      </c>
      <c r="AE438" s="236">
        <f>Заполните_Список!Y347</f>
        <v>0</v>
      </c>
      <c r="AF438" s="236">
        <f>Заполните_Список!Z347</f>
        <v>0</v>
      </c>
      <c r="AG438" s="236">
        <f>Заполните_Список!AA347</f>
        <v>0</v>
      </c>
      <c r="AH438" s="236">
        <f>Заполните_Список!AB347</f>
        <v>0</v>
      </c>
      <c r="AI438" s="236">
        <f>Заполните_Список!AC347</f>
        <v>0</v>
      </c>
      <c r="AJ438" s="236">
        <f>Заполните_Список!AD347</f>
        <v>0</v>
      </c>
      <c r="AK438" s="236">
        <f>Заполните_Список!AE347</f>
        <v>0</v>
      </c>
      <c r="AL438" s="236">
        <f>Заполните_Список!AF347</f>
        <v>0</v>
      </c>
      <c r="AM438" s="236">
        <f>Заполните_Список!AG347</f>
        <v>0</v>
      </c>
      <c r="AN438" s="236">
        <f>Заполните_Список!AH347</f>
        <v>0</v>
      </c>
      <c r="AO438" s="236">
        <f>Заполните_Список!AI347</f>
        <v>0</v>
      </c>
      <c r="AP438" s="236">
        <f>Заполните_Список!AJ347</f>
        <v>0</v>
      </c>
      <c r="AQ438" s="236">
        <f>Заполните_Список!AK347</f>
        <v>0</v>
      </c>
    </row>
    <row r="439" spans="1:43" ht="18.75" customHeight="1">
      <c r="A439" s="243">
        <f>Заполните_Список!$B348</f>
        <v>436</v>
      </c>
      <c r="B439" s="244">
        <f>Заполните_Список!$C349</f>
        <v>0</v>
      </c>
      <c r="C439" s="258" t="str">
        <f t="shared" si="21"/>
        <v/>
      </c>
      <c r="D439" s="244">
        <f>Заполните_Список!$G349</f>
        <v>0</v>
      </c>
      <c r="E439" s="236"/>
      <c r="F439" s="243">
        <f t="shared" si="22"/>
        <v>436</v>
      </c>
      <c r="G439" s="236" t="e">
        <f>LEFT(Заполните_Список!$F349,FIND(" ",Заполните_Список!$F349,1)-1)</f>
        <v>#VALUE!</v>
      </c>
      <c r="H439" s="236" t="e">
        <f>MID(Заполните_Список!$F349,FIND(" ",Заполните_Список!$F349,1)+1,(FIND(" ",Заполните_Список!$F349,FIND(" ",Заполните_Список!$F349,1)+1)-FIND(" ",Заполните_Список!$F349,1))-1)</f>
        <v>#VALUE!</v>
      </c>
      <c r="I439" s="236" t="e">
        <f>RIGHT(Заполните_Список!$F349,LEN(Заполните_Список!$F349)-(FIND(" ",Заполните_Список!$F349,FIND(" ",Заполните_Список!$F349,1)+1)))</f>
        <v>#VALUE!</v>
      </c>
      <c r="J439" s="236"/>
      <c r="K439" s="347"/>
      <c r="L439" s="236"/>
      <c r="M439" s="236">
        <f>Заполните_Список!L349</f>
        <v>0</v>
      </c>
      <c r="N439" s="259" t="str">
        <f t="shared" si="23"/>
        <v/>
      </c>
      <c r="O439" s="236">
        <f>Заполните_Список!I349</f>
        <v>0</v>
      </c>
      <c r="P439" s="243"/>
      <c r="Q439" s="243"/>
      <c r="R439" s="243"/>
      <c r="S439" s="243"/>
      <c r="T439" s="236">
        <f>Заполните_Список!N348</f>
        <v>0</v>
      </c>
      <c r="U439" s="236">
        <f>Заполните_Список!O348</f>
        <v>0</v>
      </c>
      <c r="V439" s="236">
        <f>Заполните_Список!P348</f>
        <v>0</v>
      </c>
      <c r="W439" s="236">
        <f>Заполните_Список!Q348</f>
        <v>0</v>
      </c>
      <c r="X439" s="236">
        <f>Заполните_Список!R348</f>
        <v>0</v>
      </c>
      <c r="Y439" s="236">
        <f>Заполните_Список!S348</f>
        <v>0</v>
      </c>
      <c r="Z439" s="236">
        <f>Заполните_Список!T348</f>
        <v>0</v>
      </c>
      <c r="AA439" s="236">
        <f>Заполните_Список!U348</f>
        <v>0</v>
      </c>
      <c r="AB439" s="236">
        <f>Заполните_Список!V348</f>
        <v>0</v>
      </c>
      <c r="AC439" s="236">
        <f>Заполните_Список!W348</f>
        <v>0</v>
      </c>
      <c r="AD439" s="236">
        <f>Заполните_Список!X348</f>
        <v>0</v>
      </c>
      <c r="AE439" s="236">
        <f>Заполните_Список!Y348</f>
        <v>0</v>
      </c>
      <c r="AF439" s="236">
        <f>Заполните_Список!Z348</f>
        <v>0</v>
      </c>
      <c r="AG439" s="236">
        <f>Заполните_Список!AA348</f>
        <v>0</v>
      </c>
      <c r="AH439" s="236">
        <f>Заполните_Список!AB348</f>
        <v>0</v>
      </c>
      <c r="AI439" s="236">
        <f>Заполните_Список!AC348</f>
        <v>0</v>
      </c>
      <c r="AJ439" s="236">
        <f>Заполните_Список!AD348</f>
        <v>0</v>
      </c>
      <c r="AK439" s="236">
        <f>Заполните_Список!AE348</f>
        <v>0</v>
      </c>
      <c r="AL439" s="236">
        <f>Заполните_Список!AF348</f>
        <v>0</v>
      </c>
      <c r="AM439" s="236">
        <f>Заполните_Список!AG348</f>
        <v>0</v>
      </c>
      <c r="AN439" s="236">
        <f>Заполните_Список!AH348</f>
        <v>0</v>
      </c>
      <c r="AO439" s="236">
        <f>Заполните_Список!AI348</f>
        <v>0</v>
      </c>
      <c r="AP439" s="236">
        <f>Заполните_Список!AJ348</f>
        <v>0</v>
      </c>
      <c r="AQ439" s="236">
        <f>Заполните_Список!AK348</f>
        <v>0</v>
      </c>
    </row>
    <row r="440" spans="1:43" ht="18.75" customHeight="1">
      <c r="A440" s="243">
        <f>Заполните_Список!$B349</f>
        <v>437</v>
      </c>
      <c r="B440" s="244">
        <f>Заполните_Список!$C350</f>
        <v>0</v>
      </c>
      <c r="C440" s="258" t="str">
        <f t="shared" si="21"/>
        <v/>
      </c>
      <c r="D440" s="244">
        <f>Заполните_Список!$G350</f>
        <v>0</v>
      </c>
      <c r="E440" s="236"/>
      <c r="F440" s="243">
        <f t="shared" si="22"/>
        <v>437</v>
      </c>
      <c r="G440" s="236" t="e">
        <f>LEFT(Заполните_Список!$F350,FIND(" ",Заполните_Список!$F350,1)-1)</f>
        <v>#VALUE!</v>
      </c>
      <c r="H440" s="236" t="e">
        <f>MID(Заполните_Список!$F350,FIND(" ",Заполните_Список!$F350,1)+1,(FIND(" ",Заполните_Список!$F350,FIND(" ",Заполните_Список!$F350,1)+1)-FIND(" ",Заполните_Список!$F350,1))-1)</f>
        <v>#VALUE!</v>
      </c>
      <c r="I440" s="236" t="e">
        <f>RIGHT(Заполните_Список!$F350,LEN(Заполните_Список!$F350)-(FIND(" ",Заполните_Список!$F350,FIND(" ",Заполните_Список!$F350,1)+1)))</f>
        <v>#VALUE!</v>
      </c>
      <c r="J440" s="236"/>
      <c r="K440" s="347"/>
      <c r="L440" s="236"/>
      <c r="M440" s="236">
        <f>Заполните_Список!L350</f>
        <v>0</v>
      </c>
      <c r="N440" s="259" t="str">
        <f t="shared" si="23"/>
        <v/>
      </c>
      <c r="O440" s="236">
        <f>Заполните_Список!I350</f>
        <v>0</v>
      </c>
      <c r="P440" s="243"/>
      <c r="Q440" s="243"/>
      <c r="R440" s="243"/>
      <c r="S440" s="243"/>
      <c r="T440" s="236">
        <f>Заполните_Список!N349</f>
        <v>0</v>
      </c>
      <c r="U440" s="236">
        <f>Заполните_Список!O349</f>
        <v>0</v>
      </c>
      <c r="V440" s="236">
        <f>Заполните_Список!P349</f>
        <v>0</v>
      </c>
      <c r="W440" s="236">
        <f>Заполните_Список!Q349</f>
        <v>0</v>
      </c>
      <c r="X440" s="236">
        <f>Заполните_Список!R349</f>
        <v>0</v>
      </c>
      <c r="Y440" s="236">
        <f>Заполните_Список!S349</f>
        <v>0</v>
      </c>
      <c r="Z440" s="236">
        <f>Заполните_Список!T349</f>
        <v>0</v>
      </c>
      <c r="AA440" s="236">
        <f>Заполните_Список!U349</f>
        <v>0</v>
      </c>
      <c r="AB440" s="236">
        <f>Заполните_Список!V349</f>
        <v>0</v>
      </c>
      <c r="AC440" s="236">
        <f>Заполните_Список!W349</f>
        <v>0</v>
      </c>
      <c r="AD440" s="236">
        <f>Заполните_Список!X349</f>
        <v>0</v>
      </c>
      <c r="AE440" s="236">
        <f>Заполните_Список!Y349</f>
        <v>0</v>
      </c>
      <c r="AF440" s="236">
        <f>Заполните_Список!Z349</f>
        <v>0</v>
      </c>
      <c r="AG440" s="236">
        <f>Заполните_Список!AA349</f>
        <v>0</v>
      </c>
      <c r="AH440" s="236">
        <f>Заполните_Список!AB349</f>
        <v>0</v>
      </c>
      <c r="AI440" s="236">
        <f>Заполните_Список!AC349</f>
        <v>0</v>
      </c>
      <c r="AJ440" s="236">
        <f>Заполните_Список!AD349</f>
        <v>0</v>
      </c>
      <c r="AK440" s="236">
        <f>Заполните_Список!AE349</f>
        <v>0</v>
      </c>
      <c r="AL440" s="236">
        <f>Заполните_Список!AF349</f>
        <v>0</v>
      </c>
      <c r="AM440" s="236">
        <f>Заполните_Список!AG349</f>
        <v>0</v>
      </c>
      <c r="AN440" s="236">
        <f>Заполните_Список!AH349</f>
        <v>0</v>
      </c>
      <c r="AO440" s="236">
        <f>Заполните_Список!AI349</f>
        <v>0</v>
      </c>
      <c r="AP440" s="236">
        <f>Заполните_Список!AJ349</f>
        <v>0</v>
      </c>
      <c r="AQ440" s="236">
        <f>Заполните_Список!AK349</f>
        <v>0</v>
      </c>
    </row>
    <row r="441" spans="1:43" ht="18.75" customHeight="1">
      <c r="A441" s="243">
        <f>Заполните_Список!$B350</f>
        <v>438</v>
      </c>
      <c r="B441" s="244">
        <f>Заполните_Список!$C351</f>
        <v>0</v>
      </c>
      <c r="C441" s="258" t="str">
        <f t="shared" si="21"/>
        <v/>
      </c>
      <c r="D441" s="244">
        <f>Заполните_Список!$G351</f>
        <v>0</v>
      </c>
      <c r="E441" s="236"/>
      <c r="F441" s="243">
        <f t="shared" si="22"/>
        <v>438</v>
      </c>
      <c r="G441" s="236" t="e">
        <f>LEFT(Заполните_Список!$F351,FIND(" ",Заполните_Список!$F351,1)-1)</f>
        <v>#VALUE!</v>
      </c>
      <c r="H441" s="236" t="e">
        <f>MID(Заполните_Список!$F351,FIND(" ",Заполните_Список!$F351,1)+1,(FIND(" ",Заполните_Список!$F351,FIND(" ",Заполните_Список!$F351,1)+1)-FIND(" ",Заполните_Список!$F351,1))-1)</f>
        <v>#VALUE!</v>
      </c>
      <c r="I441" s="236" t="e">
        <f>RIGHT(Заполните_Список!$F351,LEN(Заполните_Список!$F351)-(FIND(" ",Заполните_Список!$F351,FIND(" ",Заполните_Список!$F351,1)+1)))</f>
        <v>#VALUE!</v>
      </c>
      <c r="J441" s="236"/>
      <c r="K441" s="347"/>
      <c r="L441" s="236"/>
      <c r="M441" s="236">
        <f>Заполните_Список!L351</f>
        <v>0</v>
      </c>
      <c r="N441" s="259" t="str">
        <f t="shared" si="23"/>
        <v/>
      </c>
      <c r="O441" s="236">
        <f>Заполните_Список!I351</f>
        <v>0</v>
      </c>
      <c r="P441" s="243"/>
      <c r="Q441" s="243"/>
      <c r="R441" s="243"/>
      <c r="S441" s="243"/>
      <c r="T441" s="236">
        <f>Заполните_Список!N350</f>
        <v>0</v>
      </c>
      <c r="U441" s="236">
        <f>Заполните_Список!O350</f>
        <v>0</v>
      </c>
      <c r="V441" s="236">
        <f>Заполните_Список!P350</f>
        <v>0</v>
      </c>
      <c r="W441" s="236">
        <f>Заполните_Список!Q350</f>
        <v>0</v>
      </c>
      <c r="X441" s="236">
        <f>Заполните_Список!R350</f>
        <v>0</v>
      </c>
      <c r="Y441" s="236">
        <f>Заполните_Список!S350</f>
        <v>0</v>
      </c>
      <c r="Z441" s="236">
        <f>Заполните_Список!T350</f>
        <v>0</v>
      </c>
      <c r="AA441" s="236">
        <f>Заполните_Список!U350</f>
        <v>0</v>
      </c>
      <c r="AB441" s="236">
        <f>Заполните_Список!V350</f>
        <v>0</v>
      </c>
      <c r="AC441" s="236">
        <f>Заполните_Список!W350</f>
        <v>0</v>
      </c>
      <c r="AD441" s="236">
        <f>Заполните_Список!X350</f>
        <v>0</v>
      </c>
      <c r="AE441" s="236">
        <f>Заполните_Список!Y350</f>
        <v>0</v>
      </c>
      <c r="AF441" s="236">
        <f>Заполните_Список!Z350</f>
        <v>0</v>
      </c>
      <c r="AG441" s="236">
        <f>Заполните_Список!AA350</f>
        <v>0</v>
      </c>
      <c r="AH441" s="236">
        <f>Заполните_Список!AB350</f>
        <v>0</v>
      </c>
      <c r="AI441" s="236">
        <f>Заполните_Список!AC350</f>
        <v>0</v>
      </c>
      <c r="AJ441" s="236">
        <f>Заполните_Список!AD350</f>
        <v>0</v>
      </c>
      <c r="AK441" s="236">
        <f>Заполните_Список!AE350</f>
        <v>0</v>
      </c>
      <c r="AL441" s="236">
        <f>Заполните_Список!AF350</f>
        <v>0</v>
      </c>
      <c r="AM441" s="236">
        <f>Заполните_Список!AG350</f>
        <v>0</v>
      </c>
      <c r="AN441" s="236">
        <f>Заполните_Список!AH350</f>
        <v>0</v>
      </c>
      <c r="AO441" s="236">
        <f>Заполните_Список!AI350</f>
        <v>0</v>
      </c>
      <c r="AP441" s="236">
        <f>Заполните_Список!AJ350</f>
        <v>0</v>
      </c>
      <c r="AQ441" s="236">
        <f>Заполните_Список!AK350</f>
        <v>0</v>
      </c>
    </row>
    <row r="442" spans="1:43" ht="18.75" customHeight="1">
      <c r="A442" s="243">
        <f>Заполните_Список!$B351</f>
        <v>439</v>
      </c>
      <c r="B442" s="244">
        <f>Заполните_Список!$C352</f>
        <v>0</v>
      </c>
      <c r="C442" s="258" t="str">
        <f t="shared" si="21"/>
        <v/>
      </c>
      <c r="D442" s="244">
        <f>Заполните_Список!$G352</f>
        <v>0</v>
      </c>
      <c r="E442" s="236"/>
      <c r="F442" s="243">
        <f t="shared" si="22"/>
        <v>439</v>
      </c>
      <c r="G442" s="236" t="e">
        <f>LEFT(Заполните_Список!$F352,FIND(" ",Заполните_Список!$F352,1)-1)</f>
        <v>#VALUE!</v>
      </c>
      <c r="H442" s="236" t="e">
        <f>MID(Заполните_Список!$F352,FIND(" ",Заполните_Список!$F352,1)+1,(FIND(" ",Заполните_Список!$F352,FIND(" ",Заполните_Список!$F352,1)+1)-FIND(" ",Заполните_Список!$F352,1))-1)</f>
        <v>#VALUE!</v>
      </c>
      <c r="I442" s="236" t="e">
        <f>RIGHT(Заполните_Список!$F352,LEN(Заполните_Список!$F352)-(FIND(" ",Заполните_Список!$F352,FIND(" ",Заполните_Список!$F352,1)+1)))</f>
        <v>#VALUE!</v>
      </c>
      <c r="J442" s="236"/>
      <c r="K442" s="347"/>
      <c r="L442" s="236"/>
      <c r="M442" s="236">
        <f>Заполните_Список!L352</f>
        <v>0</v>
      </c>
      <c r="N442" s="259" t="str">
        <f t="shared" si="23"/>
        <v/>
      </c>
      <c r="O442" s="236">
        <f>Заполните_Список!I352</f>
        <v>0</v>
      </c>
      <c r="P442" s="243"/>
      <c r="Q442" s="243"/>
      <c r="R442" s="243"/>
      <c r="S442" s="243"/>
      <c r="T442" s="236">
        <f>Заполните_Список!N351</f>
        <v>0</v>
      </c>
      <c r="U442" s="236">
        <f>Заполните_Список!O351</f>
        <v>0</v>
      </c>
      <c r="V442" s="236">
        <f>Заполните_Список!P351</f>
        <v>0</v>
      </c>
      <c r="W442" s="236">
        <f>Заполните_Список!Q351</f>
        <v>0</v>
      </c>
      <c r="X442" s="236">
        <f>Заполните_Список!R351</f>
        <v>0</v>
      </c>
      <c r="Y442" s="236">
        <f>Заполните_Список!S351</f>
        <v>0</v>
      </c>
      <c r="Z442" s="236">
        <f>Заполните_Список!T351</f>
        <v>0</v>
      </c>
      <c r="AA442" s="236">
        <f>Заполните_Список!U351</f>
        <v>0</v>
      </c>
      <c r="AB442" s="236">
        <f>Заполните_Список!V351</f>
        <v>0</v>
      </c>
      <c r="AC442" s="236">
        <f>Заполните_Список!W351</f>
        <v>0</v>
      </c>
      <c r="AD442" s="236">
        <f>Заполните_Список!X351</f>
        <v>0</v>
      </c>
      <c r="AE442" s="236">
        <f>Заполните_Список!Y351</f>
        <v>0</v>
      </c>
      <c r="AF442" s="236">
        <f>Заполните_Список!Z351</f>
        <v>0</v>
      </c>
      <c r="AG442" s="236">
        <f>Заполните_Список!AA351</f>
        <v>0</v>
      </c>
      <c r="AH442" s="236">
        <f>Заполните_Список!AB351</f>
        <v>0</v>
      </c>
      <c r="AI442" s="236">
        <f>Заполните_Список!AC351</f>
        <v>0</v>
      </c>
      <c r="AJ442" s="236">
        <f>Заполните_Список!AD351</f>
        <v>0</v>
      </c>
      <c r="AK442" s="236">
        <f>Заполните_Список!AE351</f>
        <v>0</v>
      </c>
      <c r="AL442" s="236">
        <f>Заполните_Список!AF351</f>
        <v>0</v>
      </c>
      <c r="AM442" s="236">
        <f>Заполните_Список!AG351</f>
        <v>0</v>
      </c>
      <c r="AN442" s="236">
        <f>Заполните_Список!AH351</f>
        <v>0</v>
      </c>
      <c r="AO442" s="236">
        <f>Заполните_Список!AI351</f>
        <v>0</v>
      </c>
      <c r="AP442" s="236">
        <f>Заполните_Список!AJ351</f>
        <v>0</v>
      </c>
      <c r="AQ442" s="236">
        <f>Заполните_Список!AK351</f>
        <v>0</v>
      </c>
    </row>
    <row r="443" spans="1:43" ht="18.75" customHeight="1">
      <c r="A443" s="243">
        <f>Заполните_Список!$B352</f>
        <v>440</v>
      </c>
      <c r="B443" s="244">
        <f>Заполните_Список!$C353</f>
        <v>0</v>
      </c>
      <c r="C443" s="258" t="str">
        <f t="shared" si="21"/>
        <v/>
      </c>
      <c r="D443" s="244">
        <f>Заполните_Список!$G353</f>
        <v>0</v>
      </c>
      <c r="E443" s="236"/>
      <c r="F443" s="243">
        <f t="shared" si="22"/>
        <v>440</v>
      </c>
      <c r="G443" s="236" t="e">
        <f>LEFT(Заполните_Список!$F353,FIND(" ",Заполните_Список!$F353,1)-1)</f>
        <v>#VALUE!</v>
      </c>
      <c r="H443" s="236" t="e">
        <f>MID(Заполните_Список!$F353,FIND(" ",Заполните_Список!$F353,1)+1,(FIND(" ",Заполните_Список!$F353,FIND(" ",Заполните_Список!$F353,1)+1)-FIND(" ",Заполните_Список!$F353,1))-1)</f>
        <v>#VALUE!</v>
      </c>
      <c r="I443" s="236" t="e">
        <f>RIGHT(Заполните_Список!$F353,LEN(Заполните_Список!$F353)-(FIND(" ",Заполните_Список!$F353,FIND(" ",Заполните_Список!$F353,1)+1)))</f>
        <v>#VALUE!</v>
      </c>
      <c r="J443" s="236"/>
      <c r="K443" s="347"/>
      <c r="L443" s="236"/>
      <c r="M443" s="236">
        <f>Заполните_Список!L353</f>
        <v>0</v>
      </c>
      <c r="N443" s="259" t="str">
        <f t="shared" si="23"/>
        <v/>
      </c>
      <c r="O443" s="236">
        <f>Заполните_Список!I353</f>
        <v>0</v>
      </c>
      <c r="P443" s="243"/>
      <c r="Q443" s="243"/>
      <c r="R443" s="243"/>
      <c r="S443" s="243"/>
      <c r="T443" s="236">
        <f>Заполните_Список!N352</f>
        <v>0</v>
      </c>
      <c r="U443" s="236">
        <f>Заполните_Список!O352</f>
        <v>0</v>
      </c>
      <c r="V443" s="236">
        <f>Заполните_Список!P352</f>
        <v>0</v>
      </c>
      <c r="W443" s="236">
        <f>Заполните_Список!Q352</f>
        <v>0</v>
      </c>
      <c r="X443" s="236">
        <f>Заполните_Список!R352</f>
        <v>0</v>
      </c>
      <c r="Y443" s="236">
        <f>Заполните_Список!S352</f>
        <v>0</v>
      </c>
      <c r="Z443" s="236">
        <f>Заполните_Список!T352</f>
        <v>0</v>
      </c>
      <c r="AA443" s="236">
        <f>Заполните_Список!U352</f>
        <v>0</v>
      </c>
      <c r="AB443" s="236">
        <f>Заполните_Список!V352</f>
        <v>0</v>
      </c>
      <c r="AC443" s="236">
        <f>Заполните_Список!W352</f>
        <v>0</v>
      </c>
      <c r="AD443" s="236">
        <f>Заполните_Список!X352</f>
        <v>0</v>
      </c>
      <c r="AE443" s="236">
        <f>Заполните_Список!Y352</f>
        <v>0</v>
      </c>
      <c r="AF443" s="236">
        <f>Заполните_Список!Z352</f>
        <v>0</v>
      </c>
      <c r="AG443" s="236">
        <f>Заполните_Список!AA352</f>
        <v>0</v>
      </c>
      <c r="AH443" s="236">
        <f>Заполните_Список!AB352</f>
        <v>0</v>
      </c>
      <c r="AI443" s="236">
        <f>Заполните_Список!AC352</f>
        <v>0</v>
      </c>
      <c r="AJ443" s="236">
        <f>Заполните_Список!AD352</f>
        <v>0</v>
      </c>
      <c r="AK443" s="236">
        <f>Заполните_Список!AE352</f>
        <v>0</v>
      </c>
      <c r="AL443" s="236">
        <f>Заполните_Список!AF352</f>
        <v>0</v>
      </c>
      <c r="AM443" s="236">
        <f>Заполните_Список!AG352</f>
        <v>0</v>
      </c>
      <c r="AN443" s="236">
        <f>Заполните_Список!AH352</f>
        <v>0</v>
      </c>
      <c r="AO443" s="236">
        <f>Заполните_Список!AI352</f>
        <v>0</v>
      </c>
      <c r="AP443" s="236">
        <f>Заполните_Список!AJ352</f>
        <v>0</v>
      </c>
      <c r="AQ443" s="236">
        <f>Заполните_Список!AK352</f>
        <v>0</v>
      </c>
    </row>
    <row r="444" spans="1:43" ht="18.75" customHeight="1">
      <c r="A444" s="243">
        <f>Заполните_Список!$B353</f>
        <v>441</v>
      </c>
      <c r="B444" s="244">
        <f>Заполните_Список!$C354</f>
        <v>0</v>
      </c>
      <c r="C444" s="258" t="str">
        <f t="shared" si="21"/>
        <v/>
      </c>
      <c r="D444" s="244">
        <f>Заполните_Список!$G354</f>
        <v>0</v>
      </c>
      <c r="E444" s="236"/>
      <c r="F444" s="243">
        <f t="shared" si="22"/>
        <v>441</v>
      </c>
      <c r="G444" s="236" t="e">
        <f>LEFT(Заполните_Список!$F354,FIND(" ",Заполните_Список!$F354,1)-1)</f>
        <v>#VALUE!</v>
      </c>
      <c r="H444" s="236" t="e">
        <f>MID(Заполните_Список!$F354,FIND(" ",Заполните_Список!$F354,1)+1,(FIND(" ",Заполните_Список!$F354,FIND(" ",Заполните_Список!$F354,1)+1)-FIND(" ",Заполните_Список!$F354,1))-1)</f>
        <v>#VALUE!</v>
      </c>
      <c r="I444" s="236" t="e">
        <f>RIGHT(Заполните_Список!$F354,LEN(Заполните_Список!$F354)-(FIND(" ",Заполните_Список!$F354,FIND(" ",Заполните_Список!$F354,1)+1)))</f>
        <v>#VALUE!</v>
      </c>
      <c r="J444" s="236"/>
      <c r="K444" s="347"/>
      <c r="L444" s="236"/>
      <c r="M444" s="236">
        <f>Заполните_Список!L354</f>
        <v>0</v>
      </c>
      <c r="N444" s="259" t="str">
        <f t="shared" si="23"/>
        <v/>
      </c>
      <c r="O444" s="236">
        <f>Заполните_Список!I354</f>
        <v>0</v>
      </c>
      <c r="P444" s="243"/>
      <c r="Q444" s="243"/>
      <c r="R444" s="243"/>
      <c r="S444" s="243"/>
      <c r="T444" s="236">
        <f>Заполните_Список!N353</f>
        <v>0</v>
      </c>
      <c r="U444" s="236">
        <f>Заполните_Список!O353</f>
        <v>0</v>
      </c>
      <c r="V444" s="236">
        <f>Заполните_Список!P353</f>
        <v>0</v>
      </c>
      <c r="W444" s="236">
        <f>Заполните_Список!Q353</f>
        <v>0</v>
      </c>
      <c r="X444" s="236">
        <f>Заполните_Список!R353</f>
        <v>0</v>
      </c>
      <c r="Y444" s="236">
        <f>Заполните_Список!S353</f>
        <v>0</v>
      </c>
      <c r="Z444" s="236">
        <f>Заполните_Список!T353</f>
        <v>0</v>
      </c>
      <c r="AA444" s="236">
        <f>Заполните_Список!U353</f>
        <v>0</v>
      </c>
      <c r="AB444" s="236">
        <f>Заполните_Список!V353</f>
        <v>0</v>
      </c>
      <c r="AC444" s="236">
        <f>Заполните_Список!W353</f>
        <v>0</v>
      </c>
      <c r="AD444" s="236">
        <f>Заполните_Список!X353</f>
        <v>0</v>
      </c>
      <c r="AE444" s="236">
        <f>Заполните_Список!Y353</f>
        <v>0</v>
      </c>
      <c r="AF444" s="236">
        <f>Заполните_Список!Z353</f>
        <v>0</v>
      </c>
      <c r="AG444" s="236">
        <f>Заполните_Список!AA353</f>
        <v>0</v>
      </c>
      <c r="AH444" s="236">
        <f>Заполните_Список!AB353</f>
        <v>0</v>
      </c>
      <c r="AI444" s="236">
        <f>Заполните_Список!AC353</f>
        <v>0</v>
      </c>
      <c r="AJ444" s="236">
        <f>Заполните_Список!AD353</f>
        <v>0</v>
      </c>
      <c r="AK444" s="236">
        <f>Заполните_Список!AE353</f>
        <v>0</v>
      </c>
      <c r="AL444" s="236">
        <f>Заполните_Список!AF353</f>
        <v>0</v>
      </c>
      <c r="AM444" s="236">
        <f>Заполните_Список!AG353</f>
        <v>0</v>
      </c>
      <c r="AN444" s="236">
        <f>Заполните_Список!AH353</f>
        <v>0</v>
      </c>
      <c r="AO444" s="236">
        <f>Заполните_Список!AI353</f>
        <v>0</v>
      </c>
      <c r="AP444" s="236">
        <f>Заполните_Список!AJ353</f>
        <v>0</v>
      </c>
      <c r="AQ444" s="236">
        <f>Заполните_Список!AK353</f>
        <v>0</v>
      </c>
    </row>
    <row r="445" spans="1:43" ht="18.75" customHeight="1">
      <c r="A445" s="243">
        <f>Заполните_Список!$B354</f>
        <v>442</v>
      </c>
      <c r="B445" s="244">
        <f>Заполните_Список!$C355</f>
        <v>0</v>
      </c>
      <c r="C445" s="258" t="str">
        <f t="shared" si="21"/>
        <v/>
      </c>
      <c r="D445" s="244">
        <f>Заполните_Список!$G355</f>
        <v>0</v>
      </c>
      <c r="E445" s="236"/>
      <c r="F445" s="243">
        <f t="shared" si="22"/>
        <v>442</v>
      </c>
      <c r="G445" s="236" t="e">
        <f>LEFT(Заполните_Список!$F355,FIND(" ",Заполните_Список!$F355,1)-1)</f>
        <v>#VALUE!</v>
      </c>
      <c r="H445" s="236" t="e">
        <f>MID(Заполните_Список!$F355,FIND(" ",Заполните_Список!$F355,1)+1,(FIND(" ",Заполните_Список!$F355,FIND(" ",Заполните_Список!$F355,1)+1)-FIND(" ",Заполните_Список!$F355,1))-1)</f>
        <v>#VALUE!</v>
      </c>
      <c r="I445" s="236" t="e">
        <f>RIGHT(Заполните_Список!$F355,LEN(Заполните_Список!$F355)-(FIND(" ",Заполните_Список!$F355,FIND(" ",Заполните_Список!$F355,1)+1)))</f>
        <v>#VALUE!</v>
      </c>
      <c r="J445" s="236"/>
      <c r="K445" s="347"/>
      <c r="L445" s="236"/>
      <c r="M445" s="236">
        <f>Заполните_Список!L355</f>
        <v>0</v>
      </c>
      <c r="N445" s="259" t="str">
        <f t="shared" si="23"/>
        <v/>
      </c>
      <c r="O445" s="236">
        <f>Заполните_Список!I355</f>
        <v>0</v>
      </c>
      <c r="P445" s="243"/>
      <c r="Q445" s="243"/>
      <c r="R445" s="243"/>
      <c r="S445" s="243"/>
      <c r="T445" s="236">
        <f>Заполните_Список!N354</f>
        <v>0</v>
      </c>
      <c r="U445" s="236">
        <f>Заполните_Список!O354</f>
        <v>0</v>
      </c>
      <c r="V445" s="236">
        <f>Заполните_Список!P354</f>
        <v>0</v>
      </c>
      <c r="W445" s="236">
        <f>Заполните_Список!Q354</f>
        <v>0</v>
      </c>
      <c r="X445" s="236">
        <f>Заполните_Список!R354</f>
        <v>0</v>
      </c>
      <c r="Y445" s="236">
        <f>Заполните_Список!S354</f>
        <v>0</v>
      </c>
      <c r="Z445" s="236">
        <f>Заполните_Список!T354</f>
        <v>0</v>
      </c>
      <c r="AA445" s="236">
        <f>Заполните_Список!U354</f>
        <v>0</v>
      </c>
      <c r="AB445" s="236">
        <f>Заполните_Список!V354</f>
        <v>0</v>
      </c>
      <c r="AC445" s="236">
        <f>Заполните_Список!W354</f>
        <v>0</v>
      </c>
      <c r="AD445" s="236">
        <f>Заполните_Список!X354</f>
        <v>0</v>
      </c>
      <c r="AE445" s="236">
        <f>Заполните_Список!Y354</f>
        <v>0</v>
      </c>
      <c r="AF445" s="236">
        <f>Заполните_Список!Z354</f>
        <v>0</v>
      </c>
      <c r="AG445" s="236">
        <f>Заполните_Список!AA354</f>
        <v>0</v>
      </c>
      <c r="AH445" s="236">
        <f>Заполните_Список!AB354</f>
        <v>0</v>
      </c>
      <c r="AI445" s="236">
        <f>Заполните_Список!AC354</f>
        <v>0</v>
      </c>
      <c r="AJ445" s="236">
        <f>Заполните_Список!AD354</f>
        <v>0</v>
      </c>
      <c r="AK445" s="236">
        <f>Заполните_Список!AE354</f>
        <v>0</v>
      </c>
      <c r="AL445" s="236">
        <f>Заполните_Список!AF354</f>
        <v>0</v>
      </c>
      <c r="AM445" s="236">
        <f>Заполните_Список!AG354</f>
        <v>0</v>
      </c>
      <c r="AN445" s="236">
        <f>Заполните_Список!AH354</f>
        <v>0</v>
      </c>
      <c r="AO445" s="236">
        <f>Заполните_Список!AI354</f>
        <v>0</v>
      </c>
      <c r="AP445" s="236">
        <f>Заполните_Список!AJ354</f>
        <v>0</v>
      </c>
      <c r="AQ445" s="236">
        <f>Заполните_Список!AK354</f>
        <v>0</v>
      </c>
    </row>
    <row r="446" spans="1:43" ht="18.75" customHeight="1">
      <c r="A446" s="243">
        <f>Заполните_Список!$B355</f>
        <v>443</v>
      </c>
      <c r="B446" s="244">
        <f>Заполните_Список!$C356</f>
        <v>0</v>
      </c>
      <c r="C446" s="258" t="str">
        <f t="shared" si="21"/>
        <v/>
      </c>
      <c r="D446" s="244">
        <f>Заполните_Список!$G356</f>
        <v>0</v>
      </c>
      <c r="E446" s="236"/>
      <c r="F446" s="243">
        <f t="shared" si="22"/>
        <v>443</v>
      </c>
      <c r="G446" s="236" t="e">
        <f>LEFT(Заполните_Список!$F356,FIND(" ",Заполните_Список!$F356,1)-1)</f>
        <v>#VALUE!</v>
      </c>
      <c r="H446" s="236" t="e">
        <f>MID(Заполните_Список!$F356,FIND(" ",Заполните_Список!$F356,1)+1,(FIND(" ",Заполните_Список!$F356,FIND(" ",Заполните_Список!$F356,1)+1)-FIND(" ",Заполните_Список!$F356,1))-1)</f>
        <v>#VALUE!</v>
      </c>
      <c r="I446" s="236" t="e">
        <f>RIGHT(Заполните_Список!$F356,LEN(Заполните_Список!$F356)-(FIND(" ",Заполните_Список!$F356,FIND(" ",Заполните_Список!$F356,1)+1)))</f>
        <v>#VALUE!</v>
      </c>
      <c r="J446" s="236"/>
      <c r="K446" s="347"/>
      <c r="L446" s="236"/>
      <c r="M446" s="236">
        <f>Заполните_Список!L356</f>
        <v>0</v>
      </c>
      <c r="N446" s="259" t="str">
        <f t="shared" si="23"/>
        <v/>
      </c>
      <c r="O446" s="236">
        <f>Заполните_Список!I356</f>
        <v>0</v>
      </c>
      <c r="P446" s="243"/>
      <c r="Q446" s="243"/>
      <c r="R446" s="243"/>
      <c r="S446" s="243"/>
      <c r="T446" s="236">
        <f>Заполните_Список!N355</f>
        <v>0</v>
      </c>
      <c r="U446" s="236">
        <f>Заполните_Список!O355</f>
        <v>0</v>
      </c>
      <c r="V446" s="236">
        <f>Заполните_Список!P355</f>
        <v>0</v>
      </c>
      <c r="W446" s="236">
        <f>Заполните_Список!Q355</f>
        <v>0</v>
      </c>
      <c r="X446" s="236">
        <f>Заполните_Список!R355</f>
        <v>0</v>
      </c>
      <c r="Y446" s="236">
        <f>Заполните_Список!S355</f>
        <v>0</v>
      </c>
      <c r="Z446" s="236">
        <f>Заполните_Список!T355</f>
        <v>0</v>
      </c>
      <c r="AA446" s="236">
        <f>Заполните_Список!U355</f>
        <v>0</v>
      </c>
      <c r="AB446" s="236">
        <f>Заполните_Список!V355</f>
        <v>0</v>
      </c>
      <c r="AC446" s="236">
        <f>Заполните_Список!W355</f>
        <v>0</v>
      </c>
      <c r="AD446" s="236">
        <f>Заполните_Список!X355</f>
        <v>0</v>
      </c>
      <c r="AE446" s="236">
        <f>Заполните_Список!Y355</f>
        <v>0</v>
      </c>
      <c r="AF446" s="236">
        <f>Заполните_Список!Z355</f>
        <v>0</v>
      </c>
      <c r="AG446" s="236">
        <f>Заполните_Список!AA355</f>
        <v>0</v>
      </c>
      <c r="AH446" s="236">
        <f>Заполните_Список!AB355</f>
        <v>0</v>
      </c>
      <c r="AI446" s="236">
        <f>Заполните_Список!AC355</f>
        <v>0</v>
      </c>
      <c r="AJ446" s="236">
        <f>Заполните_Список!AD355</f>
        <v>0</v>
      </c>
      <c r="AK446" s="236">
        <f>Заполните_Список!AE355</f>
        <v>0</v>
      </c>
      <c r="AL446" s="236">
        <f>Заполните_Список!AF355</f>
        <v>0</v>
      </c>
      <c r="AM446" s="236">
        <f>Заполните_Список!AG355</f>
        <v>0</v>
      </c>
      <c r="AN446" s="236">
        <f>Заполните_Список!AH355</f>
        <v>0</v>
      </c>
      <c r="AO446" s="236">
        <f>Заполните_Список!AI355</f>
        <v>0</v>
      </c>
      <c r="AP446" s="236">
        <f>Заполните_Список!AJ355</f>
        <v>0</v>
      </c>
      <c r="AQ446" s="236">
        <f>Заполните_Список!AK355</f>
        <v>0</v>
      </c>
    </row>
    <row r="447" spans="1:43" ht="18.75" customHeight="1">
      <c r="A447" s="243">
        <f>Заполните_Список!$B356</f>
        <v>444</v>
      </c>
      <c r="B447" s="244">
        <f>Заполните_Список!$C357</f>
        <v>0</v>
      </c>
      <c r="C447" s="258" t="str">
        <f t="shared" si="21"/>
        <v/>
      </c>
      <c r="D447" s="244">
        <f>Заполните_Список!$G357</f>
        <v>0</v>
      </c>
      <c r="E447" s="236"/>
      <c r="F447" s="243">
        <f t="shared" si="22"/>
        <v>444</v>
      </c>
      <c r="G447" s="236" t="e">
        <f>LEFT(Заполните_Список!$F357,FIND(" ",Заполните_Список!$F357,1)-1)</f>
        <v>#VALUE!</v>
      </c>
      <c r="H447" s="236" t="e">
        <f>MID(Заполните_Список!$F357,FIND(" ",Заполните_Список!$F357,1)+1,(FIND(" ",Заполните_Список!$F357,FIND(" ",Заполните_Список!$F357,1)+1)-FIND(" ",Заполните_Список!$F357,1))-1)</f>
        <v>#VALUE!</v>
      </c>
      <c r="I447" s="236" t="e">
        <f>RIGHT(Заполните_Список!$F357,LEN(Заполните_Список!$F357)-(FIND(" ",Заполните_Список!$F357,FIND(" ",Заполните_Список!$F357,1)+1)))</f>
        <v>#VALUE!</v>
      </c>
      <c r="J447" s="236"/>
      <c r="K447" s="347"/>
      <c r="L447" s="236"/>
      <c r="M447" s="236">
        <f>Заполните_Список!L357</f>
        <v>0</v>
      </c>
      <c r="N447" s="259" t="str">
        <f t="shared" si="23"/>
        <v/>
      </c>
      <c r="O447" s="236">
        <f>Заполните_Список!I357</f>
        <v>0</v>
      </c>
      <c r="P447" s="243"/>
      <c r="Q447" s="243"/>
      <c r="R447" s="243"/>
      <c r="S447" s="243"/>
      <c r="T447" s="236">
        <f>Заполните_Список!N356</f>
        <v>0</v>
      </c>
      <c r="U447" s="236">
        <f>Заполните_Список!O356</f>
        <v>0</v>
      </c>
      <c r="V447" s="236">
        <f>Заполните_Список!P356</f>
        <v>0</v>
      </c>
      <c r="W447" s="236">
        <f>Заполните_Список!Q356</f>
        <v>0</v>
      </c>
      <c r="X447" s="236">
        <f>Заполните_Список!R356</f>
        <v>0</v>
      </c>
      <c r="Y447" s="236">
        <f>Заполните_Список!S356</f>
        <v>0</v>
      </c>
      <c r="Z447" s="236">
        <f>Заполните_Список!T356</f>
        <v>0</v>
      </c>
      <c r="AA447" s="236">
        <f>Заполните_Список!U356</f>
        <v>0</v>
      </c>
      <c r="AB447" s="236">
        <f>Заполните_Список!V356</f>
        <v>0</v>
      </c>
      <c r="AC447" s="236">
        <f>Заполните_Список!W356</f>
        <v>0</v>
      </c>
      <c r="AD447" s="236">
        <f>Заполните_Список!X356</f>
        <v>0</v>
      </c>
      <c r="AE447" s="236">
        <f>Заполните_Список!Y356</f>
        <v>0</v>
      </c>
      <c r="AF447" s="236">
        <f>Заполните_Список!Z356</f>
        <v>0</v>
      </c>
      <c r="AG447" s="236">
        <f>Заполните_Список!AA356</f>
        <v>0</v>
      </c>
      <c r="AH447" s="236">
        <f>Заполните_Список!AB356</f>
        <v>0</v>
      </c>
      <c r="AI447" s="236">
        <f>Заполните_Список!AC356</f>
        <v>0</v>
      </c>
      <c r="AJ447" s="236">
        <f>Заполните_Список!AD356</f>
        <v>0</v>
      </c>
      <c r="AK447" s="236">
        <f>Заполните_Список!AE356</f>
        <v>0</v>
      </c>
      <c r="AL447" s="236">
        <f>Заполните_Список!AF356</f>
        <v>0</v>
      </c>
      <c r="AM447" s="236">
        <f>Заполните_Список!AG356</f>
        <v>0</v>
      </c>
      <c r="AN447" s="236">
        <f>Заполните_Список!AH356</f>
        <v>0</v>
      </c>
      <c r="AO447" s="236">
        <f>Заполните_Список!AI356</f>
        <v>0</v>
      </c>
      <c r="AP447" s="236">
        <f>Заполните_Список!AJ356</f>
        <v>0</v>
      </c>
      <c r="AQ447" s="236">
        <f>Заполните_Список!AK356</f>
        <v>0</v>
      </c>
    </row>
    <row r="448" spans="1:43" ht="18.75" customHeight="1">
      <c r="A448" s="243">
        <f>Заполните_Список!$B357</f>
        <v>445</v>
      </c>
      <c r="B448" s="244">
        <f>Заполните_Список!$C358</f>
        <v>0</v>
      </c>
      <c r="C448" s="258" t="str">
        <f t="shared" si="21"/>
        <v/>
      </c>
      <c r="D448" s="244">
        <f>Заполните_Список!$G358</f>
        <v>0</v>
      </c>
      <c r="E448" s="236"/>
      <c r="F448" s="243">
        <f t="shared" si="22"/>
        <v>445</v>
      </c>
      <c r="G448" s="236" t="e">
        <f>LEFT(Заполните_Список!$F358,FIND(" ",Заполните_Список!$F358,1)-1)</f>
        <v>#VALUE!</v>
      </c>
      <c r="H448" s="236" t="e">
        <f>MID(Заполните_Список!$F358,FIND(" ",Заполните_Список!$F358,1)+1,(FIND(" ",Заполните_Список!$F358,FIND(" ",Заполните_Список!$F358,1)+1)-FIND(" ",Заполните_Список!$F358,1))-1)</f>
        <v>#VALUE!</v>
      </c>
      <c r="I448" s="236" t="e">
        <f>RIGHT(Заполните_Список!$F358,LEN(Заполните_Список!$F358)-(FIND(" ",Заполните_Список!$F358,FIND(" ",Заполните_Список!$F358,1)+1)))</f>
        <v>#VALUE!</v>
      </c>
      <c r="J448" s="236"/>
      <c r="K448" s="347"/>
      <c r="L448" s="236"/>
      <c r="M448" s="236">
        <f>Заполните_Список!L358</f>
        <v>0</v>
      </c>
      <c r="N448" s="259" t="str">
        <f t="shared" si="23"/>
        <v/>
      </c>
      <c r="O448" s="236">
        <f>Заполните_Список!I358</f>
        <v>0</v>
      </c>
      <c r="P448" s="243"/>
      <c r="Q448" s="243"/>
      <c r="R448" s="243"/>
      <c r="S448" s="243"/>
      <c r="T448" s="236">
        <f>Заполните_Список!N357</f>
        <v>0</v>
      </c>
      <c r="U448" s="236">
        <f>Заполните_Список!O357</f>
        <v>0</v>
      </c>
      <c r="V448" s="236">
        <f>Заполните_Список!P357</f>
        <v>0</v>
      </c>
      <c r="W448" s="236">
        <f>Заполните_Список!Q357</f>
        <v>0</v>
      </c>
      <c r="X448" s="236">
        <f>Заполните_Список!R357</f>
        <v>0</v>
      </c>
      <c r="Y448" s="236">
        <f>Заполните_Список!S357</f>
        <v>0</v>
      </c>
      <c r="Z448" s="236">
        <f>Заполните_Список!T357</f>
        <v>0</v>
      </c>
      <c r="AA448" s="236">
        <f>Заполните_Список!U357</f>
        <v>0</v>
      </c>
      <c r="AB448" s="236">
        <f>Заполните_Список!V357</f>
        <v>0</v>
      </c>
      <c r="AC448" s="236">
        <f>Заполните_Список!W357</f>
        <v>0</v>
      </c>
      <c r="AD448" s="236">
        <f>Заполните_Список!X357</f>
        <v>0</v>
      </c>
      <c r="AE448" s="236">
        <f>Заполните_Список!Y357</f>
        <v>0</v>
      </c>
      <c r="AF448" s="236">
        <f>Заполните_Список!Z357</f>
        <v>0</v>
      </c>
      <c r="AG448" s="236">
        <f>Заполните_Список!AA357</f>
        <v>0</v>
      </c>
      <c r="AH448" s="236">
        <f>Заполните_Список!AB357</f>
        <v>0</v>
      </c>
      <c r="AI448" s="236">
        <f>Заполните_Список!AC357</f>
        <v>0</v>
      </c>
      <c r="AJ448" s="236">
        <f>Заполните_Список!AD357</f>
        <v>0</v>
      </c>
      <c r="AK448" s="236">
        <f>Заполните_Список!AE357</f>
        <v>0</v>
      </c>
      <c r="AL448" s="236">
        <f>Заполните_Список!AF357</f>
        <v>0</v>
      </c>
      <c r="AM448" s="236">
        <f>Заполните_Список!AG357</f>
        <v>0</v>
      </c>
      <c r="AN448" s="236">
        <f>Заполните_Список!AH357</f>
        <v>0</v>
      </c>
      <c r="AO448" s="236">
        <f>Заполните_Список!AI357</f>
        <v>0</v>
      </c>
      <c r="AP448" s="236">
        <f>Заполните_Список!AJ357</f>
        <v>0</v>
      </c>
      <c r="AQ448" s="236">
        <f>Заполните_Список!AK357</f>
        <v>0</v>
      </c>
    </row>
    <row r="449" spans="1:43" ht="18.75" customHeight="1">
      <c r="A449" s="243">
        <f>Заполните_Список!$B358</f>
        <v>446</v>
      </c>
      <c r="B449" s="244">
        <f>Заполните_Список!$C359</f>
        <v>0</v>
      </c>
      <c r="C449" s="258" t="str">
        <f t="shared" si="21"/>
        <v/>
      </c>
      <c r="D449" s="244">
        <f>Заполните_Список!$G359</f>
        <v>0</v>
      </c>
      <c r="E449" s="236"/>
      <c r="F449" s="243">
        <f t="shared" si="22"/>
        <v>446</v>
      </c>
      <c r="G449" s="236" t="e">
        <f>LEFT(Заполните_Список!$F359,FIND(" ",Заполните_Список!$F359,1)-1)</f>
        <v>#VALUE!</v>
      </c>
      <c r="H449" s="236" t="e">
        <f>MID(Заполните_Список!$F359,FIND(" ",Заполните_Список!$F359,1)+1,(FIND(" ",Заполните_Список!$F359,FIND(" ",Заполните_Список!$F359,1)+1)-FIND(" ",Заполните_Список!$F359,1))-1)</f>
        <v>#VALUE!</v>
      </c>
      <c r="I449" s="236" t="e">
        <f>RIGHT(Заполните_Список!$F359,LEN(Заполните_Список!$F359)-(FIND(" ",Заполните_Список!$F359,FIND(" ",Заполните_Список!$F359,1)+1)))</f>
        <v>#VALUE!</v>
      </c>
      <c r="J449" s="236"/>
      <c r="K449" s="347"/>
      <c r="L449" s="236"/>
      <c r="M449" s="236">
        <f>Заполните_Список!L359</f>
        <v>0</v>
      </c>
      <c r="N449" s="259" t="str">
        <f t="shared" si="23"/>
        <v/>
      </c>
      <c r="O449" s="236">
        <f>Заполните_Список!I359</f>
        <v>0</v>
      </c>
      <c r="P449" s="243"/>
      <c r="Q449" s="243"/>
      <c r="R449" s="243"/>
      <c r="S449" s="243"/>
      <c r="T449" s="236">
        <f>Заполните_Список!N358</f>
        <v>0</v>
      </c>
      <c r="U449" s="236">
        <f>Заполните_Список!O358</f>
        <v>0</v>
      </c>
      <c r="V449" s="236">
        <f>Заполните_Список!P358</f>
        <v>0</v>
      </c>
      <c r="W449" s="236">
        <f>Заполните_Список!Q358</f>
        <v>0</v>
      </c>
      <c r="X449" s="236">
        <f>Заполните_Список!R358</f>
        <v>0</v>
      </c>
      <c r="Y449" s="236">
        <f>Заполните_Список!S358</f>
        <v>0</v>
      </c>
      <c r="Z449" s="236">
        <f>Заполните_Список!T358</f>
        <v>0</v>
      </c>
      <c r="AA449" s="236">
        <f>Заполните_Список!U358</f>
        <v>0</v>
      </c>
      <c r="AB449" s="236">
        <f>Заполните_Список!V358</f>
        <v>0</v>
      </c>
      <c r="AC449" s="236">
        <f>Заполните_Список!W358</f>
        <v>0</v>
      </c>
      <c r="AD449" s="236">
        <f>Заполните_Список!X358</f>
        <v>0</v>
      </c>
      <c r="AE449" s="236">
        <f>Заполните_Список!Y358</f>
        <v>0</v>
      </c>
      <c r="AF449" s="236">
        <f>Заполните_Список!Z358</f>
        <v>0</v>
      </c>
      <c r="AG449" s="236">
        <f>Заполните_Список!AA358</f>
        <v>0</v>
      </c>
      <c r="AH449" s="236">
        <f>Заполните_Список!AB358</f>
        <v>0</v>
      </c>
      <c r="AI449" s="236">
        <f>Заполните_Список!AC358</f>
        <v>0</v>
      </c>
      <c r="AJ449" s="236">
        <f>Заполните_Список!AD358</f>
        <v>0</v>
      </c>
      <c r="AK449" s="236">
        <f>Заполните_Список!AE358</f>
        <v>0</v>
      </c>
      <c r="AL449" s="236">
        <f>Заполните_Список!AF358</f>
        <v>0</v>
      </c>
      <c r="AM449" s="236">
        <f>Заполните_Список!AG358</f>
        <v>0</v>
      </c>
      <c r="AN449" s="236">
        <f>Заполните_Список!AH358</f>
        <v>0</v>
      </c>
      <c r="AO449" s="236">
        <f>Заполните_Список!AI358</f>
        <v>0</v>
      </c>
      <c r="AP449" s="236">
        <f>Заполните_Список!AJ358</f>
        <v>0</v>
      </c>
      <c r="AQ449" s="236">
        <f>Заполните_Список!AK358</f>
        <v>0</v>
      </c>
    </row>
    <row r="450" spans="1:43" ht="18.75" customHeight="1">
      <c r="A450" s="243">
        <f>Заполните_Список!$B359</f>
        <v>447</v>
      </c>
      <c r="B450" s="244">
        <f>Заполните_Список!$C360</f>
        <v>0</v>
      </c>
      <c r="C450" s="258" t="str">
        <f t="shared" si="21"/>
        <v/>
      </c>
      <c r="D450" s="244">
        <f>Заполните_Список!$G360</f>
        <v>0</v>
      </c>
      <c r="E450" s="236"/>
      <c r="F450" s="243">
        <f t="shared" si="22"/>
        <v>447</v>
      </c>
      <c r="G450" s="236" t="e">
        <f>LEFT(Заполните_Список!$F360,FIND(" ",Заполните_Список!$F360,1)-1)</f>
        <v>#VALUE!</v>
      </c>
      <c r="H450" s="236" t="e">
        <f>MID(Заполните_Список!$F360,FIND(" ",Заполните_Список!$F360,1)+1,(FIND(" ",Заполните_Список!$F360,FIND(" ",Заполните_Список!$F360,1)+1)-FIND(" ",Заполните_Список!$F360,1))-1)</f>
        <v>#VALUE!</v>
      </c>
      <c r="I450" s="236" t="e">
        <f>RIGHT(Заполните_Список!$F360,LEN(Заполните_Список!$F360)-(FIND(" ",Заполните_Список!$F360,FIND(" ",Заполните_Список!$F360,1)+1)))</f>
        <v>#VALUE!</v>
      </c>
      <c r="J450" s="236"/>
      <c r="K450" s="347"/>
      <c r="L450" s="236"/>
      <c r="M450" s="236">
        <f>Заполните_Список!L360</f>
        <v>0</v>
      </c>
      <c r="N450" s="259" t="str">
        <f t="shared" si="23"/>
        <v/>
      </c>
      <c r="O450" s="236">
        <f>Заполните_Список!I360</f>
        <v>0</v>
      </c>
      <c r="P450" s="243"/>
      <c r="Q450" s="243"/>
      <c r="R450" s="243"/>
      <c r="S450" s="243"/>
      <c r="T450" s="236">
        <f>Заполните_Список!N359</f>
        <v>0</v>
      </c>
      <c r="U450" s="236">
        <f>Заполните_Список!O359</f>
        <v>0</v>
      </c>
      <c r="V450" s="236">
        <f>Заполните_Список!P359</f>
        <v>0</v>
      </c>
      <c r="W450" s="236">
        <f>Заполните_Список!Q359</f>
        <v>0</v>
      </c>
      <c r="X450" s="236">
        <f>Заполните_Список!R359</f>
        <v>0</v>
      </c>
      <c r="Y450" s="236">
        <f>Заполните_Список!S359</f>
        <v>0</v>
      </c>
      <c r="Z450" s="236">
        <f>Заполните_Список!T359</f>
        <v>0</v>
      </c>
      <c r="AA450" s="236">
        <f>Заполните_Список!U359</f>
        <v>0</v>
      </c>
      <c r="AB450" s="236">
        <f>Заполните_Список!V359</f>
        <v>0</v>
      </c>
      <c r="AC450" s="236">
        <f>Заполните_Список!W359</f>
        <v>0</v>
      </c>
      <c r="AD450" s="236">
        <f>Заполните_Список!X359</f>
        <v>0</v>
      </c>
      <c r="AE450" s="236">
        <f>Заполните_Список!Y359</f>
        <v>0</v>
      </c>
      <c r="AF450" s="236">
        <f>Заполните_Список!Z359</f>
        <v>0</v>
      </c>
      <c r="AG450" s="236">
        <f>Заполните_Список!AA359</f>
        <v>0</v>
      </c>
      <c r="AH450" s="236">
        <f>Заполните_Список!AB359</f>
        <v>0</v>
      </c>
      <c r="AI450" s="236">
        <f>Заполните_Список!AC359</f>
        <v>0</v>
      </c>
      <c r="AJ450" s="236">
        <f>Заполните_Список!AD359</f>
        <v>0</v>
      </c>
      <c r="AK450" s="236">
        <f>Заполните_Список!AE359</f>
        <v>0</v>
      </c>
      <c r="AL450" s="236">
        <f>Заполните_Список!AF359</f>
        <v>0</v>
      </c>
      <c r="AM450" s="236">
        <f>Заполните_Список!AG359</f>
        <v>0</v>
      </c>
      <c r="AN450" s="236">
        <f>Заполните_Список!AH359</f>
        <v>0</v>
      </c>
      <c r="AO450" s="236">
        <f>Заполните_Список!AI359</f>
        <v>0</v>
      </c>
      <c r="AP450" s="236">
        <f>Заполните_Список!AJ359</f>
        <v>0</v>
      </c>
      <c r="AQ450" s="236">
        <f>Заполните_Список!AK359</f>
        <v>0</v>
      </c>
    </row>
    <row r="451" spans="1:43" ht="18.75" customHeight="1">
      <c r="A451" s="243">
        <f>Заполните_Список!$B360</f>
        <v>448</v>
      </c>
      <c r="B451" s="244">
        <f>Заполните_Список!$C361</f>
        <v>0</v>
      </c>
      <c r="C451" s="258" t="str">
        <f t="shared" si="21"/>
        <v/>
      </c>
      <c r="D451" s="244">
        <f>Заполните_Список!$G361</f>
        <v>0</v>
      </c>
      <c r="E451" s="236"/>
      <c r="F451" s="243">
        <f t="shared" si="22"/>
        <v>448</v>
      </c>
      <c r="G451" s="236" t="e">
        <f>LEFT(Заполните_Список!$F361,FIND(" ",Заполните_Список!$F361,1)-1)</f>
        <v>#VALUE!</v>
      </c>
      <c r="H451" s="236" t="e">
        <f>MID(Заполните_Список!$F361,FIND(" ",Заполните_Список!$F361,1)+1,(FIND(" ",Заполните_Список!$F361,FIND(" ",Заполните_Список!$F361,1)+1)-FIND(" ",Заполните_Список!$F361,1))-1)</f>
        <v>#VALUE!</v>
      </c>
      <c r="I451" s="236" t="e">
        <f>RIGHT(Заполните_Список!$F361,LEN(Заполните_Список!$F361)-(FIND(" ",Заполните_Список!$F361,FIND(" ",Заполните_Список!$F361,1)+1)))</f>
        <v>#VALUE!</v>
      </c>
      <c r="J451" s="236"/>
      <c r="K451" s="347"/>
      <c r="L451" s="236"/>
      <c r="M451" s="236">
        <f>Заполните_Список!L361</f>
        <v>0</v>
      </c>
      <c r="N451" s="259" t="str">
        <f t="shared" si="23"/>
        <v/>
      </c>
      <c r="O451" s="236">
        <f>Заполните_Список!I361</f>
        <v>0</v>
      </c>
      <c r="P451" s="243"/>
      <c r="Q451" s="243"/>
      <c r="R451" s="243"/>
      <c r="S451" s="243"/>
      <c r="T451" s="236">
        <f>Заполните_Список!N360</f>
        <v>0</v>
      </c>
      <c r="U451" s="236">
        <f>Заполните_Список!O360</f>
        <v>0</v>
      </c>
      <c r="V451" s="236">
        <f>Заполните_Список!P360</f>
        <v>0</v>
      </c>
      <c r="W451" s="236">
        <f>Заполните_Список!Q360</f>
        <v>0</v>
      </c>
      <c r="X451" s="236">
        <f>Заполните_Список!R360</f>
        <v>0</v>
      </c>
      <c r="Y451" s="236">
        <f>Заполните_Список!S360</f>
        <v>0</v>
      </c>
      <c r="Z451" s="236">
        <f>Заполните_Список!T360</f>
        <v>0</v>
      </c>
      <c r="AA451" s="236">
        <f>Заполните_Список!U360</f>
        <v>0</v>
      </c>
      <c r="AB451" s="236">
        <f>Заполните_Список!V360</f>
        <v>0</v>
      </c>
      <c r="AC451" s="236">
        <f>Заполните_Список!W360</f>
        <v>0</v>
      </c>
      <c r="AD451" s="236">
        <f>Заполните_Список!X360</f>
        <v>0</v>
      </c>
      <c r="AE451" s="236">
        <f>Заполните_Список!Y360</f>
        <v>0</v>
      </c>
      <c r="AF451" s="236">
        <f>Заполните_Список!Z360</f>
        <v>0</v>
      </c>
      <c r="AG451" s="236">
        <f>Заполните_Список!AA360</f>
        <v>0</v>
      </c>
      <c r="AH451" s="236">
        <f>Заполните_Список!AB360</f>
        <v>0</v>
      </c>
      <c r="AI451" s="236">
        <f>Заполните_Список!AC360</f>
        <v>0</v>
      </c>
      <c r="AJ451" s="236">
        <f>Заполните_Список!AD360</f>
        <v>0</v>
      </c>
      <c r="AK451" s="236">
        <f>Заполните_Список!AE360</f>
        <v>0</v>
      </c>
      <c r="AL451" s="236">
        <f>Заполните_Список!AF360</f>
        <v>0</v>
      </c>
      <c r="AM451" s="236">
        <f>Заполните_Список!AG360</f>
        <v>0</v>
      </c>
      <c r="AN451" s="236">
        <f>Заполните_Список!AH360</f>
        <v>0</v>
      </c>
      <c r="AO451" s="236">
        <f>Заполните_Список!AI360</f>
        <v>0</v>
      </c>
      <c r="AP451" s="236">
        <f>Заполните_Список!AJ360</f>
        <v>0</v>
      </c>
      <c r="AQ451" s="236">
        <f>Заполните_Список!AK360</f>
        <v>0</v>
      </c>
    </row>
    <row r="452" spans="1:43" ht="18.75" customHeight="1">
      <c r="A452" s="243">
        <f>Заполните_Список!$B361</f>
        <v>449</v>
      </c>
      <c r="B452" s="244">
        <f>Заполните_Список!$C362</f>
        <v>0</v>
      </c>
      <c r="C452" s="258" t="str">
        <f t="shared" si="21"/>
        <v/>
      </c>
      <c r="D452" s="244">
        <f>Заполните_Список!$G362</f>
        <v>0</v>
      </c>
      <c r="E452" s="236"/>
      <c r="F452" s="243">
        <f t="shared" si="22"/>
        <v>449</v>
      </c>
      <c r="G452" s="236" t="e">
        <f>LEFT(Заполните_Список!$F362,FIND(" ",Заполните_Список!$F362,1)-1)</f>
        <v>#VALUE!</v>
      </c>
      <c r="H452" s="236" t="e">
        <f>MID(Заполните_Список!$F362,FIND(" ",Заполните_Список!$F362,1)+1,(FIND(" ",Заполните_Список!$F362,FIND(" ",Заполните_Список!$F362,1)+1)-FIND(" ",Заполните_Список!$F362,1))-1)</f>
        <v>#VALUE!</v>
      </c>
      <c r="I452" s="236" t="e">
        <f>RIGHT(Заполните_Список!$F362,LEN(Заполните_Список!$F362)-(FIND(" ",Заполните_Список!$F362,FIND(" ",Заполните_Список!$F362,1)+1)))</f>
        <v>#VALUE!</v>
      </c>
      <c r="J452" s="236"/>
      <c r="K452" s="347"/>
      <c r="L452" s="236"/>
      <c r="M452" s="236">
        <f>Заполните_Список!L362</f>
        <v>0</v>
      </c>
      <c r="N452" s="259" t="str">
        <f t="shared" si="23"/>
        <v/>
      </c>
      <c r="O452" s="236">
        <f>Заполните_Список!I362</f>
        <v>0</v>
      </c>
      <c r="P452" s="243"/>
      <c r="Q452" s="243"/>
      <c r="R452" s="243"/>
      <c r="S452" s="243"/>
      <c r="T452" s="236">
        <f>Заполните_Список!N361</f>
        <v>0</v>
      </c>
      <c r="U452" s="236">
        <f>Заполните_Список!O361</f>
        <v>0</v>
      </c>
      <c r="V452" s="236">
        <f>Заполните_Список!P361</f>
        <v>0</v>
      </c>
      <c r="W452" s="236">
        <f>Заполните_Список!Q361</f>
        <v>0</v>
      </c>
      <c r="X452" s="236">
        <f>Заполните_Список!R361</f>
        <v>0</v>
      </c>
      <c r="Y452" s="236">
        <f>Заполните_Список!S361</f>
        <v>0</v>
      </c>
      <c r="Z452" s="236">
        <f>Заполните_Список!T361</f>
        <v>0</v>
      </c>
      <c r="AA452" s="236">
        <f>Заполните_Список!U361</f>
        <v>0</v>
      </c>
      <c r="AB452" s="236">
        <f>Заполните_Список!V361</f>
        <v>0</v>
      </c>
      <c r="AC452" s="236">
        <f>Заполните_Список!W361</f>
        <v>0</v>
      </c>
      <c r="AD452" s="236">
        <f>Заполните_Список!X361</f>
        <v>0</v>
      </c>
      <c r="AE452" s="236">
        <f>Заполните_Список!Y361</f>
        <v>0</v>
      </c>
      <c r="AF452" s="236">
        <f>Заполните_Список!Z361</f>
        <v>0</v>
      </c>
      <c r="AG452" s="236">
        <f>Заполните_Список!AA361</f>
        <v>0</v>
      </c>
      <c r="AH452" s="236">
        <f>Заполните_Список!AB361</f>
        <v>0</v>
      </c>
      <c r="AI452" s="236">
        <f>Заполните_Список!AC361</f>
        <v>0</v>
      </c>
      <c r="AJ452" s="236">
        <f>Заполните_Список!AD361</f>
        <v>0</v>
      </c>
      <c r="AK452" s="236">
        <f>Заполните_Список!AE361</f>
        <v>0</v>
      </c>
      <c r="AL452" s="236">
        <f>Заполните_Список!AF361</f>
        <v>0</v>
      </c>
      <c r="AM452" s="236">
        <f>Заполните_Список!AG361</f>
        <v>0</v>
      </c>
      <c r="AN452" s="236">
        <f>Заполните_Список!AH361</f>
        <v>0</v>
      </c>
      <c r="AO452" s="236">
        <f>Заполните_Список!AI361</f>
        <v>0</v>
      </c>
      <c r="AP452" s="236">
        <f>Заполните_Список!AJ361</f>
        <v>0</v>
      </c>
      <c r="AQ452" s="236">
        <f>Заполните_Список!AK361</f>
        <v>0</v>
      </c>
    </row>
    <row r="453" spans="1:43" ht="18.75" customHeight="1">
      <c r="A453" s="243">
        <f>Заполните_Список!$B362</f>
        <v>450</v>
      </c>
      <c r="B453" s="244">
        <f>Заполните_Список!$C363</f>
        <v>0</v>
      </c>
      <c r="C453" s="258" t="str">
        <f t="shared" si="21"/>
        <v/>
      </c>
      <c r="D453" s="244">
        <f>Заполните_Список!$G363</f>
        <v>0</v>
      </c>
      <c r="E453" s="236"/>
      <c r="F453" s="243">
        <f t="shared" si="22"/>
        <v>450</v>
      </c>
      <c r="G453" s="236" t="e">
        <f>LEFT(Заполните_Список!$F363,FIND(" ",Заполните_Список!$F363,1)-1)</f>
        <v>#VALUE!</v>
      </c>
      <c r="H453" s="236" t="e">
        <f>MID(Заполните_Список!$F363,FIND(" ",Заполните_Список!$F363,1)+1,(FIND(" ",Заполните_Список!$F363,FIND(" ",Заполните_Список!$F363,1)+1)-FIND(" ",Заполните_Список!$F363,1))-1)</f>
        <v>#VALUE!</v>
      </c>
      <c r="I453" s="236" t="e">
        <f>RIGHT(Заполните_Список!$F363,LEN(Заполните_Список!$F363)-(FIND(" ",Заполните_Список!$F363,FIND(" ",Заполните_Список!$F363,1)+1)))</f>
        <v>#VALUE!</v>
      </c>
      <c r="J453" s="236"/>
      <c r="K453" s="347"/>
      <c r="L453" s="236"/>
      <c r="M453" s="236">
        <f>Заполните_Список!L363</f>
        <v>0</v>
      </c>
      <c r="N453" s="259" t="str">
        <f t="shared" si="23"/>
        <v/>
      </c>
      <c r="O453" s="236">
        <f>Заполните_Список!I363</f>
        <v>0</v>
      </c>
      <c r="P453" s="243"/>
      <c r="Q453" s="243"/>
      <c r="R453" s="243"/>
      <c r="S453" s="243"/>
      <c r="T453" s="236">
        <f>Заполните_Список!N362</f>
        <v>0</v>
      </c>
      <c r="U453" s="236">
        <f>Заполните_Список!O362</f>
        <v>0</v>
      </c>
      <c r="V453" s="236">
        <f>Заполните_Список!P362</f>
        <v>0</v>
      </c>
      <c r="W453" s="236">
        <f>Заполните_Список!Q362</f>
        <v>0</v>
      </c>
      <c r="X453" s="236">
        <f>Заполните_Список!R362</f>
        <v>0</v>
      </c>
      <c r="Y453" s="236">
        <f>Заполните_Список!S362</f>
        <v>0</v>
      </c>
      <c r="Z453" s="236">
        <f>Заполните_Список!T362</f>
        <v>0</v>
      </c>
      <c r="AA453" s="236">
        <f>Заполните_Список!U362</f>
        <v>0</v>
      </c>
      <c r="AB453" s="236">
        <f>Заполните_Список!V362</f>
        <v>0</v>
      </c>
      <c r="AC453" s="236">
        <f>Заполните_Список!W362</f>
        <v>0</v>
      </c>
      <c r="AD453" s="236">
        <f>Заполните_Список!X362</f>
        <v>0</v>
      </c>
      <c r="AE453" s="236">
        <f>Заполните_Список!Y362</f>
        <v>0</v>
      </c>
      <c r="AF453" s="236">
        <f>Заполните_Список!Z362</f>
        <v>0</v>
      </c>
      <c r="AG453" s="236">
        <f>Заполните_Список!AA362</f>
        <v>0</v>
      </c>
      <c r="AH453" s="236">
        <f>Заполните_Список!AB362</f>
        <v>0</v>
      </c>
      <c r="AI453" s="236">
        <f>Заполните_Список!AC362</f>
        <v>0</v>
      </c>
      <c r="AJ453" s="236">
        <f>Заполните_Список!AD362</f>
        <v>0</v>
      </c>
      <c r="AK453" s="236">
        <f>Заполните_Список!AE362</f>
        <v>0</v>
      </c>
      <c r="AL453" s="236">
        <f>Заполните_Список!AF362</f>
        <v>0</v>
      </c>
      <c r="AM453" s="236">
        <f>Заполните_Список!AG362</f>
        <v>0</v>
      </c>
      <c r="AN453" s="236">
        <f>Заполните_Список!AH362</f>
        <v>0</v>
      </c>
      <c r="AO453" s="236">
        <f>Заполните_Список!AI362</f>
        <v>0</v>
      </c>
      <c r="AP453" s="236">
        <f>Заполните_Список!AJ362</f>
        <v>0</v>
      </c>
      <c r="AQ453" s="236">
        <f>Заполните_Список!AK362</f>
        <v>0</v>
      </c>
    </row>
    <row r="454" spans="1:43" ht="18.75" customHeight="1">
      <c r="A454" s="243">
        <f>Заполните_Список!$B363</f>
        <v>451</v>
      </c>
      <c r="B454" s="244">
        <f>Заполните_Список!$C364</f>
        <v>0</v>
      </c>
      <c r="C454" s="258" t="str">
        <f t="shared" ref="C454:C517" si="24">IFERROR(VLOOKUP(B454,msu,2,0),"")</f>
        <v/>
      </c>
      <c r="D454" s="244">
        <f>Заполните_Список!$G364</f>
        <v>0</v>
      </c>
      <c r="E454" s="236"/>
      <c r="F454" s="243">
        <f t="shared" ref="F454:F517" si="25">F453+1</f>
        <v>451</v>
      </c>
      <c r="G454" s="236" t="e">
        <f>LEFT(Заполните_Список!$F364,FIND(" ",Заполните_Список!$F364,1)-1)</f>
        <v>#VALUE!</v>
      </c>
      <c r="H454" s="236" t="e">
        <f>MID(Заполните_Список!$F364,FIND(" ",Заполните_Список!$F364,1)+1,(FIND(" ",Заполните_Список!$F364,FIND(" ",Заполните_Список!$F364,1)+1)-FIND(" ",Заполните_Список!$F364,1))-1)</f>
        <v>#VALUE!</v>
      </c>
      <c r="I454" s="236" t="e">
        <f>RIGHT(Заполните_Список!$F364,LEN(Заполните_Список!$F364)-(FIND(" ",Заполните_Список!$F364,FIND(" ",Заполните_Список!$F364,1)+1)))</f>
        <v>#VALUE!</v>
      </c>
      <c r="J454" s="236"/>
      <c r="K454" s="347"/>
      <c r="L454" s="236"/>
      <c r="M454" s="236">
        <f>Заполните_Список!L364</f>
        <v>0</v>
      </c>
      <c r="N454" s="259" t="str">
        <f t="shared" ref="N454:N517" si="26">IFERROR(VLOOKUP(D454,oo,3,0),"")</f>
        <v/>
      </c>
      <c r="O454" s="236">
        <f>Заполните_Список!I364</f>
        <v>0</v>
      </c>
      <c r="P454" s="243"/>
      <c r="Q454" s="243"/>
      <c r="R454" s="243"/>
      <c r="S454" s="243"/>
      <c r="T454" s="236">
        <f>Заполните_Список!N363</f>
        <v>0</v>
      </c>
      <c r="U454" s="236">
        <f>Заполните_Список!O363</f>
        <v>0</v>
      </c>
      <c r="V454" s="236">
        <f>Заполните_Список!P363</f>
        <v>0</v>
      </c>
      <c r="W454" s="236">
        <f>Заполните_Список!Q363</f>
        <v>0</v>
      </c>
      <c r="X454" s="236">
        <f>Заполните_Список!R363</f>
        <v>0</v>
      </c>
      <c r="Y454" s="236">
        <f>Заполните_Список!S363</f>
        <v>0</v>
      </c>
      <c r="Z454" s="236">
        <f>Заполните_Список!T363</f>
        <v>0</v>
      </c>
      <c r="AA454" s="236">
        <f>Заполните_Список!U363</f>
        <v>0</v>
      </c>
      <c r="AB454" s="236">
        <f>Заполните_Список!V363</f>
        <v>0</v>
      </c>
      <c r="AC454" s="236">
        <f>Заполните_Список!W363</f>
        <v>0</v>
      </c>
      <c r="AD454" s="236">
        <f>Заполните_Список!X363</f>
        <v>0</v>
      </c>
      <c r="AE454" s="236">
        <f>Заполните_Список!Y363</f>
        <v>0</v>
      </c>
      <c r="AF454" s="236">
        <f>Заполните_Список!Z363</f>
        <v>0</v>
      </c>
      <c r="AG454" s="236">
        <f>Заполните_Список!AA363</f>
        <v>0</v>
      </c>
      <c r="AH454" s="236">
        <f>Заполните_Список!AB363</f>
        <v>0</v>
      </c>
      <c r="AI454" s="236">
        <f>Заполните_Список!AC363</f>
        <v>0</v>
      </c>
      <c r="AJ454" s="236">
        <f>Заполните_Список!AD363</f>
        <v>0</v>
      </c>
      <c r="AK454" s="236">
        <f>Заполните_Список!AE363</f>
        <v>0</v>
      </c>
      <c r="AL454" s="236">
        <f>Заполните_Список!AF363</f>
        <v>0</v>
      </c>
      <c r="AM454" s="236">
        <f>Заполните_Список!AG363</f>
        <v>0</v>
      </c>
      <c r="AN454" s="236">
        <f>Заполните_Список!AH363</f>
        <v>0</v>
      </c>
      <c r="AO454" s="236">
        <f>Заполните_Список!AI363</f>
        <v>0</v>
      </c>
      <c r="AP454" s="236">
        <f>Заполните_Список!AJ363</f>
        <v>0</v>
      </c>
      <c r="AQ454" s="236">
        <f>Заполните_Список!AK363</f>
        <v>0</v>
      </c>
    </row>
    <row r="455" spans="1:43" ht="18.75" customHeight="1">
      <c r="A455" s="243">
        <f>Заполните_Список!$B364</f>
        <v>452</v>
      </c>
      <c r="B455" s="244">
        <f>Заполните_Список!$C365</f>
        <v>0</v>
      </c>
      <c r="C455" s="258" t="str">
        <f t="shared" si="24"/>
        <v/>
      </c>
      <c r="D455" s="244">
        <f>Заполните_Список!$G365</f>
        <v>0</v>
      </c>
      <c r="E455" s="236"/>
      <c r="F455" s="243">
        <f t="shared" si="25"/>
        <v>452</v>
      </c>
      <c r="G455" s="236" t="e">
        <f>LEFT(Заполните_Список!$F365,FIND(" ",Заполните_Список!$F365,1)-1)</f>
        <v>#VALUE!</v>
      </c>
      <c r="H455" s="236" t="e">
        <f>MID(Заполните_Список!$F365,FIND(" ",Заполните_Список!$F365,1)+1,(FIND(" ",Заполните_Список!$F365,FIND(" ",Заполните_Список!$F365,1)+1)-FIND(" ",Заполните_Список!$F365,1))-1)</f>
        <v>#VALUE!</v>
      </c>
      <c r="I455" s="236" t="e">
        <f>RIGHT(Заполните_Список!$F365,LEN(Заполните_Список!$F365)-(FIND(" ",Заполните_Список!$F365,FIND(" ",Заполните_Список!$F365,1)+1)))</f>
        <v>#VALUE!</v>
      </c>
      <c r="J455" s="236"/>
      <c r="K455" s="347"/>
      <c r="L455" s="236"/>
      <c r="M455" s="236">
        <f>Заполните_Список!L365</f>
        <v>0</v>
      </c>
      <c r="N455" s="259" t="str">
        <f t="shared" si="26"/>
        <v/>
      </c>
      <c r="O455" s="236">
        <f>Заполните_Список!I365</f>
        <v>0</v>
      </c>
      <c r="P455" s="243"/>
      <c r="Q455" s="243"/>
      <c r="R455" s="243"/>
      <c r="S455" s="243"/>
      <c r="T455" s="236">
        <f>Заполните_Список!N364</f>
        <v>0</v>
      </c>
      <c r="U455" s="236">
        <f>Заполните_Список!O364</f>
        <v>0</v>
      </c>
      <c r="V455" s="236">
        <f>Заполните_Список!P364</f>
        <v>0</v>
      </c>
      <c r="W455" s="236">
        <f>Заполните_Список!Q364</f>
        <v>0</v>
      </c>
      <c r="X455" s="236">
        <f>Заполните_Список!R364</f>
        <v>0</v>
      </c>
      <c r="Y455" s="236">
        <f>Заполните_Список!S364</f>
        <v>0</v>
      </c>
      <c r="Z455" s="236">
        <f>Заполните_Список!T364</f>
        <v>0</v>
      </c>
      <c r="AA455" s="236">
        <f>Заполните_Список!U364</f>
        <v>0</v>
      </c>
      <c r="AB455" s="236">
        <f>Заполните_Список!V364</f>
        <v>0</v>
      </c>
      <c r="AC455" s="236">
        <f>Заполните_Список!W364</f>
        <v>0</v>
      </c>
      <c r="AD455" s="236">
        <f>Заполните_Список!X364</f>
        <v>0</v>
      </c>
      <c r="AE455" s="236">
        <f>Заполните_Список!Y364</f>
        <v>0</v>
      </c>
      <c r="AF455" s="236">
        <f>Заполните_Список!Z364</f>
        <v>0</v>
      </c>
      <c r="AG455" s="236">
        <f>Заполните_Список!AA364</f>
        <v>0</v>
      </c>
      <c r="AH455" s="236">
        <f>Заполните_Список!AB364</f>
        <v>0</v>
      </c>
      <c r="AI455" s="236">
        <f>Заполните_Список!AC364</f>
        <v>0</v>
      </c>
      <c r="AJ455" s="236">
        <f>Заполните_Список!AD364</f>
        <v>0</v>
      </c>
      <c r="AK455" s="236">
        <f>Заполните_Список!AE364</f>
        <v>0</v>
      </c>
      <c r="AL455" s="236">
        <f>Заполните_Список!AF364</f>
        <v>0</v>
      </c>
      <c r="AM455" s="236">
        <f>Заполните_Список!AG364</f>
        <v>0</v>
      </c>
      <c r="AN455" s="236">
        <f>Заполните_Список!AH364</f>
        <v>0</v>
      </c>
      <c r="AO455" s="236">
        <f>Заполните_Список!AI364</f>
        <v>0</v>
      </c>
      <c r="AP455" s="236">
        <f>Заполните_Список!AJ364</f>
        <v>0</v>
      </c>
      <c r="AQ455" s="236">
        <f>Заполните_Список!AK364</f>
        <v>0</v>
      </c>
    </row>
    <row r="456" spans="1:43" ht="18.75" customHeight="1">
      <c r="A456" s="243">
        <f>Заполните_Список!$B365</f>
        <v>453</v>
      </c>
      <c r="B456" s="244">
        <f>Заполните_Список!$C366</f>
        <v>0</v>
      </c>
      <c r="C456" s="258" t="str">
        <f t="shared" si="24"/>
        <v/>
      </c>
      <c r="D456" s="244">
        <f>Заполните_Список!$G366</f>
        <v>0</v>
      </c>
      <c r="E456" s="236"/>
      <c r="F456" s="243">
        <f t="shared" si="25"/>
        <v>453</v>
      </c>
      <c r="G456" s="236" t="e">
        <f>LEFT(Заполните_Список!$F366,FIND(" ",Заполните_Список!$F366,1)-1)</f>
        <v>#VALUE!</v>
      </c>
      <c r="H456" s="236" t="e">
        <f>MID(Заполните_Список!$F366,FIND(" ",Заполните_Список!$F366,1)+1,(FIND(" ",Заполните_Список!$F366,FIND(" ",Заполните_Список!$F366,1)+1)-FIND(" ",Заполните_Список!$F366,1))-1)</f>
        <v>#VALUE!</v>
      </c>
      <c r="I456" s="236" t="e">
        <f>RIGHT(Заполните_Список!$F366,LEN(Заполните_Список!$F366)-(FIND(" ",Заполните_Список!$F366,FIND(" ",Заполните_Список!$F366,1)+1)))</f>
        <v>#VALUE!</v>
      </c>
      <c r="J456" s="236"/>
      <c r="K456" s="347"/>
      <c r="L456" s="236"/>
      <c r="M456" s="236">
        <f>Заполните_Список!L366</f>
        <v>0</v>
      </c>
      <c r="N456" s="259" t="str">
        <f t="shared" si="26"/>
        <v/>
      </c>
      <c r="O456" s="236">
        <f>Заполните_Список!I366</f>
        <v>0</v>
      </c>
      <c r="P456" s="243"/>
      <c r="Q456" s="243"/>
      <c r="R456" s="243"/>
      <c r="S456" s="243"/>
      <c r="T456" s="236">
        <f>Заполните_Список!N365</f>
        <v>0</v>
      </c>
      <c r="U456" s="236">
        <f>Заполните_Список!O365</f>
        <v>0</v>
      </c>
      <c r="V456" s="236">
        <f>Заполните_Список!P365</f>
        <v>0</v>
      </c>
      <c r="W456" s="236">
        <f>Заполните_Список!Q365</f>
        <v>0</v>
      </c>
      <c r="X456" s="236">
        <f>Заполните_Список!R365</f>
        <v>0</v>
      </c>
      <c r="Y456" s="236">
        <f>Заполните_Список!S365</f>
        <v>0</v>
      </c>
      <c r="Z456" s="236">
        <f>Заполните_Список!T365</f>
        <v>0</v>
      </c>
      <c r="AA456" s="236">
        <f>Заполните_Список!U365</f>
        <v>0</v>
      </c>
      <c r="AB456" s="236">
        <f>Заполните_Список!V365</f>
        <v>0</v>
      </c>
      <c r="AC456" s="236">
        <f>Заполните_Список!W365</f>
        <v>0</v>
      </c>
      <c r="AD456" s="236">
        <f>Заполните_Список!X365</f>
        <v>0</v>
      </c>
      <c r="AE456" s="236">
        <f>Заполните_Список!Y365</f>
        <v>0</v>
      </c>
      <c r="AF456" s="236">
        <f>Заполните_Список!Z365</f>
        <v>0</v>
      </c>
      <c r="AG456" s="236">
        <f>Заполните_Список!AA365</f>
        <v>0</v>
      </c>
      <c r="AH456" s="236">
        <f>Заполните_Список!AB365</f>
        <v>0</v>
      </c>
      <c r="AI456" s="236">
        <f>Заполните_Список!AC365</f>
        <v>0</v>
      </c>
      <c r="AJ456" s="236">
        <f>Заполните_Список!AD365</f>
        <v>0</v>
      </c>
      <c r="AK456" s="236">
        <f>Заполните_Список!AE365</f>
        <v>0</v>
      </c>
      <c r="AL456" s="236">
        <f>Заполните_Список!AF365</f>
        <v>0</v>
      </c>
      <c r="AM456" s="236">
        <f>Заполните_Список!AG365</f>
        <v>0</v>
      </c>
      <c r="AN456" s="236">
        <f>Заполните_Список!AH365</f>
        <v>0</v>
      </c>
      <c r="AO456" s="236">
        <f>Заполните_Список!AI365</f>
        <v>0</v>
      </c>
      <c r="AP456" s="236">
        <f>Заполните_Список!AJ365</f>
        <v>0</v>
      </c>
      <c r="AQ456" s="236">
        <f>Заполните_Список!AK365</f>
        <v>0</v>
      </c>
    </row>
    <row r="457" spans="1:43" ht="18.75" customHeight="1">
      <c r="A457" s="243">
        <f>Заполните_Список!$B366</f>
        <v>454</v>
      </c>
      <c r="B457" s="244">
        <f>Заполните_Список!$C367</f>
        <v>0</v>
      </c>
      <c r="C457" s="258" t="str">
        <f t="shared" si="24"/>
        <v/>
      </c>
      <c r="D457" s="244">
        <f>Заполните_Список!$G367</f>
        <v>0</v>
      </c>
      <c r="E457" s="236"/>
      <c r="F457" s="243">
        <f t="shared" si="25"/>
        <v>454</v>
      </c>
      <c r="G457" s="236" t="e">
        <f>LEFT(Заполните_Список!$F367,FIND(" ",Заполните_Список!$F367,1)-1)</f>
        <v>#VALUE!</v>
      </c>
      <c r="H457" s="236" t="e">
        <f>MID(Заполните_Список!$F367,FIND(" ",Заполните_Список!$F367,1)+1,(FIND(" ",Заполните_Список!$F367,FIND(" ",Заполните_Список!$F367,1)+1)-FIND(" ",Заполните_Список!$F367,1))-1)</f>
        <v>#VALUE!</v>
      </c>
      <c r="I457" s="236" t="e">
        <f>RIGHT(Заполните_Список!$F367,LEN(Заполните_Список!$F367)-(FIND(" ",Заполните_Список!$F367,FIND(" ",Заполните_Список!$F367,1)+1)))</f>
        <v>#VALUE!</v>
      </c>
      <c r="J457" s="236"/>
      <c r="K457" s="347"/>
      <c r="L457" s="236"/>
      <c r="M457" s="236">
        <f>Заполните_Список!L367</f>
        <v>0</v>
      </c>
      <c r="N457" s="259" t="str">
        <f t="shared" si="26"/>
        <v/>
      </c>
      <c r="O457" s="236">
        <f>Заполните_Список!I367</f>
        <v>0</v>
      </c>
      <c r="P457" s="243"/>
      <c r="Q457" s="243"/>
      <c r="R457" s="243"/>
      <c r="S457" s="243"/>
      <c r="T457" s="236">
        <f>Заполните_Список!N366</f>
        <v>0</v>
      </c>
      <c r="U457" s="236">
        <f>Заполните_Список!O366</f>
        <v>0</v>
      </c>
      <c r="V457" s="236">
        <f>Заполните_Список!P366</f>
        <v>0</v>
      </c>
      <c r="W457" s="236">
        <f>Заполните_Список!Q366</f>
        <v>0</v>
      </c>
      <c r="X457" s="236">
        <f>Заполните_Список!R366</f>
        <v>0</v>
      </c>
      <c r="Y457" s="236">
        <f>Заполните_Список!S366</f>
        <v>0</v>
      </c>
      <c r="Z457" s="236">
        <f>Заполните_Список!T366</f>
        <v>0</v>
      </c>
      <c r="AA457" s="236">
        <f>Заполните_Список!U366</f>
        <v>0</v>
      </c>
      <c r="AB457" s="236">
        <f>Заполните_Список!V366</f>
        <v>0</v>
      </c>
      <c r="AC457" s="236">
        <f>Заполните_Список!W366</f>
        <v>0</v>
      </c>
      <c r="AD457" s="236">
        <f>Заполните_Список!X366</f>
        <v>0</v>
      </c>
      <c r="AE457" s="236">
        <f>Заполните_Список!Y366</f>
        <v>0</v>
      </c>
      <c r="AF457" s="236">
        <f>Заполните_Список!Z366</f>
        <v>0</v>
      </c>
      <c r="AG457" s="236">
        <f>Заполните_Список!AA366</f>
        <v>0</v>
      </c>
      <c r="AH457" s="236">
        <f>Заполните_Список!AB366</f>
        <v>0</v>
      </c>
      <c r="AI457" s="236">
        <f>Заполните_Список!AC366</f>
        <v>0</v>
      </c>
      <c r="AJ457" s="236">
        <f>Заполните_Список!AD366</f>
        <v>0</v>
      </c>
      <c r="AK457" s="236">
        <f>Заполните_Список!AE366</f>
        <v>0</v>
      </c>
      <c r="AL457" s="236">
        <f>Заполните_Список!AF366</f>
        <v>0</v>
      </c>
      <c r="AM457" s="236">
        <f>Заполните_Список!AG366</f>
        <v>0</v>
      </c>
      <c r="AN457" s="236">
        <f>Заполните_Список!AH366</f>
        <v>0</v>
      </c>
      <c r="AO457" s="236">
        <f>Заполните_Список!AI366</f>
        <v>0</v>
      </c>
      <c r="AP457" s="236">
        <f>Заполните_Список!AJ366</f>
        <v>0</v>
      </c>
      <c r="AQ457" s="236">
        <f>Заполните_Список!AK366</f>
        <v>0</v>
      </c>
    </row>
    <row r="458" spans="1:43" ht="18.75" customHeight="1">
      <c r="A458" s="243">
        <f>Заполните_Список!$B367</f>
        <v>455</v>
      </c>
      <c r="B458" s="244">
        <f>Заполните_Список!$C368</f>
        <v>0</v>
      </c>
      <c r="C458" s="258" t="str">
        <f t="shared" si="24"/>
        <v/>
      </c>
      <c r="D458" s="244">
        <f>Заполните_Список!$G368</f>
        <v>0</v>
      </c>
      <c r="E458" s="236"/>
      <c r="F458" s="243">
        <f t="shared" si="25"/>
        <v>455</v>
      </c>
      <c r="G458" s="236" t="e">
        <f>LEFT(Заполните_Список!$F368,FIND(" ",Заполните_Список!$F368,1)-1)</f>
        <v>#VALUE!</v>
      </c>
      <c r="H458" s="236" t="e">
        <f>MID(Заполните_Список!$F368,FIND(" ",Заполните_Список!$F368,1)+1,(FIND(" ",Заполните_Список!$F368,FIND(" ",Заполните_Список!$F368,1)+1)-FIND(" ",Заполните_Список!$F368,1))-1)</f>
        <v>#VALUE!</v>
      </c>
      <c r="I458" s="236" t="e">
        <f>RIGHT(Заполните_Список!$F368,LEN(Заполните_Список!$F368)-(FIND(" ",Заполните_Список!$F368,FIND(" ",Заполните_Список!$F368,1)+1)))</f>
        <v>#VALUE!</v>
      </c>
      <c r="J458" s="236"/>
      <c r="K458" s="347"/>
      <c r="L458" s="236"/>
      <c r="M458" s="236">
        <f>Заполните_Список!L368</f>
        <v>0</v>
      </c>
      <c r="N458" s="259" t="str">
        <f t="shared" si="26"/>
        <v/>
      </c>
      <c r="O458" s="236">
        <f>Заполните_Список!I368</f>
        <v>0</v>
      </c>
      <c r="P458" s="243"/>
      <c r="Q458" s="243"/>
      <c r="R458" s="243"/>
      <c r="S458" s="243"/>
      <c r="T458" s="236">
        <f>Заполните_Список!N367</f>
        <v>0</v>
      </c>
      <c r="U458" s="236">
        <f>Заполните_Список!O367</f>
        <v>0</v>
      </c>
      <c r="V458" s="236">
        <f>Заполните_Список!P367</f>
        <v>0</v>
      </c>
      <c r="W458" s="236">
        <f>Заполните_Список!Q367</f>
        <v>0</v>
      </c>
      <c r="X458" s="236">
        <f>Заполните_Список!R367</f>
        <v>0</v>
      </c>
      <c r="Y458" s="236">
        <f>Заполните_Список!S367</f>
        <v>0</v>
      </c>
      <c r="Z458" s="236">
        <f>Заполните_Список!T367</f>
        <v>0</v>
      </c>
      <c r="AA458" s="236">
        <f>Заполните_Список!U367</f>
        <v>0</v>
      </c>
      <c r="AB458" s="236">
        <f>Заполните_Список!V367</f>
        <v>0</v>
      </c>
      <c r="AC458" s="236">
        <f>Заполните_Список!W367</f>
        <v>0</v>
      </c>
      <c r="AD458" s="236">
        <f>Заполните_Список!X367</f>
        <v>0</v>
      </c>
      <c r="AE458" s="236">
        <f>Заполните_Список!Y367</f>
        <v>0</v>
      </c>
      <c r="AF458" s="236">
        <f>Заполните_Список!Z367</f>
        <v>0</v>
      </c>
      <c r="AG458" s="236">
        <f>Заполните_Список!AA367</f>
        <v>0</v>
      </c>
      <c r="AH458" s="236">
        <f>Заполните_Список!AB367</f>
        <v>0</v>
      </c>
      <c r="AI458" s="236">
        <f>Заполните_Список!AC367</f>
        <v>0</v>
      </c>
      <c r="AJ458" s="236">
        <f>Заполните_Список!AD367</f>
        <v>0</v>
      </c>
      <c r="AK458" s="236">
        <f>Заполните_Список!AE367</f>
        <v>0</v>
      </c>
      <c r="AL458" s="236">
        <f>Заполните_Список!AF367</f>
        <v>0</v>
      </c>
      <c r="AM458" s="236">
        <f>Заполните_Список!AG367</f>
        <v>0</v>
      </c>
      <c r="AN458" s="236">
        <f>Заполните_Список!AH367</f>
        <v>0</v>
      </c>
      <c r="AO458" s="236">
        <f>Заполните_Список!AI367</f>
        <v>0</v>
      </c>
      <c r="AP458" s="236">
        <f>Заполните_Список!AJ367</f>
        <v>0</v>
      </c>
      <c r="AQ458" s="236">
        <f>Заполните_Список!AK367</f>
        <v>0</v>
      </c>
    </row>
    <row r="459" spans="1:43" ht="18.75" customHeight="1">
      <c r="A459" s="243">
        <f>Заполните_Список!$B368</f>
        <v>456</v>
      </c>
      <c r="B459" s="244">
        <f>Заполните_Список!$C369</f>
        <v>0</v>
      </c>
      <c r="C459" s="258" t="str">
        <f t="shared" si="24"/>
        <v/>
      </c>
      <c r="D459" s="244">
        <f>Заполните_Список!$G369</f>
        <v>0</v>
      </c>
      <c r="E459" s="236"/>
      <c r="F459" s="243">
        <f t="shared" si="25"/>
        <v>456</v>
      </c>
      <c r="G459" s="236" t="e">
        <f>LEFT(Заполните_Список!$F369,FIND(" ",Заполните_Список!$F369,1)-1)</f>
        <v>#VALUE!</v>
      </c>
      <c r="H459" s="236" t="e">
        <f>MID(Заполните_Список!$F369,FIND(" ",Заполните_Список!$F369,1)+1,(FIND(" ",Заполните_Список!$F369,FIND(" ",Заполните_Список!$F369,1)+1)-FIND(" ",Заполните_Список!$F369,1))-1)</f>
        <v>#VALUE!</v>
      </c>
      <c r="I459" s="236" t="e">
        <f>RIGHT(Заполните_Список!$F369,LEN(Заполните_Список!$F369)-(FIND(" ",Заполните_Список!$F369,FIND(" ",Заполните_Список!$F369,1)+1)))</f>
        <v>#VALUE!</v>
      </c>
      <c r="J459" s="236"/>
      <c r="K459" s="347"/>
      <c r="L459" s="236"/>
      <c r="M459" s="236">
        <f>Заполните_Список!L369</f>
        <v>0</v>
      </c>
      <c r="N459" s="259" t="str">
        <f t="shared" si="26"/>
        <v/>
      </c>
      <c r="O459" s="236">
        <f>Заполните_Список!I369</f>
        <v>0</v>
      </c>
      <c r="P459" s="243"/>
      <c r="Q459" s="243"/>
      <c r="R459" s="243"/>
      <c r="S459" s="243"/>
      <c r="T459" s="236">
        <f>Заполните_Список!N368</f>
        <v>0</v>
      </c>
      <c r="U459" s="236">
        <f>Заполните_Список!O368</f>
        <v>0</v>
      </c>
      <c r="V459" s="236">
        <f>Заполните_Список!P368</f>
        <v>0</v>
      </c>
      <c r="W459" s="236">
        <f>Заполните_Список!Q368</f>
        <v>0</v>
      </c>
      <c r="X459" s="236">
        <f>Заполните_Список!R368</f>
        <v>0</v>
      </c>
      <c r="Y459" s="236">
        <f>Заполните_Список!S368</f>
        <v>0</v>
      </c>
      <c r="Z459" s="236">
        <f>Заполните_Список!T368</f>
        <v>0</v>
      </c>
      <c r="AA459" s="236">
        <f>Заполните_Список!U368</f>
        <v>0</v>
      </c>
      <c r="AB459" s="236">
        <f>Заполните_Список!V368</f>
        <v>0</v>
      </c>
      <c r="AC459" s="236">
        <f>Заполните_Список!W368</f>
        <v>0</v>
      </c>
      <c r="AD459" s="236">
        <f>Заполните_Список!X368</f>
        <v>0</v>
      </c>
      <c r="AE459" s="236">
        <f>Заполните_Список!Y368</f>
        <v>0</v>
      </c>
      <c r="AF459" s="236">
        <f>Заполните_Список!Z368</f>
        <v>0</v>
      </c>
      <c r="AG459" s="236">
        <f>Заполните_Список!AA368</f>
        <v>0</v>
      </c>
      <c r="AH459" s="236">
        <f>Заполните_Список!AB368</f>
        <v>0</v>
      </c>
      <c r="AI459" s="236">
        <f>Заполните_Список!AC368</f>
        <v>0</v>
      </c>
      <c r="AJ459" s="236">
        <f>Заполните_Список!AD368</f>
        <v>0</v>
      </c>
      <c r="AK459" s="236">
        <f>Заполните_Список!AE368</f>
        <v>0</v>
      </c>
      <c r="AL459" s="236">
        <f>Заполните_Список!AF368</f>
        <v>0</v>
      </c>
      <c r="AM459" s="236">
        <f>Заполните_Список!AG368</f>
        <v>0</v>
      </c>
      <c r="AN459" s="236">
        <f>Заполните_Список!AH368</f>
        <v>0</v>
      </c>
      <c r="AO459" s="236">
        <f>Заполните_Список!AI368</f>
        <v>0</v>
      </c>
      <c r="AP459" s="236">
        <f>Заполните_Список!AJ368</f>
        <v>0</v>
      </c>
      <c r="AQ459" s="236">
        <f>Заполните_Список!AK368</f>
        <v>0</v>
      </c>
    </row>
    <row r="460" spans="1:43" ht="18.75" customHeight="1">
      <c r="A460" s="243">
        <f>Заполните_Список!$B369</f>
        <v>457</v>
      </c>
      <c r="B460" s="244">
        <f>Заполните_Список!$C370</f>
        <v>0</v>
      </c>
      <c r="C460" s="258" t="str">
        <f t="shared" si="24"/>
        <v/>
      </c>
      <c r="D460" s="244">
        <f>Заполните_Список!$G370</f>
        <v>0</v>
      </c>
      <c r="E460" s="236"/>
      <c r="F460" s="243">
        <f t="shared" si="25"/>
        <v>457</v>
      </c>
      <c r="G460" s="236" t="e">
        <f>LEFT(Заполните_Список!$F370,FIND(" ",Заполните_Список!$F370,1)-1)</f>
        <v>#VALUE!</v>
      </c>
      <c r="H460" s="236" t="e">
        <f>MID(Заполните_Список!$F370,FIND(" ",Заполните_Список!$F370,1)+1,(FIND(" ",Заполните_Список!$F370,FIND(" ",Заполните_Список!$F370,1)+1)-FIND(" ",Заполните_Список!$F370,1))-1)</f>
        <v>#VALUE!</v>
      </c>
      <c r="I460" s="236" t="e">
        <f>RIGHT(Заполните_Список!$F370,LEN(Заполните_Список!$F370)-(FIND(" ",Заполните_Список!$F370,FIND(" ",Заполните_Список!$F370,1)+1)))</f>
        <v>#VALUE!</v>
      </c>
      <c r="J460" s="236"/>
      <c r="K460" s="347"/>
      <c r="L460" s="236"/>
      <c r="M460" s="236">
        <f>Заполните_Список!L370</f>
        <v>0</v>
      </c>
      <c r="N460" s="259" t="str">
        <f t="shared" si="26"/>
        <v/>
      </c>
      <c r="O460" s="236">
        <f>Заполните_Список!I370</f>
        <v>0</v>
      </c>
      <c r="P460" s="243"/>
      <c r="Q460" s="243"/>
      <c r="R460" s="243"/>
      <c r="S460" s="243"/>
      <c r="T460" s="236">
        <f>Заполните_Список!N369</f>
        <v>0</v>
      </c>
      <c r="U460" s="236">
        <f>Заполните_Список!O369</f>
        <v>0</v>
      </c>
      <c r="V460" s="236">
        <f>Заполните_Список!P369</f>
        <v>0</v>
      </c>
      <c r="W460" s="236">
        <f>Заполните_Список!Q369</f>
        <v>0</v>
      </c>
      <c r="X460" s="236">
        <f>Заполните_Список!R369</f>
        <v>0</v>
      </c>
      <c r="Y460" s="236">
        <f>Заполните_Список!S369</f>
        <v>0</v>
      </c>
      <c r="Z460" s="236">
        <f>Заполните_Список!T369</f>
        <v>0</v>
      </c>
      <c r="AA460" s="236">
        <f>Заполните_Список!U369</f>
        <v>0</v>
      </c>
      <c r="AB460" s="236">
        <f>Заполните_Список!V369</f>
        <v>0</v>
      </c>
      <c r="AC460" s="236">
        <f>Заполните_Список!W369</f>
        <v>0</v>
      </c>
      <c r="AD460" s="236">
        <f>Заполните_Список!X369</f>
        <v>0</v>
      </c>
      <c r="AE460" s="236">
        <f>Заполните_Список!Y369</f>
        <v>0</v>
      </c>
      <c r="AF460" s="236">
        <f>Заполните_Список!Z369</f>
        <v>0</v>
      </c>
      <c r="AG460" s="236">
        <f>Заполните_Список!AA369</f>
        <v>0</v>
      </c>
      <c r="AH460" s="236">
        <f>Заполните_Список!AB369</f>
        <v>0</v>
      </c>
      <c r="AI460" s="236">
        <f>Заполните_Список!AC369</f>
        <v>0</v>
      </c>
      <c r="AJ460" s="236">
        <f>Заполните_Список!AD369</f>
        <v>0</v>
      </c>
      <c r="AK460" s="236">
        <f>Заполните_Список!AE369</f>
        <v>0</v>
      </c>
      <c r="AL460" s="236">
        <f>Заполните_Список!AF369</f>
        <v>0</v>
      </c>
      <c r="AM460" s="236">
        <f>Заполните_Список!AG369</f>
        <v>0</v>
      </c>
      <c r="AN460" s="236">
        <f>Заполните_Список!AH369</f>
        <v>0</v>
      </c>
      <c r="AO460" s="236">
        <f>Заполните_Список!AI369</f>
        <v>0</v>
      </c>
      <c r="AP460" s="236">
        <f>Заполните_Список!AJ369</f>
        <v>0</v>
      </c>
      <c r="AQ460" s="236">
        <f>Заполните_Список!AK369</f>
        <v>0</v>
      </c>
    </row>
    <row r="461" spans="1:43" ht="18.75" customHeight="1">
      <c r="A461" s="243">
        <f>Заполните_Список!$B370</f>
        <v>458</v>
      </c>
      <c r="B461" s="244">
        <f>Заполните_Список!$C371</f>
        <v>0</v>
      </c>
      <c r="C461" s="258" t="str">
        <f t="shared" si="24"/>
        <v/>
      </c>
      <c r="D461" s="244">
        <f>Заполните_Список!$G371</f>
        <v>0</v>
      </c>
      <c r="E461" s="236"/>
      <c r="F461" s="243">
        <f t="shared" si="25"/>
        <v>458</v>
      </c>
      <c r="G461" s="236" t="e">
        <f>LEFT(Заполните_Список!$F371,FIND(" ",Заполните_Список!$F371,1)-1)</f>
        <v>#VALUE!</v>
      </c>
      <c r="H461" s="236" t="e">
        <f>MID(Заполните_Список!$F371,FIND(" ",Заполните_Список!$F371,1)+1,(FIND(" ",Заполните_Список!$F371,FIND(" ",Заполните_Список!$F371,1)+1)-FIND(" ",Заполните_Список!$F371,1))-1)</f>
        <v>#VALUE!</v>
      </c>
      <c r="I461" s="236" t="e">
        <f>RIGHT(Заполните_Список!$F371,LEN(Заполните_Список!$F371)-(FIND(" ",Заполните_Список!$F371,FIND(" ",Заполните_Список!$F371,1)+1)))</f>
        <v>#VALUE!</v>
      </c>
      <c r="J461" s="236"/>
      <c r="K461" s="347"/>
      <c r="L461" s="236"/>
      <c r="M461" s="236">
        <f>Заполните_Список!L371</f>
        <v>0</v>
      </c>
      <c r="N461" s="259" t="str">
        <f t="shared" si="26"/>
        <v/>
      </c>
      <c r="O461" s="236">
        <f>Заполните_Список!I371</f>
        <v>0</v>
      </c>
      <c r="P461" s="243"/>
      <c r="Q461" s="243"/>
      <c r="R461" s="243"/>
      <c r="S461" s="243"/>
      <c r="T461" s="236">
        <f>Заполните_Список!N370</f>
        <v>0</v>
      </c>
      <c r="U461" s="236">
        <f>Заполните_Список!O370</f>
        <v>0</v>
      </c>
      <c r="V461" s="236">
        <f>Заполните_Список!P370</f>
        <v>0</v>
      </c>
      <c r="W461" s="236">
        <f>Заполните_Список!Q370</f>
        <v>0</v>
      </c>
      <c r="X461" s="236">
        <f>Заполните_Список!R370</f>
        <v>0</v>
      </c>
      <c r="Y461" s="236">
        <f>Заполните_Список!S370</f>
        <v>0</v>
      </c>
      <c r="Z461" s="236">
        <f>Заполните_Список!T370</f>
        <v>0</v>
      </c>
      <c r="AA461" s="236">
        <f>Заполните_Список!U370</f>
        <v>0</v>
      </c>
      <c r="AB461" s="236">
        <f>Заполните_Список!V370</f>
        <v>0</v>
      </c>
      <c r="AC461" s="236">
        <f>Заполните_Список!W370</f>
        <v>0</v>
      </c>
      <c r="AD461" s="236">
        <f>Заполните_Список!X370</f>
        <v>0</v>
      </c>
      <c r="AE461" s="236">
        <f>Заполните_Список!Y370</f>
        <v>0</v>
      </c>
      <c r="AF461" s="236">
        <f>Заполните_Список!Z370</f>
        <v>0</v>
      </c>
      <c r="AG461" s="236">
        <f>Заполните_Список!AA370</f>
        <v>0</v>
      </c>
      <c r="AH461" s="236">
        <f>Заполните_Список!AB370</f>
        <v>0</v>
      </c>
      <c r="AI461" s="236">
        <f>Заполните_Список!AC370</f>
        <v>0</v>
      </c>
      <c r="AJ461" s="236">
        <f>Заполните_Список!AD370</f>
        <v>0</v>
      </c>
      <c r="AK461" s="236">
        <f>Заполните_Список!AE370</f>
        <v>0</v>
      </c>
      <c r="AL461" s="236">
        <f>Заполните_Список!AF370</f>
        <v>0</v>
      </c>
      <c r="AM461" s="236">
        <f>Заполните_Список!AG370</f>
        <v>0</v>
      </c>
      <c r="AN461" s="236">
        <f>Заполните_Список!AH370</f>
        <v>0</v>
      </c>
      <c r="AO461" s="236">
        <f>Заполните_Список!AI370</f>
        <v>0</v>
      </c>
      <c r="AP461" s="236">
        <f>Заполните_Список!AJ370</f>
        <v>0</v>
      </c>
      <c r="AQ461" s="236">
        <f>Заполните_Список!AK370</f>
        <v>0</v>
      </c>
    </row>
    <row r="462" spans="1:43" ht="18.75" customHeight="1">
      <c r="A462" s="243">
        <f>Заполните_Список!$B371</f>
        <v>459</v>
      </c>
      <c r="B462" s="244">
        <f>Заполните_Список!$C372</f>
        <v>0</v>
      </c>
      <c r="C462" s="258" t="str">
        <f t="shared" si="24"/>
        <v/>
      </c>
      <c r="D462" s="244">
        <f>Заполните_Список!$G372</f>
        <v>0</v>
      </c>
      <c r="E462" s="236"/>
      <c r="F462" s="243">
        <f t="shared" si="25"/>
        <v>459</v>
      </c>
      <c r="G462" s="236" t="e">
        <f>LEFT(Заполните_Список!$F372,FIND(" ",Заполните_Список!$F372,1)-1)</f>
        <v>#VALUE!</v>
      </c>
      <c r="H462" s="236" t="e">
        <f>MID(Заполните_Список!$F372,FIND(" ",Заполните_Список!$F372,1)+1,(FIND(" ",Заполните_Список!$F372,FIND(" ",Заполните_Список!$F372,1)+1)-FIND(" ",Заполните_Список!$F372,1))-1)</f>
        <v>#VALUE!</v>
      </c>
      <c r="I462" s="236" t="e">
        <f>RIGHT(Заполните_Список!$F372,LEN(Заполните_Список!$F372)-(FIND(" ",Заполните_Список!$F372,FIND(" ",Заполните_Список!$F372,1)+1)))</f>
        <v>#VALUE!</v>
      </c>
      <c r="J462" s="236"/>
      <c r="K462" s="347"/>
      <c r="L462" s="236"/>
      <c r="M462" s="236">
        <f>Заполните_Список!L372</f>
        <v>0</v>
      </c>
      <c r="N462" s="259" t="str">
        <f t="shared" si="26"/>
        <v/>
      </c>
      <c r="O462" s="236">
        <f>Заполните_Список!I372</f>
        <v>0</v>
      </c>
      <c r="P462" s="243"/>
      <c r="Q462" s="243"/>
      <c r="R462" s="243"/>
      <c r="S462" s="243"/>
      <c r="T462" s="236">
        <f>Заполните_Список!N371</f>
        <v>0</v>
      </c>
      <c r="U462" s="236">
        <f>Заполните_Список!O371</f>
        <v>0</v>
      </c>
      <c r="V462" s="236">
        <f>Заполните_Список!P371</f>
        <v>0</v>
      </c>
      <c r="W462" s="236">
        <f>Заполните_Список!Q371</f>
        <v>0</v>
      </c>
      <c r="X462" s="236">
        <f>Заполните_Список!R371</f>
        <v>0</v>
      </c>
      <c r="Y462" s="236">
        <f>Заполните_Список!S371</f>
        <v>0</v>
      </c>
      <c r="Z462" s="236">
        <f>Заполните_Список!T371</f>
        <v>0</v>
      </c>
      <c r="AA462" s="236">
        <f>Заполните_Список!U371</f>
        <v>0</v>
      </c>
      <c r="AB462" s="236">
        <f>Заполните_Список!V371</f>
        <v>0</v>
      </c>
      <c r="AC462" s="236">
        <f>Заполните_Список!W371</f>
        <v>0</v>
      </c>
      <c r="AD462" s="236">
        <f>Заполните_Список!X371</f>
        <v>0</v>
      </c>
      <c r="AE462" s="236">
        <f>Заполните_Список!Y371</f>
        <v>0</v>
      </c>
      <c r="AF462" s="236">
        <f>Заполните_Список!Z371</f>
        <v>0</v>
      </c>
      <c r="AG462" s="236">
        <f>Заполните_Список!AA371</f>
        <v>0</v>
      </c>
      <c r="AH462" s="236">
        <f>Заполните_Список!AB371</f>
        <v>0</v>
      </c>
      <c r="AI462" s="236">
        <f>Заполните_Список!AC371</f>
        <v>0</v>
      </c>
      <c r="AJ462" s="236">
        <f>Заполните_Список!AD371</f>
        <v>0</v>
      </c>
      <c r="AK462" s="236">
        <f>Заполните_Список!AE371</f>
        <v>0</v>
      </c>
      <c r="AL462" s="236">
        <f>Заполните_Список!AF371</f>
        <v>0</v>
      </c>
      <c r="AM462" s="236">
        <f>Заполните_Список!AG371</f>
        <v>0</v>
      </c>
      <c r="AN462" s="236">
        <f>Заполните_Список!AH371</f>
        <v>0</v>
      </c>
      <c r="AO462" s="236">
        <f>Заполните_Список!AI371</f>
        <v>0</v>
      </c>
      <c r="AP462" s="236">
        <f>Заполните_Список!AJ371</f>
        <v>0</v>
      </c>
      <c r="AQ462" s="236">
        <f>Заполните_Список!AK371</f>
        <v>0</v>
      </c>
    </row>
    <row r="463" spans="1:43" ht="18.75" customHeight="1">
      <c r="A463" s="243">
        <f>Заполните_Список!$B372</f>
        <v>460</v>
      </c>
      <c r="B463" s="244">
        <f>Заполните_Список!$C373</f>
        <v>0</v>
      </c>
      <c r="C463" s="258" t="str">
        <f t="shared" si="24"/>
        <v/>
      </c>
      <c r="D463" s="244">
        <f>Заполните_Список!$G373</f>
        <v>0</v>
      </c>
      <c r="E463" s="236"/>
      <c r="F463" s="243">
        <f t="shared" si="25"/>
        <v>460</v>
      </c>
      <c r="G463" s="236" t="e">
        <f>LEFT(Заполните_Список!$F373,FIND(" ",Заполните_Список!$F373,1)-1)</f>
        <v>#VALUE!</v>
      </c>
      <c r="H463" s="236" t="e">
        <f>MID(Заполните_Список!$F373,FIND(" ",Заполните_Список!$F373,1)+1,(FIND(" ",Заполните_Список!$F373,FIND(" ",Заполните_Список!$F373,1)+1)-FIND(" ",Заполните_Список!$F373,1))-1)</f>
        <v>#VALUE!</v>
      </c>
      <c r="I463" s="236" t="e">
        <f>RIGHT(Заполните_Список!$F373,LEN(Заполните_Список!$F373)-(FIND(" ",Заполните_Список!$F373,FIND(" ",Заполните_Список!$F373,1)+1)))</f>
        <v>#VALUE!</v>
      </c>
      <c r="J463" s="236"/>
      <c r="K463" s="347"/>
      <c r="L463" s="236"/>
      <c r="M463" s="236">
        <f>Заполните_Список!L373</f>
        <v>0</v>
      </c>
      <c r="N463" s="259" t="str">
        <f t="shared" si="26"/>
        <v/>
      </c>
      <c r="O463" s="236">
        <f>Заполните_Список!I373</f>
        <v>0</v>
      </c>
      <c r="P463" s="243"/>
      <c r="Q463" s="243"/>
      <c r="R463" s="243"/>
      <c r="S463" s="243"/>
      <c r="T463" s="236">
        <f>Заполните_Список!N372</f>
        <v>0</v>
      </c>
      <c r="U463" s="236">
        <f>Заполните_Список!O372</f>
        <v>0</v>
      </c>
      <c r="V463" s="236">
        <f>Заполните_Список!P372</f>
        <v>0</v>
      </c>
      <c r="W463" s="236">
        <f>Заполните_Список!Q372</f>
        <v>0</v>
      </c>
      <c r="X463" s="236">
        <f>Заполните_Список!R372</f>
        <v>0</v>
      </c>
      <c r="Y463" s="236">
        <f>Заполните_Список!S372</f>
        <v>0</v>
      </c>
      <c r="Z463" s="236">
        <f>Заполните_Список!T372</f>
        <v>0</v>
      </c>
      <c r="AA463" s="236">
        <f>Заполните_Список!U372</f>
        <v>0</v>
      </c>
      <c r="AB463" s="236">
        <f>Заполните_Список!V372</f>
        <v>0</v>
      </c>
      <c r="AC463" s="236">
        <f>Заполните_Список!W372</f>
        <v>0</v>
      </c>
      <c r="AD463" s="236">
        <f>Заполните_Список!X372</f>
        <v>0</v>
      </c>
      <c r="AE463" s="236">
        <f>Заполните_Список!Y372</f>
        <v>0</v>
      </c>
      <c r="AF463" s="236">
        <f>Заполните_Список!Z372</f>
        <v>0</v>
      </c>
      <c r="AG463" s="236">
        <f>Заполните_Список!AA372</f>
        <v>0</v>
      </c>
      <c r="AH463" s="236">
        <f>Заполните_Список!AB372</f>
        <v>0</v>
      </c>
      <c r="AI463" s="236">
        <f>Заполните_Список!AC372</f>
        <v>0</v>
      </c>
      <c r="AJ463" s="236">
        <f>Заполните_Список!AD372</f>
        <v>0</v>
      </c>
      <c r="AK463" s="236">
        <f>Заполните_Список!AE372</f>
        <v>0</v>
      </c>
      <c r="AL463" s="236">
        <f>Заполните_Список!AF372</f>
        <v>0</v>
      </c>
      <c r="AM463" s="236">
        <f>Заполните_Список!AG372</f>
        <v>0</v>
      </c>
      <c r="AN463" s="236">
        <f>Заполните_Список!AH372</f>
        <v>0</v>
      </c>
      <c r="AO463" s="236">
        <f>Заполните_Список!AI372</f>
        <v>0</v>
      </c>
      <c r="AP463" s="236">
        <f>Заполните_Список!AJ372</f>
        <v>0</v>
      </c>
      <c r="AQ463" s="236">
        <f>Заполните_Список!AK372</f>
        <v>0</v>
      </c>
    </row>
    <row r="464" spans="1:43" ht="18.75" customHeight="1">
      <c r="A464" s="243">
        <f>Заполните_Список!$B373</f>
        <v>461</v>
      </c>
      <c r="B464" s="244">
        <f>Заполните_Список!$C374</f>
        <v>0</v>
      </c>
      <c r="C464" s="258" t="str">
        <f t="shared" si="24"/>
        <v/>
      </c>
      <c r="D464" s="244">
        <f>Заполните_Список!$G374</f>
        <v>0</v>
      </c>
      <c r="E464" s="236"/>
      <c r="F464" s="243">
        <f t="shared" si="25"/>
        <v>461</v>
      </c>
      <c r="G464" s="236" t="e">
        <f>LEFT(Заполните_Список!$F374,FIND(" ",Заполните_Список!$F374,1)-1)</f>
        <v>#VALUE!</v>
      </c>
      <c r="H464" s="236" t="e">
        <f>MID(Заполните_Список!$F374,FIND(" ",Заполните_Список!$F374,1)+1,(FIND(" ",Заполните_Список!$F374,FIND(" ",Заполните_Список!$F374,1)+1)-FIND(" ",Заполните_Список!$F374,1))-1)</f>
        <v>#VALUE!</v>
      </c>
      <c r="I464" s="236" t="e">
        <f>RIGHT(Заполните_Список!$F374,LEN(Заполните_Список!$F374)-(FIND(" ",Заполните_Список!$F374,FIND(" ",Заполните_Список!$F374,1)+1)))</f>
        <v>#VALUE!</v>
      </c>
      <c r="J464" s="236"/>
      <c r="K464" s="347"/>
      <c r="L464" s="236"/>
      <c r="M464" s="236">
        <f>Заполните_Список!L374</f>
        <v>0</v>
      </c>
      <c r="N464" s="259" t="str">
        <f t="shared" si="26"/>
        <v/>
      </c>
      <c r="O464" s="236">
        <f>Заполните_Список!I374</f>
        <v>0</v>
      </c>
      <c r="P464" s="243"/>
      <c r="Q464" s="243"/>
      <c r="R464" s="243"/>
      <c r="S464" s="243"/>
      <c r="T464" s="236">
        <f>Заполните_Список!N373</f>
        <v>0</v>
      </c>
      <c r="U464" s="236">
        <f>Заполните_Список!O373</f>
        <v>0</v>
      </c>
      <c r="V464" s="236">
        <f>Заполните_Список!P373</f>
        <v>0</v>
      </c>
      <c r="W464" s="236">
        <f>Заполните_Список!Q373</f>
        <v>0</v>
      </c>
      <c r="X464" s="236">
        <f>Заполните_Список!R373</f>
        <v>0</v>
      </c>
      <c r="Y464" s="236">
        <f>Заполните_Список!S373</f>
        <v>0</v>
      </c>
      <c r="Z464" s="236">
        <f>Заполните_Список!T373</f>
        <v>0</v>
      </c>
      <c r="AA464" s="236">
        <f>Заполните_Список!U373</f>
        <v>0</v>
      </c>
      <c r="AB464" s="236">
        <f>Заполните_Список!V373</f>
        <v>0</v>
      </c>
      <c r="AC464" s="236">
        <f>Заполните_Список!W373</f>
        <v>0</v>
      </c>
      <c r="AD464" s="236">
        <f>Заполните_Список!X373</f>
        <v>0</v>
      </c>
      <c r="AE464" s="236">
        <f>Заполните_Список!Y373</f>
        <v>0</v>
      </c>
      <c r="AF464" s="236">
        <f>Заполните_Список!Z373</f>
        <v>0</v>
      </c>
      <c r="AG464" s="236">
        <f>Заполните_Список!AA373</f>
        <v>0</v>
      </c>
      <c r="AH464" s="236">
        <f>Заполните_Список!AB373</f>
        <v>0</v>
      </c>
      <c r="AI464" s="236">
        <f>Заполните_Список!AC373</f>
        <v>0</v>
      </c>
      <c r="AJ464" s="236">
        <f>Заполните_Список!AD373</f>
        <v>0</v>
      </c>
      <c r="AK464" s="236">
        <f>Заполните_Список!AE373</f>
        <v>0</v>
      </c>
      <c r="AL464" s="236">
        <f>Заполните_Список!AF373</f>
        <v>0</v>
      </c>
      <c r="AM464" s="236">
        <f>Заполните_Список!AG373</f>
        <v>0</v>
      </c>
      <c r="AN464" s="236">
        <f>Заполните_Список!AH373</f>
        <v>0</v>
      </c>
      <c r="AO464" s="236">
        <f>Заполните_Список!AI373</f>
        <v>0</v>
      </c>
      <c r="AP464" s="236">
        <f>Заполните_Список!AJ373</f>
        <v>0</v>
      </c>
      <c r="AQ464" s="236">
        <f>Заполните_Список!AK373</f>
        <v>0</v>
      </c>
    </row>
    <row r="465" spans="1:43" ht="18.75" customHeight="1">
      <c r="A465" s="243">
        <f>Заполните_Список!$B374</f>
        <v>462</v>
      </c>
      <c r="B465" s="244">
        <f>Заполните_Список!$C375</f>
        <v>0</v>
      </c>
      <c r="C465" s="258" t="str">
        <f t="shared" si="24"/>
        <v/>
      </c>
      <c r="D465" s="244">
        <f>Заполните_Список!$G375</f>
        <v>0</v>
      </c>
      <c r="E465" s="236"/>
      <c r="F465" s="243">
        <f t="shared" si="25"/>
        <v>462</v>
      </c>
      <c r="G465" s="236" t="e">
        <f>LEFT(Заполните_Список!$F375,FIND(" ",Заполните_Список!$F375,1)-1)</f>
        <v>#VALUE!</v>
      </c>
      <c r="H465" s="236" t="e">
        <f>MID(Заполните_Список!$F375,FIND(" ",Заполните_Список!$F375,1)+1,(FIND(" ",Заполните_Список!$F375,FIND(" ",Заполните_Список!$F375,1)+1)-FIND(" ",Заполните_Список!$F375,1))-1)</f>
        <v>#VALUE!</v>
      </c>
      <c r="I465" s="236" t="e">
        <f>RIGHT(Заполните_Список!$F375,LEN(Заполните_Список!$F375)-(FIND(" ",Заполните_Список!$F375,FIND(" ",Заполните_Список!$F375,1)+1)))</f>
        <v>#VALUE!</v>
      </c>
      <c r="J465" s="236"/>
      <c r="K465" s="347"/>
      <c r="L465" s="236"/>
      <c r="M465" s="236">
        <f>Заполните_Список!L375</f>
        <v>0</v>
      </c>
      <c r="N465" s="259" t="str">
        <f t="shared" si="26"/>
        <v/>
      </c>
      <c r="O465" s="236">
        <f>Заполните_Список!I375</f>
        <v>0</v>
      </c>
      <c r="P465" s="243"/>
      <c r="Q465" s="243"/>
      <c r="R465" s="243"/>
      <c r="S465" s="243"/>
      <c r="T465" s="236">
        <f>Заполните_Список!N374</f>
        <v>0</v>
      </c>
      <c r="U465" s="236">
        <f>Заполните_Список!O374</f>
        <v>0</v>
      </c>
      <c r="V465" s="236">
        <f>Заполните_Список!P374</f>
        <v>0</v>
      </c>
      <c r="W465" s="236">
        <f>Заполните_Список!Q374</f>
        <v>0</v>
      </c>
      <c r="X465" s="236">
        <f>Заполните_Список!R374</f>
        <v>0</v>
      </c>
      <c r="Y465" s="236">
        <f>Заполните_Список!S374</f>
        <v>0</v>
      </c>
      <c r="Z465" s="236">
        <f>Заполните_Список!T374</f>
        <v>0</v>
      </c>
      <c r="AA465" s="236">
        <f>Заполните_Список!U374</f>
        <v>0</v>
      </c>
      <c r="AB465" s="236">
        <f>Заполните_Список!V374</f>
        <v>0</v>
      </c>
      <c r="AC465" s="236">
        <f>Заполните_Список!W374</f>
        <v>0</v>
      </c>
      <c r="AD465" s="236">
        <f>Заполните_Список!X374</f>
        <v>0</v>
      </c>
      <c r="AE465" s="236">
        <f>Заполните_Список!Y374</f>
        <v>0</v>
      </c>
      <c r="AF465" s="236">
        <f>Заполните_Список!Z374</f>
        <v>0</v>
      </c>
      <c r="AG465" s="236">
        <f>Заполните_Список!AA374</f>
        <v>0</v>
      </c>
      <c r="AH465" s="236">
        <f>Заполните_Список!AB374</f>
        <v>0</v>
      </c>
      <c r="AI465" s="236">
        <f>Заполните_Список!AC374</f>
        <v>0</v>
      </c>
      <c r="AJ465" s="236">
        <f>Заполните_Список!AD374</f>
        <v>0</v>
      </c>
      <c r="AK465" s="236">
        <f>Заполните_Список!AE374</f>
        <v>0</v>
      </c>
      <c r="AL465" s="236">
        <f>Заполните_Список!AF374</f>
        <v>0</v>
      </c>
      <c r="AM465" s="236">
        <f>Заполните_Список!AG374</f>
        <v>0</v>
      </c>
      <c r="AN465" s="236">
        <f>Заполните_Список!AH374</f>
        <v>0</v>
      </c>
      <c r="AO465" s="236">
        <f>Заполните_Список!AI374</f>
        <v>0</v>
      </c>
      <c r="AP465" s="236">
        <f>Заполните_Список!AJ374</f>
        <v>0</v>
      </c>
      <c r="AQ465" s="236">
        <f>Заполните_Список!AK374</f>
        <v>0</v>
      </c>
    </row>
    <row r="466" spans="1:43" ht="18.75" customHeight="1">
      <c r="A466" s="243">
        <f>Заполните_Список!$B375</f>
        <v>463</v>
      </c>
      <c r="B466" s="244">
        <f>Заполните_Список!$C376</f>
        <v>0</v>
      </c>
      <c r="C466" s="258" t="str">
        <f t="shared" si="24"/>
        <v/>
      </c>
      <c r="D466" s="244">
        <f>Заполните_Список!$G376</f>
        <v>0</v>
      </c>
      <c r="E466" s="236"/>
      <c r="F466" s="243">
        <f t="shared" si="25"/>
        <v>463</v>
      </c>
      <c r="G466" s="236" t="e">
        <f>LEFT(Заполните_Список!$F376,FIND(" ",Заполните_Список!$F376,1)-1)</f>
        <v>#VALUE!</v>
      </c>
      <c r="H466" s="236" t="e">
        <f>MID(Заполните_Список!$F376,FIND(" ",Заполните_Список!$F376,1)+1,(FIND(" ",Заполните_Список!$F376,FIND(" ",Заполните_Список!$F376,1)+1)-FIND(" ",Заполните_Список!$F376,1))-1)</f>
        <v>#VALUE!</v>
      </c>
      <c r="I466" s="236" t="e">
        <f>RIGHT(Заполните_Список!$F376,LEN(Заполните_Список!$F376)-(FIND(" ",Заполните_Список!$F376,FIND(" ",Заполните_Список!$F376,1)+1)))</f>
        <v>#VALUE!</v>
      </c>
      <c r="J466" s="236"/>
      <c r="K466" s="347"/>
      <c r="L466" s="236"/>
      <c r="M466" s="236">
        <f>Заполните_Список!L376</f>
        <v>0</v>
      </c>
      <c r="N466" s="259" t="str">
        <f t="shared" si="26"/>
        <v/>
      </c>
      <c r="O466" s="236">
        <f>Заполните_Список!I376</f>
        <v>0</v>
      </c>
      <c r="P466" s="243"/>
      <c r="Q466" s="243"/>
      <c r="R466" s="243"/>
      <c r="S466" s="243"/>
      <c r="T466" s="236">
        <f>Заполните_Список!N375</f>
        <v>0</v>
      </c>
      <c r="U466" s="236">
        <f>Заполните_Список!O375</f>
        <v>0</v>
      </c>
      <c r="V466" s="236">
        <f>Заполните_Список!P375</f>
        <v>0</v>
      </c>
      <c r="W466" s="236">
        <f>Заполните_Список!Q375</f>
        <v>0</v>
      </c>
      <c r="X466" s="236">
        <f>Заполните_Список!R375</f>
        <v>0</v>
      </c>
      <c r="Y466" s="236">
        <f>Заполните_Список!S375</f>
        <v>0</v>
      </c>
      <c r="Z466" s="236">
        <f>Заполните_Список!T375</f>
        <v>0</v>
      </c>
      <c r="AA466" s="236">
        <f>Заполните_Список!U375</f>
        <v>0</v>
      </c>
      <c r="AB466" s="236">
        <f>Заполните_Список!V375</f>
        <v>0</v>
      </c>
      <c r="AC466" s="236">
        <f>Заполните_Список!W375</f>
        <v>0</v>
      </c>
      <c r="AD466" s="236">
        <f>Заполните_Список!X375</f>
        <v>0</v>
      </c>
      <c r="AE466" s="236">
        <f>Заполните_Список!Y375</f>
        <v>0</v>
      </c>
      <c r="AF466" s="236">
        <f>Заполните_Список!Z375</f>
        <v>0</v>
      </c>
      <c r="AG466" s="236">
        <f>Заполните_Список!AA375</f>
        <v>0</v>
      </c>
      <c r="AH466" s="236">
        <f>Заполните_Список!AB375</f>
        <v>0</v>
      </c>
      <c r="AI466" s="236">
        <f>Заполните_Список!AC375</f>
        <v>0</v>
      </c>
      <c r="AJ466" s="236">
        <f>Заполните_Список!AD375</f>
        <v>0</v>
      </c>
      <c r="AK466" s="236">
        <f>Заполните_Список!AE375</f>
        <v>0</v>
      </c>
      <c r="AL466" s="236">
        <f>Заполните_Список!AF375</f>
        <v>0</v>
      </c>
      <c r="AM466" s="236">
        <f>Заполните_Список!AG375</f>
        <v>0</v>
      </c>
      <c r="AN466" s="236">
        <f>Заполните_Список!AH375</f>
        <v>0</v>
      </c>
      <c r="AO466" s="236">
        <f>Заполните_Список!AI375</f>
        <v>0</v>
      </c>
      <c r="AP466" s="236">
        <f>Заполните_Список!AJ375</f>
        <v>0</v>
      </c>
      <c r="AQ466" s="236">
        <f>Заполните_Список!AK375</f>
        <v>0</v>
      </c>
    </row>
    <row r="467" spans="1:43" ht="18.75" customHeight="1">
      <c r="A467" s="243">
        <f>Заполните_Список!$B376</f>
        <v>464</v>
      </c>
      <c r="B467" s="244">
        <f>Заполните_Список!$C377</f>
        <v>0</v>
      </c>
      <c r="C467" s="258" t="str">
        <f t="shared" si="24"/>
        <v/>
      </c>
      <c r="D467" s="244">
        <f>Заполните_Список!$G377</f>
        <v>0</v>
      </c>
      <c r="E467" s="236"/>
      <c r="F467" s="243">
        <f t="shared" si="25"/>
        <v>464</v>
      </c>
      <c r="G467" s="236" t="e">
        <f>LEFT(Заполните_Список!$F377,FIND(" ",Заполните_Список!$F377,1)-1)</f>
        <v>#VALUE!</v>
      </c>
      <c r="H467" s="236" t="e">
        <f>MID(Заполните_Список!$F377,FIND(" ",Заполните_Список!$F377,1)+1,(FIND(" ",Заполните_Список!$F377,FIND(" ",Заполните_Список!$F377,1)+1)-FIND(" ",Заполните_Список!$F377,1))-1)</f>
        <v>#VALUE!</v>
      </c>
      <c r="I467" s="236" t="e">
        <f>RIGHT(Заполните_Список!$F377,LEN(Заполните_Список!$F377)-(FIND(" ",Заполните_Список!$F377,FIND(" ",Заполните_Список!$F377,1)+1)))</f>
        <v>#VALUE!</v>
      </c>
      <c r="J467" s="236"/>
      <c r="K467" s="347"/>
      <c r="L467" s="236"/>
      <c r="M467" s="236">
        <f>Заполните_Список!L377</f>
        <v>0</v>
      </c>
      <c r="N467" s="259" t="str">
        <f t="shared" si="26"/>
        <v/>
      </c>
      <c r="O467" s="236">
        <f>Заполните_Список!I377</f>
        <v>0</v>
      </c>
      <c r="P467" s="243"/>
      <c r="Q467" s="243"/>
      <c r="R467" s="243"/>
      <c r="S467" s="243"/>
      <c r="T467" s="236">
        <f>Заполните_Список!N376</f>
        <v>0</v>
      </c>
      <c r="U467" s="236">
        <f>Заполните_Список!O376</f>
        <v>0</v>
      </c>
      <c r="V467" s="236">
        <f>Заполните_Список!P376</f>
        <v>0</v>
      </c>
      <c r="W467" s="236">
        <f>Заполните_Список!Q376</f>
        <v>0</v>
      </c>
      <c r="X467" s="236">
        <f>Заполните_Список!R376</f>
        <v>0</v>
      </c>
      <c r="Y467" s="236">
        <f>Заполните_Список!S376</f>
        <v>0</v>
      </c>
      <c r="Z467" s="236">
        <f>Заполните_Список!T376</f>
        <v>0</v>
      </c>
      <c r="AA467" s="236">
        <f>Заполните_Список!U376</f>
        <v>0</v>
      </c>
      <c r="AB467" s="236">
        <f>Заполните_Список!V376</f>
        <v>0</v>
      </c>
      <c r="AC467" s="236">
        <f>Заполните_Список!W376</f>
        <v>0</v>
      </c>
      <c r="AD467" s="236">
        <f>Заполните_Список!X376</f>
        <v>0</v>
      </c>
      <c r="AE467" s="236">
        <f>Заполните_Список!Y376</f>
        <v>0</v>
      </c>
      <c r="AF467" s="236">
        <f>Заполните_Список!Z376</f>
        <v>0</v>
      </c>
      <c r="AG467" s="236">
        <f>Заполните_Список!AA376</f>
        <v>0</v>
      </c>
      <c r="AH467" s="236">
        <f>Заполните_Список!AB376</f>
        <v>0</v>
      </c>
      <c r="AI467" s="236">
        <f>Заполните_Список!AC376</f>
        <v>0</v>
      </c>
      <c r="AJ467" s="236">
        <f>Заполните_Список!AD376</f>
        <v>0</v>
      </c>
      <c r="AK467" s="236">
        <f>Заполните_Список!AE376</f>
        <v>0</v>
      </c>
      <c r="AL467" s="236">
        <f>Заполните_Список!AF376</f>
        <v>0</v>
      </c>
      <c r="AM467" s="236">
        <f>Заполните_Список!AG376</f>
        <v>0</v>
      </c>
      <c r="AN467" s="236">
        <f>Заполните_Список!AH376</f>
        <v>0</v>
      </c>
      <c r="AO467" s="236">
        <f>Заполните_Список!AI376</f>
        <v>0</v>
      </c>
      <c r="AP467" s="236">
        <f>Заполните_Список!AJ376</f>
        <v>0</v>
      </c>
      <c r="AQ467" s="236">
        <f>Заполните_Список!AK376</f>
        <v>0</v>
      </c>
    </row>
    <row r="468" spans="1:43" ht="18.75" customHeight="1">
      <c r="A468" s="243">
        <f>Заполните_Список!$B377</f>
        <v>465</v>
      </c>
      <c r="B468" s="244">
        <f>Заполните_Список!$C378</f>
        <v>0</v>
      </c>
      <c r="C468" s="258" t="str">
        <f t="shared" si="24"/>
        <v/>
      </c>
      <c r="D468" s="244">
        <f>Заполните_Список!$G378</f>
        <v>0</v>
      </c>
      <c r="E468" s="236"/>
      <c r="F468" s="243">
        <f t="shared" si="25"/>
        <v>465</v>
      </c>
      <c r="G468" s="236" t="e">
        <f>LEFT(Заполните_Список!$F378,FIND(" ",Заполните_Список!$F378,1)-1)</f>
        <v>#VALUE!</v>
      </c>
      <c r="H468" s="236" t="e">
        <f>MID(Заполните_Список!$F378,FIND(" ",Заполните_Список!$F378,1)+1,(FIND(" ",Заполните_Список!$F378,FIND(" ",Заполните_Список!$F378,1)+1)-FIND(" ",Заполните_Список!$F378,1))-1)</f>
        <v>#VALUE!</v>
      </c>
      <c r="I468" s="236" t="e">
        <f>RIGHT(Заполните_Список!$F378,LEN(Заполните_Список!$F378)-(FIND(" ",Заполните_Список!$F378,FIND(" ",Заполните_Список!$F378,1)+1)))</f>
        <v>#VALUE!</v>
      </c>
      <c r="J468" s="236"/>
      <c r="K468" s="347"/>
      <c r="L468" s="236"/>
      <c r="M468" s="236">
        <f>Заполните_Список!L378</f>
        <v>0</v>
      </c>
      <c r="N468" s="259" t="str">
        <f t="shared" si="26"/>
        <v/>
      </c>
      <c r="O468" s="236">
        <f>Заполните_Список!I378</f>
        <v>0</v>
      </c>
      <c r="P468" s="243"/>
      <c r="Q468" s="243"/>
      <c r="R468" s="243"/>
      <c r="S468" s="243"/>
      <c r="T468" s="236">
        <f>Заполните_Список!N377</f>
        <v>0</v>
      </c>
      <c r="U468" s="236">
        <f>Заполните_Список!O377</f>
        <v>0</v>
      </c>
      <c r="V468" s="236">
        <f>Заполните_Список!P377</f>
        <v>0</v>
      </c>
      <c r="W468" s="236">
        <f>Заполните_Список!Q377</f>
        <v>0</v>
      </c>
      <c r="X468" s="236">
        <f>Заполните_Список!R377</f>
        <v>0</v>
      </c>
      <c r="Y468" s="236">
        <f>Заполните_Список!S377</f>
        <v>0</v>
      </c>
      <c r="Z468" s="236">
        <f>Заполните_Список!T377</f>
        <v>0</v>
      </c>
      <c r="AA468" s="236">
        <f>Заполните_Список!U377</f>
        <v>0</v>
      </c>
      <c r="AB468" s="236">
        <f>Заполните_Список!V377</f>
        <v>0</v>
      </c>
      <c r="AC468" s="236">
        <f>Заполните_Список!W377</f>
        <v>0</v>
      </c>
      <c r="AD468" s="236">
        <f>Заполните_Список!X377</f>
        <v>0</v>
      </c>
      <c r="AE468" s="236">
        <f>Заполните_Список!Y377</f>
        <v>0</v>
      </c>
      <c r="AF468" s="236">
        <f>Заполните_Список!Z377</f>
        <v>0</v>
      </c>
      <c r="AG468" s="236">
        <f>Заполните_Список!AA377</f>
        <v>0</v>
      </c>
      <c r="AH468" s="236">
        <f>Заполните_Список!AB377</f>
        <v>0</v>
      </c>
      <c r="AI468" s="236">
        <f>Заполните_Список!AC377</f>
        <v>0</v>
      </c>
      <c r="AJ468" s="236">
        <f>Заполните_Список!AD377</f>
        <v>0</v>
      </c>
      <c r="AK468" s="236">
        <f>Заполните_Список!AE377</f>
        <v>0</v>
      </c>
      <c r="AL468" s="236">
        <f>Заполните_Список!AF377</f>
        <v>0</v>
      </c>
      <c r="AM468" s="236">
        <f>Заполните_Список!AG377</f>
        <v>0</v>
      </c>
      <c r="AN468" s="236">
        <f>Заполните_Список!AH377</f>
        <v>0</v>
      </c>
      <c r="AO468" s="236">
        <f>Заполните_Список!AI377</f>
        <v>0</v>
      </c>
      <c r="AP468" s="236">
        <f>Заполните_Список!AJ377</f>
        <v>0</v>
      </c>
      <c r="AQ468" s="236">
        <f>Заполните_Список!AK377</f>
        <v>0</v>
      </c>
    </row>
    <row r="469" spans="1:43" ht="18.75" customHeight="1">
      <c r="A469" s="243">
        <f>Заполните_Список!$B378</f>
        <v>466</v>
      </c>
      <c r="B469" s="244">
        <f>Заполните_Список!$C379</f>
        <v>0</v>
      </c>
      <c r="C469" s="258" t="str">
        <f t="shared" si="24"/>
        <v/>
      </c>
      <c r="D469" s="244">
        <f>Заполните_Список!$G379</f>
        <v>0</v>
      </c>
      <c r="E469" s="236"/>
      <c r="F469" s="243">
        <f t="shared" si="25"/>
        <v>466</v>
      </c>
      <c r="G469" s="236" t="e">
        <f>LEFT(Заполните_Список!$F379,FIND(" ",Заполните_Список!$F379,1)-1)</f>
        <v>#VALUE!</v>
      </c>
      <c r="H469" s="236" t="e">
        <f>MID(Заполните_Список!$F379,FIND(" ",Заполните_Список!$F379,1)+1,(FIND(" ",Заполните_Список!$F379,FIND(" ",Заполните_Список!$F379,1)+1)-FIND(" ",Заполните_Список!$F379,1))-1)</f>
        <v>#VALUE!</v>
      </c>
      <c r="I469" s="236" t="e">
        <f>RIGHT(Заполните_Список!$F379,LEN(Заполните_Список!$F379)-(FIND(" ",Заполните_Список!$F379,FIND(" ",Заполните_Список!$F379,1)+1)))</f>
        <v>#VALUE!</v>
      </c>
      <c r="J469" s="236"/>
      <c r="K469" s="347"/>
      <c r="L469" s="236"/>
      <c r="M469" s="236">
        <f>Заполните_Список!L379</f>
        <v>0</v>
      </c>
      <c r="N469" s="259" t="str">
        <f t="shared" si="26"/>
        <v/>
      </c>
      <c r="O469" s="236">
        <f>Заполните_Список!I379</f>
        <v>0</v>
      </c>
      <c r="P469" s="243"/>
      <c r="Q469" s="243"/>
      <c r="R469" s="243"/>
      <c r="S469" s="243"/>
      <c r="T469" s="236">
        <f>Заполните_Список!N378</f>
        <v>0</v>
      </c>
      <c r="U469" s="236">
        <f>Заполните_Список!O378</f>
        <v>0</v>
      </c>
      <c r="V469" s="236">
        <f>Заполните_Список!P378</f>
        <v>0</v>
      </c>
      <c r="W469" s="236">
        <f>Заполните_Список!Q378</f>
        <v>0</v>
      </c>
      <c r="X469" s="236">
        <f>Заполните_Список!R378</f>
        <v>0</v>
      </c>
      <c r="Y469" s="236">
        <f>Заполните_Список!S378</f>
        <v>0</v>
      </c>
      <c r="Z469" s="236">
        <f>Заполните_Список!T378</f>
        <v>0</v>
      </c>
      <c r="AA469" s="236">
        <f>Заполните_Список!U378</f>
        <v>0</v>
      </c>
      <c r="AB469" s="236">
        <f>Заполните_Список!V378</f>
        <v>0</v>
      </c>
      <c r="AC469" s="236">
        <f>Заполните_Список!W378</f>
        <v>0</v>
      </c>
      <c r="AD469" s="236">
        <f>Заполните_Список!X378</f>
        <v>0</v>
      </c>
      <c r="AE469" s="236">
        <f>Заполните_Список!Y378</f>
        <v>0</v>
      </c>
      <c r="AF469" s="236">
        <f>Заполните_Список!Z378</f>
        <v>0</v>
      </c>
      <c r="AG469" s="236">
        <f>Заполните_Список!AA378</f>
        <v>0</v>
      </c>
      <c r="AH469" s="236">
        <f>Заполните_Список!AB378</f>
        <v>0</v>
      </c>
      <c r="AI469" s="236">
        <f>Заполните_Список!AC378</f>
        <v>0</v>
      </c>
      <c r="AJ469" s="236">
        <f>Заполните_Список!AD378</f>
        <v>0</v>
      </c>
      <c r="AK469" s="236">
        <f>Заполните_Список!AE378</f>
        <v>0</v>
      </c>
      <c r="AL469" s="236">
        <f>Заполните_Список!AF378</f>
        <v>0</v>
      </c>
      <c r="AM469" s="236">
        <f>Заполните_Список!AG378</f>
        <v>0</v>
      </c>
      <c r="AN469" s="236">
        <f>Заполните_Список!AH378</f>
        <v>0</v>
      </c>
      <c r="AO469" s="236">
        <f>Заполните_Список!AI378</f>
        <v>0</v>
      </c>
      <c r="AP469" s="236">
        <f>Заполните_Список!AJ378</f>
        <v>0</v>
      </c>
      <c r="AQ469" s="236">
        <f>Заполните_Список!AK378</f>
        <v>0</v>
      </c>
    </row>
    <row r="470" spans="1:43" ht="18.75" customHeight="1">
      <c r="A470" s="243">
        <f>Заполните_Список!$B379</f>
        <v>467</v>
      </c>
      <c r="B470" s="244">
        <f>Заполните_Список!$C380</f>
        <v>0</v>
      </c>
      <c r="C470" s="258" t="str">
        <f t="shared" si="24"/>
        <v/>
      </c>
      <c r="D470" s="244">
        <f>Заполните_Список!$G380</f>
        <v>0</v>
      </c>
      <c r="E470" s="236"/>
      <c r="F470" s="243">
        <f t="shared" si="25"/>
        <v>467</v>
      </c>
      <c r="G470" s="236" t="e">
        <f>LEFT(Заполните_Список!$F380,FIND(" ",Заполните_Список!$F380,1)-1)</f>
        <v>#VALUE!</v>
      </c>
      <c r="H470" s="236" t="e">
        <f>MID(Заполните_Список!$F380,FIND(" ",Заполните_Список!$F380,1)+1,(FIND(" ",Заполните_Список!$F380,FIND(" ",Заполните_Список!$F380,1)+1)-FIND(" ",Заполните_Список!$F380,1))-1)</f>
        <v>#VALUE!</v>
      </c>
      <c r="I470" s="236" t="e">
        <f>RIGHT(Заполните_Список!$F380,LEN(Заполните_Список!$F380)-(FIND(" ",Заполните_Список!$F380,FIND(" ",Заполните_Список!$F380,1)+1)))</f>
        <v>#VALUE!</v>
      </c>
      <c r="J470" s="236"/>
      <c r="K470" s="347"/>
      <c r="L470" s="236"/>
      <c r="M470" s="236">
        <f>Заполните_Список!L380</f>
        <v>0</v>
      </c>
      <c r="N470" s="259" t="str">
        <f t="shared" si="26"/>
        <v/>
      </c>
      <c r="O470" s="236">
        <f>Заполните_Список!I380</f>
        <v>0</v>
      </c>
      <c r="P470" s="243"/>
      <c r="Q470" s="243"/>
      <c r="R470" s="243"/>
      <c r="S470" s="243"/>
      <c r="T470" s="236">
        <f>Заполните_Список!N379</f>
        <v>0</v>
      </c>
      <c r="U470" s="236">
        <f>Заполните_Список!O379</f>
        <v>0</v>
      </c>
      <c r="V470" s="236">
        <f>Заполните_Список!P379</f>
        <v>0</v>
      </c>
      <c r="W470" s="236">
        <f>Заполните_Список!Q379</f>
        <v>0</v>
      </c>
      <c r="X470" s="236">
        <f>Заполните_Список!R379</f>
        <v>0</v>
      </c>
      <c r="Y470" s="236">
        <f>Заполните_Список!S379</f>
        <v>0</v>
      </c>
      <c r="Z470" s="236">
        <f>Заполните_Список!T379</f>
        <v>0</v>
      </c>
      <c r="AA470" s="236">
        <f>Заполните_Список!U379</f>
        <v>0</v>
      </c>
      <c r="AB470" s="236">
        <f>Заполните_Список!V379</f>
        <v>0</v>
      </c>
      <c r="AC470" s="236">
        <f>Заполните_Список!W379</f>
        <v>0</v>
      </c>
      <c r="AD470" s="236">
        <f>Заполните_Список!X379</f>
        <v>0</v>
      </c>
      <c r="AE470" s="236">
        <f>Заполните_Список!Y379</f>
        <v>0</v>
      </c>
      <c r="AF470" s="236">
        <f>Заполните_Список!Z379</f>
        <v>0</v>
      </c>
      <c r="AG470" s="236">
        <f>Заполните_Список!AA379</f>
        <v>0</v>
      </c>
      <c r="AH470" s="236">
        <f>Заполните_Список!AB379</f>
        <v>0</v>
      </c>
      <c r="AI470" s="236">
        <f>Заполните_Список!AC379</f>
        <v>0</v>
      </c>
      <c r="AJ470" s="236">
        <f>Заполните_Список!AD379</f>
        <v>0</v>
      </c>
      <c r="AK470" s="236">
        <f>Заполните_Список!AE379</f>
        <v>0</v>
      </c>
      <c r="AL470" s="236">
        <f>Заполните_Список!AF379</f>
        <v>0</v>
      </c>
      <c r="AM470" s="236">
        <f>Заполните_Список!AG379</f>
        <v>0</v>
      </c>
      <c r="AN470" s="236">
        <f>Заполните_Список!AH379</f>
        <v>0</v>
      </c>
      <c r="AO470" s="236">
        <f>Заполните_Список!AI379</f>
        <v>0</v>
      </c>
      <c r="AP470" s="236">
        <f>Заполните_Список!AJ379</f>
        <v>0</v>
      </c>
      <c r="AQ470" s="236">
        <f>Заполните_Список!AK379</f>
        <v>0</v>
      </c>
    </row>
    <row r="471" spans="1:43" ht="18.75" customHeight="1">
      <c r="A471" s="243">
        <f>Заполните_Список!$B380</f>
        <v>468</v>
      </c>
      <c r="B471" s="244">
        <f>Заполните_Список!$C381</f>
        <v>0</v>
      </c>
      <c r="C471" s="258" t="str">
        <f t="shared" si="24"/>
        <v/>
      </c>
      <c r="D471" s="244">
        <f>Заполните_Список!$G381</f>
        <v>0</v>
      </c>
      <c r="E471" s="236"/>
      <c r="F471" s="243">
        <f t="shared" si="25"/>
        <v>468</v>
      </c>
      <c r="G471" s="236" t="e">
        <f>LEFT(Заполните_Список!$F381,FIND(" ",Заполните_Список!$F381,1)-1)</f>
        <v>#VALUE!</v>
      </c>
      <c r="H471" s="236" t="e">
        <f>MID(Заполните_Список!$F381,FIND(" ",Заполните_Список!$F381,1)+1,(FIND(" ",Заполните_Список!$F381,FIND(" ",Заполните_Список!$F381,1)+1)-FIND(" ",Заполните_Список!$F381,1))-1)</f>
        <v>#VALUE!</v>
      </c>
      <c r="I471" s="236" t="e">
        <f>RIGHT(Заполните_Список!$F381,LEN(Заполните_Список!$F381)-(FIND(" ",Заполните_Список!$F381,FIND(" ",Заполните_Список!$F381,1)+1)))</f>
        <v>#VALUE!</v>
      </c>
      <c r="J471" s="236"/>
      <c r="K471" s="347"/>
      <c r="L471" s="236"/>
      <c r="M471" s="236">
        <f>Заполните_Список!L381</f>
        <v>0</v>
      </c>
      <c r="N471" s="259" t="str">
        <f t="shared" si="26"/>
        <v/>
      </c>
      <c r="O471" s="236">
        <f>Заполните_Список!I381</f>
        <v>0</v>
      </c>
      <c r="P471" s="243"/>
      <c r="Q471" s="243"/>
      <c r="R471" s="243"/>
      <c r="S471" s="243"/>
      <c r="T471" s="236">
        <f>Заполните_Список!N380</f>
        <v>0</v>
      </c>
      <c r="U471" s="236">
        <f>Заполните_Список!O380</f>
        <v>0</v>
      </c>
      <c r="V471" s="236">
        <f>Заполните_Список!P380</f>
        <v>0</v>
      </c>
      <c r="W471" s="236">
        <f>Заполните_Список!Q380</f>
        <v>0</v>
      </c>
      <c r="X471" s="236">
        <f>Заполните_Список!R380</f>
        <v>0</v>
      </c>
      <c r="Y471" s="236">
        <f>Заполните_Список!S380</f>
        <v>0</v>
      </c>
      <c r="Z471" s="236">
        <f>Заполните_Список!T380</f>
        <v>0</v>
      </c>
      <c r="AA471" s="236">
        <f>Заполните_Список!U380</f>
        <v>0</v>
      </c>
      <c r="AB471" s="236">
        <f>Заполните_Список!V380</f>
        <v>0</v>
      </c>
      <c r="AC471" s="236">
        <f>Заполните_Список!W380</f>
        <v>0</v>
      </c>
      <c r="AD471" s="236">
        <f>Заполните_Список!X380</f>
        <v>0</v>
      </c>
      <c r="AE471" s="236">
        <f>Заполните_Список!Y380</f>
        <v>0</v>
      </c>
      <c r="AF471" s="236">
        <f>Заполните_Список!Z380</f>
        <v>0</v>
      </c>
      <c r="AG471" s="236">
        <f>Заполните_Список!AA380</f>
        <v>0</v>
      </c>
      <c r="AH471" s="236">
        <f>Заполните_Список!AB380</f>
        <v>0</v>
      </c>
      <c r="AI471" s="236">
        <f>Заполните_Список!AC380</f>
        <v>0</v>
      </c>
      <c r="AJ471" s="236">
        <f>Заполните_Список!AD380</f>
        <v>0</v>
      </c>
      <c r="AK471" s="236">
        <f>Заполните_Список!AE380</f>
        <v>0</v>
      </c>
      <c r="AL471" s="236">
        <f>Заполните_Список!AF380</f>
        <v>0</v>
      </c>
      <c r="AM471" s="236">
        <f>Заполните_Список!AG380</f>
        <v>0</v>
      </c>
      <c r="AN471" s="236">
        <f>Заполните_Список!AH380</f>
        <v>0</v>
      </c>
      <c r="AO471" s="236">
        <f>Заполните_Список!AI380</f>
        <v>0</v>
      </c>
      <c r="AP471" s="236">
        <f>Заполните_Список!AJ380</f>
        <v>0</v>
      </c>
      <c r="AQ471" s="236">
        <f>Заполните_Список!AK380</f>
        <v>0</v>
      </c>
    </row>
    <row r="472" spans="1:43" ht="18.75" customHeight="1">
      <c r="A472" s="243">
        <f>Заполните_Список!$B381</f>
        <v>469</v>
      </c>
      <c r="B472" s="244">
        <f>Заполните_Список!$C382</f>
        <v>0</v>
      </c>
      <c r="C472" s="258" t="str">
        <f t="shared" si="24"/>
        <v/>
      </c>
      <c r="D472" s="244">
        <f>Заполните_Список!$G382</f>
        <v>0</v>
      </c>
      <c r="E472" s="236"/>
      <c r="F472" s="243">
        <f t="shared" si="25"/>
        <v>469</v>
      </c>
      <c r="G472" s="236" t="e">
        <f>LEFT(Заполните_Список!$F382,FIND(" ",Заполните_Список!$F382,1)-1)</f>
        <v>#VALUE!</v>
      </c>
      <c r="H472" s="236" t="e">
        <f>MID(Заполните_Список!$F382,FIND(" ",Заполните_Список!$F382,1)+1,(FIND(" ",Заполните_Список!$F382,FIND(" ",Заполните_Список!$F382,1)+1)-FIND(" ",Заполните_Список!$F382,1))-1)</f>
        <v>#VALUE!</v>
      </c>
      <c r="I472" s="236" t="e">
        <f>RIGHT(Заполните_Список!$F382,LEN(Заполните_Список!$F382)-(FIND(" ",Заполните_Список!$F382,FIND(" ",Заполните_Список!$F382,1)+1)))</f>
        <v>#VALUE!</v>
      </c>
      <c r="J472" s="236"/>
      <c r="K472" s="347"/>
      <c r="L472" s="236"/>
      <c r="M472" s="236">
        <f>Заполните_Список!L382</f>
        <v>0</v>
      </c>
      <c r="N472" s="259" t="str">
        <f t="shared" si="26"/>
        <v/>
      </c>
      <c r="O472" s="236">
        <f>Заполните_Список!I382</f>
        <v>0</v>
      </c>
      <c r="P472" s="243"/>
      <c r="Q472" s="243"/>
      <c r="R472" s="243"/>
      <c r="S472" s="243"/>
      <c r="T472" s="236">
        <f>Заполните_Список!N381</f>
        <v>0</v>
      </c>
      <c r="U472" s="236">
        <f>Заполните_Список!O381</f>
        <v>0</v>
      </c>
      <c r="V472" s="236">
        <f>Заполните_Список!P381</f>
        <v>0</v>
      </c>
      <c r="W472" s="236">
        <f>Заполните_Список!Q381</f>
        <v>0</v>
      </c>
      <c r="X472" s="236">
        <f>Заполните_Список!R381</f>
        <v>0</v>
      </c>
      <c r="Y472" s="236">
        <f>Заполните_Список!S381</f>
        <v>0</v>
      </c>
      <c r="Z472" s="236">
        <f>Заполните_Список!T381</f>
        <v>0</v>
      </c>
      <c r="AA472" s="236">
        <f>Заполните_Список!U381</f>
        <v>0</v>
      </c>
      <c r="AB472" s="236">
        <f>Заполните_Список!V381</f>
        <v>0</v>
      </c>
      <c r="AC472" s="236">
        <f>Заполните_Список!W381</f>
        <v>0</v>
      </c>
      <c r="AD472" s="236">
        <f>Заполните_Список!X381</f>
        <v>0</v>
      </c>
      <c r="AE472" s="236">
        <f>Заполните_Список!Y381</f>
        <v>0</v>
      </c>
      <c r="AF472" s="236">
        <f>Заполните_Список!Z381</f>
        <v>0</v>
      </c>
      <c r="AG472" s="236">
        <f>Заполните_Список!AA381</f>
        <v>0</v>
      </c>
      <c r="AH472" s="236">
        <f>Заполните_Список!AB381</f>
        <v>0</v>
      </c>
      <c r="AI472" s="236">
        <f>Заполните_Список!AC381</f>
        <v>0</v>
      </c>
      <c r="AJ472" s="236">
        <f>Заполните_Список!AD381</f>
        <v>0</v>
      </c>
      <c r="AK472" s="236">
        <f>Заполните_Список!AE381</f>
        <v>0</v>
      </c>
      <c r="AL472" s="236">
        <f>Заполните_Список!AF381</f>
        <v>0</v>
      </c>
      <c r="AM472" s="236">
        <f>Заполните_Список!AG381</f>
        <v>0</v>
      </c>
      <c r="AN472" s="236">
        <f>Заполните_Список!AH381</f>
        <v>0</v>
      </c>
      <c r="AO472" s="236">
        <f>Заполните_Список!AI381</f>
        <v>0</v>
      </c>
      <c r="AP472" s="236">
        <f>Заполните_Список!AJ381</f>
        <v>0</v>
      </c>
      <c r="AQ472" s="236">
        <f>Заполните_Список!AK381</f>
        <v>0</v>
      </c>
    </row>
    <row r="473" spans="1:43" ht="18.75" customHeight="1">
      <c r="A473" s="243">
        <f>Заполните_Список!$B382</f>
        <v>470</v>
      </c>
      <c r="B473" s="244">
        <f>Заполните_Список!$C383</f>
        <v>0</v>
      </c>
      <c r="C473" s="258" t="str">
        <f t="shared" si="24"/>
        <v/>
      </c>
      <c r="D473" s="244">
        <f>Заполните_Список!$G383</f>
        <v>0</v>
      </c>
      <c r="E473" s="236"/>
      <c r="F473" s="243">
        <f t="shared" si="25"/>
        <v>470</v>
      </c>
      <c r="G473" s="236" t="e">
        <f>LEFT(Заполните_Список!$F383,FIND(" ",Заполните_Список!$F383,1)-1)</f>
        <v>#VALUE!</v>
      </c>
      <c r="H473" s="236" t="e">
        <f>MID(Заполните_Список!$F383,FIND(" ",Заполните_Список!$F383,1)+1,(FIND(" ",Заполните_Список!$F383,FIND(" ",Заполните_Список!$F383,1)+1)-FIND(" ",Заполните_Список!$F383,1))-1)</f>
        <v>#VALUE!</v>
      </c>
      <c r="I473" s="236" t="e">
        <f>RIGHT(Заполните_Список!$F383,LEN(Заполните_Список!$F383)-(FIND(" ",Заполните_Список!$F383,FIND(" ",Заполните_Список!$F383,1)+1)))</f>
        <v>#VALUE!</v>
      </c>
      <c r="J473" s="236"/>
      <c r="K473" s="347"/>
      <c r="L473" s="236"/>
      <c r="M473" s="236">
        <f>Заполните_Список!L383</f>
        <v>0</v>
      </c>
      <c r="N473" s="259" t="str">
        <f t="shared" si="26"/>
        <v/>
      </c>
      <c r="O473" s="236">
        <f>Заполните_Список!I383</f>
        <v>0</v>
      </c>
      <c r="P473" s="243"/>
      <c r="Q473" s="243"/>
      <c r="R473" s="243"/>
      <c r="S473" s="243"/>
      <c r="T473" s="236">
        <f>Заполните_Список!N382</f>
        <v>0</v>
      </c>
      <c r="U473" s="236">
        <f>Заполните_Список!O382</f>
        <v>0</v>
      </c>
      <c r="V473" s="236">
        <f>Заполните_Список!P382</f>
        <v>0</v>
      </c>
      <c r="W473" s="236">
        <f>Заполните_Список!Q382</f>
        <v>0</v>
      </c>
      <c r="X473" s="236">
        <f>Заполните_Список!R382</f>
        <v>0</v>
      </c>
      <c r="Y473" s="236">
        <f>Заполните_Список!S382</f>
        <v>0</v>
      </c>
      <c r="Z473" s="236">
        <f>Заполните_Список!T382</f>
        <v>0</v>
      </c>
      <c r="AA473" s="236">
        <f>Заполните_Список!U382</f>
        <v>0</v>
      </c>
      <c r="AB473" s="236">
        <f>Заполните_Список!V382</f>
        <v>0</v>
      </c>
      <c r="AC473" s="236">
        <f>Заполните_Список!W382</f>
        <v>0</v>
      </c>
      <c r="AD473" s="236">
        <f>Заполните_Список!X382</f>
        <v>0</v>
      </c>
      <c r="AE473" s="236">
        <f>Заполните_Список!Y382</f>
        <v>0</v>
      </c>
      <c r="AF473" s="236">
        <f>Заполните_Список!Z382</f>
        <v>0</v>
      </c>
      <c r="AG473" s="236">
        <f>Заполните_Список!AA382</f>
        <v>0</v>
      </c>
      <c r="AH473" s="236">
        <f>Заполните_Список!AB382</f>
        <v>0</v>
      </c>
      <c r="AI473" s="236">
        <f>Заполните_Список!AC382</f>
        <v>0</v>
      </c>
      <c r="AJ473" s="236">
        <f>Заполните_Список!AD382</f>
        <v>0</v>
      </c>
      <c r="AK473" s="236">
        <f>Заполните_Список!AE382</f>
        <v>0</v>
      </c>
      <c r="AL473" s="236">
        <f>Заполните_Список!AF382</f>
        <v>0</v>
      </c>
      <c r="AM473" s="236">
        <f>Заполните_Список!AG382</f>
        <v>0</v>
      </c>
      <c r="AN473" s="236">
        <f>Заполните_Список!AH382</f>
        <v>0</v>
      </c>
      <c r="AO473" s="236">
        <f>Заполните_Список!AI382</f>
        <v>0</v>
      </c>
      <c r="AP473" s="236">
        <f>Заполните_Список!AJ382</f>
        <v>0</v>
      </c>
      <c r="AQ473" s="236">
        <f>Заполните_Список!AK382</f>
        <v>0</v>
      </c>
    </row>
    <row r="474" spans="1:43" ht="18.75" customHeight="1">
      <c r="A474" s="243">
        <f>Заполните_Список!$B383</f>
        <v>471</v>
      </c>
      <c r="B474" s="244">
        <f>Заполните_Список!$C384</f>
        <v>0</v>
      </c>
      <c r="C474" s="258" t="str">
        <f t="shared" si="24"/>
        <v/>
      </c>
      <c r="D474" s="244">
        <f>Заполните_Список!$G384</f>
        <v>0</v>
      </c>
      <c r="E474" s="236"/>
      <c r="F474" s="243">
        <f t="shared" si="25"/>
        <v>471</v>
      </c>
      <c r="G474" s="236" t="e">
        <f>LEFT(Заполните_Список!$F384,FIND(" ",Заполните_Список!$F384,1)-1)</f>
        <v>#VALUE!</v>
      </c>
      <c r="H474" s="236" t="e">
        <f>MID(Заполните_Список!$F384,FIND(" ",Заполните_Список!$F384,1)+1,(FIND(" ",Заполните_Список!$F384,FIND(" ",Заполните_Список!$F384,1)+1)-FIND(" ",Заполните_Список!$F384,1))-1)</f>
        <v>#VALUE!</v>
      </c>
      <c r="I474" s="236" t="e">
        <f>RIGHT(Заполните_Список!$F384,LEN(Заполните_Список!$F384)-(FIND(" ",Заполните_Список!$F384,FIND(" ",Заполните_Список!$F384,1)+1)))</f>
        <v>#VALUE!</v>
      </c>
      <c r="J474" s="236"/>
      <c r="K474" s="347"/>
      <c r="L474" s="236"/>
      <c r="M474" s="236">
        <f>Заполните_Список!L384</f>
        <v>0</v>
      </c>
      <c r="N474" s="259" t="str">
        <f t="shared" si="26"/>
        <v/>
      </c>
      <c r="O474" s="236">
        <f>Заполните_Список!I384</f>
        <v>0</v>
      </c>
      <c r="P474" s="243"/>
      <c r="Q474" s="243"/>
      <c r="R474" s="243"/>
      <c r="S474" s="243"/>
      <c r="T474" s="236">
        <f>Заполните_Список!N383</f>
        <v>0</v>
      </c>
      <c r="U474" s="236">
        <f>Заполните_Список!O383</f>
        <v>0</v>
      </c>
      <c r="V474" s="236">
        <f>Заполните_Список!P383</f>
        <v>0</v>
      </c>
      <c r="W474" s="236">
        <f>Заполните_Список!Q383</f>
        <v>0</v>
      </c>
      <c r="X474" s="236">
        <f>Заполните_Список!R383</f>
        <v>0</v>
      </c>
      <c r="Y474" s="236">
        <f>Заполните_Список!S383</f>
        <v>0</v>
      </c>
      <c r="Z474" s="236">
        <f>Заполните_Список!T383</f>
        <v>0</v>
      </c>
      <c r="AA474" s="236">
        <f>Заполните_Список!U383</f>
        <v>0</v>
      </c>
      <c r="AB474" s="236">
        <f>Заполните_Список!V383</f>
        <v>0</v>
      </c>
      <c r="AC474" s="236">
        <f>Заполните_Список!W383</f>
        <v>0</v>
      </c>
      <c r="AD474" s="236">
        <f>Заполните_Список!X383</f>
        <v>0</v>
      </c>
      <c r="AE474" s="236">
        <f>Заполните_Список!Y383</f>
        <v>0</v>
      </c>
      <c r="AF474" s="236">
        <f>Заполните_Список!Z383</f>
        <v>0</v>
      </c>
      <c r="AG474" s="236">
        <f>Заполните_Список!AA383</f>
        <v>0</v>
      </c>
      <c r="AH474" s="236">
        <f>Заполните_Список!AB383</f>
        <v>0</v>
      </c>
      <c r="AI474" s="236">
        <f>Заполните_Список!AC383</f>
        <v>0</v>
      </c>
      <c r="AJ474" s="236">
        <f>Заполните_Список!AD383</f>
        <v>0</v>
      </c>
      <c r="AK474" s="236">
        <f>Заполните_Список!AE383</f>
        <v>0</v>
      </c>
      <c r="AL474" s="236">
        <f>Заполните_Список!AF383</f>
        <v>0</v>
      </c>
      <c r="AM474" s="236">
        <f>Заполните_Список!AG383</f>
        <v>0</v>
      </c>
      <c r="AN474" s="236">
        <f>Заполните_Список!AH383</f>
        <v>0</v>
      </c>
      <c r="AO474" s="236">
        <f>Заполните_Список!AI383</f>
        <v>0</v>
      </c>
      <c r="AP474" s="236">
        <f>Заполните_Список!AJ383</f>
        <v>0</v>
      </c>
      <c r="AQ474" s="236">
        <f>Заполните_Список!AK383</f>
        <v>0</v>
      </c>
    </row>
    <row r="475" spans="1:43" ht="18.75" customHeight="1">
      <c r="A475" s="243">
        <f>Заполните_Список!$B384</f>
        <v>472</v>
      </c>
      <c r="B475" s="244">
        <f>Заполните_Список!$C385</f>
        <v>0</v>
      </c>
      <c r="C475" s="258" t="str">
        <f t="shared" si="24"/>
        <v/>
      </c>
      <c r="D475" s="244">
        <f>Заполните_Список!$G385</f>
        <v>0</v>
      </c>
      <c r="E475" s="236"/>
      <c r="F475" s="243">
        <f t="shared" si="25"/>
        <v>472</v>
      </c>
      <c r="G475" s="236" t="e">
        <f>LEFT(Заполните_Список!$F385,FIND(" ",Заполните_Список!$F385,1)-1)</f>
        <v>#VALUE!</v>
      </c>
      <c r="H475" s="236" t="e">
        <f>MID(Заполните_Список!$F385,FIND(" ",Заполните_Список!$F385,1)+1,(FIND(" ",Заполните_Список!$F385,FIND(" ",Заполните_Список!$F385,1)+1)-FIND(" ",Заполните_Список!$F385,1))-1)</f>
        <v>#VALUE!</v>
      </c>
      <c r="I475" s="236" t="e">
        <f>RIGHT(Заполните_Список!$F385,LEN(Заполните_Список!$F385)-(FIND(" ",Заполните_Список!$F385,FIND(" ",Заполните_Список!$F385,1)+1)))</f>
        <v>#VALUE!</v>
      </c>
      <c r="J475" s="236"/>
      <c r="K475" s="347"/>
      <c r="L475" s="236"/>
      <c r="M475" s="236">
        <f>Заполните_Список!L385</f>
        <v>0</v>
      </c>
      <c r="N475" s="259" t="str">
        <f t="shared" si="26"/>
        <v/>
      </c>
      <c r="O475" s="236">
        <f>Заполните_Список!I385</f>
        <v>0</v>
      </c>
      <c r="P475" s="243"/>
      <c r="Q475" s="243"/>
      <c r="R475" s="243"/>
      <c r="S475" s="243"/>
      <c r="T475" s="236">
        <f>Заполните_Список!N384</f>
        <v>0</v>
      </c>
      <c r="U475" s="236">
        <f>Заполните_Список!O384</f>
        <v>0</v>
      </c>
      <c r="V475" s="236">
        <f>Заполните_Список!P384</f>
        <v>0</v>
      </c>
      <c r="W475" s="236">
        <f>Заполните_Список!Q384</f>
        <v>0</v>
      </c>
      <c r="X475" s="236">
        <f>Заполните_Список!R384</f>
        <v>0</v>
      </c>
      <c r="Y475" s="236">
        <f>Заполните_Список!S384</f>
        <v>0</v>
      </c>
      <c r="Z475" s="236">
        <f>Заполните_Список!T384</f>
        <v>0</v>
      </c>
      <c r="AA475" s="236">
        <f>Заполните_Список!U384</f>
        <v>0</v>
      </c>
      <c r="AB475" s="236">
        <f>Заполните_Список!V384</f>
        <v>0</v>
      </c>
      <c r="AC475" s="236">
        <f>Заполните_Список!W384</f>
        <v>0</v>
      </c>
      <c r="AD475" s="236">
        <f>Заполните_Список!X384</f>
        <v>0</v>
      </c>
      <c r="AE475" s="236">
        <f>Заполните_Список!Y384</f>
        <v>0</v>
      </c>
      <c r="AF475" s="236">
        <f>Заполните_Список!Z384</f>
        <v>0</v>
      </c>
      <c r="AG475" s="236">
        <f>Заполните_Список!AA384</f>
        <v>0</v>
      </c>
      <c r="AH475" s="236">
        <f>Заполните_Список!AB384</f>
        <v>0</v>
      </c>
      <c r="AI475" s="236">
        <f>Заполните_Список!AC384</f>
        <v>0</v>
      </c>
      <c r="AJ475" s="236">
        <f>Заполните_Список!AD384</f>
        <v>0</v>
      </c>
      <c r="AK475" s="236">
        <f>Заполните_Список!AE384</f>
        <v>0</v>
      </c>
      <c r="AL475" s="236">
        <f>Заполните_Список!AF384</f>
        <v>0</v>
      </c>
      <c r="AM475" s="236">
        <f>Заполните_Список!AG384</f>
        <v>0</v>
      </c>
      <c r="AN475" s="236">
        <f>Заполните_Список!AH384</f>
        <v>0</v>
      </c>
      <c r="AO475" s="236">
        <f>Заполните_Список!AI384</f>
        <v>0</v>
      </c>
      <c r="AP475" s="236">
        <f>Заполните_Список!AJ384</f>
        <v>0</v>
      </c>
      <c r="AQ475" s="236">
        <f>Заполните_Список!AK384</f>
        <v>0</v>
      </c>
    </row>
    <row r="476" spans="1:43" ht="18.75" customHeight="1">
      <c r="A476" s="243">
        <f>Заполните_Список!$B385</f>
        <v>473</v>
      </c>
      <c r="B476" s="244">
        <f>Заполните_Список!$C386</f>
        <v>0</v>
      </c>
      <c r="C476" s="258" t="str">
        <f t="shared" si="24"/>
        <v/>
      </c>
      <c r="D476" s="244">
        <f>Заполните_Список!$G386</f>
        <v>0</v>
      </c>
      <c r="E476" s="236"/>
      <c r="F476" s="243">
        <f t="shared" si="25"/>
        <v>473</v>
      </c>
      <c r="G476" s="236" t="e">
        <f>LEFT(Заполните_Список!$F386,FIND(" ",Заполните_Список!$F386,1)-1)</f>
        <v>#VALUE!</v>
      </c>
      <c r="H476" s="236" t="e">
        <f>MID(Заполните_Список!$F386,FIND(" ",Заполните_Список!$F386,1)+1,(FIND(" ",Заполните_Список!$F386,FIND(" ",Заполните_Список!$F386,1)+1)-FIND(" ",Заполните_Список!$F386,1))-1)</f>
        <v>#VALUE!</v>
      </c>
      <c r="I476" s="236" t="e">
        <f>RIGHT(Заполните_Список!$F386,LEN(Заполните_Список!$F386)-(FIND(" ",Заполните_Список!$F386,FIND(" ",Заполните_Список!$F386,1)+1)))</f>
        <v>#VALUE!</v>
      </c>
      <c r="J476" s="236"/>
      <c r="K476" s="347"/>
      <c r="L476" s="236"/>
      <c r="M476" s="236">
        <f>Заполните_Список!L386</f>
        <v>0</v>
      </c>
      <c r="N476" s="259" t="str">
        <f t="shared" si="26"/>
        <v/>
      </c>
      <c r="O476" s="236">
        <f>Заполните_Список!I386</f>
        <v>0</v>
      </c>
      <c r="P476" s="243"/>
      <c r="Q476" s="243"/>
      <c r="R476" s="243"/>
      <c r="S476" s="243"/>
      <c r="T476" s="236">
        <f>Заполните_Список!N385</f>
        <v>0</v>
      </c>
      <c r="U476" s="236">
        <f>Заполните_Список!O385</f>
        <v>0</v>
      </c>
      <c r="V476" s="236">
        <f>Заполните_Список!P385</f>
        <v>0</v>
      </c>
      <c r="W476" s="236">
        <f>Заполните_Список!Q385</f>
        <v>0</v>
      </c>
      <c r="X476" s="236">
        <f>Заполните_Список!R385</f>
        <v>0</v>
      </c>
      <c r="Y476" s="236">
        <f>Заполните_Список!S385</f>
        <v>0</v>
      </c>
      <c r="Z476" s="236">
        <f>Заполните_Список!T385</f>
        <v>0</v>
      </c>
      <c r="AA476" s="236">
        <f>Заполните_Список!U385</f>
        <v>0</v>
      </c>
      <c r="AB476" s="236">
        <f>Заполните_Список!V385</f>
        <v>0</v>
      </c>
      <c r="AC476" s="236">
        <f>Заполните_Список!W385</f>
        <v>0</v>
      </c>
      <c r="AD476" s="236">
        <f>Заполните_Список!X385</f>
        <v>0</v>
      </c>
      <c r="AE476" s="236">
        <f>Заполните_Список!Y385</f>
        <v>0</v>
      </c>
      <c r="AF476" s="236">
        <f>Заполните_Список!Z385</f>
        <v>0</v>
      </c>
      <c r="AG476" s="236">
        <f>Заполните_Список!AA385</f>
        <v>0</v>
      </c>
      <c r="AH476" s="236">
        <f>Заполните_Список!AB385</f>
        <v>0</v>
      </c>
      <c r="AI476" s="236">
        <f>Заполните_Список!AC385</f>
        <v>0</v>
      </c>
      <c r="AJ476" s="236">
        <f>Заполните_Список!AD385</f>
        <v>0</v>
      </c>
      <c r="AK476" s="236">
        <f>Заполните_Список!AE385</f>
        <v>0</v>
      </c>
      <c r="AL476" s="236">
        <f>Заполните_Список!AF385</f>
        <v>0</v>
      </c>
      <c r="AM476" s="236">
        <f>Заполните_Список!AG385</f>
        <v>0</v>
      </c>
      <c r="AN476" s="236">
        <f>Заполните_Список!AH385</f>
        <v>0</v>
      </c>
      <c r="AO476" s="236">
        <f>Заполните_Список!AI385</f>
        <v>0</v>
      </c>
      <c r="AP476" s="236">
        <f>Заполните_Список!AJ385</f>
        <v>0</v>
      </c>
      <c r="AQ476" s="236">
        <f>Заполните_Список!AK385</f>
        <v>0</v>
      </c>
    </row>
    <row r="477" spans="1:43" ht="18.75" customHeight="1">
      <c r="A477" s="243">
        <f>Заполните_Список!$B386</f>
        <v>474</v>
      </c>
      <c r="B477" s="244">
        <f>Заполните_Список!$C387</f>
        <v>0</v>
      </c>
      <c r="C477" s="258" t="str">
        <f t="shared" si="24"/>
        <v/>
      </c>
      <c r="D477" s="244">
        <f>Заполните_Список!$G387</f>
        <v>0</v>
      </c>
      <c r="E477" s="236"/>
      <c r="F477" s="243">
        <f t="shared" si="25"/>
        <v>474</v>
      </c>
      <c r="G477" s="236" t="e">
        <f>LEFT(Заполните_Список!$F387,FIND(" ",Заполните_Список!$F387,1)-1)</f>
        <v>#VALUE!</v>
      </c>
      <c r="H477" s="236" t="e">
        <f>MID(Заполните_Список!$F387,FIND(" ",Заполните_Список!$F387,1)+1,(FIND(" ",Заполните_Список!$F387,FIND(" ",Заполните_Список!$F387,1)+1)-FIND(" ",Заполните_Список!$F387,1))-1)</f>
        <v>#VALUE!</v>
      </c>
      <c r="I477" s="236" t="e">
        <f>RIGHT(Заполните_Список!$F387,LEN(Заполните_Список!$F387)-(FIND(" ",Заполните_Список!$F387,FIND(" ",Заполните_Список!$F387,1)+1)))</f>
        <v>#VALUE!</v>
      </c>
      <c r="J477" s="236"/>
      <c r="K477" s="347"/>
      <c r="L477" s="236"/>
      <c r="M477" s="236">
        <f>Заполните_Список!L387</f>
        <v>0</v>
      </c>
      <c r="N477" s="259" t="str">
        <f t="shared" si="26"/>
        <v/>
      </c>
      <c r="O477" s="236">
        <f>Заполните_Список!I387</f>
        <v>0</v>
      </c>
      <c r="P477" s="243"/>
      <c r="Q477" s="243"/>
      <c r="R477" s="243"/>
      <c r="S477" s="243"/>
      <c r="T477" s="236">
        <f>Заполните_Список!N386</f>
        <v>0</v>
      </c>
      <c r="U477" s="236">
        <f>Заполните_Список!O386</f>
        <v>0</v>
      </c>
      <c r="V477" s="236">
        <f>Заполните_Список!P386</f>
        <v>0</v>
      </c>
      <c r="W477" s="236">
        <f>Заполните_Список!Q386</f>
        <v>0</v>
      </c>
      <c r="X477" s="236">
        <f>Заполните_Список!R386</f>
        <v>0</v>
      </c>
      <c r="Y477" s="236">
        <f>Заполните_Список!S386</f>
        <v>0</v>
      </c>
      <c r="Z477" s="236">
        <f>Заполните_Список!T386</f>
        <v>0</v>
      </c>
      <c r="AA477" s="236">
        <f>Заполните_Список!U386</f>
        <v>0</v>
      </c>
      <c r="AB477" s="236">
        <f>Заполните_Список!V386</f>
        <v>0</v>
      </c>
      <c r="AC477" s="236">
        <f>Заполните_Список!W386</f>
        <v>0</v>
      </c>
      <c r="AD477" s="236">
        <f>Заполните_Список!X386</f>
        <v>0</v>
      </c>
      <c r="AE477" s="236">
        <f>Заполните_Список!Y386</f>
        <v>0</v>
      </c>
      <c r="AF477" s="236">
        <f>Заполните_Список!Z386</f>
        <v>0</v>
      </c>
      <c r="AG477" s="236">
        <f>Заполните_Список!AA386</f>
        <v>0</v>
      </c>
      <c r="AH477" s="236">
        <f>Заполните_Список!AB386</f>
        <v>0</v>
      </c>
      <c r="AI477" s="236">
        <f>Заполните_Список!AC386</f>
        <v>0</v>
      </c>
      <c r="AJ477" s="236">
        <f>Заполните_Список!AD386</f>
        <v>0</v>
      </c>
      <c r="AK477" s="236">
        <f>Заполните_Список!AE386</f>
        <v>0</v>
      </c>
      <c r="AL477" s="236">
        <f>Заполните_Список!AF386</f>
        <v>0</v>
      </c>
      <c r="AM477" s="236">
        <f>Заполните_Список!AG386</f>
        <v>0</v>
      </c>
      <c r="AN477" s="236">
        <f>Заполните_Список!AH386</f>
        <v>0</v>
      </c>
      <c r="AO477" s="236">
        <f>Заполните_Список!AI386</f>
        <v>0</v>
      </c>
      <c r="AP477" s="236">
        <f>Заполните_Список!AJ386</f>
        <v>0</v>
      </c>
      <c r="AQ477" s="236">
        <f>Заполните_Список!AK386</f>
        <v>0</v>
      </c>
    </row>
    <row r="478" spans="1:43" ht="18.75" customHeight="1">
      <c r="A478" s="243">
        <f>Заполните_Список!$B387</f>
        <v>475</v>
      </c>
      <c r="B478" s="244">
        <f>Заполните_Список!$C388</f>
        <v>0</v>
      </c>
      <c r="C478" s="258" t="str">
        <f t="shared" si="24"/>
        <v/>
      </c>
      <c r="D478" s="244">
        <f>Заполните_Список!$G388</f>
        <v>0</v>
      </c>
      <c r="E478" s="236"/>
      <c r="F478" s="243">
        <f t="shared" si="25"/>
        <v>475</v>
      </c>
      <c r="G478" s="236" t="e">
        <f>LEFT(Заполните_Список!$F388,FIND(" ",Заполните_Список!$F388,1)-1)</f>
        <v>#VALUE!</v>
      </c>
      <c r="H478" s="236" t="e">
        <f>MID(Заполните_Список!$F388,FIND(" ",Заполните_Список!$F388,1)+1,(FIND(" ",Заполните_Список!$F388,FIND(" ",Заполните_Список!$F388,1)+1)-FIND(" ",Заполните_Список!$F388,1))-1)</f>
        <v>#VALUE!</v>
      </c>
      <c r="I478" s="236" t="e">
        <f>RIGHT(Заполните_Список!$F388,LEN(Заполните_Список!$F388)-(FIND(" ",Заполните_Список!$F388,FIND(" ",Заполните_Список!$F388,1)+1)))</f>
        <v>#VALUE!</v>
      </c>
      <c r="J478" s="236"/>
      <c r="K478" s="347"/>
      <c r="L478" s="236"/>
      <c r="M478" s="236">
        <f>Заполните_Список!L388</f>
        <v>0</v>
      </c>
      <c r="N478" s="259" t="str">
        <f t="shared" si="26"/>
        <v/>
      </c>
      <c r="O478" s="236">
        <f>Заполните_Список!I388</f>
        <v>0</v>
      </c>
      <c r="P478" s="243"/>
      <c r="Q478" s="243"/>
      <c r="R478" s="243"/>
      <c r="S478" s="243"/>
      <c r="T478" s="236">
        <f>Заполните_Список!N387</f>
        <v>0</v>
      </c>
      <c r="U478" s="236">
        <f>Заполните_Список!O387</f>
        <v>0</v>
      </c>
      <c r="V478" s="236">
        <f>Заполните_Список!P387</f>
        <v>0</v>
      </c>
      <c r="W478" s="236">
        <f>Заполните_Список!Q387</f>
        <v>0</v>
      </c>
      <c r="X478" s="236">
        <f>Заполните_Список!R387</f>
        <v>0</v>
      </c>
      <c r="Y478" s="236">
        <f>Заполните_Список!S387</f>
        <v>0</v>
      </c>
      <c r="Z478" s="236">
        <f>Заполните_Список!T387</f>
        <v>0</v>
      </c>
      <c r="AA478" s="236">
        <f>Заполните_Список!U387</f>
        <v>0</v>
      </c>
      <c r="AB478" s="236">
        <f>Заполните_Список!V387</f>
        <v>0</v>
      </c>
      <c r="AC478" s="236">
        <f>Заполните_Список!W387</f>
        <v>0</v>
      </c>
      <c r="AD478" s="236">
        <f>Заполните_Список!X387</f>
        <v>0</v>
      </c>
      <c r="AE478" s="236">
        <f>Заполните_Список!Y387</f>
        <v>0</v>
      </c>
      <c r="AF478" s="236">
        <f>Заполните_Список!Z387</f>
        <v>0</v>
      </c>
      <c r="AG478" s="236">
        <f>Заполните_Список!AA387</f>
        <v>0</v>
      </c>
      <c r="AH478" s="236">
        <f>Заполните_Список!AB387</f>
        <v>0</v>
      </c>
      <c r="AI478" s="236">
        <f>Заполните_Список!AC387</f>
        <v>0</v>
      </c>
      <c r="AJ478" s="236">
        <f>Заполните_Список!AD387</f>
        <v>0</v>
      </c>
      <c r="AK478" s="236">
        <f>Заполните_Список!AE387</f>
        <v>0</v>
      </c>
      <c r="AL478" s="236">
        <f>Заполните_Список!AF387</f>
        <v>0</v>
      </c>
      <c r="AM478" s="236">
        <f>Заполните_Список!AG387</f>
        <v>0</v>
      </c>
      <c r="AN478" s="236">
        <f>Заполните_Список!AH387</f>
        <v>0</v>
      </c>
      <c r="AO478" s="236">
        <f>Заполните_Список!AI387</f>
        <v>0</v>
      </c>
      <c r="AP478" s="236">
        <f>Заполните_Список!AJ387</f>
        <v>0</v>
      </c>
      <c r="AQ478" s="236">
        <f>Заполните_Список!AK387</f>
        <v>0</v>
      </c>
    </row>
    <row r="479" spans="1:43" ht="18.75" customHeight="1">
      <c r="A479" s="243">
        <f>Заполните_Список!$B388</f>
        <v>476</v>
      </c>
      <c r="B479" s="244">
        <f>Заполните_Список!$C389</f>
        <v>0</v>
      </c>
      <c r="C479" s="258" t="str">
        <f t="shared" si="24"/>
        <v/>
      </c>
      <c r="D479" s="244">
        <f>Заполните_Список!$G389</f>
        <v>0</v>
      </c>
      <c r="E479" s="236"/>
      <c r="F479" s="243">
        <f t="shared" si="25"/>
        <v>476</v>
      </c>
      <c r="G479" s="236" t="e">
        <f>LEFT(Заполните_Список!$F389,FIND(" ",Заполните_Список!$F389,1)-1)</f>
        <v>#VALUE!</v>
      </c>
      <c r="H479" s="236" t="e">
        <f>MID(Заполните_Список!$F389,FIND(" ",Заполните_Список!$F389,1)+1,(FIND(" ",Заполните_Список!$F389,FIND(" ",Заполните_Список!$F389,1)+1)-FIND(" ",Заполните_Список!$F389,1))-1)</f>
        <v>#VALUE!</v>
      </c>
      <c r="I479" s="236" t="e">
        <f>RIGHT(Заполните_Список!$F389,LEN(Заполните_Список!$F389)-(FIND(" ",Заполните_Список!$F389,FIND(" ",Заполните_Список!$F389,1)+1)))</f>
        <v>#VALUE!</v>
      </c>
      <c r="J479" s="236"/>
      <c r="K479" s="347"/>
      <c r="L479" s="236"/>
      <c r="M479" s="236">
        <f>Заполните_Список!L389</f>
        <v>0</v>
      </c>
      <c r="N479" s="259" t="str">
        <f t="shared" si="26"/>
        <v/>
      </c>
      <c r="O479" s="236">
        <f>Заполните_Список!I389</f>
        <v>0</v>
      </c>
      <c r="P479" s="243"/>
      <c r="Q479" s="243"/>
      <c r="R479" s="243"/>
      <c r="S479" s="243"/>
      <c r="T479" s="236">
        <f>Заполните_Список!N388</f>
        <v>0</v>
      </c>
      <c r="U479" s="236">
        <f>Заполните_Список!O388</f>
        <v>0</v>
      </c>
      <c r="V479" s="236">
        <f>Заполните_Список!P388</f>
        <v>0</v>
      </c>
      <c r="W479" s="236">
        <f>Заполните_Список!Q388</f>
        <v>0</v>
      </c>
      <c r="X479" s="236">
        <f>Заполните_Список!R388</f>
        <v>0</v>
      </c>
      <c r="Y479" s="236">
        <f>Заполните_Список!S388</f>
        <v>0</v>
      </c>
      <c r="Z479" s="236">
        <f>Заполните_Список!T388</f>
        <v>0</v>
      </c>
      <c r="AA479" s="236">
        <f>Заполните_Список!U388</f>
        <v>0</v>
      </c>
      <c r="AB479" s="236">
        <f>Заполните_Список!V388</f>
        <v>0</v>
      </c>
      <c r="AC479" s="236">
        <f>Заполните_Список!W388</f>
        <v>0</v>
      </c>
      <c r="AD479" s="236">
        <f>Заполните_Список!X388</f>
        <v>0</v>
      </c>
      <c r="AE479" s="236">
        <f>Заполните_Список!Y388</f>
        <v>0</v>
      </c>
      <c r="AF479" s="236">
        <f>Заполните_Список!Z388</f>
        <v>0</v>
      </c>
      <c r="AG479" s="236">
        <f>Заполните_Список!AA388</f>
        <v>0</v>
      </c>
      <c r="AH479" s="236">
        <f>Заполните_Список!AB388</f>
        <v>0</v>
      </c>
      <c r="AI479" s="236">
        <f>Заполните_Список!AC388</f>
        <v>0</v>
      </c>
      <c r="AJ479" s="236">
        <f>Заполните_Список!AD388</f>
        <v>0</v>
      </c>
      <c r="AK479" s="236">
        <f>Заполните_Список!AE388</f>
        <v>0</v>
      </c>
      <c r="AL479" s="236">
        <f>Заполните_Список!AF388</f>
        <v>0</v>
      </c>
      <c r="AM479" s="236">
        <f>Заполните_Список!AG388</f>
        <v>0</v>
      </c>
      <c r="AN479" s="236">
        <f>Заполните_Список!AH388</f>
        <v>0</v>
      </c>
      <c r="AO479" s="236">
        <f>Заполните_Список!AI388</f>
        <v>0</v>
      </c>
      <c r="AP479" s="236">
        <f>Заполните_Список!AJ388</f>
        <v>0</v>
      </c>
      <c r="AQ479" s="236">
        <f>Заполните_Список!AK388</f>
        <v>0</v>
      </c>
    </row>
    <row r="480" spans="1:43" ht="18.75" customHeight="1">
      <c r="A480" s="243">
        <f>Заполните_Список!$B389</f>
        <v>477</v>
      </c>
      <c r="B480" s="244">
        <f>Заполните_Список!$C390</f>
        <v>0</v>
      </c>
      <c r="C480" s="258" t="str">
        <f t="shared" si="24"/>
        <v/>
      </c>
      <c r="D480" s="244">
        <f>Заполните_Список!$G390</f>
        <v>0</v>
      </c>
      <c r="E480" s="236"/>
      <c r="F480" s="243">
        <f t="shared" si="25"/>
        <v>477</v>
      </c>
      <c r="G480" s="236" t="e">
        <f>LEFT(Заполните_Список!$F390,FIND(" ",Заполните_Список!$F390,1)-1)</f>
        <v>#VALUE!</v>
      </c>
      <c r="H480" s="236" t="e">
        <f>MID(Заполните_Список!$F390,FIND(" ",Заполните_Список!$F390,1)+1,(FIND(" ",Заполните_Список!$F390,FIND(" ",Заполните_Список!$F390,1)+1)-FIND(" ",Заполните_Список!$F390,1))-1)</f>
        <v>#VALUE!</v>
      </c>
      <c r="I480" s="236" t="e">
        <f>RIGHT(Заполните_Список!$F390,LEN(Заполните_Список!$F390)-(FIND(" ",Заполните_Список!$F390,FIND(" ",Заполните_Список!$F390,1)+1)))</f>
        <v>#VALUE!</v>
      </c>
      <c r="J480" s="236"/>
      <c r="K480" s="347"/>
      <c r="L480" s="236"/>
      <c r="M480" s="236">
        <f>Заполните_Список!L390</f>
        <v>0</v>
      </c>
      <c r="N480" s="259" t="str">
        <f t="shared" si="26"/>
        <v/>
      </c>
      <c r="O480" s="236">
        <f>Заполните_Список!I390</f>
        <v>0</v>
      </c>
      <c r="P480" s="243"/>
      <c r="Q480" s="243"/>
      <c r="R480" s="243"/>
      <c r="S480" s="243"/>
      <c r="T480" s="236">
        <f>Заполните_Список!N389</f>
        <v>0</v>
      </c>
      <c r="U480" s="236">
        <f>Заполните_Список!O389</f>
        <v>0</v>
      </c>
      <c r="V480" s="236">
        <f>Заполните_Список!P389</f>
        <v>0</v>
      </c>
      <c r="W480" s="236">
        <f>Заполните_Список!Q389</f>
        <v>0</v>
      </c>
      <c r="X480" s="236">
        <f>Заполните_Список!R389</f>
        <v>0</v>
      </c>
      <c r="Y480" s="236">
        <f>Заполните_Список!S389</f>
        <v>0</v>
      </c>
      <c r="Z480" s="236">
        <f>Заполните_Список!T389</f>
        <v>0</v>
      </c>
      <c r="AA480" s="236">
        <f>Заполните_Список!U389</f>
        <v>0</v>
      </c>
      <c r="AB480" s="236">
        <f>Заполните_Список!V389</f>
        <v>0</v>
      </c>
      <c r="AC480" s="236">
        <f>Заполните_Список!W389</f>
        <v>0</v>
      </c>
      <c r="AD480" s="236">
        <f>Заполните_Список!X389</f>
        <v>0</v>
      </c>
      <c r="AE480" s="236">
        <f>Заполните_Список!Y389</f>
        <v>0</v>
      </c>
      <c r="AF480" s="236">
        <f>Заполните_Список!Z389</f>
        <v>0</v>
      </c>
      <c r="AG480" s="236">
        <f>Заполните_Список!AA389</f>
        <v>0</v>
      </c>
      <c r="AH480" s="236">
        <f>Заполните_Список!AB389</f>
        <v>0</v>
      </c>
      <c r="AI480" s="236">
        <f>Заполните_Список!AC389</f>
        <v>0</v>
      </c>
      <c r="AJ480" s="236">
        <f>Заполните_Список!AD389</f>
        <v>0</v>
      </c>
      <c r="AK480" s="236">
        <f>Заполните_Список!AE389</f>
        <v>0</v>
      </c>
      <c r="AL480" s="236">
        <f>Заполните_Список!AF389</f>
        <v>0</v>
      </c>
      <c r="AM480" s="236">
        <f>Заполните_Список!AG389</f>
        <v>0</v>
      </c>
      <c r="AN480" s="236">
        <f>Заполните_Список!AH389</f>
        <v>0</v>
      </c>
      <c r="AO480" s="236">
        <f>Заполните_Список!AI389</f>
        <v>0</v>
      </c>
      <c r="AP480" s="236">
        <f>Заполните_Список!AJ389</f>
        <v>0</v>
      </c>
      <c r="AQ480" s="236">
        <f>Заполните_Список!AK389</f>
        <v>0</v>
      </c>
    </row>
    <row r="481" spans="1:43" ht="18.75" customHeight="1">
      <c r="A481" s="243">
        <f>Заполните_Список!$B390</f>
        <v>478</v>
      </c>
      <c r="B481" s="244">
        <f>Заполните_Список!$C391</f>
        <v>0</v>
      </c>
      <c r="C481" s="258" t="str">
        <f t="shared" si="24"/>
        <v/>
      </c>
      <c r="D481" s="244">
        <f>Заполните_Список!$G391</f>
        <v>0</v>
      </c>
      <c r="E481" s="236"/>
      <c r="F481" s="243">
        <f t="shared" si="25"/>
        <v>478</v>
      </c>
      <c r="G481" s="236" t="e">
        <f>LEFT(Заполните_Список!$F391,FIND(" ",Заполните_Список!$F391,1)-1)</f>
        <v>#VALUE!</v>
      </c>
      <c r="H481" s="236" t="e">
        <f>MID(Заполните_Список!$F391,FIND(" ",Заполните_Список!$F391,1)+1,(FIND(" ",Заполните_Список!$F391,FIND(" ",Заполните_Список!$F391,1)+1)-FIND(" ",Заполните_Список!$F391,1))-1)</f>
        <v>#VALUE!</v>
      </c>
      <c r="I481" s="236" t="e">
        <f>RIGHT(Заполните_Список!$F391,LEN(Заполните_Список!$F391)-(FIND(" ",Заполните_Список!$F391,FIND(" ",Заполните_Список!$F391,1)+1)))</f>
        <v>#VALUE!</v>
      </c>
      <c r="J481" s="236"/>
      <c r="K481" s="347"/>
      <c r="L481" s="236"/>
      <c r="M481" s="236">
        <f>Заполните_Список!L391</f>
        <v>0</v>
      </c>
      <c r="N481" s="259" t="str">
        <f t="shared" si="26"/>
        <v/>
      </c>
      <c r="O481" s="236">
        <f>Заполните_Список!I391</f>
        <v>0</v>
      </c>
      <c r="P481" s="243"/>
      <c r="Q481" s="243"/>
      <c r="R481" s="243"/>
      <c r="S481" s="243"/>
      <c r="T481" s="236">
        <f>Заполните_Список!N390</f>
        <v>0</v>
      </c>
      <c r="U481" s="236">
        <f>Заполните_Список!O390</f>
        <v>0</v>
      </c>
      <c r="V481" s="236">
        <f>Заполните_Список!P390</f>
        <v>0</v>
      </c>
      <c r="W481" s="236">
        <f>Заполните_Список!Q390</f>
        <v>0</v>
      </c>
      <c r="X481" s="236">
        <f>Заполните_Список!R390</f>
        <v>0</v>
      </c>
      <c r="Y481" s="236">
        <f>Заполните_Список!S390</f>
        <v>0</v>
      </c>
      <c r="Z481" s="236">
        <f>Заполните_Список!T390</f>
        <v>0</v>
      </c>
      <c r="AA481" s="236">
        <f>Заполните_Список!U390</f>
        <v>0</v>
      </c>
      <c r="AB481" s="236">
        <f>Заполните_Список!V390</f>
        <v>0</v>
      </c>
      <c r="AC481" s="236">
        <f>Заполните_Список!W390</f>
        <v>0</v>
      </c>
      <c r="AD481" s="236">
        <f>Заполните_Список!X390</f>
        <v>0</v>
      </c>
      <c r="AE481" s="236">
        <f>Заполните_Список!Y390</f>
        <v>0</v>
      </c>
      <c r="AF481" s="236">
        <f>Заполните_Список!Z390</f>
        <v>0</v>
      </c>
      <c r="AG481" s="236">
        <f>Заполните_Список!AA390</f>
        <v>0</v>
      </c>
      <c r="AH481" s="236">
        <f>Заполните_Список!AB390</f>
        <v>0</v>
      </c>
      <c r="AI481" s="236">
        <f>Заполните_Список!AC390</f>
        <v>0</v>
      </c>
      <c r="AJ481" s="236">
        <f>Заполните_Список!AD390</f>
        <v>0</v>
      </c>
      <c r="AK481" s="236">
        <f>Заполните_Список!AE390</f>
        <v>0</v>
      </c>
      <c r="AL481" s="236">
        <f>Заполните_Список!AF390</f>
        <v>0</v>
      </c>
      <c r="AM481" s="236">
        <f>Заполните_Список!AG390</f>
        <v>0</v>
      </c>
      <c r="AN481" s="236">
        <f>Заполните_Список!AH390</f>
        <v>0</v>
      </c>
      <c r="AO481" s="236">
        <f>Заполните_Список!AI390</f>
        <v>0</v>
      </c>
      <c r="AP481" s="236">
        <f>Заполните_Список!AJ390</f>
        <v>0</v>
      </c>
      <c r="AQ481" s="236">
        <f>Заполните_Список!AK390</f>
        <v>0</v>
      </c>
    </row>
    <row r="482" spans="1:43" ht="18.75" customHeight="1">
      <c r="A482" s="243">
        <f>Заполните_Список!$B391</f>
        <v>479</v>
      </c>
      <c r="B482" s="244">
        <f>Заполните_Список!$C392</f>
        <v>0</v>
      </c>
      <c r="C482" s="258" t="str">
        <f t="shared" si="24"/>
        <v/>
      </c>
      <c r="D482" s="244">
        <f>Заполните_Список!$G392</f>
        <v>0</v>
      </c>
      <c r="E482" s="236"/>
      <c r="F482" s="243">
        <f t="shared" si="25"/>
        <v>479</v>
      </c>
      <c r="G482" s="236" t="e">
        <f>LEFT(Заполните_Список!$F392,FIND(" ",Заполните_Список!$F392,1)-1)</f>
        <v>#VALUE!</v>
      </c>
      <c r="H482" s="236" t="e">
        <f>MID(Заполните_Список!$F392,FIND(" ",Заполните_Список!$F392,1)+1,(FIND(" ",Заполните_Список!$F392,FIND(" ",Заполните_Список!$F392,1)+1)-FIND(" ",Заполните_Список!$F392,1))-1)</f>
        <v>#VALUE!</v>
      </c>
      <c r="I482" s="236" t="e">
        <f>RIGHT(Заполните_Список!$F392,LEN(Заполните_Список!$F392)-(FIND(" ",Заполните_Список!$F392,FIND(" ",Заполните_Список!$F392,1)+1)))</f>
        <v>#VALUE!</v>
      </c>
      <c r="J482" s="236"/>
      <c r="K482" s="347"/>
      <c r="L482" s="236"/>
      <c r="M482" s="236">
        <f>Заполните_Список!L392</f>
        <v>0</v>
      </c>
      <c r="N482" s="259" t="str">
        <f t="shared" si="26"/>
        <v/>
      </c>
      <c r="O482" s="236">
        <f>Заполните_Список!I392</f>
        <v>0</v>
      </c>
      <c r="P482" s="243"/>
      <c r="Q482" s="243"/>
      <c r="R482" s="243"/>
      <c r="S482" s="243"/>
      <c r="T482" s="236">
        <f>Заполните_Список!N391</f>
        <v>0</v>
      </c>
      <c r="U482" s="236">
        <f>Заполните_Список!O391</f>
        <v>0</v>
      </c>
      <c r="V482" s="236">
        <f>Заполните_Список!P391</f>
        <v>0</v>
      </c>
      <c r="W482" s="236">
        <f>Заполните_Список!Q391</f>
        <v>0</v>
      </c>
      <c r="X482" s="236">
        <f>Заполните_Список!R391</f>
        <v>0</v>
      </c>
      <c r="Y482" s="236">
        <f>Заполните_Список!S391</f>
        <v>0</v>
      </c>
      <c r="Z482" s="236">
        <f>Заполните_Список!T391</f>
        <v>0</v>
      </c>
      <c r="AA482" s="236">
        <f>Заполните_Список!U391</f>
        <v>0</v>
      </c>
      <c r="AB482" s="236">
        <f>Заполните_Список!V391</f>
        <v>0</v>
      </c>
      <c r="AC482" s="236">
        <f>Заполните_Список!W391</f>
        <v>0</v>
      </c>
      <c r="AD482" s="236">
        <f>Заполните_Список!X391</f>
        <v>0</v>
      </c>
      <c r="AE482" s="236">
        <f>Заполните_Список!Y391</f>
        <v>0</v>
      </c>
      <c r="AF482" s="236">
        <f>Заполните_Список!Z391</f>
        <v>0</v>
      </c>
      <c r="AG482" s="236">
        <f>Заполните_Список!AA391</f>
        <v>0</v>
      </c>
      <c r="AH482" s="236">
        <f>Заполните_Список!AB391</f>
        <v>0</v>
      </c>
      <c r="AI482" s="236">
        <f>Заполните_Список!AC391</f>
        <v>0</v>
      </c>
      <c r="AJ482" s="236">
        <f>Заполните_Список!AD391</f>
        <v>0</v>
      </c>
      <c r="AK482" s="236">
        <f>Заполните_Список!AE391</f>
        <v>0</v>
      </c>
      <c r="AL482" s="236">
        <f>Заполните_Список!AF391</f>
        <v>0</v>
      </c>
      <c r="AM482" s="236">
        <f>Заполните_Список!AG391</f>
        <v>0</v>
      </c>
      <c r="AN482" s="236">
        <f>Заполните_Список!AH391</f>
        <v>0</v>
      </c>
      <c r="AO482" s="236">
        <f>Заполните_Список!AI391</f>
        <v>0</v>
      </c>
      <c r="AP482" s="236">
        <f>Заполните_Список!AJ391</f>
        <v>0</v>
      </c>
      <c r="AQ482" s="236">
        <f>Заполните_Список!AK391</f>
        <v>0</v>
      </c>
    </row>
    <row r="483" spans="1:43" ht="18.75" customHeight="1">
      <c r="A483" s="243">
        <f>Заполните_Список!$B392</f>
        <v>480</v>
      </c>
      <c r="B483" s="244">
        <f>Заполните_Список!$C393</f>
        <v>0</v>
      </c>
      <c r="C483" s="258" t="str">
        <f t="shared" si="24"/>
        <v/>
      </c>
      <c r="D483" s="244">
        <f>Заполните_Список!$G393</f>
        <v>0</v>
      </c>
      <c r="E483" s="236"/>
      <c r="F483" s="243">
        <f t="shared" si="25"/>
        <v>480</v>
      </c>
      <c r="G483" s="236" t="e">
        <f>LEFT(Заполните_Список!$F393,FIND(" ",Заполните_Список!$F393,1)-1)</f>
        <v>#VALUE!</v>
      </c>
      <c r="H483" s="236" t="e">
        <f>MID(Заполните_Список!$F393,FIND(" ",Заполните_Список!$F393,1)+1,(FIND(" ",Заполните_Список!$F393,FIND(" ",Заполните_Список!$F393,1)+1)-FIND(" ",Заполните_Список!$F393,1))-1)</f>
        <v>#VALUE!</v>
      </c>
      <c r="I483" s="236" t="e">
        <f>RIGHT(Заполните_Список!$F393,LEN(Заполните_Список!$F393)-(FIND(" ",Заполните_Список!$F393,FIND(" ",Заполните_Список!$F393,1)+1)))</f>
        <v>#VALUE!</v>
      </c>
      <c r="J483" s="236"/>
      <c r="K483" s="347"/>
      <c r="L483" s="236"/>
      <c r="M483" s="236">
        <f>Заполните_Список!L393</f>
        <v>0</v>
      </c>
      <c r="N483" s="259" t="str">
        <f t="shared" si="26"/>
        <v/>
      </c>
      <c r="O483" s="236">
        <f>Заполните_Список!I393</f>
        <v>0</v>
      </c>
      <c r="P483" s="243"/>
      <c r="Q483" s="243"/>
      <c r="R483" s="243"/>
      <c r="S483" s="243"/>
      <c r="T483" s="236">
        <f>Заполните_Список!N392</f>
        <v>0</v>
      </c>
      <c r="U483" s="236">
        <f>Заполните_Список!O392</f>
        <v>0</v>
      </c>
      <c r="V483" s="236">
        <f>Заполните_Список!P392</f>
        <v>0</v>
      </c>
      <c r="W483" s="236">
        <f>Заполните_Список!Q392</f>
        <v>0</v>
      </c>
      <c r="X483" s="236">
        <f>Заполните_Список!R392</f>
        <v>0</v>
      </c>
      <c r="Y483" s="236">
        <f>Заполните_Список!S392</f>
        <v>0</v>
      </c>
      <c r="Z483" s="236">
        <f>Заполните_Список!T392</f>
        <v>0</v>
      </c>
      <c r="AA483" s="236">
        <f>Заполните_Список!U392</f>
        <v>0</v>
      </c>
      <c r="AB483" s="236">
        <f>Заполните_Список!V392</f>
        <v>0</v>
      </c>
      <c r="AC483" s="236">
        <f>Заполните_Список!W392</f>
        <v>0</v>
      </c>
      <c r="AD483" s="236">
        <f>Заполните_Список!X392</f>
        <v>0</v>
      </c>
      <c r="AE483" s="236">
        <f>Заполните_Список!Y392</f>
        <v>0</v>
      </c>
      <c r="AF483" s="236">
        <f>Заполните_Список!Z392</f>
        <v>0</v>
      </c>
      <c r="AG483" s="236">
        <f>Заполните_Список!AA392</f>
        <v>0</v>
      </c>
      <c r="AH483" s="236">
        <f>Заполните_Список!AB392</f>
        <v>0</v>
      </c>
      <c r="AI483" s="236">
        <f>Заполните_Список!AC392</f>
        <v>0</v>
      </c>
      <c r="AJ483" s="236">
        <f>Заполните_Список!AD392</f>
        <v>0</v>
      </c>
      <c r="AK483" s="236">
        <f>Заполните_Список!AE392</f>
        <v>0</v>
      </c>
      <c r="AL483" s="236">
        <f>Заполните_Список!AF392</f>
        <v>0</v>
      </c>
      <c r="AM483" s="236">
        <f>Заполните_Список!AG392</f>
        <v>0</v>
      </c>
      <c r="AN483" s="236">
        <f>Заполните_Список!AH392</f>
        <v>0</v>
      </c>
      <c r="AO483" s="236">
        <f>Заполните_Список!AI392</f>
        <v>0</v>
      </c>
      <c r="AP483" s="236">
        <f>Заполните_Список!AJ392</f>
        <v>0</v>
      </c>
      <c r="AQ483" s="236">
        <f>Заполните_Список!AK392</f>
        <v>0</v>
      </c>
    </row>
    <row r="484" spans="1:43" ht="18.75" customHeight="1">
      <c r="A484" s="243">
        <f>Заполните_Список!$B393</f>
        <v>481</v>
      </c>
      <c r="B484" s="244">
        <f>Заполните_Список!$C394</f>
        <v>0</v>
      </c>
      <c r="C484" s="258" t="str">
        <f t="shared" si="24"/>
        <v/>
      </c>
      <c r="D484" s="244">
        <f>Заполните_Список!$G394</f>
        <v>0</v>
      </c>
      <c r="E484" s="236"/>
      <c r="F484" s="243">
        <f t="shared" si="25"/>
        <v>481</v>
      </c>
      <c r="G484" s="236" t="e">
        <f>LEFT(Заполните_Список!$F394,FIND(" ",Заполните_Список!$F394,1)-1)</f>
        <v>#VALUE!</v>
      </c>
      <c r="H484" s="236" t="e">
        <f>MID(Заполните_Список!$F394,FIND(" ",Заполните_Список!$F394,1)+1,(FIND(" ",Заполните_Список!$F394,FIND(" ",Заполните_Список!$F394,1)+1)-FIND(" ",Заполните_Список!$F394,1))-1)</f>
        <v>#VALUE!</v>
      </c>
      <c r="I484" s="236" t="e">
        <f>RIGHT(Заполните_Список!$F394,LEN(Заполните_Список!$F394)-(FIND(" ",Заполните_Список!$F394,FIND(" ",Заполните_Список!$F394,1)+1)))</f>
        <v>#VALUE!</v>
      </c>
      <c r="J484" s="236"/>
      <c r="K484" s="347"/>
      <c r="L484" s="236"/>
      <c r="M484" s="236">
        <f>Заполните_Список!L394</f>
        <v>0</v>
      </c>
      <c r="N484" s="259" t="str">
        <f t="shared" si="26"/>
        <v/>
      </c>
      <c r="O484" s="236">
        <f>Заполните_Список!I394</f>
        <v>0</v>
      </c>
      <c r="P484" s="243"/>
      <c r="Q484" s="243"/>
      <c r="R484" s="243"/>
      <c r="S484" s="243"/>
      <c r="T484" s="236">
        <f>Заполните_Список!N393</f>
        <v>0</v>
      </c>
      <c r="U484" s="236">
        <f>Заполните_Список!O393</f>
        <v>0</v>
      </c>
      <c r="V484" s="236">
        <f>Заполните_Список!P393</f>
        <v>0</v>
      </c>
      <c r="W484" s="236">
        <f>Заполните_Список!Q393</f>
        <v>0</v>
      </c>
      <c r="X484" s="236">
        <f>Заполните_Список!R393</f>
        <v>0</v>
      </c>
      <c r="Y484" s="236">
        <f>Заполните_Список!S393</f>
        <v>0</v>
      </c>
      <c r="Z484" s="236">
        <f>Заполните_Список!T393</f>
        <v>0</v>
      </c>
      <c r="AA484" s="236">
        <f>Заполните_Список!U393</f>
        <v>0</v>
      </c>
      <c r="AB484" s="236">
        <f>Заполните_Список!V393</f>
        <v>0</v>
      </c>
      <c r="AC484" s="236">
        <f>Заполните_Список!W393</f>
        <v>0</v>
      </c>
      <c r="AD484" s="236">
        <f>Заполните_Список!X393</f>
        <v>0</v>
      </c>
      <c r="AE484" s="236">
        <f>Заполните_Список!Y393</f>
        <v>0</v>
      </c>
      <c r="AF484" s="236">
        <f>Заполните_Список!Z393</f>
        <v>0</v>
      </c>
      <c r="AG484" s="236">
        <f>Заполните_Список!AA393</f>
        <v>0</v>
      </c>
      <c r="AH484" s="236">
        <f>Заполните_Список!AB393</f>
        <v>0</v>
      </c>
      <c r="AI484" s="236">
        <f>Заполните_Список!AC393</f>
        <v>0</v>
      </c>
      <c r="AJ484" s="236">
        <f>Заполните_Список!AD393</f>
        <v>0</v>
      </c>
      <c r="AK484" s="236">
        <f>Заполните_Список!AE393</f>
        <v>0</v>
      </c>
      <c r="AL484" s="236">
        <f>Заполните_Список!AF393</f>
        <v>0</v>
      </c>
      <c r="AM484" s="236">
        <f>Заполните_Список!AG393</f>
        <v>0</v>
      </c>
      <c r="AN484" s="236">
        <f>Заполните_Список!AH393</f>
        <v>0</v>
      </c>
      <c r="AO484" s="236">
        <f>Заполните_Список!AI393</f>
        <v>0</v>
      </c>
      <c r="AP484" s="236">
        <f>Заполните_Список!AJ393</f>
        <v>0</v>
      </c>
      <c r="AQ484" s="236">
        <f>Заполните_Список!AK393</f>
        <v>0</v>
      </c>
    </row>
    <row r="485" spans="1:43" ht="18.75" customHeight="1">
      <c r="A485" s="243">
        <f>Заполните_Список!$B394</f>
        <v>482</v>
      </c>
      <c r="B485" s="244">
        <f>Заполните_Список!$C395</f>
        <v>0</v>
      </c>
      <c r="C485" s="258" t="str">
        <f t="shared" si="24"/>
        <v/>
      </c>
      <c r="D485" s="244">
        <f>Заполните_Список!$G395</f>
        <v>0</v>
      </c>
      <c r="E485" s="236"/>
      <c r="F485" s="243">
        <f t="shared" si="25"/>
        <v>482</v>
      </c>
      <c r="G485" s="236" t="e">
        <f>LEFT(Заполните_Список!$F395,FIND(" ",Заполните_Список!$F395,1)-1)</f>
        <v>#VALUE!</v>
      </c>
      <c r="H485" s="236" t="e">
        <f>MID(Заполните_Список!$F395,FIND(" ",Заполните_Список!$F395,1)+1,(FIND(" ",Заполните_Список!$F395,FIND(" ",Заполните_Список!$F395,1)+1)-FIND(" ",Заполните_Список!$F395,1))-1)</f>
        <v>#VALUE!</v>
      </c>
      <c r="I485" s="236" t="e">
        <f>RIGHT(Заполните_Список!$F395,LEN(Заполните_Список!$F395)-(FIND(" ",Заполните_Список!$F395,FIND(" ",Заполните_Список!$F395,1)+1)))</f>
        <v>#VALUE!</v>
      </c>
      <c r="J485" s="236"/>
      <c r="K485" s="347"/>
      <c r="L485" s="236"/>
      <c r="M485" s="236">
        <f>Заполните_Список!L395</f>
        <v>0</v>
      </c>
      <c r="N485" s="259" t="str">
        <f t="shared" si="26"/>
        <v/>
      </c>
      <c r="O485" s="236">
        <f>Заполните_Список!I395</f>
        <v>0</v>
      </c>
      <c r="P485" s="243"/>
      <c r="Q485" s="243"/>
      <c r="R485" s="243"/>
      <c r="S485" s="243"/>
      <c r="T485" s="236">
        <f>Заполните_Список!N394</f>
        <v>0</v>
      </c>
      <c r="U485" s="236">
        <f>Заполните_Список!O394</f>
        <v>0</v>
      </c>
      <c r="V485" s="236">
        <f>Заполните_Список!P394</f>
        <v>0</v>
      </c>
      <c r="W485" s="236">
        <f>Заполните_Список!Q394</f>
        <v>0</v>
      </c>
      <c r="X485" s="236">
        <f>Заполните_Список!R394</f>
        <v>0</v>
      </c>
      <c r="Y485" s="236">
        <f>Заполните_Список!S394</f>
        <v>0</v>
      </c>
      <c r="Z485" s="236">
        <f>Заполните_Список!T394</f>
        <v>0</v>
      </c>
      <c r="AA485" s="236">
        <f>Заполните_Список!U394</f>
        <v>0</v>
      </c>
      <c r="AB485" s="236">
        <f>Заполните_Список!V394</f>
        <v>0</v>
      </c>
      <c r="AC485" s="236">
        <f>Заполните_Список!W394</f>
        <v>0</v>
      </c>
      <c r="AD485" s="236">
        <f>Заполните_Список!X394</f>
        <v>0</v>
      </c>
      <c r="AE485" s="236">
        <f>Заполните_Список!Y394</f>
        <v>0</v>
      </c>
      <c r="AF485" s="236">
        <f>Заполните_Список!Z394</f>
        <v>0</v>
      </c>
      <c r="AG485" s="236">
        <f>Заполните_Список!AA394</f>
        <v>0</v>
      </c>
      <c r="AH485" s="236">
        <f>Заполните_Список!AB394</f>
        <v>0</v>
      </c>
      <c r="AI485" s="236">
        <f>Заполните_Список!AC394</f>
        <v>0</v>
      </c>
      <c r="AJ485" s="236">
        <f>Заполните_Список!AD394</f>
        <v>0</v>
      </c>
      <c r="AK485" s="236">
        <f>Заполните_Список!AE394</f>
        <v>0</v>
      </c>
      <c r="AL485" s="236">
        <f>Заполните_Список!AF394</f>
        <v>0</v>
      </c>
      <c r="AM485" s="236">
        <f>Заполните_Список!AG394</f>
        <v>0</v>
      </c>
      <c r="AN485" s="236">
        <f>Заполните_Список!AH394</f>
        <v>0</v>
      </c>
      <c r="AO485" s="236">
        <f>Заполните_Список!AI394</f>
        <v>0</v>
      </c>
      <c r="AP485" s="236">
        <f>Заполните_Список!AJ394</f>
        <v>0</v>
      </c>
      <c r="AQ485" s="236">
        <f>Заполните_Список!AK394</f>
        <v>0</v>
      </c>
    </row>
    <row r="486" spans="1:43" ht="18.75" customHeight="1">
      <c r="A486" s="243">
        <f>Заполните_Список!$B395</f>
        <v>483</v>
      </c>
      <c r="B486" s="244">
        <f>Заполните_Список!$C396</f>
        <v>0</v>
      </c>
      <c r="C486" s="258" t="str">
        <f t="shared" si="24"/>
        <v/>
      </c>
      <c r="D486" s="244">
        <f>Заполните_Список!$G396</f>
        <v>0</v>
      </c>
      <c r="E486" s="236"/>
      <c r="F486" s="243">
        <f t="shared" si="25"/>
        <v>483</v>
      </c>
      <c r="G486" s="236" t="e">
        <f>LEFT(Заполните_Список!$F396,FIND(" ",Заполните_Список!$F396,1)-1)</f>
        <v>#VALUE!</v>
      </c>
      <c r="H486" s="236" t="e">
        <f>MID(Заполните_Список!$F396,FIND(" ",Заполните_Список!$F396,1)+1,(FIND(" ",Заполните_Список!$F396,FIND(" ",Заполните_Список!$F396,1)+1)-FIND(" ",Заполните_Список!$F396,1))-1)</f>
        <v>#VALUE!</v>
      </c>
      <c r="I486" s="236" t="e">
        <f>RIGHT(Заполните_Список!$F396,LEN(Заполните_Список!$F396)-(FIND(" ",Заполните_Список!$F396,FIND(" ",Заполните_Список!$F396,1)+1)))</f>
        <v>#VALUE!</v>
      </c>
      <c r="J486" s="236"/>
      <c r="K486" s="347"/>
      <c r="L486" s="236"/>
      <c r="M486" s="236">
        <f>Заполните_Список!L396</f>
        <v>0</v>
      </c>
      <c r="N486" s="259" t="str">
        <f t="shared" si="26"/>
        <v/>
      </c>
      <c r="O486" s="236">
        <f>Заполните_Список!I396</f>
        <v>0</v>
      </c>
      <c r="P486" s="243"/>
      <c r="Q486" s="243"/>
      <c r="R486" s="243"/>
      <c r="S486" s="243"/>
      <c r="T486" s="236">
        <f>Заполните_Список!N395</f>
        <v>0</v>
      </c>
      <c r="U486" s="236">
        <f>Заполните_Список!O395</f>
        <v>0</v>
      </c>
      <c r="V486" s="236">
        <f>Заполните_Список!P395</f>
        <v>0</v>
      </c>
      <c r="W486" s="236">
        <f>Заполните_Список!Q395</f>
        <v>0</v>
      </c>
      <c r="X486" s="236">
        <f>Заполните_Список!R395</f>
        <v>0</v>
      </c>
      <c r="Y486" s="236">
        <f>Заполните_Список!S395</f>
        <v>0</v>
      </c>
      <c r="Z486" s="236">
        <f>Заполните_Список!T395</f>
        <v>0</v>
      </c>
      <c r="AA486" s="236">
        <f>Заполните_Список!U395</f>
        <v>0</v>
      </c>
      <c r="AB486" s="236">
        <f>Заполните_Список!V395</f>
        <v>0</v>
      </c>
      <c r="AC486" s="236">
        <f>Заполните_Список!W395</f>
        <v>0</v>
      </c>
      <c r="AD486" s="236">
        <f>Заполните_Список!X395</f>
        <v>0</v>
      </c>
      <c r="AE486" s="236">
        <f>Заполните_Список!Y395</f>
        <v>0</v>
      </c>
      <c r="AF486" s="236">
        <f>Заполните_Список!Z395</f>
        <v>0</v>
      </c>
      <c r="AG486" s="236">
        <f>Заполните_Список!AA395</f>
        <v>0</v>
      </c>
      <c r="AH486" s="236">
        <f>Заполните_Список!AB395</f>
        <v>0</v>
      </c>
      <c r="AI486" s="236">
        <f>Заполните_Список!AC395</f>
        <v>0</v>
      </c>
      <c r="AJ486" s="236">
        <f>Заполните_Список!AD395</f>
        <v>0</v>
      </c>
      <c r="AK486" s="236">
        <f>Заполните_Список!AE395</f>
        <v>0</v>
      </c>
      <c r="AL486" s="236">
        <f>Заполните_Список!AF395</f>
        <v>0</v>
      </c>
      <c r="AM486" s="236">
        <f>Заполните_Список!AG395</f>
        <v>0</v>
      </c>
      <c r="AN486" s="236">
        <f>Заполните_Список!AH395</f>
        <v>0</v>
      </c>
      <c r="AO486" s="236">
        <f>Заполните_Список!AI395</f>
        <v>0</v>
      </c>
      <c r="AP486" s="236">
        <f>Заполните_Список!AJ395</f>
        <v>0</v>
      </c>
      <c r="AQ486" s="236">
        <f>Заполните_Список!AK395</f>
        <v>0</v>
      </c>
    </row>
    <row r="487" spans="1:43" ht="18.75" customHeight="1">
      <c r="A487" s="243">
        <f>Заполните_Список!$B396</f>
        <v>484</v>
      </c>
      <c r="B487" s="244">
        <f>Заполните_Список!$C397</f>
        <v>0</v>
      </c>
      <c r="C487" s="258" t="str">
        <f t="shared" si="24"/>
        <v/>
      </c>
      <c r="D487" s="244">
        <f>Заполните_Список!$G397</f>
        <v>0</v>
      </c>
      <c r="E487" s="236"/>
      <c r="F487" s="243">
        <f t="shared" si="25"/>
        <v>484</v>
      </c>
      <c r="G487" s="236" t="e">
        <f>LEFT(Заполните_Список!$F397,FIND(" ",Заполните_Список!$F397,1)-1)</f>
        <v>#VALUE!</v>
      </c>
      <c r="H487" s="236" t="e">
        <f>MID(Заполните_Список!$F397,FIND(" ",Заполните_Список!$F397,1)+1,(FIND(" ",Заполните_Список!$F397,FIND(" ",Заполните_Список!$F397,1)+1)-FIND(" ",Заполните_Список!$F397,1))-1)</f>
        <v>#VALUE!</v>
      </c>
      <c r="I487" s="236" t="e">
        <f>RIGHT(Заполните_Список!$F397,LEN(Заполните_Список!$F397)-(FIND(" ",Заполните_Список!$F397,FIND(" ",Заполните_Список!$F397,1)+1)))</f>
        <v>#VALUE!</v>
      </c>
      <c r="J487" s="236"/>
      <c r="K487" s="347"/>
      <c r="L487" s="236"/>
      <c r="M487" s="236">
        <f>Заполните_Список!L397</f>
        <v>0</v>
      </c>
      <c r="N487" s="259" t="str">
        <f t="shared" si="26"/>
        <v/>
      </c>
      <c r="O487" s="236">
        <f>Заполните_Список!I397</f>
        <v>0</v>
      </c>
      <c r="P487" s="243"/>
      <c r="Q487" s="243"/>
      <c r="R487" s="243"/>
      <c r="S487" s="243"/>
      <c r="T487" s="236">
        <f>Заполните_Список!N396</f>
        <v>0</v>
      </c>
      <c r="U487" s="236">
        <f>Заполните_Список!O396</f>
        <v>0</v>
      </c>
      <c r="V487" s="236">
        <f>Заполните_Список!P396</f>
        <v>0</v>
      </c>
      <c r="W487" s="236">
        <f>Заполните_Список!Q396</f>
        <v>0</v>
      </c>
      <c r="X487" s="236">
        <f>Заполните_Список!R396</f>
        <v>0</v>
      </c>
      <c r="Y487" s="236">
        <f>Заполните_Список!S396</f>
        <v>0</v>
      </c>
      <c r="Z487" s="236">
        <f>Заполните_Список!T396</f>
        <v>0</v>
      </c>
      <c r="AA487" s="236">
        <f>Заполните_Список!U396</f>
        <v>0</v>
      </c>
      <c r="AB487" s="236">
        <f>Заполните_Список!V396</f>
        <v>0</v>
      </c>
      <c r="AC487" s="236">
        <f>Заполните_Список!W396</f>
        <v>0</v>
      </c>
      <c r="AD487" s="236">
        <f>Заполните_Список!X396</f>
        <v>0</v>
      </c>
      <c r="AE487" s="236">
        <f>Заполните_Список!Y396</f>
        <v>0</v>
      </c>
      <c r="AF487" s="236">
        <f>Заполните_Список!Z396</f>
        <v>0</v>
      </c>
      <c r="AG487" s="236">
        <f>Заполните_Список!AA396</f>
        <v>0</v>
      </c>
      <c r="AH487" s="236">
        <f>Заполните_Список!AB396</f>
        <v>0</v>
      </c>
      <c r="AI487" s="236">
        <f>Заполните_Список!AC396</f>
        <v>0</v>
      </c>
      <c r="AJ487" s="236">
        <f>Заполните_Список!AD396</f>
        <v>0</v>
      </c>
      <c r="AK487" s="236">
        <f>Заполните_Список!AE396</f>
        <v>0</v>
      </c>
      <c r="AL487" s="236">
        <f>Заполните_Список!AF396</f>
        <v>0</v>
      </c>
      <c r="AM487" s="236">
        <f>Заполните_Список!AG396</f>
        <v>0</v>
      </c>
      <c r="AN487" s="236">
        <f>Заполните_Список!AH396</f>
        <v>0</v>
      </c>
      <c r="AO487" s="236">
        <f>Заполните_Список!AI396</f>
        <v>0</v>
      </c>
      <c r="AP487" s="236">
        <f>Заполните_Список!AJ396</f>
        <v>0</v>
      </c>
      <c r="AQ487" s="236">
        <f>Заполните_Список!AK396</f>
        <v>0</v>
      </c>
    </row>
    <row r="488" spans="1:43" ht="18.75" customHeight="1">
      <c r="A488" s="243">
        <f>Заполните_Список!$B397</f>
        <v>485</v>
      </c>
      <c r="B488" s="244">
        <f>Заполните_Список!$C398</f>
        <v>0</v>
      </c>
      <c r="C488" s="258" t="str">
        <f t="shared" si="24"/>
        <v/>
      </c>
      <c r="D488" s="244">
        <f>Заполните_Список!$G398</f>
        <v>0</v>
      </c>
      <c r="E488" s="236"/>
      <c r="F488" s="243">
        <f t="shared" si="25"/>
        <v>485</v>
      </c>
      <c r="G488" s="236" t="e">
        <f>LEFT(Заполните_Список!$F398,FIND(" ",Заполните_Список!$F398,1)-1)</f>
        <v>#VALUE!</v>
      </c>
      <c r="H488" s="236" t="e">
        <f>MID(Заполните_Список!$F398,FIND(" ",Заполните_Список!$F398,1)+1,(FIND(" ",Заполните_Список!$F398,FIND(" ",Заполните_Список!$F398,1)+1)-FIND(" ",Заполните_Список!$F398,1))-1)</f>
        <v>#VALUE!</v>
      </c>
      <c r="I488" s="236" t="e">
        <f>RIGHT(Заполните_Список!$F398,LEN(Заполните_Список!$F398)-(FIND(" ",Заполните_Список!$F398,FIND(" ",Заполните_Список!$F398,1)+1)))</f>
        <v>#VALUE!</v>
      </c>
      <c r="J488" s="236"/>
      <c r="K488" s="347"/>
      <c r="L488" s="236"/>
      <c r="M488" s="236">
        <f>Заполните_Список!L398</f>
        <v>0</v>
      </c>
      <c r="N488" s="259" t="str">
        <f t="shared" si="26"/>
        <v/>
      </c>
      <c r="O488" s="236">
        <f>Заполните_Список!I398</f>
        <v>0</v>
      </c>
      <c r="P488" s="243"/>
      <c r="Q488" s="243"/>
      <c r="R488" s="243"/>
      <c r="S488" s="243"/>
      <c r="T488" s="236">
        <f>Заполните_Список!N397</f>
        <v>0</v>
      </c>
      <c r="U488" s="236">
        <f>Заполните_Список!O397</f>
        <v>0</v>
      </c>
      <c r="V488" s="236">
        <f>Заполните_Список!P397</f>
        <v>0</v>
      </c>
      <c r="W488" s="236">
        <f>Заполните_Список!Q397</f>
        <v>0</v>
      </c>
      <c r="X488" s="236">
        <f>Заполните_Список!R397</f>
        <v>0</v>
      </c>
      <c r="Y488" s="236">
        <f>Заполните_Список!S397</f>
        <v>0</v>
      </c>
      <c r="Z488" s="236">
        <f>Заполните_Список!T397</f>
        <v>0</v>
      </c>
      <c r="AA488" s="236">
        <f>Заполните_Список!U397</f>
        <v>0</v>
      </c>
      <c r="AB488" s="236">
        <f>Заполните_Список!V397</f>
        <v>0</v>
      </c>
      <c r="AC488" s="236">
        <f>Заполните_Список!W397</f>
        <v>0</v>
      </c>
      <c r="AD488" s="236">
        <f>Заполните_Список!X397</f>
        <v>0</v>
      </c>
      <c r="AE488" s="236">
        <f>Заполните_Список!Y397</f>
        <v>0</v>
      </c>
      <c r="AF488" s="236">
        <f>Заполните_Список!Z397</f>
        <v>0</v>
      </c>
      <c r="AG488" s="236">
        <f>Заполните_Список!AA397</f>
        <v>0</v>
      </c>
      <c r="AH488" s="236">
        <f>Заполните_Список!AB397</f>
        <v>0</v>
      </c>
      <c r="AI488" s="236">
        <f>Заполните_Список!AC397</f>
        <v>0</v>
      </c>
      <c r="AJ488" s="236">
        <f>Заполните_Список!AD397</f>
        <v>0</v>
      </c>
      <c r="AK488" s="236">
        <f>Заполните_Список!AE397</f>
        <v>0</v>
      </c>
      <c r="AL488" s="236">
        <f>Заполните_Список!AF397</f>
        <v>0</v>
      </c>
      <c r="AM488" s="236">
        <f>Заполните_Список!AG397</f>
        <v>0</v>
      </c>
      <c r="AN488" s="236">
        <f>Заполните_Список!AH397</f>
        <v>0</v>
      </c>
      <c r="AO488" s="236">
        <f>Заполните_Список!AI397</f>
        <v>0</v>
      </c>
      <c r="AP488" s="236">
        <f>Заполните_Список!AJ397</f>
        <v>0</v>
      </c>
      <c r="AQ488" s="236">
        <f>Заполните_Список!AK397</f>
        <v>0</v>
      </c>
    </row>
    <row r="489" spans="1:43" ht="18.75" customHeight="1">
      <c r="A489" s="243">
        <f>Заполните_Список!$B398</f>
        <v>486</v>
      </c>
      <c r="B489" s="244">
        <f>Заполните_Список!$C399</f>
        <v>0</v>
      </c>
      <c r="C489" s="258" t="str">
        <f t="shared" si="24"/>
        <v/>
      </c>
      <c r="D489" s="244">
        <f>Заполните_Список!$G399</f>
        <v>0</v>
      </c>
      <c r="E489" s="236"/>
      <c r="F489" s="243">
        <f t="shared" si="25"/>
        <v>486</v>
      </c>
      <c r="G489" s="236" t="e">
        <f>LEFT(Заполните_Список!$F399,FIND(" ",Заполните_Список!$F399,1)-1)</f>
        <v>#VALUE!</v>
      </c>
      <c r="H489" s="236" t="e">
        <f>MID(Заполните_Список!$F399,FIND(" ",Заполните_Список!$F399,1)+1,(FIND(" ",Заполните_Список!$F399,FIND(" ",Заполните_Список!$F399,1)+1)-FIND(" ",Заполните_Список!$F399,1))-1)</f>
        <v>#VALUE!</v>
      </c>
      <c r="I489" s="236" t="e">
        <f>RIGHT(Заполните_Список!$F399,LEN(Заполните_Список!$F399)-(FIND(" ",Заполните_Список!$F399,FIND(" ",Заполните_Список!$F399,1)+1)))</f>
        <v>#VALUE!</v>
      </c>
      <c r="J489" s="236"/>
      <c r="K489" s="347"/>
      <c r="L489" s="236"/>
      <c r="M489" s="236">
        <f>Заполните_Список!L399</f>
        <v>0</v>
      </c>
      <c r="N489" s="259" t="str">
        <f t="shared" si="26"/>
        <v/>
      </c>
      <c r="O489" s="236">
        <f>Заполните_Список!I399</f>
        <v>0</v>
      </c>
      <c r="P489" s="243"/>
      <c r="Q489" s="243"/>
      <c r="R489" s="243"/>
      <c r="S489" s="243"/>
      <c r="T489" s="236">
        <f>Заполните_Список!N398</f>
        <v>0</v>
      </c>
      <c r="U489" s="236">
        <f>Заполните_Список!O398</f>
        <v>0</v>
      </c>
      <c r="V489" s="236">
        <f>Заполните_Список!P398</f>
        <v>0</v>
      </c>
      <c r="W489" s="236">
        <f>Заполните_Список!Q398</f>
        <v>0</v>
      </c>
      <c r="X489" s="236">
        <f>Заполните_Список!R398</f>
        <v>0</v>
      </c>
      <c r="Y489" s="236">
        <f>Заполните_Список!S398</f>
        <v>0</v>
      </c>
      <c r="Z489" s="236">
        <f>Заполните_Список!T398</f>
        <v>0</v>
      </c>
      <c r="AA489" s="236">
        <f>Заполните_Список!U398</f>
        <v>0</v>
      </c>
      <c r="AB489" s="236">
        <f>Заполните_Список!V398</f>
        <v>0</v>
      </c>
      <c r="AC489" s="236">
        <f>Заполните_Список!W398</f>
        <v>0</v>
      </c>
      <c r="AD489" s="236">
        <f>Заполните_Список!X398</f>
        <v>0</v>
      </c>
      <c r="AE489" s="236">
        <f>Заполните_Список!Y398</f>
        <v>0</v>
      </c>
      <c r="AF489" s="236">
        <f>Заполните_Список!Z398</f>
        <v>0</v>
      </c>
      <c r="AG489" s="236">
        <f>Заполните_Список!AA398</f>
        <v>0</v>
      </c>
      <c r="AH489" s="236">
        <f>Заполните_Список!AB398</f>
        <v>0</v>
      </c>
      <c r="AI489" s="236">
        <f>Заполните_Список!AC398</f>
        <v>0</v>
      </c>
      <c r="AJ489" s="236">
        <f>Заполните_Список!AD398</f>
        <v>0</v>
      </c>
      <c r="AK489" s="236">
        <f>Заполните_Список!AE398</f>
        <v>0</v>
      </c>
      <c r="AL489" s="236">
        <f>Заполните_Список!AF398</f>
        <v>0</v>
      </c>
      <c r="AM489" s="236">
        <f>Заполните_Список!AG398</f>
        <v>0</v>
      </c>
      <c r="AN489" s="236">
        <f>Заполните_Список!AH398</f>
        <v>0</v>
      </c>
      <c r="AO489" s="236">
        <f>Заполните_Список!AI398</f>
        <v>0</v>
      </c>
      <c r="AP489" s="236">
        <f>Заполните_Список!AJ398</f>
        <v>0</v>
      </c>
      <c r="AQ489" s="236">
        <f>Заполните_Список!AK398</f>
        <v>0</v>
      </c>
    </row>
    <row r="490" spans="1:43" ht="18.75" customHeight="1">
      <c r="A490" s="243">
        <f>Заполните_Список!$B399</f>
        <v>487</v>
      </c>
      <c r="B490" s="244">
        <f>Заполните_Список!$C400</f>
        <v>0</v>
      </c>
      <c r="C490" s="258" t="str">
        <f t="shared" si="24"/>
        <v/>
      </c>
      <c r="D490" s="244">
        <f>Заполните_Список!$G400</f>
        <v>0</v>
      </c>
      <c r="E490" s="236"/>
      <c r="F490" s="243">
        <f t="shared" si="25"/>
        <v>487</v>
      </c>
      <c r="G490" s="236" t="e">
        <f>LEFT(Заполните_Список!$F400,FIND(" ",Заполните_Список!$F400,1)-1)</f>
        <v>#VALUE!</v>
      </c>
      <c r="H490" s="236" t="e">
        <f>MID(Заполните_Список!$F400,FIND(" ",Заполните_Список!$F400,1)+1,(FIND(" ",Заполните_Список!$F400,FIND(" ",Заполните_Список!$F400,1)+1)-FIND(" ",Заполните_Список!$F400,1))-1)</f>
        <v>#VALUE!</v>
      </c>
      <c r="I490" s="236" t="e">
        <f>RIGHT(Заполните_Список!$F400,LEN(Заполните_Список!$F400)-(FIND(" ",Заполните_Список!$F400,FIND(" ",Заполните_Список!$F400,1)+1)))</f>
        <v>#VALUE!</v>
      </c>
      <c r="J490" s="236"/>
      <c r="K490" s="347"/>
      <c r="L490" s="236"/>
      <c r="M490" s="236">
        <f>Заполните_Список!L400</f>
        <v>0</v>
      </c>
      <c r="N490" s="259" t="str">
        <f t="shared" si="26"/>
        <v/>
      </c>
      <c r="O490" s="236">
        <f>Заполните_Список!I400</f>
        <v>0</v>
      </c>
      <c r="P490" s="243"/>
      <c r="Q490" s="243"/>
      <c r="R490" s="243"/>
      <c r="S490" s="243"/>
      <c r="T490" s="236">
        <f>Заполните_Список!N399</f>
        <v>0</v>
      </c>
      <c r="U490" s="236">
        <f>Заполните_Список!O399</f>
        <v>0</v>
      </c>
      <c r="V490" s="236">
        <f>Заполните_Список!P399</f>
        <v>0</v>
      </c>
      <c r="W490" s="236">
        <f>Заполните_Список!Q399</f>
        <v>0</v>
      </c>
      <c r="X490" s="236">
        <f>Заполните_Список!R399</f>
        <v>0</v>
      </c>
      <c r="Y490" s="236">
        <f>Заполните_Список!S399</f>
        <v>0</v>
      </c>
      <c r="Z490" s="236">
        <f>Заполните_Список!T399</f>
        <v>0</v>
      </c>
      <c r="AA490" s="236">
        <f>Заполните_Список!U399</f>
        <v>0</v>
      </c>
      <c r="AB490" s="236">
        <f>Заполните_Список!V399</f>
        <v>0</v>
      </c>
      <c r="AC490" s="236">
        <f>Заполните_Список!W399</f>
        <v>0</v>
      </c>
      <c r="AD490" s="236">
        <f>Заполните_Список!X399</f>
        <v>0</v>
      </c>
      <c r="AE490" s="236">
        <f>Заполните_Список!Y399</f>
        <v>0</v>
      </c>
      <c r="AF490" s="236">
        <f>Заполните_Список!Z399</f>
        <v>0</v>
      </c>
      <c r="AG490" s="236">
        <f>Заполните_Список!AA399</f>
        <v>0</v>
      </c>
      <c r="AH490" s="236">
        <f>Заполните_Список!AB399</f>
        <v>0</v>
      </c>
      <c r="AI490" s="236">
        <f>Заполните_Список!AC399</f>
        <v>0</v>
      </c>
      <c r="AJ490" s="236">
        <f>Заполните_Список!AD399</f>
        <v>0</v>
      </c>
      <c r="AK490" s="236">
        <f>Заполните_Список!AE399</f>
        <v>0</v>
      </c>
      <c r="AL490" s="236">
        <f>Заполните_Список!AF399</f>
        <v>0</v>
      </c>
      <c r="AM490" s="236">
        <f>Заполните_Список!AG399</f>
        <v>0</v>
      </c>
      <c r="AN490" s="236">
        <f>Заполните_Список!AH399</f>
        <v>0</v>
      </c>
      <c r="AO490" s="236">
        <f>Заполните_Список!AI399</f>
        <v>0</v>
      </c>
      <c r="AP490" s="236">
        <f>Заполните_Список!AJ399</f>
        <v>0</v>
      </c>
      <c r="AQ490" s="236">
        <f>Заполните_Список!AK399</f>
        <v>0</v>
      </c>
    </row>
    <row r="491" spans="1:43" ht="18.75" customHeight="1">
      <c r="A491" s="243">
        <f>Заполните_Список!$B400</f>
        <v>488</v>
      </c>
      <c r="B491" s="244">
        <f>Заполните_Список!$C401</f>
        <v>0</v>
      </c>
      <c r="C491" s="258" t="str">
        <f t="shared" si="24"/>
        <v/>
      </c>
      <c r="D491" s="244">
        <f>Заполните_Список!$G401</f>
        <v>0</v>
      </c>
      <c r="E491" s="236"/>
      <c r="F491" s="243">
        <f t="shared" si="25"/>
        <v>488</v>
      </c>
      <c r="G491" s="236" t="e">
        <f>LEFT(Заполните_Список!$F401,FIND(" ",Заполните_Список!$F401,1)-1)</f>
        <v>#VALUE!</v>
      </c>
      <c r="H491" s="236" t="e">
        <f>MID(Заполните_Список!$F401,FIND(" ",Заполните_Список!$F401,1)+1,(FIND(" ",Заполните_Список!$F401,FIND(" ",Заполните_Список!$F401,1)+1)-FIND(" ",Заполните_Список!$F401,1))-1)</f>
        <v>#VALUE!</v>
      </c>
      <c r="I491" s="236" t="e">
        <f>RIGHT(Заполните_Список!$F401,LEN(Заполните_Список!$F401)-(FIND(" ",Заполните_Список!$F401,FIND(" ",Заполните_Список!$F401,1)+1)))</f>
        <v>#VALUE!</v>
      </c>
      <c r="J491" s="236"/>
      <c r="K491" s="347"/>
      <c r="L491" s="236"/>
      <c r="M491" s="236">
        <f>Заполните_Список!L401</f>
        <v>0</v>
      </c>
      <c r="N491" s="259" t="str">
        <f t="shared" si="26"/>
        <v/>
      </c>
      <c r="O491" s="236">
        <f>Заполните_Список!I401</f>
        <v>0</v>
      </c>
      <c r="P491" s="243"/>
      <c r="Q491" s="243"/>
      <c r="R491" s="243"/>
      <c r="S491" s="243"/>
      <c r="T491" s="236">
        <f>Заполните_Список!N400</f>
        <v>0</v>
      </c>
      <c r="U491" s="236">
        <f>Заполните_Список!O400</f>
        <v>0</v>
      </c>
      <c r="V491" s="236">
        <f>Заполните_Список!P400</f>
        <v>0</v>
      </c>
      <c r="W491" s="236">
        <f>Заполните_Список!Q400</f>
        <v>0</v>
      </c>
      <c r="X491" s="236">
        <f>Заполните_Список!R400</f>
        <v>0</v>
      </c>
      <c r="Y491" s="236">
        <f>Заполните_Список!S400</f>
        <v>0</v>
      </c>
      <c r="Z491" s="236">
        <f>Заполните_Список!T400</f>
        <v>0</v>
      </c>
      <c r="AA491" s="236">
        <f>Заполните_Список!U400</f>
        <v>0</v>
      </c>
      <c r="AB491" s="236">
        <f>Заполните_Список!V400</f>
        <v>0</v>
      </c>
      <c r="AC491" s="236">
        <f>Заполните_Список!W400</f>
        <v>0</v>
      </c>
      <c r="AD491" s="236">
        <f>Заполните_Список!X400</f>
        <v>0</v>
      </c>
      <c r="AE491" s="236">
        <f>Заполните_Список!Y400</f>
        <v>0</v>
      </c>
      <c r="AF491" s="236">
        <f>Заполните_Список!Z400</f>
        <v>0</v>
      </c>
      <c r="AG491" s="236">
        <f>Заполните_Список!AA400</f>
        <v>0</v>
      </c>
      <c r="AH491" s="236">
        <f>Заполните_Список!AB400</f>
        <v>0</v>
      </c>
      <c r="AI491" s="236">
        <f>Заполните_Список!AC400</f>
        <v>0</v>
      </c>
      <c r="AJ491" s="236">
        <f>Заполните_Список!AD400</f>
        <v>0</v>
      </c>
      <c r="AK491" s="236">
        <f>Заполните_Список!AE400</f>
        <v>0</v>
      </c>
      <c r="AL491" s="236">
        <f>Заполните_Список!AF400</f>
        <v>0</v>
      </c>
      <c r="AM491" s="236">
        <f>Заполните_Список!AG400</f>
        <v>0</v>
      </c>
      <c r="AN491" s="236">
        <f>Заполните_Список!AH400</f>
        <v>0</v>
      </c>
      <c r="AO491" s="236">
        <f>Заполните_Список!AI400</f>
        <v>0</v>
      </c>
      <c r="AP491" s="236">
        <f>Заполните_Список!AJ400</f>
        <v>0</v>
      </c>
      <c r="AQ491" s="236">
        <f>Заполните_Список!AK400</f>
        <v>0</v>
      </c>
    </row>
    <row r="492" spans="1:43" ht="18.75" customHeight="1">
      <c r="A492" s="243">
        <f>Заполните_Список!$B401</f>
        <v>489</v>
      </c>
      <c r="B492" s="244">
        <f>Заполните_Список!$C402</f>
        <v>0</v>
      </c>
      <c r="C492" s="258" t="str">
        <f t="shared" si="24"/>
        <v/>
      </c>
      <c r="D492" s="244">
        <f>Заполните_Список!$G402</f>
        <v>0</v>
      </c>
      <c r="E492" s="236"/>
      <c r="F492" s="243">
        <f t="shared" si="25"/>
        <v>489</v>
      </c>
      <c r="G492" s="236" t="e">
        <f>LEFT(Заполните_Список!$F402,FIND(" ",Заполните_Список!$F402,1)-1)</f>
        <v>#VALUE!</v>
      </c>
      <c r="H492" s="236" t="e">
        <f>MID(Заполните_Список!$F402,FIND(" ",Заполните_Список!$F402,1)+1,(FIND(" ",Заполните_Список!$F402,FIND(" ",Заполните_Список!$F402,1)+1)-FIND(" ",Заполните_Список!$F402,1))-1)</f>
        <v>#VALUE!</v>
      </c>
      <c r="I492" s="236" t="e">
        <f>RIGHT(Заполните_Список!$F402,LEN(Заполните_Список!$F402)-(FIND(" ",Заполните_Список!$F402,FIND(" ",Заполните_Список!$F402,1)+1)))</f>
        <v>#VALUE!</v>
      </c>
      <c r="J492" s="236"/>
      <c r="K492" s="347"/>
      <c r="L492" s="236"/>
      <c r="M492" s="236">
        <f>Заполните_Список!L402</f>
        <v>0</v>
      </c>
      <c r="N492" s="259" t="str">
        <f t="shared" si="26"/>
        <v/>
      </c>
      <c r="O492" s="236">
        <f>Заполните_Список!I402</f>
        <v>0</v>
      </c>
      <c r="P492" s="243"/>
      <c r="Q492" s="243"/>
      <c r="R492" s="243"/>
      <c r="S492" s="243"/>
      <c r="T492" s="236">
        <f>Заполните_Список!N401</f>
        <v>0</v>
      </c>
      <c r="U492" s="236">
        <f>Заполните_Список!O401</f>
        <v>0</v>
      </c>
      <c r="V492" s="236">
        <f>Заполните_Список!P401</f>
        <v>0</v>
      </c>
      <c r="W492" s="236">
        <f>Заполните_Список!Q401</f>
        <v>0</v>
      </c>
      <c r="X492" s="236">
        <f>Заполните_Список!R401</f>
        <v>0</v>
      </c>
      <c r="Y492" s="236">
        <f>Заполните_Список!S401</f>
        <v>0</v>
      </c>
      <c r="Z492" s="236">
        <f>Заполните_Список!T401</f>
        <v>0</v>
      </c>
      <c r="AA492" s="236">
        <f>Заполните_Список!U401</f>
        <v>0</v>
      </c>
      <c r="AB492" s="236">
        <f>Заполните_Список!V401</f>
        <v>0</v>
      </c>
      <c r="AC492" s="236">
        <f>Заполните_Список!W401</f>
        <v>0</v>
      </c>
      <c r="AD492" s="236">
        <f>Заполните_Список!X401</f>
        <v>0</v>
      </c>
      <c r="AE492" s="236">
        <f>Заполните_Список!Y401</f>
        <v>0</v>
      </c>
      <c r="AF492" s="236">
        <f>Заполните_Список!Z401</f>
        <v>0</v>
      </c>
      <c r="AG492" s="236">
        <f>Заполните_Список!AA401</f>
        <v>0</v>
      </c>
      <c r="AH492" s="236">
        <f>Заполните_Список!AB401</f>
        <v>0</v>
      </c>
      <c r="AI492" s="236">
        <f>Заполните_Список!AC401</f>
        <v>0</v>
      </c>
      <c r="AJ492" s="236">
        <f>Заполните_Список!AD401</f>
        <v>0</v>
      </c>
      <c r="AK492" s="236">
        <f>Заполните_Список!AE401</f>
        <v>0</v>
      </c>
      <c r="AL492" s="236">
        <f>Заполните_Список!AF401</f>
        <v>0</v>
      </c>
      <c r="AM492" s="236">
        <f>Заполните_Список!AG401</f>
        <v>0</v>
      </c>
      <c r="AN492" s="236">
        <f>Заполните_Список!AH401</f>
        <v>0</v>
      </c>
      <c r="AO492" s="236">
        <f>Заполните_Список!AI401</f>
        <v>0</v>
      </c>
      <c r="AP492" s="236">
        <f>Заполните_Список!AJ401</f>
        <v>0</v>
      </c>
      <c r="AQ492" s="236">
        <f>Заполните_Список!AK401</f>
        <v>0</v>
      </c>
    </row>
    <row r="493" spans="1:43" ht="18.75" customHeight="1">
      <c r="A493" s="243">
        <f>Заполните_Список!$B402</f>
        <v>490</v>
      </c>
      <c r="B493" s="244">
        <f>Заполните_Список!$C403</f>
        <v>0</v>
      </c>
      <c r="C493" s="258" t="str">
        <f t="shared" si="24"/>
        <v/>
      </c>
      <c r="D493" s="244">
        <f>Заполните_Список!$G403</f>
        <v>0</v>
      </c>
      <c r="E493" s="236"/>
      <c r="F493" s="243">
        <f t="shared" si="25"/>
        <v>490</v>
      </c>
      <c r="G493" s="236" t="e">
        <f>LEFT(Заполните_Список!$F403,FIND(" ",Заполните_Список!$F403,1)-1)</f>
        <v>#VALUE!</v>
      </c>
      <c r="H493" s="236" t="e">
        <f>MID(Заполните_Список!$F403,FIND(" ",Заполните_Список!$F403,1)+1,(FIND(" ",Заполните_Список!$F403,FIND(" ",Заполните_Список!$F403,1)+1)-FIND(" ",Заполните_Список!$F403,1))-1)</f>
        <v>#VALUE!</v>
      </c>
      <c r="I493" s="236" t="e">
        <f>RIGHT(Заполните_Список!$F403,LEN(Заполните_Список!$F403)-(FIND(" ",Заполните_Список!$F403,FIND(" ",Заполните_Список!$F403,1)+1)))</f>
        <v>#VALUE!</v>
      </c>
      <c r="J493" s="236"/>
      <c r="K493" s="347"/>
      <c r="L493" s="236"/>
      <c r="M493" s="236">
        <f>Заполните_Список!L403</f>
        <v>0</v>
      </c>
      <c r="N493" s="259" t="str">
        <f t="shared" si="26"/>
        <v/>
      </c>
      <c r="O493" s="236">
        <f>Заполните_Список!I403</f>
        <v>0</v>
      </c>
      <c r="P493" s="243"/>
      <c r="Q493" s="243"/>
      <c r="R493" s="243"/>
      <c r="S493" s="243"/>
      <c r="T493" s="236">
        <f>Заполните_Список!N402</f>
        <v>0</v>
      </c>
      <c r="U493" s="236">
        <f>Заполните_Список!O402</f>
        <v>0</v>
      </c>
      <c r="V493" s="236">
        <f>Заполните_Список!P402</f>
        <v>0</v>
      </c>
      <c r="W493" s="236">
        <f>Заполните_Список!Q402</f>
        <v>0</v>
      </c>
      <c r="X493" s="236">
        <f>Заполните_Список!R402</f>
        <v>0</v>
      </c>
      <c r="Y493" s="236">
        <f>Заполните_Список!S402</f>
        <v>0</v>
      </c>
      <c r="Z493" s="236">
        <f>Заполните_Список!T402</f>
        <v>0</v>
      </c>
      <c r="AA493" s="236">
        <f>Заполните_Список!U402</f>
        <v>0</v>
      </c>
      <c r="AB493" s="236">
        <f>Заполните_Список!V402</f>
        <v>0</v>
      </c>
      <c r="AC493" s="236">
        <f>Заполните_Список!W402</f>
        <v>0</v>
      </c>
      <c r="AD493" s="236">
        <f>Заполните_Список!X402</f>
        <v>0</v>
      </c>
      <c r="AE493" s="236">
        <f>Заполните_Список!Y402</f>
        <v>0</v>
      </c>
      <c r="AF493" s="236">
        <f>Заполните_Список!Z402</f>
        <v>0</v>
      </c>
      <c r="AG493" s="236">
        <f>Заполните_Список!AA402</f>
        <v>0</v>
      </c>
      <c r="AH493" s="236">
        <f>Заполните_Список!AB402</f>
        <v>0</v>
      </c>
      <c r="AI493" s="236">
        <f>Заполните_Список!AC402</f>
        <v>0</v>
      </c>
      <c r="AJ493" s="236">
        <f>Заполните_Список!AD402</f>
        <v>0</v>
      </c>
      <c r="AK493" s="236">
        <f>Заполните_Список!AE402</f>
        <v>0</v>
      </c>
      <c r="AL493" s="236">
        <f>Заполните_Список!AF402</f>
        <v>0</v>
      </c>
      <c r="AM493" s="236">
        <f>Заполните_Список!AG402</f>
        <v>0</v>
      </c>
      <c r="AN493" s="236">
        <f>Заполните_Список!AH402</f>
        <v>0</v>
      </c>
      <c r="AO493" s="236">
        <f>Заполните_Список!AI402</f>
        <v>0</v>
      </c>
      <c r="AP493" s="236">
        <f>Заполните_Список!AJ402</f>
        <v>0</v>
      </c>
      <c r="AQ493" s="236">
        <f>Заполните_Список!AK402</f>
        <v>0</v>
      </c>
    </row>
    <row r="494" spans="1:43" ht="18.75" customHeight="1">
      <c r="A494" s="243">
        <f>Заполните_Список!$B403</f>
        <v>491</v>
      </c>
      <c r="B494" s="244">
        <f>Заполните_Список!$C404</f>
        <v>0</v>
      </c>
      <c r="C494" s="258" t="str">
        <f t="shared" si="24"/>
        <v/>
      </c>
      <c r="D494" s="244">
        <f>Заполните_Список!$G404</f>
        <v>0</v>
      </c>
      <c r="E494" s="236"/>
      <c r="F494" s="243">
        <f t="shared" si="25"/>
        <v>491</v>
      </c>
      <c r="G494" s="236" t="e">
        <f>LEFT(Заполните_Список!$F404,FIND(" ",Заполните_Список!$F404,1)-1)</f>
        <v>#VALUE!</v>
      </c>
      <c r="H494" s="236" t="e">
        <f>MID(Заполните_Список!$F404,FIND(" ",Заполните_Список!$F404,1)+1,(FIND(" ",Заполните_Список!$F404,FIND(" ",Заполните_Список!$F404,1)+1)-FIND(" ",Заполните_Список!$F404,1))-1)</f>
        <v>#VALUE!</v>
      </c>
      <c r="I494" s="236" t="e">
        <f>RIGHT(Заполните_Список!$F404,LEN(Заполните_Список!$F404)-(FIND(" ",Заполните_Список!$F404,FIND(" ",Заполните_Список!$F404,1)+1)))</f>
        <v>#VALUE!</v>
      </c>
      <c r="J494" s="236"/>
      <c r="K494" s="347"/>
      <c r="L494" s="236"/>
      <c r="M494" s="236">
        <f>Заполните_Список!L404</f>
        <v>0</v>
      </c>
      <c r="N494" s="259" t="str">
        <f t="shared" si="26"/>
        <v/>
      </c>
      <c r="O494" s="236">
        <f>Заполните_Список!I404</f>
        <v>0</v>
      </c>
      <c r="P494" s="243"/>
      <c r="Q494" s="243"/>
      <c r="R494" s="243"/>
      <c r="S494" s="243"/>
      <c r="T494" s="236">
        <f>Заполните_Список!N403</f>
        <v>0</v>
      </c>
      <c r="U494" s="236">
        <f>Заполните_Список!O403</f>
        <v>0</v>
      </c>
      <c r="V494" s="236">
        <f>Заполните_Список!P403</f>
        <v>0</v>
      </c>
      <c r="W494" s="236">
        <f>Заполните_Список!Q403</f>
        <v>0</v>
      </c>
      <c r="X494" s="236">
        <f>Заполните_Список!R403</f>
        <v>0</v>
      </c>
      <c r="Y494" s="236">
        <f>Заполните_Список!S403</f>
        <v>0</v>
      </c>
      <c r="Z494" s="236">
        <f>Заполните_Список!T403</f>
        <v>0</v>
      </c>
      <c r="AA494" s="236">
        <f>Заполните_Список!U403</f>
        <v>0</v>
      </c>
      <c r="AB494" s="236">
        <f>Заполните_Список!V403</f>
        <v>0</v>
      </c>
      <c r="AC494" s="236">
        <f>Заполните_Список!W403</f>
        <v>0</v>
      </c>
      <c r="AD494" s="236">
        <f>Заполните_Список!X403</f>
        <v>0</v>
      </c>
      <c r="AE494" s="236">
        <f>Заполните_Список!Y403</f>
        <v>0</v>
      </c>
      <c r="AF494" s="236">
        <f>Заполните_Список!Z403</f>
        <v>0</v>
      </c>
      <c r="AG494" s="236">
        <f>Заполните_Список!AA403</f>
        <v>0</v>
      </c>
      <c r="AH494" s="236">
        <f>Заполните_Список!AB403</f>
        <v>0</v>
      </c>
      <c r="AI494" s="236">
        <f>Заполните_Список!AC403</f>
        <v>0</v>
      </c>
      <c r="AJ494" s="236">
        <f>Заполните_Список!AD403</f>
        <v>0</v>
      </c>
      <c r="AK494" s="236">
        <f>Заполните_Список!AE403</f>
        <v>0</v>
      </c>
      <c r="AL494" s="236">
        <f>Заполните_Список!AF403</f>
        <v>0</v>
      </c>
      <c r="AM494" s="236">
        <f>Заполните_Список!AG403</f>
        <v>0</v>
      </c>
      <c r="AN494" s="236">
        <f>Заполните_Список!AH403</f>
        <v>0</v>
      </c>
      <c r="AO494" s="236">
        <f>Заполните_Список!AI403</f>
        <v>0</v>
      </c>
      <c r="AP494" s="236">
        <f>Заполните_Список!AJ403</f>
        <v>0</v>
      </c>
      <c r="AQ494" s="236">
        <f>Заполните_Список!AK403</f>
        <v>0</v>
      </c>
    </row>
    <row r="495" spans="1:43" ht="18.75" customHeight="1">
      <c r="A495" s="243">
        <f>Заполните_Список!$B404</f>
        <v>492</v>
      </c>
      <c r="B495" s="244">
        <f>Заполните_Список!$C405</f>
        <v>0</v>
      </c>
      <c r="C495" s="258" t="str">
        <f t="shared" si="24"/>
        <v/>
      </c>
      <c r="D495" s="244">
        <f>Заполните_Список!$G405</f>
        <v>0</v>
      </c>
      <c r="E495" s="236"/>
      <c r="F495" s="243">
        <f t="shared" si="25"/>
        <v>492</v>
      </c>
      <c r="G495" s="236" t="e">
        <f>LEFT(Заполните_Список!$F405,FIND(" ",Заполните_Список!$F405,1)-1)</f>
        <v>#VALUE!</v>
      </c>
      <c r="H495" s="236" t="e">
        <f>MID(Заполните_Список!$F405,FIND(" ",Заполните_Список!$F405,1)+1,(FIND(" ",Заполните_Список!$F405,FIND(" ",Заполните_Список!$F405,1)+1)-FIND(" ",Заполните_Список!$F405,1))-1)</f>
        <v>#VALUE!</v>
      </c>
      <c r="I495" s="236" t="e">
        <f>RIGHT(Заполните_Список!$F405,LEN(Заполните_Список!$F405)-(FIND(" ",Заполните_Список!$F405,FIND(" ",Заполните_Список!$F405,1)+1)))</f>
        <v>#VALUE!</v>
      </c>
      <c r="J495" s="236"/>
      <c r="K495" s="347"/>
      <c r="L495" s="236"/>
      <c r="M495" s="236">
        <f>Заполните_Список!L405</f>
        <v>0</v>
      </c>
      <c r="N495" s="259" t="str">
        <f t="shared" si="26"/>
        <v/>
      </c>
      <c r="O495" s="236">
        <f>Заполните_Список!I405</f>
        <v>0</v>
      </c>
      <c r="P495" s="243"/>
      <c r="Q495" s="243"/>
      <c r="R495" s="243"/>
      <c r="S495" s="243"/>
      <c r="T495" s="236">
        <f>Заполните_Список!N404</f>
        <v>0</v>
      </c>
      <c r="U495" s="236">
        <f>Заполните_Список!O404</f>
        <v>0</v>
      </c>
      <c r="V495" s="236">
        <f>Заполните_Список!P404</f>
        <v>0</v>
      </c>
      <c r="W495" s="236">
        <f>Заполните_Список!Q404</f>
        <v>0</v>
      </c>
      <c r="X495" s="236">
        <f>Заполните_Список!R404</f>
        <v>0</v>
      </c>
      <c r="Y495" s="236">
        <f>Заполните_Список!S404</f>
        <v>0</v>
      </c>
      <c r="Z495" s="236">
        <f>Заполните_Список!T404</f>
        <v>0</v>
      </c>
      <c r="AA495" s="236">
        <f>Заполните_Список!U404</f>
        <v>0</v>
      </c>
      <c r="AB495" s="236">
        <f>Заполните_Список!V404</f>
        <v>0</v>
      </c>
      <c r="AC495" s="236">
        <f>Заполните_Список!W404</f>
        <v>0</v>
      </c>
      <c r="AD495" s="236">
        <f>Заполните_Список!X404</f>
        <v>0</v>
      </c>
      <c r="AE495" s="236">
        <f>Заполните_Список!Y404</f>
        <v>0</v>
      </c>
      <c r="AF495" s="236">
        <f>Заполните_Список!Z404</f>
        <v>0</v>
      </c>
      <c r="AG495" s="236">
        <f>Заполните_Список!AA404</f>
        <v>0</v>
      </c>
      <c r="AH495" s="236">
        <f>Заполните_Список!AB404</f>
        <v>0</v>
      </c>
      <c r="AI495" s="236">
        <f>Заполните_Список!AC404</f>
        <v>0</v>
      </c>
      <c r="AJ495" s="236">
        <f>Заполните_Список!AD404</f>
        <v>0</v>
      </c>
      <c r="AK495" s="236">
        <f>Заполните_Список!AE404</f>
        <v>0</v>
      </c>
      <c r="AL495" s="236">
        <f>Заполните_Список!AF404</f>
        <v>0</v>
      </c>
      <c r="AM495" s="236">
        <f>Заполните_Список!AG404</f>
        <v>0</v>
      </c>
      <c r="AN495" s="236">
        <f>Заполните_Список!AH404</f>
        <v>0</v>
      </c>
      <c r="AO495" s="236">
        <f>Заполните_Список!AI404</f>
        <v>0</v>
      </c>
      <c r="AP495" s="236">
        <f>Заполните_Список!AJ404</f>
        <v>0</v>
      </c>
      <c r="AQ495" s="236">
        <f>Заполните_Список!AK404</f>
        <v>0</v>
      </c>
    </row>
    <row r="496" spans="1:43" ht="18.75" customHeight="1">
      <c r="A496" s="243">
        <f>Заполните_Список!$B405</f>
        <v>493</v>
      </c>
      <c r="B496" s="244">
        <f>Заполните_Список!$C406</f>
        <v>0</v>
      </c>
      <c r="C496" s="258" t="str">
        <f t="shared" si="24"/>
        <v/>
      </c>
      <c r="D496" s="244">
        <f>Заполните_Список!$G406</f>
        <v>0</v>
      </c>
      <c r="E496" s="236"/>
      <c r="F496" s="243">
        <f t="shared" si="25"/>
        <v>493</v>
      </c>
      <c r="G496" s="236" t="e">
        <f>LEFT(Заполните_Список!$F406,FIND(" ",Заполните_Список!$F406,1)-1)</f>
        <v>#VALUE!</v>
      </c>
      <c r="H496" s="236" t="e">
        <f>MID(Заполните_Список!$F406,FIND(" ",Заполните_Список!$F406,1)+1,(FIND(" ",Заполните_Список!$F406,FIND(" ",Заполните_Список!$F406,1)+1)-FIND(" ",Заполните_Список!$F406,1))-1)</f>
        <v>#VALUE!</v>
      </c>
      <c r="I496" s="236" t="e">
        <f>RIGHT(Заполните_Список!$F406,LEN(Заполните_Список!$F406)-(FIND(" ",Заполните_Список!$F406,FIND(" ",Заполните_Список!$F406,1)+1)))</f>
        <v>#VALUE!</v>
      </c>
      <c r="J496" s="236"/>
      <c r="K496" s="347"/>
      <c r="L496" s="236"/>
      <c r="M496" s="236">
        <f>Заполните_Список!L406</f>
        <v>0</v>
      </c>
      <c r="N496" s="259" t="str">
        <f t="shared" si="26"/>
        <v/>
      </c>
      <c r="O496" s="236">
        <f>Заполните_Список!I406</f>
        <v>0</v>
      </c>
      <c r="P496" s="243"/>
      <c r="Q496" s="243"/>
      <c r="R496" s="243"/>
      <c r="S496" s="243"/>
      <c r="T496" s="236">
        <f>Заполните_Список!N405</f>
        <v>0</v>
      </c>
      <c r="U496" s="236">
        <f>Заполните_Список!O405</f>
        <v>0</v>
      </c>
      <c r="V496" s="236">
        <f>Заполните_Список!P405</f>
        <v>0</v>
      </c>
      <c r="W496" s="236">
        <f>Заполните_Список!Q405</f>
        <v>0</v>
      </c>
      <c r="X496" s="236">
        <f>Заполните_Список!R405</f>
        <v>0</v>
      </c>
      <c r="Y496" s="236">
        <f>Заполните_Список!S405</f>
        <v>0</v>
      </c>
      <c r="Z496" s="236">
        <f>Заполните_Список!T405</f>
        <v>0</v>
      </c>
      <c r="AA496" s="236">
        <f>Заполните_Список!U405</f>
        <v>0</v>
      </c>
      <c r="AB496" s="236">
        <f>Заполните_Список!V405</f>
        <v>0</v>
      </c>
      <c r="AC496" s="236">
        <f>Заполните_Список!W405</f>
        <v>0</v>
      </c>
      <c r="AD496" s="236">
        <f>Заполните_Список!X405</f>
        <v>0</v>
      </c>
      <c r="AE496" s="236">
        <f>Заполните_Список!Y405</f>
        <v>0</v>
      </c>
      <c r="AF496" s="236">
        <f>Заполните_Список!Z405</f>
        <v>0</v>
      </c>
      <c r="AG496" s="236">
        <f>Заполните_Список!AA405</f>
        <v>0</v>
      </c>
      <c r="AH496" s="236">
        <f>Заполните_Список!AB405</f>
        <v>0</v>
      </c>
      <c r="AI496" s="236">
        <f>Заполните_Список!AC405</f>
        <v>0</v>
      </c>
      <c r="AJ496" s="236">
        <f>Заполните_Список!AD405</f>
        <v>0</v>
      </c>
      <c r="AK496" s="236">
        <f>Заполните_Список!AE405</f>
        <v>0</v>
      </c>
      <c r="AL496" s="236">
        <f>Заполните_Список!AF405</f>
        <v>0</v>
      </c>
      <c r="AM496" s="236">
        <f>Заполните_Список!AG405</f>
        <v>0</v>
      </c>
      <c r="AN496" s="236">
        <f>Заполните_Список!AH405</f>
        <v>0</v>
      </c>
      <c r="AO496" s="236">
        <f>Заполните_Список!AI405</f>
        <v>0</v>
      </c>
      <c r="AP496" s="236">
        <f>Заполните_Список!AJ405</f>
        <v>0</v>
      </c>
      <c r="AQ496" s="236">
        <f>Заполните_Список!AK405</f>
        <v>0</v>
      </c>
    </row>
    <row r="497" spans="1:43" ht="18.75" customHeight="1">
      <c r="A497" s="243">
        <f>Заполните_Список!$B406</f>
        <v>494</v>
      </c>
      <c r="B497" s="244">
        <f>Заполните_Список!$C407</f>
        <v>0</v>
      </c>
      <c r="C497" s="258" t="str">
        <f t="shared" si="24"/>
        <v/>
      </c>
      <c r="D497" s="244">
        <f>Заполните_Список!$G407</f>
        <v>0</v>
      </c>
      <c r="E497" s="236"/>
      <c r="F497" s="243">
        <f t="shared" si="25"/>
        <v>494</v>
      </c>
      <c r="G497" s="236" t="e">
        <f>LEFT(Заполните_Список!$F407,FIND(" ",Заполните_Список!$F407,1)-1)</f>
        <v>#VALUE!</v>
      </c>
      <c r="H497" s="236" t="e">
        <f>MID(Заполните_Список!$F407,FIND(" ",Заполните_Список!$F407,1)+1,(FIND(" ",Заполните_Список!$F407,FIND(" ",Заполните_Список!$F407,1)+1)-FIND(" ",Заполните_Список!$F407,1))-1)</f>
        <v>#VALUE!</v>
      </c>
      <c r="I497" s="236" t="e">
        <f>RIGHT(Заполните_Список!$F407,LEN(Заполните_Список!$F407)-(FIND(" ",Заполните_Список!$F407,FIND(" ",Заполните_Список!$F407,1)+1)))</f>
        <v>#VALUE!</v>
      </c>
      <c r="J497" s="236"/>
      <c r="K497" s="347"/>
      <c r="L497" s="236"/>
      <c r="M497" s="236">
        <f>Заполните_Список!L407</f>
        <v>0</v>
      </c>
      <c r="N497" s="259" t="str">
        <f t="shared" si="26"/>
        <v/>
      </c>
      <c r="O497" s="236">
        <f>Заполните_Список!I407</f>
        <v>0</v>
      </c>
      <c r="P497" s="243"/>
      <c r="Q497" s="243"/>
      <c r="R497" s="243"/>
      <c r="S497" s="243"/>
      <c r="T497" s="236">
        <f>Заполните_Список!N406</f>
        <v>0</v>
      </c>
      <c r="U497" s="236">
        <f>Заполните_Список!O406</f>
        <v>0</v>
      </c>
      <c r="V497" s="236">
        <f>Заполните_Список!P406</f>
        <v>0</v>
      </c>
      <c r="W497" s="236">
        <f>Заполните_Список!Q406</f>
        <v>0</v>
      </c>
      <c r="X497" s="236">
        <f>Заполните_Список!R406</f>
        <v>0</v>
      </c>
      <c r="Y497" s="236">
        <f>Заполните_Список!S406</f>
        <v>0</v>
      </c>
      <c r="Z497" s="236">
        <f>Заполните_Список!T406</f>
        <v>0</v>
      </c>
      <c r="AA497" s="236">
        <f>Заполните_Список!U406</f>
        <v>0</v>
      </c>
      <c r="AB497" s="236">
        <f>Заполните_Список!V406</f>
        <v>0</v>
      </c>
      <c r="AC497" s="236">
        <f>Заполните_Список!W406</f>
        <v>0</v>
      </c>
      <c r="AD497" s="236">
        <f>Заполните_Список!X406</f>
        <v>0</v>
      </c>
      <c r="AE497" s="236">
        <f>Заполните_Список!Y406</f>
        <v>0</v>
      </c>
      <c r="AF497" s="236">
        <f>Заполните_Список!Z406</f>
        <v>0</v>
      </c>
      <c r="AG497" s="236">
        <f>Заполните_Список!AA406</f>
        <v>0</v>
      </c>
      <c r="AH497" s="236">
        <f>Заполните_Список!AB406</f>
        <v>0</v>
      </c>
      <c r="AI497" s="236">
        <f>Заполните_Список!AC406</f>
        <v>0</v>
      </c>
      <c r="AJ497" s="236">
        <f>Заполните_Список!AD406</f>
        <v>0</v>
      </c>
      <c r="AK497" s="236">
        <f>Заполните_Список!AE406</f>
        <v>0</v>
      </c>
      <c r="AL497" s="236">
        <f>Заполните_Список!AF406</f>
        <v>0</v>
      </c>
      <c r="AM497" s="236">
        <f>Заполните_Список!AG406</f>
        <v>0</v>
      </c>
      <c r="AN497" s="236">
        <f>Заполните_Список!AH406</f>
        <v>0</v>
      </c>
      <c r="AO497" s="236">
        <f>Заполните_Список!AI406</f>
        <v>0</v>
      </c>
      <c r="AP497" s="236">
        <f>Заполните_Список!AJ406</f>
        <v>0</v>
      </c>
      <c r="AQ497" s="236">
        <f>Заполните_Список!AK406</f>
        <v>0</v>
      </c>
    </row>
    <row r="498" spans="1:43" ht="18.75" customHeight="1">
      <c r="A498" s="243">
        <f>Заполните_Список!$B407</f>
        <v>495</v>
      </c>
      <c r="B498" s="244">
        <f>Заполните_Список!$C408</f>
        <v>0</v>
      </c>
      <c r="C498" s="258" t="str">
        <f t="shared" si="24"/>
        <v/>
      </c>
      <c r="D498" s="244">
        <f>Заполните_Список!$G408</f>
        <v>0</v>
      </c>
      <c r="E498" s="236"/>
      <c r="F498" s="243">
        <f t="shared" si="25"/>
        <v>495</v>
      </c>
      <c r="G498" s="236" t="e">
        <f>LEFT(Заполните_Список!$F408,FIND(" ",Заполните_Список!$F408,1)-1)</f>
        <v>#VALUE!</v>
      </c>
      <c r="H498" s="236" t="e">
        <f>MID(Заполните_Список!$F408,FIND(" ",Заполните_Список!$F408,1)+1,(FIND(" ",Заполните_Список!$F408,FIND(" ",Заполните_Список!$F408,1)+1)-FIND(" ",Заполните_Список!$F408,1))-1)</f>
        <v>#VALUE!</v>
      </c>
      <c r="I498" s="236" t="e">
        <f>RIGHT(Заполните_Список!$F408,LEN(Заполните_Список!$F408)-(FIND(" ",Заполните_Список!$F408,FIND(" ",Заполните_Список!$F408,1)+1)))</f>
        <v>#VALUE!</v>
      </c>
      <c r="J498" s="236"/>
      <c r="K498" s="347"/>
      <c r="L498" s="236"/>
      <c r="M498" s="236">
        <f>Заполните_Список!L408</f>
        <v>0</v>
      </c>
      <c r="N498" s="259" t="str">
        <f t="shared" si="26"/>
        <v/>
      </c>
      <c r="O498" s="236">
        <f>Заполните_Список!I408</f>
        <v>0</v>
      </c>
      <c r="P498" s="243"/>
      <c r="Q498" s="243"/>
      <c r="R498" s="243"/>
      <c r="S498" s="243"/>
      <c r="T498" s="236">
        <f>Заполните_Список!N407</f>
        <v>0</v>
      </c>
      <c r="U498" s="236">
        <f>Заполните_Список!O407</f>
        <v>0</v>
      </c>
      <c r="V498" s="236">
        <f>Заполните_Список!P407</f>
        <v>0</v>
      </c>
      <c r="W498" s="236">
        <f>Заполните_Список!Q407</f>
        <v>0</v>
      </c>
      <c r="X498" s="236">
        <f>Заполните_Список!R407</f>
        <v>0</v>
      </c>
      <c r="Y498" s="236">
        <f>Заполните_Список!S407</f>
        <v>0</v>
      </c>
      <c r="Z498" s="236">
        <f>Заполните_Список!T407</f>
        <v>0</v>
      </c>
      <c r="AA498" s="236">
        <f>Заполните_Список!U407</f>
        <v>0</v>
      </c>
      <c r="AB498" s="236">
        <f>Заполните_Список!V407</f>
        <v>0</v>
      </c>
      <c r="AC498" s="236">
        <f>Заполните_Список!W407</f>
        <v>0</v>
      </c>
      <c r="AD498" s="236">
        <f>Заполните_Список!X407</f>
        <v>0</v>
      </c>
      <c r="AE498" s="236">
        <f>Заполните_Список!Y407</f>
        <v>0</v>
      </c>
      <c r="AF498" s="236">
        <f>Заполните_Список!Z407</f>
        <v>0</v>
      </c>
      <c r="AG498" s="236">
        <f>Заполните_Список!AA407</f>
        <v>0</v>
      </c>
      <c r="AH498" s="236">
        <f>Заполните_Список!AB407</f>
        <v>0</v>
      </c>
      <c r="AI498" s="236">
        <f>Заполните_Список!AC407</f>
        <v>0</v>
      </c>
      <c r="AJ498" s="236">
        <f>Заполните_Список!AD407</f>
        <v>0</v>
      </c>
      <c r="AK498" s="236">
        <f>Заполните_Список!AE407</f>
        <v>0</v>
      </c>
      <c r="AL498" s="236">
        <f>Заполните_Список!AF407</f>
        <v>0</v>
      </c>
      <c r="AM498" s="236">
        <f>Заполните_Список!AG407</f>
        <v>0</v>
      </c>
      <c r="AN498" s="236">
        <f>Заполните_Список!AH407</f>
        <v>0</v>
      </c>
      <c r="AO498" s="236">
        <f>Заполните_Список!AI407</f>
        <v>0</v>
      </c>
      <c r="AP498" s="236">
        <f>Заполните_Список!AJ407</f>
        <v>0</v>
      </c>
      <c r="AQ498" s="236">
        <f>Заполните_Список!AK407</f>
        <v>0</v>
      </c>
    </row>
    <row r="499" spans="1:43" ht="18.75" customHeight="1">
      <c r="A499" s="243">
        <f>Заполните_Список!$B408</f>
        <v>496</v>
      </c>
      <c r="B499" s="244">
        <f>Заполните_Список!$C409</f>
        <v>0</v>
      </c>
      <c r="C499" s="258" t="str">
        <f t="shared" si="24"/>
        <v/>
      </c>
      <c r="D499" s="244">
        <f>Заполните_Список!$G409</f>
        <v>0</v>
      </c>
      <c r="E499" s="236"/>
      <c r="F499" s="243">
        <f t="shared" si="25"/>
        <v>496</v>
      </c>
      <c r="G499" s="236" t="e">
        <f>LEFT(Заполните_Список!$F409,FIND(" ",Заполните_Список!$F409,1)-1)</f>
        <v>#VALUE!</v>
      </c>
      <c r="H499" s="236" t="e">
        <f>MID(Заполните_Список!$F409,FIND(" ",Заполните_Список!$F409,1)+1,(FIND(" ",Заполните_Список!$F409,FIND(" ",Заполните_Список!$F409,1)+1)-FIND(" ",Заполните_Список!$F409,1))-1)</f>
        <v>#VALUE!</v>
      </c>
      <c r="I499" s="236" t="e">
        <f>RIGHT(Заполните_Список!$F409,LEN(Заполните_Список!$F409)-(FIND(" ",Заполните_Список!$F409,FIND(" ",Заполните_Список!$F409,1)+1)))</f>
        <v>#VALUE!</v>
      </c>
      <c r="J499" s="236"/>
      <c r="K499" s="347"/>
      <c r="L499" s="236"/>
      <c r="M499" s="236">
        <f>Заполните_Список!L409</f>
        <v>0</v>
      </c>
      <c r="N499" s="259" t="str">
        <f t="shared" si="26"/>
        <v/>
      </c>
      <c r="O499" s="236">
        <f>Заполните_Список!I409</f>
        <v>0</v>
      </c>
      <c r="P499" s="243"/>
      <c r="Q499" s="243"/>
      <c r="R499" s="243"/>
      <c r="S499" s="243"/>
      <c r="T499" s="236">
        <f>Заполните_Список!N408</f>
        <v>0</v>
      </c>
      <c r="U499" s="236">
        <f>Заполните_Список!O408</f>
        <v>0</v>
      </c>
      <c r="V499" s="236">
        <f>Заполните_Список!P408</f>
        <v>0</v>
      </c>
      <c r="W499" s="236">
        <f>Заполните_Список!Q408</f>
        <v>0</v>
      </c>
      <c r="X499" s="236">
        <f>Заполните_Список!R408</f>
        <v>0</v>
      </c>
      <c r="Y499" s="236">
        <f>Заполните_Список!S408</f>
        <v>0</v>
      </c>
      <c r="Z499" s="236">
        <f>Заполните_Список!T408</f>
        <v>0</v>
      </c>
      <c r="AA499" s="236">
        <f>Заполните_Список!U408</f>
        <v>0</v>
      </c>
      <c r="AB499" s="236">
        <f>Заполните_Список!V408</f>
        <v>0</v>
      </c>
      <c r="AC499" s="236">
        <f>Заполните_Список!W408</f>
        <v>0</v>
      </c>
      <c r="AD499" s="236">
        <f>Заполните_Список!X408</f>
        <v>0</v>
      </c>
      <c r="AE499" s="236">
        <f>Заполните_Список!Y408</f>
        <v>0</v>
      </c>
      <c r="AF499" s="236">
        <f>Заполните_Список!Z408</f>
        <v>0</v>
      </c>
      <c r="AG499" s="236">
        <f>Заполните_Список!AA408</f>
        <v>0</v>
      </c>
      <c r="AH499" s="236">
        <f>Заполните_Список!AB408</f>
        <v>0</v>
      </c>
      <c r="AI499" s="236">
        <f>Заполните_Список!AC408</f>
        <v>0</v>
      </c>
      <c r="AJ499" s="236">
        <f>Заполните_Список!AD408</f>
        <v>0</v>
      </c>
      <c r="AK499" s="236">
        <f>Заполните_Список!AE408</f>
        <v>0</v>
      </c>
      <c r="AL499" s="236">
        <f>Заполните_Список!AF408</f>
        <v>0</v>
      </c>
      <c r="AM499" s="236">
        <f>Заполните_Список!AG408</f>
        <v>0</v>
      </c>
      <c r="AN499" s="236">
        <f>Заполните_Список!AH408</f>
        <v>0</v>
      </c>
      <c r="AO499" s="236">
        <f>Заполните_Список!AI408</f>
        <v>0</v>
      </c>
      <c r="AP499" s="236">
        <f>Заполните_Список!AJ408</f>
        <v>0</v>
      </c>
      <c r="AQ499" s="236">
        <f>Заполните_Список!AK408</f>
        <v>0</v>
      </c>
    </row>
    <row r="500" spans="1:43" ht="18.75" customHeight="1">
      <c r="A500" s="243">
        <f>Заполните_Список!$B409</f>
        <v>497</v>
      </c>
      <c r="B500" s="244">
        <f>Заполните_Список!$C410</f>
        <v>0</v>
      </c>
      <c r="C500" s="258" t="str">
        <f t="shared" si="24"/>
        <v/>
      </c>
      <c r="D500" s="244">
        <f>Заполните_Список!$G410</f>
        <v>0</v>
      </c>
      <c r="E500" s="236"/>
      <c r="F500" s="243">
        <f t="shared" si="25"/>
        <v>497</v>
      </c>
      <c r="G500" s="236" t="e">
        <f>LEFT(Заполните_Список!$F410,FIND(" ",Заполните_Список!$F410,1)-1)</f>
        <v>#VALUE!</v>
      </c>
      <c r="H500" s="236" t="e">
        <f>MID(Заполните_Список!$F410,FIND(" ",Заполните_Список!$F410,1)+1,(FIND(" ",Заполните_Список!$F410,FIND(" ",Заполните_Список!$F410,1)+1)-FIND(" ",Заполните_Список!$F410,1))-1)</f>
        <v>#VALUE!</v>
      </c>
      <c r="I500" s="236" t="e">
        <f>RIGHT(Заполните_Список!$F410,LEN(Заполните_Список!$F410)-(FIND(" ",Заполните_Список!$F410,FIND(" ",Заполните_Список!$F410,1)+1)))</f>
        <v>#VALUE!</v>
      </c>
      <c r="J500" s="236"/>
      <c r="K500" s="347"/>
      <c r="L500" s="236"/>
      <c r="M500" s="236">
        <f>Заполните_Список!L410</f>
        <v>0</v>
      </c>
      <c r="N500" s="259" t="str">
        <f t="shared" si="26"/>
        <v/>
      </c>
      <c r="O500" s="236">
        <f>Заполните_Список!I410</f>
        <v>0</v>
      </c>
      <c r="P500" s="243"/>
      <c r="Q500" s="243"/>
      <c r="R500" s="243"/>
      <c r="S500" s="243"/>
      <c r="T500" s="236">
        <f>Заполните_Список!N409</f>
        <v>0</v>
      </c>
      <c r="U500" s="236">
        <f>Заполните_Список!O409</f>
        <v>0</v>
      </c>
      <c r="V500" s="236">
        <f>Заполните_Список!P409</f>
        <v>0</v>
      </c>
      <c r="W500" s="236">
        <f>Заполните_Список!Q409</f>
        <v>0</v>
      </c>
      <c r="X500" s="236">
        <f>Заполните_Список!R409</f>
        <v>0</v>
      </c>
      <c r="Y500" s="236">
        <f>Заполните_Список!S409</f>
        <v>0</v>
      </c>
      <c r="Z500" s="236">
        <f>Заполните_Список!T409</f>
        <v>0</v>
      </c>
      <c r="AA500" s="236">
        <f>Заполните_Список!U409</f>
        <v>0</v>
      </c>
      <c r="AB500" s="236">
        <f>Заполните_Список!V409</f>
        <v>0</v>
      </c>
      <c r="AC500" s="236">
        <f>Заполните_Список!W409</f>
        <v>0</v>
      </c>
      <c r="AD500" s="236">
        <f>Заполните_Список!X409</f>
        <v>0</v>
      </c>
      <c r="AE500" s="236">
        <f>Заполните_Список!Y409</f>
        <v>0</v>
      </c>
      <c r="AF500" s="236">
        <f>Заполните_Список!Z409</f>
        <v>0</v>
      </c>
      <c r="AG500" s="236">
        <f>Заполните_Список!AA409</f>
        <v>0</v>
      </c>
      <c r="AH500" s="236">
        <f>Заполните_Список!AB409</f>
        <v>0</v>
      </c>
      <c r="AI500" s="236">
        <f>Заполните_Список!AC409</f>
        <v>0</v>
      </c>
      <c r="AJ500" s="236">
        <f>Заполните_Список!AD409</f>
        <v>0</v>
      </c>
      <c r="AK500" s="236">
        <f>Заполните_Список!AE409</f>
        <v>0</v>
      </c>
      <c r="AL500" s="236">
        <f>Заполните_Список!AF409</f>
        <v>0</v>
      </c>
      <c r="AM500" s="236">
        <f>Заполните_Список!AG409</f>
        <v>0</v>
      </c>
      <c r="AN500" s="236">
        <f>Заполните_Список!AH409</f>
        <v>0</v>
      </c>
      <c r="AO500" s="236">
        <f>Заполните_Список!AI409</f>
        <v>0</v>
      </c>
      <c r="AP500" s="236">
        <f>Заполните_Список!AJ409</f>
        <v>0</v>
      </c>
      <c r="AQ500" s="236">
        <f>Заполните_Список!AK409</f>
        <v>0</v>
      </c>
    </row>
    <row r="501" spans="1:43" ht="18.75" customHeight="1">
      <c r="A501" s="243">
        <f>Заполните_Список!$B410</f>
        <v>498</v>
      </c>
      <c r="B501" s="244">
        <f>Заполните_Список!$C411</f>
        <v>0</v>
      </c>
      <c r="C501" s="258" t="str">
        <f t="shared" si="24"/>
        <v/>
      </c>
      <c r="D501" s="244">
        <f>Заполните_Список!$G411</f>
        <v>0</v>
      </c>
      <c r="E501" s="236"/>
      <c r="F501" s="243">
        <f t="shared" si="25"/>
        <v>498</v>
      </c>
      <c r="G501" s="236" t="e">
        <f>LEFT(Заполните_Список!$F411,FIND(" ",Заполните_Список!$F411,1)-1)</f>
        <v>#VALUE!</v>
      </c>
      <c r="H501" s="236" t="e">
        <f>MID(Заполните_Список!$F411,FIND(" ",Заполните_Список!$F411,1)+1,(FIND(" ",Заполните_Список!$F411,FIND(" ",Заполните_Список!$F411,1)+1)-FIND(" ",Заполните_Список!$F411,1))-1)</f>
        <v>#VALUE!</v>
      </c>
      <c r="I501" s="236" t="e">
        <f>RIGHT(Заполните_Список!$F411,LEN(Заполните_Список!$F411)-(FIND(" ",Заполните_Список!$F411,FIND(" ",Заполните_Список!$F411,1)+1)))</f>
        <v>#VALUE!</v>
      </c>
      <c r="J501" s="236"/>
      <c r="K501" s="347"/>
      <c r="L501" s="236"/>
      <c r="M501" s="236">
        <f>Заполните_Список!L411</f>
        <v>0</v>
      </c>
      <c r="N501" s="259" t="str">
        <f t="shared" si="26"/>
        <v/>
      </c>
      <c r="O501" s="236">
        <f>Заполните_Список!I411</f>
        <v>0</v>
      </c>
      <c r="P501" s="243"/>
      <c r="Q501" s="243"/>
      <c r="R501" s="243"/>
      <c r="S501" s="243"/>
      <c r="T501" s="236">
        <f>Заполните_Список!N410</f>
        <v>0</v>
      </c>
      <c r="U501" s="236">
        <f>Заполните_Список!O410</f>
        <v>0</v>
      </c>
      <c r="V501" s="236">
        <f>Заполните_Список!P410</f>
        <v>0</v>
      </c>
      <c r="W501" s="236">
        <f>Заполните_Список!Q410</f>
        <v>0</v>
      </c>
      <c r="X501" s="236">
        <f>Заполните_Список!R410</f>
        <v>0</v>
      </c>
      <c r="Y501" s="236">
        <f>Заполните_Список!S410</f>
        <v>0</v>
      </c>
      <c r="Z501" s="236">
        <f>Заполните_Список!T410</f>
        <v>0</v>
      </c>
      <c r="AA501" s="236">
        <f>Заполните_Список!U410</f>
        <v>0</v>
      </c>
      <c r="AB501" s="236">
        <f>Заполните_Список!V410</f>
        <v>0</v>
      </c>
      <c r="AC501" s="236">
        <f>Заполните_Список!W410</f>
        <v>0</v>
      </c>
      <c r="AD501" s="236">
        <f>Заполните_Список!X410</f>
        <v>0</v>
      </c>
      <c r="AE501" s="236">
        <f>Заполните_Список!Y410</f>
        <v>0</v>
      </c>
      <c r="AF501" s="236">
        <f>Заполните_Список!Z410</f>
        <v>0</v>
      </c>
      <c r="AG501" s="236">
        <f>Заполните_Список!AA410</f>
        <v>0</v>
      </c>
      <c r="AH501" s="236">
        <f>Заполните_Список!AB410</f>
        <v>0</v>
      </c>
      <c r="AI501" s="236">
        <f>Заполните_Список!AC410</f>
        <v>0</v>
      </c>
      <c r="AJ501" s="236">
        <f>Заполните_Список!AD410</f>
        <v>0</v>
      </c>
      <c r="AK501" s="236">
        <f>Заполните_Список!AE410</f>
        <v>0</v>
      </c>
      <c r="AL501" s="236">
        <f>Заполните_Список!AF410</f>
        <v>0</v>
      </c>
      <c r="AM501" s="236">
        <f>Заполните_Список!AG410</f>
        <v>0</v>
      </c>
      <c r="AN501" s="236">
        <f>Заполните_Список!AH410</f>
        <v>0</v>
      </c>
      <c r="AO501" s="236">
        <f>Заполните_Список!AI410</f>
        <v>0</v>
      </c>
      <c r="AP501" s="236">
        <f>Заполните_Список!AJ410</f>
        <v>0</v>
      </c>
      <c r="AQ501" s="236">
        <f>Заполните_Список!AK410</f>
        <v>0</v>
      </c>
    </row>
    <row r="502" spans="1:43" ht="18.75" customHeight="1">
      <c r="A502" s="243">
        <f>Заполните_Список!$B411</f>
        <v>499</v>
      </c>
      <c r="B502" s="244">
        <f>Заполните_Список!$C412</f>
        <v>0</v>
      </c>
      <c r="C502" s="258" t="str">
        <f t="shared" si="24"/>
        <v/>
      </c>
      <c r="D502" s="244">
        <f>Заполните_Список!$G412</f>
        <v>0</v>
      </c>
      <c r="E502" s="236"/>
      <c r="F502" s="243">
        <f t="shared" si="25"/>
        <v>499</v>
      </c>
      <c r="G502" s="236" t="e">
        <f>LEFT(Заполните_Список!$F412,FIND(" ",Заполните_Список!$F412,1)-1)</f>
        <v>#VALUE!</v>
      </c>
      <c r="H502" s="236" t="e">
        <f>MID(Заполните_Список!$F412,FIND(" ",Заполните_Список!$F412,1)+1,(FIND(" ",Заполните_Список!$F412,FIND(" ",Заполните_Список!$F412,1)+1)-FIND(" ",Заполните_Список!$F412,1))-1)</f>
        <v>#VALUE!</v>
      </c>
      <c r="I502" s="236" t="e">
        <f>RIGHT(Заполните_Список!$F412,LEN(Заполните_Список!$F412)-(FIND(" ",Заполните_Список!$F412,FIND(" ",Заполните_Список!$F412,1)+1)))</f>
        <v>#VALUE!</v>
      </c>
      <c r="J502" s="236"/>
      <c r="K502" s="347"/>
      <c r="L502" s="236"/>
      <c r="M502" s="236">
        <f>Заполните_Список!L412</f>
        <v>0</v>
      </c>
      <c r="N502" s="259" t="str">
        <f t="shared" si="26"/>
        <v/>
      </c>
      <c r="O502" s="236">
        <f>Заполните_Список!I412</f>
        <v>0</v>
      </c>
      <c r="P502" s="243"/>
      <c r="Q502" s="243"/>
      <c r="R502" s="243"/>
      <c r="S502" s="243"/>
      <c r="T502" s="236">
        <f>Заполните_Список!N411</f>
        <v>0</v>
      </c>
      <c r="U502" s="236">
        <f>Заполните_Список!O411</f>
        <v>0</v>
      </c>
      <c r="V502" s="236">
        <f>Заполните_Список!P411</f>
        <v>0</v>
      </c>
      <c r="W502" s="236">
        <f>Заполните_Список!Q411</f>
        <v>0</v>
      </c>
      <c r="X502" s="236">
        <f>Заполните_Список!R411</f>
        <v>0</v>
      </c>
      <c r="Y502" s="236">
        <f>Заполните_Список!S411</f>
        <v>0</v>
      </c>
      <c r="Z502" s="236">
        <f>Заполните_Список!T411</f>
        <v>0</v>
      </c>
      <c r="AA502" s="236">
        <f>Заполните_Список!U411</f>
        <v>0</v>
      </c>
      <c r="AB502" s="236">
        <f>Заполните_Список!V411</f>
        <v>0</v>
      </c>
      <c r="AC502" s="236">
        <f>Заполните_Список!W411</f>
        <v>0</v>
      </c>
      <c r="AD502" s="236">
        <f>Заполните_Список!X411</f>
        <v>0</v>
      </c>
      <c r="AE502" s="236">
        <f>Заполните_Список!Y411</f>
        <v>0</v>
      </c>
      <c r="AF502" s="236">
        <f>Заполните_Список!Z411</f>
        <v>0</v>
      </c>
      <c r="AG502" s="236">
        <f>Заполните_Список!AA411</f>
        <v>0</v>
      </c>
      <c r="AH502" s="236">
        <f>Заполните_Список!AB411</f>
        <v>0</v>
      </c>
      <c r="AI502" s="236">
        <f>Заполните_Список!AC411</f>
        <v>0</v>
      </c>
      <c r="AJ502" s="236">
        <f>Заполните_Список!AD411</f>
        <v>0</v>
      </c>
      <c r="AK502" s="236">
        <f>Заполните_Список!AE411</f>
        <v>0</v>
      </c>
      <c r="AL502" s="236">
        <f>Заполните_Список!AF411</f>
        <v>0</v>
      </c>
      <c r="AM502" s="236">
        <f>Заполните_Список!AG411</f>
        <v>0</v>
      </c>
      <c r="AN502" s="236">
        <f>Заполните_Список!AH411</f>
        <v>0</v>
      </c>
      <c r="AO502" s="236">
        <f>Заполните_Список!AI411</f>
        <v>0</v>
      </c>
      <c r="AP502" s="236">
        <f>Заполните_Список!AJ411</f>
        <v>0</v>
      </c>
      <c r="AQ502" s="236">
        <f>Заполните_Список!AK411</f>
        <v>0</v>
      </c>
    </row>
    <row r="503" spans="1:43" ht="18.75" customHeight="1">
      <c r="A503" s="243">
        <f>Заполните_Список!$B412</f>
        <v>500</v>
      </c>
      <c r="B503" s="244">
        <f>Заполните_Список!$C413</f>
        <v>0</v>
      </c>
      <c r="C503" s="258" t="str">
        <f t="shared" si="24"/>
        <v/>
      </c>
      <c r="D503" s="244">
        <f>Заполните_Список!$G413</f>
        <v>0</v>
      </c>
      <c r="E503" s="236"/>
      <c r="F503" s="243">
        <f t="shared" si="25"/>
        <v>500</v>
      </c>
      <c r="G503" s="236" t="e">
        <f>LEFT(Заполните_Список!$F413,FIND(" ",Заполните_Список!$F413,1)-1)</f>
        <v>#VALUE!</v>
      </c>
      <c r="H503" s="236" t="e">
        <f>MID(Заполните_Список!$F413,FIND(" ",Заполните_Список!$F413,1)+1,(FIND(" ",Заполните_Список!$F413,FIND(" ",Заполните_Список!$F413,1)+1)-FIND(" ",Заполните_Список!$F413,1))-1)</f>
        <v>#VALUE!</v>
      </c>
      <c r="I503" s="236" t="e">
        <f>RIGHT(Заполните_Список!$F413,LEN(Заполните_Список!$F413)-(FIND(" ",Заполните_Список!$F413,FIND(" ",Заполните_Список!$F413,1)+1)))</f>
        <v>#VALUE!</v>
      </c>
      <c r="J503" s="236"/>
      <c r="K503" s="347"/>
      <c r="L503" s="236"/>
      <c r="M503" s="236">
        <f>Заполните_Список!L413</f>
        <v>0</v>
      </c>
      <c r="N503" s="259" t="str">
        <f t="shared" si="26"/>
        <v/>
      </c>
      <c r="O503" s="236">
        <f>Заполните_Список!I413</f>
        <v>0</v>
      </c>
      <c r="P503" s="243"/>
      <c r="Q503" s="243"/>
      <c r="R503" s="243"/>
      <c r="S503" s="243"/>
      <c r="T503" s="236">
        <f>Заполните_Список!N412</f>
        <v>0</v>
      </c>
      <c r="U503" s="236">
        <f>Заполните_Список!O412</f>
        <v>0</v>
      </c>
      <c r="V503" s="236">
        <f>Заполните_Список!P412</f>
        <v>0</v>
      </c>
      <c r="W503" s="236">
        <f>Заполните_Список!Q412</f>
        <v>0</v>
      </c>
      <c r="X503" s="236">
        <f>Заполните_Список!R412</f>
        <v>0</v>
      </c>
      <c r="Y503" s="236">
        <f>Заполните_Список!S412</f>
        <v>0</v>
      </c>
      <c r="Z503" s="236">
        <f>Заполните_Список!T412</f>
        <v>0</v>
      </c>
      <c r="AA503" s="236">
        <f>Заполните_Список!U412</f>
        <v>0</v>
      </c>
      <c r="AB503" s="236">
        <f>Заполните_Список!V412</f>
        <v>0</v>
      </c>
      <c r="AC503" s="236">
        <f>Заполните_Список!W412</f>
        <v>0</v>
      </c>
      <c r="AD503" s="236">
        <f>Заполните_Список!X412</f>
        <v>0</v>
      </c>
      <c r="AE503" s="236">
        <f>Заполните_Список!Y412</f>
        <v>0</v>
      </c>
      <c r="AF503" s="236">
        <f>Заполните_Список!Z412</f>
        <v>0</v>
      </c>
      <c r="AG503" s="236">
        <f>Заполните_Список!AA412</f>
        <v>0</v>
      </c>
      <c r="AH503" s="236">
        <f>Заполните_Список!AB412</f>
        <v>0</v>
      </c>
      <c r="AI503" s="236">
        <f>Заполните_Список!AC412</f>
        <v>0</v>
      </c>
      <c r="AJ503" s="236">
        <f>Заполните_Список!AD412</f>
        <v>0</v>
      </c>
      <c r="AK503" s="236">
        <f>Заполните_Список!AE412</f>
        <v>0</v>
      </c>
      <c r="AL503" s="236">
        <f>Заполните_Список!AF412</f>
        <v>0</v>
      </c>
      <c r="AM503" s="236">
        <f>Заполните_Список!AG412</f>
        <v>0</v>
      </c>
      <c r="AN503" s="236">
        <f>Заполните_Список!AH412</f>
        <v>0</v>
      </c>
      <c r="AO503" s="236">
        <f>Заполните_Список!AI412</f>
        <v>0</v>
      </c>
      <c r="AP503" s="236">
        <f>Заполните_Список!AJ412</f>
        <v>0</v>
      </c>
      <c r="AQ503" s="236">
        <f>Заполните_Список!AK412</f>
        <v>0</v>
      </c>
    </row>
    <row r="504" spans="1:43" ht="18.75" customHeight="1">
      <c r="A504" s="243">
        <f>Заполните_Список!$B413</f>
        <v>501</v>
      </c>
      <c r="B504" s="244">
        <f>Заполните_Список!$C414</f>
        <v>0</v>
      </c>
      <c r="C504" s="258" t="str">
        <f t="shared" si="24"/>
        <v/>
      </c>
      <c r="D504" s="244">
        <f>Заполните_Список!$G414</f>
        <v>0</v>
      </c>
      <c r="E504" s="236"/>
      <c r="F504" s="243">
        <f t="shared" si="25"/>
        <v>501</v>
      </c>
      <c r="G504" s="236" t="e">
        <f>LEFT(Заполните_Список!$F414,FIND(" ",Заполните_Список!$F414,1)-1)</f>
        <v>#VALUE!</v>
      </c>
      <c r="H504" s="236" t="e">
        <f>MID(Заполните_Список!$F414,FIND(" ",Заполните_Список!$F414,1)+1,(FIND(" ",Заполните_Список!$F414,FIND(" ",Заполните_Список!$F414,1)+1)-FIND(" ",Заполните_Список!$F414,1))-1)</f>
        <v>#VALUE!</v>
      </c>
      <c r="I504" s="236" t="e">
        <f>RIGHT(Заполните_Список!$F414,LEN(Заполните_Список!$F414)-(FIND(" ",Заполните_Список!$F414,FIND(" ",Заполните_Список!$F414,1)+1)))</f>
        <v>#VALUE!</v>
      </c>
      <c r="J504" s="236"/>
      <c r="K504" s="347"/>
      <c r="L504" s="236"/>
      <c r="M504" s="236">
        <f>Заполните_Список!L414</f>
        <v>0</v>
      </c>
      <c r="N504" s="259" t="str">
        <f t="shared" si="26"/>
        <v/>
      </c>
      <c r="O504" s="236">
        <f>Заполните_Список!I414</f>
        <v>0</v>
      </c>
      <c r="P504" s="243"/>
      <c r="Q504" s="243"/>
      <c r="R504" s="243"/>
      <c r="S504" s="243"/>
      <c r="T504" s="236">
        <f>Заполните_Список!N413</f>
        <v>0</v>
      </c>
      <c r="U504" s="236">
        <f>Заполните_Список!O413</f>
        <v>0</v>
      </c>
      <c r="V504" s="236">
        <f>Заполните_Список!P413</f>
        <v>0</v>
      </c>
      <c r="W504" s="236">
        <f>Заполните_Список!Q413</f>
        <v>0</v>
      </c>
      <c r="X504" s="236">
        <f>Заполните_Список!R413</f>
        <v>0</v>
      </c>
      <c r="Y504" s="236">
        <f>Заполните_Список!S413</f>
        <v>0</v>
      </c>
      <c r="Z504" s="236">
        <f>Заполните_Список!T413</f>
        <v>0</v>
      </c>
      <c r="AA504" s="236">
        <f>Заполните_Список!U413</f>
        <v>0</v>
      </c>
      <c r="AB504" s="236">
        <f>Заполните_Список!V413</f>
        <v>0</v>
      </c>
      <c r="AC504" s="236">
        <f>Заполните_Список!W413</f>
        <v>0</v>
      </c>
      <c r="AD504" s="236">
        <f>Заполните_Список!X413</f>
        <v>0</v>
      </c>
      <c r="AE504" s="236">
        <f>Заполните_Список!Y413</f>
        <v>0</v>
      </c>
      <c r="AF504" s="236">
        <f>Заполните_Список!Z413</f>
        <v>0</v>
      </c>
      <c r="AG504" s="236">
        <f>Заполните_Список!AA413</f>
        <v>0</v>
      </c>
      <c r="AH504" s="236">
        <f>Заполните_Список!AB413</f>
        <v>0</v>
      </c>
      <c r="AI504" s="236">
        <f>Заполните_Список!AC413</f>
        <v>0</v>
      </c>
      <c r="AJ504" s="236">
        <f>Заполните_Список!AD413</f>
        <v>0</v>
      </c>
      <c r="AK504" s="236">
        <f>Заполните_Список!AE413</f>
        <v>0</v>
      </c>
      <c r="AL504" s="236">
        <f>Заполните_Список!AF413</f>
        <v>0</v>
      </c>
      <c r="AM504" s="236">
        <f>Заполните_Список!AG413</f>
        <v>0</v>
      </c>
      <c r="AN504" s="236">
        <f>Заполните_Список!AH413</f>
        <v>0</v>
      </c>
      <c r="AO504" s="236">
        <f>Заполните_Список!AI413</f>
        <v>0</v>
      </c>
      <c r="AP504" s="236">
        <f>Заполните_Список!AJ413</f>
        <v>0</v>
      </c>
      <c r="AQ504" s="236">
        <f>Заполните_Список!AK413</f>
        <v>0</v>
      </c>
    </row>
    <row r="505" spans="1:43" ht="18.75" customHeight="1">
      <c r="A505" s="243">
        <f>Заполните_Список!$B414</f>
        <v>502</v>
      </c>
      <c r="B505" s="244">
        <f>Заполните_Список!$C415</f>
        <v>0</v>
      </c>
      <c r="C505" s="258" t="str">
        <f t="shared" si="24"/>
        <v/>
      </c>
      <c r="D505" s="244">
        <f>Заполните_Список!$G415</f>
        <v>0</v>
      </c>
      <c r="E505" s="236"/>
      <c r="F505" s="243">
        <f t="shared" si="25"/>
        <v>502</v>
      </c>
      <c r="G505" s="236" t="e">
        <f>LEFT(Заполните_Список!$F415,FIND(" ",Заполните_Список!$F415,1)-1)</f>
        <v>#VALUE!</v>
      </c>
      <c r="H505" s="236" t="e">
        <f>MID(Заполните_Список!$F415,FIND(" ",Заполните_Список!$F415,1)+1,(FIND(" ",Заполните_Список!$F415,FIND(" ",Заполните_Список!$F415,1)+1)-FIND(" ",Заполните_Список!$F415,1))-1)</f>
        <v>#VALUE!</v>
      </c>
      <c r="I505" s="236" t="e">
        <f>RIGHT(Заполните_Список!$F415,LEN(Заполните_Список!$F415)-(FIND(" ",Заполните_Список!$F415,FIND(" ",Заполните_Список!$F415,1)+1)))</f>
        <v>#VALUE!</v>
      </c>
      <c r="J505" s="236"/>
      <c r="K505" s="347"/>
      <c r="L505" s="236"/>
      <c r="M505" s="236">
        <f>Заполните_Список!L415</f>
        <v>0</v>
      </c>
      <c r="N505" s="259" t="str">
        <f t="shared" si="26"/>
        <v/>
      </c>
      <c r="O505" s="236">
        <f>Заполните_Список!I415</f>
        <v>0</v>
      </c>
      <c r="P505" s="243"/>
      <c r="Q505" s="243"/>
      <c r="R505" s="243"/>
      <c r="S505" s="243"/>
      <c r="T505" s="236">
        <f>Заполните_Список!N414</f>
        <v>0</v>
      </c>
      <c r="U505" s="236">
        <f>Заполните_Список!O414</f>
        <v>0</v>
      </c>
      <c r="V505" s="236">
        <f>Заполните_Список!P414</f>
        <v>0</v>
      </c>
      <c r="W505" s="236">
        <f>Заполните_Список!Q414</f>
        <v>0</v>
      </c>
      <c r="X505" s="236">
        <f>Заполните_Список!R414</f>
        <v>0</v>
      </c>
      <c r="Y505" s="236">
        <f>Заполните_Список!S414</f>
        <v>0</v>
      </c>
      <c r="Z505" s="236">
        <f>Заполните_Список!T414</f>
        <v>0</v>
      </c>
      <c r="AA505" s="236">
        <f>Заполните_Список!U414</f>
        <v>0</v>
      </c>
      <c r="AB505" s="236">
        <f>Заполните_Список!V414</f>
        <v>0</v>
      </c>
      <c r="AC505" s="236">
        <f>Заполните_Список!W414</f>
        <v>0</v>
      </c>
      <c r="AD505" s="236">
        <f>Заполните_Список!X414</f>
        <v>0</v>
      </c>
      <c r="AE505" s="236">
        <f>Заполните_Список!Y414</f>
        <v>0</v>
      </c>
      <c r="AF505" s="236">
        <f>Заполните_Список!Z414</f>
        <v>0</v>
      </c>
      <c r="AG505" s="236">
        <f>Заполните_Список!AA414</f>
        <v>0</v>
      </c>
      <c r="AH505" s="236">
        <f>Заполните_Список!AB414</f>
        <v>0</v>
      </c>
      <c r="AI505" s="236">
        <f>Заполните_Список!AC414</f>
        <v>0</v>
      </c>
      <c r="AJ505" s="236">
        <f>Заполните_Список!AD414</f>
        <v>0</v>
      </c>
      <c r="AK505" s="236">
        <f>Заполните_Список!AE414</f>
        <v>0</v>
      </c>
      <c r="AL505" s="236">
        <f>Заполните_Список!AF414</f>
        <v>0</v>
      </c>
      <c r="AM505" s="236">
        <f>Заполните_Список!AG414</f>
        <v>0</v>
      </c>
      <c r="AN505" s="236">
        <f>Заполните_Список!AH414</f>
        <v>0</v>
      </c>
      <c r="AO505" s="236">
        <f>Заполните_Список!AI414</f>
        <v>0</v>
      </c>
      <c r="AP505" s="236">
        <f>Заполните_Список!AJ414</f>
        <v>0</v>
      </c>
      <c r="AQ505" s="236">
        <f>Заполните_Список!AK414</f>
        <v>0</v>
      </c>
    </row>
    <row r="506" spans="1:43" ht="18.75" customHeight="1">
      <c r="A506" s="243">
        <f>Заполните_Список!$B415</f>
        <v>503</v>
      </c>
      <c r="B506" s="244">
        <f>Заполните_Список!$C416</f>
        <v>0</v>
      </c>
      <c r="C506" s="258" t="str">
        <f t="shared" si="24"/>
        <v/>
      </c>
      <c r="D506" s="244">
        <f>Заполните_Список!$G416</f>
        <v>0</v>
      </c>
      <c r="E506" s="236"/>
      <c r="F506" s="243">
        <f t="shared" si="25"/>
        <v>503</v>
      </c>
      <c r="G506" s="236" t="e">
        <f>LEFT(Заполните_Список!$F416,FIND(" ",Заполните_Список!$F416,1)-1)</f>
        <v>#VALUE!</v>
      </c>
      <c r="H506" s="236" t="e">
        <f>MID(Заполните_Список!$F416,FIND(" ",Заполните_Список!$F416,1)+1,(FIND(" ",Заполните_Список!$F416,FIND(" ",Заполните_Список!$F416,1)+1)-FIND(" ",Заполните_Список!$F416,1))-1)</f>
        <v>#VALUE!</v>
      </c>
      <c r="I506" s="236" t="e">
        <f>RIGHT(Заполните_Список!$F416,LEN(Заполните_Список!$F416)-(FIND(" ",Заполните_Список!$F416,FIND(" ",Заполните_Список!$F416,1)+1)))</f>
        <v>#VALUE!</v>
      </c>
      <c r="J506" s="236"/>
      <c r="K506" s="347"/>
      <c r="L506" s="236"/>
      <c r="M506" s="236">
        <f>Заполните_Список!L416</f>
        <v>0</v>
      </c>
      <c r="N506" s="259" t="str">
        <f t="shared" si="26"/>
        <v/>
      </c>
      <c r="O506" s="236">
        <f>Заполните_Список!I416</f>
        <v>0</v>
      </c>
      <c r="P506" s="243"/>
      <c r="Q506" s="243"/>
      <c r="R506" s="243"/>
      <c r="S506" s="243"/>
      <c r="T506" s="236">
        <f>Заполните_Список!N415</f>
        <v>0</v>
      </c>
      <c r="U506" s="236">
        <f>Заполните_Список!O415</f>
        <v>0</v>
      </c>
      <c r="V506" s="236">
        <f>Заполните_Список!P415</f>
        <v>0</v>
      </c>
      <c r="W506" s="236">
        <f>Заполните_Список!Q415</f>
        <v>0</v>
      </c>
      <c r="X506" s="236">
        <f>Заполните_Список!R415</f>
        <v>0</v>
      </c>
      <c r="Y506" s="236">
        <f>Заполните_Список!S415</f>
        <v>0</v>
      </c>
      <c r="Z506" s="236">
        <f>Заполните_Список!T415</f>
        <v>0</v>
      </c>
      <c r="AA506" s="236">
        <f>Заполните_Список!U415</f>
        <v>0</v>
      </c>
      <c r="AB506" s="236">
        <f>Заполните_Список!V415</f>
        <v>0</v>
      </c>
      <c r="AC506" s="236">
        <f>Заполните_Список!W415</f>
        <v>0</v>
      </c>
      <c r="AD506" s="236">
        <f>Заполните_Список!X415</f>
        <v>0</v>
      </c>
      <c r="AE506" s="236">
        <f>Заполните_Список!Y415</f>
        <v>0</v>
      </c>
      <c r="AF506" s="236">
        <f>Заполните_Список!Z415</f>
        <v>0</v>
      </c>
      <c r="AG506" s="236">
        <f>Заполните_Список!AA415</f>
        <v>0</v>
      </c>
      <c r="AH506" s="236">
        <f>Заполните_Список!AB415</f>
        <v>0</v>
      </c>
      <c r="AI506" s="236">
        <f>Заполните_Список!AC415</f>
        <v>0</v>
      </c>
      <c r="AJ506" s="236">
        <f>Заполните_Список!AD415</f>
        <v>0</v>
      </c>
      <c r="AK506" s="236">
        <f>Заполните_Список!AE415</f>
        <v>0</v>
      </c>
      <c r="AL506" s="236">
        <f>Заполните_Список!AF415</f>
        <v>0</v>
      </c>
      <c r="AM506" s="236">
        <f>Заполните_Список!AG415</f>
        <v>0</v>
      </c>
      <c r="AN506" s="236">
        <f>Заполните_Список!AH415</f>
        <v>0</v>
      </c>
      <c r="AO506" s="236">
        <f>Заполните_Список!AI415</f>
        <v>0</v>
      </c>
      <c r="AP506" s="236">
        <f>Заполните_Список!AJ415</f>
        <v>0</v>
      </c>
      <c r="AQ506" s="236">
        <f>Заполните_Список!AK415</f>
        <v>0</v>
      </c>
    </row>
    <row r="507" spans="1:43" ht="18.75" customHeight="1">
      <c r="A507" s="243">
        <f>Заполните_Список!$B416</f>
        <v>504</v>
      </c>
      <c r="B507" s="244">
        <f>Заполните_Список!$C417</f>
        <v>0</v>
      </c>
      <c r="C507" s="258" t="str">
        <f t="shared" si="24"/>
        <v/>
      </c>
      <c r="D507" s="244">
        <f>Заполните_Список!$G417</f>
        <v>0</v>
      </c>
      <c r="E507" s="236"/>
      <c r="F507" s="243">
        <f t="shared" si="25"/>
        <v>504</v>
      </c>
      <c r="G507" s="236" t="e">
        <f>LEFT(Заполните_Список!$F417,FIND(" ",Заполните_Список!$F417,1)-1)</f>
        <v>#VALUE!</v>
      </c>
      <c r="H507" s="236" t="e">
        <f>MID(Заполните_Список!$F417,FIND(" ",Заполните_Список!$F417,1)+1,(FIND(" ",Заполните_Список!$F417,FIND(" ",Заполните_Список!$F417,1)+1)-FIND(" ",Заполните_Список!$F417,1))-1)</f>
        <v>#VALUE!</v>
      </c>
      <c r="I507" s="236" t="e">
        <f>RIGHT(Заполните_Список!$F417,LEN(Заполните_Список!$F417)-(FIND(" ",Заполните_Список!$F417,FIND(" ",Заполните_Список!$F417,1)+1)))</f>
        <v>#VALUE!</v>
      </c>
      <c r="J507" s="236"/>
      <c r="K507" s="347"/>
      <c r="L507" s="236"/>
      <c r="M507" s="236">
        <f>Заполните_Список!L417</f>
        <v>0</v>
      </c>
      <c r="N507" s="259" t="str">
        <f t="shared" si="26"/>
        <v/>
      </c>
      <c r="O507" s="236">
        <f>Заполните_Список!I417</f>
        <v>0</v>
      </c>
      <c r="P507" s="243"/>
      <c r="Q507" s="243"/>
      <c r="R507" s="243"/>
      <c r="S507" s="243"/>
      <c r="T507" s="236">
        <f>Заполните_Список!N416</f>
        <v>0</v>
      </c>
      <c r="U507" s="236">
        <f>Заполните_Список!O416</f>
        <v>0</v>
      </c>
      <c r="V507" s="236">
        <f>Заполните_Список!P416</f>
        <v>0</v>
      </c>
      <c r="W507" s="236">
        <f>Заполните_Список!Q416</f>
        <v>0</v>
      </c>
      <c r="X507" s="236">
        <f>Заполните_Список!R416</f>
        <v>0</v>
      </c>
      <c r="Y507" s="236">
        <f>Заполните_Список!S416</f>
        <v>0</v>
      </c>
      <c r="Z507" s="236">
        <f>Заполните_Список!T416</f>
        <v>0</v>
      </c>
      <c r="AA507" s="236">
        <f>Заполните_Список!U416</f>
        <v>0</v>
      </c>
      <c r="AB507" s="236">
        <f>Заполните_Список!V416</f>
        <v>0</v>
      </c>
      <c r="AC507" s="236">
        <f>Заполните_Список!W416</f>
        <v>0</v>
      </c>
      <c r="AD507" s="236">
        <f>Заполните_Список!X416</f>
        <v>0</v>
      </c>
      <c r="AE507" s="236">
        <f>Заполните_Список!Y416</f>
        <v>0</v>
      </c>
      <c r="AF507" s="236">
        <f>Заполните_Список!Z416</f>
        <v>0</v>
      </c>
      <c r="AG507" s="236">
        <f>Заполните_Список!AA416</f>
        <v>0</v>
      </c>
      <c r="AH507" s="236">
        <f>Заполните_Список!AB416</f>
        <v>0</v>
      </c>
      <c r="AI507" s="236">
        <f>Заполните_Список!AC416</f>
        <v>0</v>
      </c>
      <c r="AJ507" s="236">
        <f>Заполните_Список!AD416</f>
        <v>0</v>
      </c>
      <c r="AK507" s="236">
        <f>Заполните_Список!AE416</f>
        <v>0</v>
      </c>
      <c r="AL507" s="236">
        <f>Заполните_Список!AF416</f>
        <v>0</v>
      </c>
      <c r="AM507" s="236">
        <f>Заполните_Список!AG416</f>
        <v>0</v>
      </c>
      <c r="AN507" s="236">
        <f>Заполните_Список!AH416</f>
        <v>0</v>
      </c>
      <c r="AO507" s="236">
        <f>Заполните_Список!AI416</f>
        <v>0</v>
      </c>
      <c r="AP507" s="236">
        <f>Заполните_Список!AJ416</f>
        <v>0</v>
      </c>
      <c r="AQ507" s="236">
        <f>Заполните_Список!AK416</f>
        <v>0</v>
      </c>
    </row>
    <row r="508" spans="1:43" ht="18.75" customHeight="1">
      <c r="A508" s="243">
        <f>Заполните_Список!$B417</f>
        <v>505</v>
      </c>
      <c r="B508" s="244">
        <f>Заполните_Список!$C418</f>
        <v>0</v>
      </c>
      <c r="C508" s="258" t="str">
        <f t="shared" si="24"/>
        <v/>
      </c>
      <c r="D508" s="244">
        <f>Заполните_Список!$G418</f>
        <v>0</v>
      </c>
      <c r="E508" s="236"/>
      <c r="F508" s="243">
        <f t="shared" si="25"/>
        <v>505</v>
      </c>
      <c r="G508" s="236" t="e">
        <f>LEFT(Заполните_Список!$F418,FIND(" ",Заполните_Список!$F418,1)-1)</f>
        <v>#VALUE!</v>
      </c>
      <c r="H508" s="236" t="e">
        <f>MID(Заполните_Список!$F418,FIND(" ",Заполните_Список!$F418,1)+1,(FIND(" ",Заполните_Список!$F418,FIND(" ",Заполните_Список!$F418,1)+1)-FIND(" ",Заполните_Список!$F418,1))-1)</f>
        <v>#VALUE!</v>
      </c>
      <c r="I508" s="236" t="e">
        <f>RIGHT(Заполните_Список!$F418,LEN(Заполните_Список!$F418)-(FIND(" ",Заполните_Список!$F418,FIND(" ",Заполните_Список!$F418,1)+1)))</f>
        <v>#VALUE!</v>
      </c>
      <c r="J508" s="236"/>
      <c r="K508" s="347"/>
      <c r="L508" s="236"/>
      <c r="M508" s="236">
        <f>Заполните_Список!L418</f>
        <v>0</v>
      </c>
      <c r="N508" s="259" t="str">
        <f t="shared" si="26"/>
        <v/>
      </c>
      <c r="O508" s="236">
        <f>Заполните_Список!I418</f>
        <v>0</v>
      </c>
      <c r="P508" s="243"/>
      <c r="Q508" s="243"/>
      <c r="R508" s="243"/>
      <c r="S508" s="243"/>
      <c r="T508" s="236">
        <f>Заполните_Список!N417</f>
        <v>0</v>
      </c>
      <c r="U508" s="236">
        <f>Заполните_Список!O417</f>
        <v>0</v>
      </c>
      <c r="V508" s="236">
        <f>Заполните_Список!P417</f>
        <v>0</v>
      </c>
      <c r="W508" s="236">
        <f>Заполните_Список!Q417</f>
        <v>0</v>
      </c>
      <c r="X508" s="236">
        <f>Заполните_Список!R417</f>
        <v>0</v>
      </c>
      <c r="Y508" s="236">
        <f>Заполните_Список!S417</f>
        <v>0</v>
      </c>
      <c r="Z508" s="236">
        <f>Заполните_Список!T417</f>
        <v>0</v>
      </c>
      <c r="AA508" s="236">
        <f>Заполните_Список!U417</f>
        <v>0</v>
      </c>
      <c r="AB508" s="236">
        <f>Заполните_Список!V417</f>
        <v>0</v>
      </c>
      <c r="AC508" s="236">
        <f>Заполните_Список!W417</f>
        <v>0</v>
      </c>
      <c r="AD508" s="236">
        <f>Заполните_Список!X417</f>
        <v>0</v>
      </c>
      <c r="AE508" s="236">
        <f>Заполните_Список!Y417</f>
        <v>0</v>
      </c>
      <c r="AF508" s="236">
        <f>Заполните_Список!Z417</f>
        <v>0</v>
      </c>
      <c r="AG508" s="236">
        <f>Заполните_Список!AA417</f>
        <v>0</v>
      </c>
      <c r="AH508" s="236">
        <f>Заполните_Список!AB417</f>
        <v>0</v>
      </c>
      <c r="AI508" s="236">
        <f>Заполните_Список!AC417</f>
        <v>0</v>
      </c>
      <c r="AJ508" s="236">
        <f>Заполните_Список!AD417</f>
        <v>0</v>
      </c>
      <c r="AK508" s="236">
        <f>Заполните_Список!AE417</f>
        <v>0</v>
      </c>
      <c r="AL508" s="236">
        <f>Заполните_Список!AF417</f>
        <v>0</v>
      </c>
      <c r="AM508" s="236">
        <f>Заполните_Список!AG417</f>
        <v>0</v>
      </c>
      <c r="AN508" s="236">
        <f>Заполните_Список!AH417</f>
        <v>0</v>
      </c>
      <c r="AO508" s="236">
        <f>Заполните_Список!AI417</f>
        <v>0</v>
      </c>
      <c r="AP508" s="236">
        <f>Заполните_Список!AJ417</f>
        <v>0</v>
      </c>
      <c r="AQ508" s="236">
        <f>Заполните_Список!AK417</f>
        <v>0</v>
      </c>
    </row>
    <row r="509" spans="1:43" ht="18.75" customHeight="1">
      <c r="A509" s="243">
        <f>Заполните_Список!$B418</f>
        <v>506</v>
      </c>
      <c r="B509" s="244">
        <f>Заполните_Список!$C419</f>
        <v>0</v>
      </c>
      <c r="C509" s="258" t="str">
        <f t="shared" si="24"/>
        <v/>
      </c>
      <c r="D509" s="244">
        <f>Заполните_Список!$G419</f>
        <v>0</v>
      </c>
      <c r="E509" s="236"/>
      <c r="F509" s="243">
        <f t="shared" si="25"/>
        <v>506</v>
      </c>
      <c r="G509" s="236" t="e">
        <f>LEFT(Заполните_Список!$F419,FIND(" ",Заполните_Список!$F419,1)-1)</f>
        <v>#VALUE!</v>
      </c>
      <c r="H509" s="236" t="e">
        <f>MID(Заполните_Список!$F419,FIND(" ",Заполните_Список!$F419,1)+1,(FIND(" ",Заполните_Список!$F419,FIND(" ",Заполните_Список!$F419,1)+1)-FIND(" ",Заполните_Список!$F419,1))-1)</f>
        <v>#VALUE!</v>
      </c>
      <c r="I509" s="236" t="e">
        <f>RIGHT(Заполните_Список!$F419,LEN(Заполните_Список!$F419)-(FIND(" ",Заполните_Список!$F419,FIND(" ",Заполните_Список!$F419,1)+1)))</f>
        <v>#VALUE!</v>
      </c>
      <c r="J509" s="236"/>
      <c r="K509" s="347"/>
      <c r="L509" s="236"/>
      <c r="M509" s="236">
        <f>Заполните_Список!L419</f>
        <v>0</v>
      </c>
      <c r="N509" s="259" t="str">
        <f t="shared" si="26"/>
        <v/>
      </c>
      <c r="O509" s="236">
        <f>Заполните_Список!I419</f>
        <v>0</v>
      </c>
      <c r="P509" s="243"/>
      <c r="Q509" s="243"/>
      <c r="R509" s="243"/>
      <c r="S509" s="243"/>
      <c r="T509" s="236">
        <f>Заполните_Список!N418</f>
        <v>0</v>
      </c>
      <c r="U509" s="236">
        <f>Заполните_Список!O418</f>
        <v>0</v>
      </c>
      <c r="V509" s="236">
        <f>Заполните_Список!P418</f>
        <v>0</v>
      </c>
      <c r="W509" s="236">
        <f>Заполните_Список!Q418</f>
        <v>0</v>
      </c>
      <c r="X509" s="236">
        <f>Заполните_Список!R418</f>
        <v>0</v>
      </c>
      <c r="Y509" s="236">
        <f>Заполните_Список!S418</f>
        <v>0</v>
      </c>
      <c r="Z509" s="236">
        <f>Заполните_Список!T418</f>
        <v>0</v>
      </c>
      <c r="AA509" s="236">
        <f>Заполните_Список!U418</f>
        <v>0</v>
      </c>
      <c r="AB509" s="236">
        <f>Заполните_Список!V418</f>
        <v>0</v>
      </c>
      <c r="AC509" s="236">
        <f>Заполните_Список!W418</f>
        <v>0</v>
      </c>
      <c r="AD509" s="236">
        <f>Заполните_Список!X418</f>
        <v>0</v>
      </c>
      <c r="AE509" s="236">
        <f>Заполните_Список!Y418</f>
        <v>0</v>
      </c>
      <c r="AF509" s="236">
        <f>Заполните_Список!Z418</f>
        <v>0</v>
      </c>
      <c r="AG509" s="236">
        <f>Заполните_Список!AA418</f>
        <v>0</v>
      </c>
      <c r="AH509" s="236">
        <f>Заполните_Список!AB418</f>
        <v>0</v>
      </c>
      <c r="AI509" s="236">
        <f>Заполните_Список!AC418</f>
        <v>0</v>
      </c>
      <c r="AJ509" s="236">
        <f>Заполните_Список!AD418</f>
        <v>0</v>
      </c>
      <c r="AK509" s="236">
        <f>Заполните_Список!AE418</f>
        <v>0</v>
      </c>
      <c r="AL509" s="236">
        <f>Заполните_Список!AF418</f>
        <v>0</v>
      </c>
      <c r="AM509" s="236">
        <f>Заполните_Список!AG418</f>
        <v>0</v>
      </c>
      <c r="AN509" s="236">
        <f>Заполните_Список!AH418</f>
        <v>0</v>
      </c>
      <c r="AO509" s="236">
        <f>Заполните_Список!AI418</f>
        <v>0</v>
      </c>
      <c r="AP509" s="236">
        <f>Заполните_Список!AJ418</f>
        <v>0</v>
      </c>
      <c r="AQ509" s="236">
        <f>Заполните_Список!AK418</f>
        <v>0</v>
      </c>
    </row>
    <row r="510" spans="1:43" ht="18.75" customHeight="1">
      <c r="A510" s="243">
        <f>Заполните_Список!$B419</f>
        <v>507</v>
      </c>
      <c r="B510" s="244">
        <f>Заполните_Список!$C420</f>
        <v>0</v>
      </c>
      <c r="C510" s="258" t="str">
        <f t="shared" si="24"/>
        <v/>
      </c>
      <c r="D510" s="244">
        <f>Заполните_Список!$G420</f>
        <v>0</v>
      </c>
      <c r="E510" s="236"/>
      <c r="F510" s="243">
        <f t="shared" si="25"/>
        <v>507</v>
      </c>
      <c r="G510" s="236" t="e">
        <f>LEFT(Заполните_Список!$F420,FIND(" ",Заполните_Список!$F420,1)-1)</f>
        <v>#VALUE!</v>
      </c>
      <c r="H510" s="236" t="e">
        <f>MID(Заполните_Список!$F420,FIND(" ",Заполните_Список!$F420,1)+1,(FIND(" ",Заполните_Список!$F420,FIND(" ",Заполните_Список!$F420,1)+1)-FIND(" ",Заполните_Список!$F420,1))-1)</f>
        <v>#VALUE!</v>
      </c>
      <c r="I510" s="236" t="e">
        <f>RIGHT(Заполните_Список!$F420,LEN(Заполните_Список!$F420)-(FIND(" ",Заполните_Список!$F420,FIND(" ",Заполните_Список!$F420,1)+1)))</f>
        <v>#VALUE!</v>
      </c>
      <c r="J510" s="236"/>
      <c r="K510" s="347"/>
      <c r="L510" s="236"/>
      <c r="M510" s="236">
        <f>Заполните_Список!L420</f>
        <v>0</v>
      </c>
      <c r="N510" s="259" t="str">
        <f t="shared" si="26"/>
        <v/>
      </c>
      <c r="O510" s="236">
        <f>Заполните_Список!I420</f>
        <v>0</v>
      </c>
      <c r="P510" s="243"/>
      <c r="Q510" s="243"/>
      <c r="R510" s="243"/>
      <c r="S510" s="243"/>
      <c r="T510" s="236">
        <f>Заполните_Список!N419</f>
        <v>0</v>
      </c>
      <c r="U510" s="236">
        <f>Заполните_Список!O419</f>
        <v>0</v>
      </c>
      <c r="V510" s="236">
        <f>Заполните_Список!P419</f>
        <v>0</v>
      </c>
      <c r="W510" s="236">
        <f>Заполните_Список!Q419</f>
        <v>0</v>
      </c>
      <c r="X510" s="236">
        <f>Заполните_Список!R419</f>
        <v>0</v>
      </c>
      <c r="Y510" s="236">
        <f>Заполните_Список!S419</f>
        <v>0</v>
      </c>
      <c r="Z510" s="236">
        <f>Заполните_Список!T419</f>
        <v>0</v>
      </c>
      <c r="AA510" s="236">
        <f>Заполните_Список!U419</f>
        <v>0</v>
      </c>
      <c r="AB510" s="236">
        <f>Заполните_Список!V419</f>
        <v>0</v>
      </c>
      <c r="AC510" s="236">
        <f>Заполните_Список!W419</f>
        <v>0</v>
      </c>
      <c r="AD510" s="236">
        <f>Заполните_Список!X419</f>
        <v>0</v>
      </c>
      <c r="AE510" s="236">
        <f>Заполните_Список!Y419</f>
        <v>0</v>
      </c>
      <c r="AF510" s="236">
        <f>Заполните_Список!Z419</f>
        <v>0</v>
      </c>
      <c r="AG510" s="236">
        <f>Заполните_Список!AA419</f>
        <v>0</v>
      </c>
      <c r="AH510" s="236">
        <f>Заполните_Список!AB419</f>
        <v>0</v>
      </c>
      <c r="AI510" s="236">
        <f>Заполните_Список!AC419</f>
        <v>0</v>
      </c>
      <c r="AJ510" s="236">
        <f>Заполните_Список!AD419</f>
        <v>0</v>
      </c>
      <c r="AK510" s="236">
        <f>Заполните_Список!AE419</f>
        <v>0</v>
      </c>
      <c r="AL510" s="236">
        <f>Заполните_Список!AF419</f>
        <v>0</v>
      </c>
      <c r="AM510" s="236">
        <f>Заполните_Список!AG419</f>
        <v>0</v>
      </c>
      <c r="AN510" s="236">
        <f>Заполните_Список!AH419</f>
        <v>0</v>
      </c>
      <c r="AO510" s="236">
        <f>Заполните_Список!AI419</f>
        <v>0</v>
      </c>
      <c r="AP510" s="236">
        <f>Заполните_Список!AJ419</f>
        <v>0</v>
      </c>
      <c r="AQ510" s="236">
        <f>Заполните_Список!AK419</f>
        <v>0</v>
      </c>
    </row>
    <row r="511" spans="1:43" ht="18.75" customHeight="1">
      <c r="A511" s="243">
        <f>Заполните_Список!$B420</f>
        <v>508</v>
      </c>
      <c r="B511" s="244">
        <f>Заполните_Список!$C421</f>
        <v>0</v>
      </c>
      <c r="C511" s="258" t="str">
        <f t="shared" si="24"/>
        <v/>
      </c>
      <c r="D511" s="244">
        <f>Заполните_Список!$G421</f>
        <v>0</v>
      </c>
      <c r="E511" s="236"/>
      <c r="F511" s="243">
        <f t="shared" si="25"/>
        <v>508</v>
      </c>
      <c r="G511" s="236" t="e">
        <f>LEFT(Заполните_Список!$F421,FIND(" ",Заполните_Список!$F421,1)-1)</f>
        <v>#VALUE!</v>
      </c>
      <c r="H511" s="236" t="e">
        <f>MID(Заполните_Список!$F421,FIND(" ",Заполните_Список!$F421,1)+1,(FIND(" ",Заполните_Список!$F421,FIND(" ",Заполните_Список!$F421,1)+1)-FIND(" ",Заполните_Список!$F421,1))-1)</f>
        <v>#VALUE!</v>
      </c>
      <c r="I511" s="236" t="e">
        <f>RIGHT(Заполните_Список!$F421,LEN(Заполните_Список!$F421)-(FIND(" ",Заполните_Список!$F421,FIND(" ",Заполните_Список!$F421,1)+1)))</f>
        <v>#VALUE!</v>
      </c>
      <c r="J511" s="236"/>
      <c r="K511" s="347"/>
      <c r="L511" s="236"/>
      <c r="M511" s="236">
        <f>Заполните_Список!L421</f>
        <v>0</v>
      </c>
      <c r="N511" s="259" t="str">
        <f t="shared" si="26"/>
        <v/>
      </c>
      <c r="O511" s="236">
        <f>Заполните_Список!I421</f>
        <v>0</v>
      </c>
      <c r="P511" s="243"/>
      <c r="Q511" s="243"/>
      <c r="R511" s="243"/>
      <c r="S511" s="243"/>
      <c r="T511" s="236">
        <f>Заполните_Список!N420</f>
        <v>0</v>
      </c>
      <c r="U511" s="236">
        <f>Заполните_Список!O420</f>
        <v>0</v>
      </c>
      <c r="V511" s="236">
        <f>Заполните_Список!P420</f>
        <v>0</v>
      </c>
      <c r="W511" s="236">
        <f>Заполните_Список!Q420</f>
        <v>0</v>
      </c>
      <c r="X511" s="236">
        <f>Заполните_Список!R420</f>
        <v>0</v>
      </c>
      <c r="Y511" s="236">
        <f>Заполните_Список!S420</f>
        <v>0</v>
      </c>
      <c r="Z511" s="236">
        <f>Заполните_Список!T420</f>
        <v>0</v>
      </c>
      <c r="AA511" s="236">
        <f>Заполните_Список!U420</f>
        <v>0</v>
      </c>
      <c r="AB511" s="236">
        <f>Заполните_Список!V420</f>
        <v>0</v>
      </c>
      <c r="AC511" s="236">
        <f>Заполните_Список!W420</f>
        <v>0</v>
      </c>
      <c r="AD511" s="236">
        <f>Заполните_Список!X420</f>
        <v>0</v>
      </c>
      <c r="AE511" s="236">
        <f>Заполните_Список!Y420</f>
        <v>0</v>
      </c>
      <c r="AF511" s="236">
        <f>Заполните_Список!Z420</f>
        <v>0</v>
      </c>
      <c r="AG511" s="236">
        <f>Заполните_Список!AA420</f>
        <v>0</v>
      </c>
      <c r="AH511" s="236">
        <f>Заполните_Список!AB420</f>
        <v>0</v>
      </c>
      <c r="AI511" s="236">
        <f>Заполните_Список!AC420</f>
        <v>0</v>
      </c>
      <c r="AJ511" s="236">
        <f>Заполните_Список!AD420</f>
        <v>0</v>
      </c>
      <c r="AK511" s="236">
        <f>Заполните_Список!AE420</f>
        <v>0</v>
      </c>
      <c r="AL511" s="236">
        <f>Заполните_Список!AF420</f>
        <v>0</v>
      </c>
      <c r="AM511" s="236">
        <f>Заполните_Список!AG420</f>
        <v>0</v>
      </c>
      <c r="AN511" s="236">
        <f>Заполните_Список!AH420</f>
        <v>0</v>
      </c>
      <c r="AO511" s="236">
        <f>Заполните_Список!AI420</f>
        <v>0</v>
      </c>
      <c r="AP511" s="236">
        <f>Заполните_Список!AJ420</f>
        <v>0</v>
      </c>
      <c r="AQ511" s="236">
        <f>Заполните_Список!AK420</f>
        <v>0</v>
      </c>
    </row>
    <row r="512" spans="1:43" ht="18.75" customHeight="1">
      <c r="A512" s="243">
        <f>Заполните_Список!$B421</f>
        <v>509</v>
      </c>
      <c r="B512" s="244">
        <f>Заполните_Список!$C422</f>
        <v>0</v>
      </c>
      <c r="C512" s="258" t="str">
        <f t="shared" si="24"/>
        <v/>
      </c>
      <c r="D512" s="244">
        <f>Заполните_Список!$G422</f>
        <v>0</v>
      </c>
      <c r="E512" s="236"/>
      <c r="F512" s="243">
        <f t="shared" si="25"/>
        <v>509</v>
      </c>
      <c r="G512" s="236" t="e">
        <f>LEFT(Заполните_Список!$F422,FIND(" ",Заполните_Список!$F422,1)-1)</f>
        <v>#VALUE!</v>
      </c>
      <c r="H512" s="236" t="e">
        <f>MID(Заполните_Список!$F422,FIND(" ",Заполните_Список!$F422,1)+1,(FIND(" ",Заполните_Список!$F422,FIND(" ",Заполните_Список!$F422,1)+1)-FIND(" ",Заполните_Список!$F422,1))-1)</f>
        <v>#VALUE!</v>
      </c>
      <c r="I512" s="236" t="e">
        <f>RIGHT(Заполните_Список!$F422,LEN(Заполните_Список!$F422)-(FIND(" ",Заполните_Список!$F422,FIND(" ",Заполните_Список!$F422,1)+1)))</f>
        <v>#VALUE!</v>
      </c>
      <c r="J512" s="236"/>
      <c r="K512" s="347"/>
      <c r="L512" s="236"/>
      <c r="M512" s="236">
        <f>Заполните_Список!L422</f>
        <v>0</v>
      </c>
      <c r="N512" s="259" t="str">
        <f t="shared" si="26"/>
        <v/>
      </c>
      <c r="O512" s="236">
        <f>Заполните_Список!I422</f>
        <v>0</v>
      </c>
      <c r="P512" s="243"/>
      <c r="Q512" s="243"/>
      <c r="R512" s="243"/>
      <c r="S512" s="243"/>
      <c r="T512" s="236">
        <f>Заполните_Список!N421</f>
        <v>0</v>
      </c>
      <c r="U512" s="236">
        <f>Заполните_Список!O421</f>
        <v>0</v>
      </c>
      <c r="V512" s="236">
        <f>Заполните_Список!P421</f>
        <v>0</v>
      </c>
      <c r="W512" s="236">
        <f>Заполните_Список!Q421</f>
        <v>0</v>
      </c>
      <c r="X512" s="236">
        <f>Заполните_Список!R421</f>
        <v>0</v>
      </c>
      <c r="Y512" s="236">
        <f>Заполните_Список!S421</f>
        <v>0</v>
      </c>
      <c r="Z512" s="236">
        <f>Заполните_Список!T421</f>
        <v>0</v>
      </c>
      <c r="AA512" s="236">
        <f>Заполните_Список!U421</f>
        <v>0</v>
      </c>
      <c r="AB512" s="236">
        <f>Заполните_Список!V421</f>
        <v>0</v>
      </c>
      <c r="AC512" s="236">
        <f>Заполните_Список!W421</f>
        <v>0</v>
      </c>
      <c r="AD512" s="236">
        <f>Заполните_Список!X421</f>
        <v>0</v>
      </c>
      <c r="AE512" s="236">
        <f>Заполните_Список!Y421</f>
        <v>0</v>
      </c>
      <c r="AF512" s="236">
        <f>Заполните_Список!Z421</f>
        <v>0</v>
      </c>
      <c r="AG512" s="236">
        <f>Заполните_Список!AA421</f>
        <v>0</v>
      </c>
      <c r="AH512" s="236">
        <f>Заполните_Список!AB421</f>
        <v>0</v>
      </c>
      <c r="AI512" s="236">
        <f>Заполните_Список!AC421</f>
        <v>0</v>
      </c>
      <c r="AJ512" s="236">
        <f>Заполните_Список!AD421</f>
        <v>0</v>
      </c>
      <c r="AK512" s="236">
        <f>Заполните_Список!AE421</f>
        <v>0</v>
      </c>
      <c r="AL512" s="236">
        <f>Заполните_Список!AF421</f>
        <v>0</v>
      </c>
      <c r="AM512" s="236">
        <f>Заполните_Список!AG421</f>
        <v>0</v>
      </c>
      <c r="AN512" s="236">
        <f>Заполните_Список!AH421</f>
        <v>0</v>
      </c>
      <c r="AO512" s="236">
        <f>Заполните_Список!AI421</f>
        <v>0</v>
      </c>
      <c r="AP512" s="236">
        <f>Заполните_Список!AJ421</f>
        <v>0</v>
      </c>
      <c r="AQ512" s="236">
        <f>Заполните_Список!AK421</f>
        <v>0</v>
      </c>
    </row>
    <row r="513" spans="1:43" ht="18.75" customHeight="1">
      <c r="A513" s="243">
        <f>Заполните_Список!$B422</f>
        <v>510</v>
      </c>
      <c r="B513" s="244">
        <f>Заполните_Список!$C423</f>
        <v>0</v>
      </c>
      <c r="C513" s="258" t="str">
        <f t="shared" si="24"/>
        <v/>
      </c>
      <c r="D513" s="244">
        <f>Заполните_Список!$G423</f>
        <v>0</v>
      </c>
      <c r="E513" s="236"/>
      <c r="F513" s="243">
        <f t="shared" si="25"/>
        <v>510</v>
      </c>
      <c r="G513" s="236" t="e">
        <f>LEFT(Заполните_Список!$F423,FIND(" ",Заполните_Список!$F423,1)-1)</f>
        <v>#VALUE!</v>
      </c>
      <c r="H513" s="236" t="e">
        <f>MID(Заполните_Список!$F423,FIND(" ",Заполните_Список!$F423,1)+1,(FIND(" ",Заполните_Список!$F423,FIND(" ",Заполните_Список!$F423,1)+1)-FIND(" ",Заполните_Список!$F423,1))-1)</f>
        <v>#VALUE!</v>
      </c>
      <c r="I513" s="236" t="e">
        <f>RIGHT(Заполните_Список!$F423,LEN(Заполните_Список!$F423)-(FIND(" ",Заполните_Список!$F423,FIND(" ",Заполните_Список!$F423,1)+1)))</f>
        <v>#VALUE!</v>
      </c>
      <c r="J513" s="236"/>
      <c r="K513" s="347"/>
      <c r="L513" s="236"/>
      <c r="M513" s="236">
        <f>Заполните_Список!L423</f>
        <v>0</v>
      </c>
      <c r="N513" s="259" t="str">
        <f t="shared" si="26"/>
        <v/>
      </c>
      <c r="O513" s="236">
        <f>Заполните_Список!I423</f>
        <v>0</v>
      </c>
      <c r="P513" s="243"/>
      <c r="Q513" s="243"/>
      <c r="R513" s="243"/>
      <c r="S513" s="243"/>
      <c r="T513" s="236">
        <f>Заполните_Список!N422</f>
        <v>0</v>
      </c>
      <c r="U513" s="236">
        <f>Заполните_Список!O422</f>
        <v>0</v>
      </c>
      <c r="V513" s="236">
        <f>Заполните_Список!P422</f>
        <v>0</v>
      </c>
      <c r="W513" s="236">
        <f>Заполните_Список!Q422</f>
        <v>0</v>
      </c>
      <c r="X513" s="236">
        <f>Заполните_Список!R422</f>
        <v>0</v>
      </c>
      <c r="Y513" s="236">
        <f>Заполните_Список!S422</f>
        <v>0</v>
      </c>
      <c r="Z513" s="236">
        <f>Заполните_Список!T422</f>
        <v>0</v>
      </c>
      <c r="AA513" s="236">
        <f>Заполните_Список!U422</f>
        <v>0</v>
      </c>
      <c r="AB513" s="236">
        <f>Заполните_Список!V422</f>
        <v>0</v>
      </c>
      <c r="AC513" s="236">
        <f>Заполните_Список!W422</f>
        <v>0</v>
      </c>
      <c r="AD513" s="236">
        <f>Заполните_Список!X422</f>
        <v>0</v>
      </c>
      <c r="AE513" s="236">
        <f>Заполните_Список!Y422</f>
        <v>0</v>
      </c>
      <c r="AF513" s="236">
        <f>Заполните_Список!Z422</f>
        <v>0</v>
      </c>
      <c r="AG513" s="236">
        <f>Заполните_Список!AA422</f>
        <v>0</v>
      </c>
      <c r="AH513" s="236">
        <f>Заполните_Список!AB422</f>
        <v>0</v>
      </c>
      <c r="AI513" s="236">
        <f>Заполните_Список!AC422</f>
        <v>0</v>
      </c>
      <c r="AJ513" s="236">
        <f>Заполните_Список!AD422</f>
        <v>0</v>
      </c>
      <c r="AK513" s="236">
        <f>Заполните_Список!AE422</f>
        <v>0</v>
      </c>
      <c r="AL513" s="236">
        <f>Заполните_Список!AF422</f>
        <v>0</v>
      </c>
      <c r="AM513" s="236">
        <f>Заполните_Список!AG422</f>
        <v>0</v>
      </c>
      <c r="AN513" s="236">
        <f>Заполните_Список!AH422</f>
        <v>0</v>
      </c>
      <c r="AO513" s="236">
        <f>Заполните_Список!AI422</f>
        <v>0</v>
      </c>
      <c r="AP513" s="236">
        <f>Заполните_Список!AJ422</f>
        <v>0</v>
      </c>
      <c r="AQ513" s="236">
        <f>Заполните_Список!AK422</f>
        <v>0</v>
      </c>
    </row>
    <row r="514" spans="1:43" ht="18.75" customHeight="1">
      <c r="A514" s="243">
        <f>Заполните_Список!$B423</f>
        <v>511</v>
      </c>
      <c r="B514" s="244">
        <f>Заполните_Список!$C424</f>
        <v>0</v>
      </c>
      <c r="C514" s="258" t="str">
        <f t="shared" si="24"/>
        <v/>
      </c>
      <c r="D514" s="244">
        <f>Заполните_Список!$G424</f>
        <v>0</v>
      </c>
      <c r="E514" s="236"/>
      <c r="F514" s="243">
        <f t="shared" si="25"/>
        <v>511</v>
      </c>
      <c r="G514" s="236" t="e">
        <f>LEFT(Заполните_Список!$F424,FIND(" ",Заполните_Список!$F424,1)-1)</f>
        <v>#VALUE!</v>
      </c>
      <c r="H514" s="236" t="e">
        <f>MID(Заполните_Список!$F424,FIND(" ",Заполните_Список!$F424,1)+1,(FIND(" ",Заполните_Список!$F424,FIND(" ",Заполните_Список!$F424,1)+1)-FIND(" ",Заполните_Список!$F424,1))-1)</f>
        <v>#VALUE!</v>
      </c>
      <c r="I514" s="236" t="e">
        <f>RIGHT(Заполните_Список!$F424,LEN(Заполните_Список!$F424)-(FIND(" ",Заполните_Список!$F424,FIND(" ",Заполните_Список!$F424,1)+1)))</f>
        <v>#VALUE!</v>
      </c>
      <c r="J514" s="236"/>
      <c r="K514" s="347"/>
      <c r="L514" s="236"/>
      <c r="M514" s="236">
        <f>Заполните_Список!L424</f>
        <v>0</v>
      </c>
      <c r="N514" s="259" t="str">
        <f t="shared" si="26"/>
        <v/>
      </c>
      <c r="O514" s="236">
        <f>Заполните_Список!I424</f>
        <v>0</v>
      </c>
      <c r="P514" s="243"/>
      <c r="Q514" s="243"/>
      <c r="R514" s="243"/>
      <c r="S514" s="243"/>
      <c r="T514" s="236">
        <f>Заполните_Список!N423</f>
        <v>0</v>
      </c>
      <c r="U514" s="236">
        <f>Заполните_Список!O423</f>
        <v>0</v>
      </c>
      <c r="V514" s="236">
        <f>Заполните_Список!P423</f>
        <v>0</v>
      </c>
      <c r="W514" s="236">
        <f>Заполните_Список!Q423</f>
        <v>0</v>
      </c>
      <c r="X514" s="236">
        <f>Заполните_Список!R423</f>
        <v>0</v>
      </c>
      <c r="Y514" s="236">
        <f>Заполните_Список!S423</f>
        <v>0</v>
      </c>
      <c r="Z514" s="236">
        <f>Заполните_Список!T423</f>
        <v>0</v>
      </c>
      <c r="AA514" s="236">
        <f>Заполните_Список!U423</f>
        <v>0</v>
      </c>
      <c r="AB514" s="236">
        <f>Заполните_Список!V423</f>
        <v>0</v>
      </c>
      <c r="AC514" s="236">
        <f>Заполните_Список!W423</f>
        <v>0</v>
      </c>
      <c r="AD514" s="236">
        <f>Заполните_Список!X423</f>
        <v>0</v>
      </c>
      <c r="AE514" s="236">
        <f>Заполните_Список!Y423</f>
        <v>0</v>
      </c>
      <c r="AF514" s="236">
        <f>Заполните_Список!Z423</f>
        <v>0</v>
      </c>
      <c r="AG514" s="236">
        <f>Заполните_Список!AA423</f>
        <v>0</v>
      </c>
      <c r="AH514" s="236">
        <f>Заполните_Список!AB423</f>
        <v>0</v>
      </c>
      <c r="AI514" s="236">
        <f>Заполните_Список!AC423</f>
        <v>0</v>
      </c>
      <c r="AJ514" s="236">
        <f>Заполните_Список!AD423</f>
        <v>0</v>
      </c>
      <c r="AK514" s="236">
        <f>Заполните_Список!AE423</f>
        <v>0</v>
      </c>
      <c r="AL514" s="236">
        <f>Заполните_Список!AF423</f>
        <v>0</v>
      </c>
      <c r="AM514" s="236">
        <f>Заполните_Список!AG423</f>
        <v>0</v>
      </c>
      <c r="AN514" s="236">
        <f>Заполните_Список!AH423</f>
        <v>0</v>
      </c>
      <c r="AO514" s="236">
        <f>Заполните_Список!AI423</f>
        <v>0</v>
      </c>
      <c r="AP514" s="236">
        <f>Заполните_Список!AJ423</f>
        <v>0</v>
      </c>
      <c r="AQ514" s="236">
        <f>Заполните_Список!AK423</f>
        <v>0</v>
      </c>
    </row>
    <row r="515" spans="1:43" ht="18.75" customHeight="1">
      <c r="A515" s="243">
        <f>Заполните_Список!$B424</f>
        <v>512</v>
      </c>
      <c r="B515" s="244">
        <f>Заполните_Список!$C425</f>
        <v>0</v>
      </c>
      <c r="C515" s="258" t="str">
        <f t="shared" si="24"/>
        <v/>
      </c>
      <c r="D515" s="244">
        <f>Заполните_Список!$G425</f>
        <v>0</v>
      </c>
      <c r="E515" s="236"/>
      <c r="F515" s="243">
        <f t="shared" si="25"/>
        <v>512</v>
      </c>
      <c r="G515" s="236" t="e">
        <f>LEFT(Заполните_Список!$F425,FIND(" ",Заполните_Список!$F425,1)-1)</f>
        <v>#VALUE!</v>
      </c>
      <c r="H515" s="236" t="e">
        <f>MID(Заполните_Список!$F425,FIND(" ",Заполните_Список!$F425,1)+1,(FIND(" ",Заполните_Список!$F425,FIND(" ",Заполните_Список!$F425,1)+1)-FIND(" ",Заполните_Список!$F425,1))-1)</f>
        <v>#VALUE!</v>
      </c>
      <c r="I515" s="236" t="e">
        <f>RIGHT(Заполните_Список!$F425,LEN(Заполните_Список!$F425)-(FIND(" ",Заполните_Список!$F425,FIND(" ",Заполните_Список!$F425,1)+1)))</f>
        <v>#VALUE!</v>
      </c>
      <c r="J515" s="236"/>
      <c r="K515" s="347"/>
      <c r="L515" s="236"/>
      <c r="M515" s="236">
        <f>Заполните_Список!L425</f>
        <v>0</v>
      </c>
      <c r="N515" s="259" t="str">
        <f t="shared" si="26"/>
        <v/>
      </c>
      <c r="O515" s="236">
        <f>Заполните_Список!I425</f>
        <v>0</v>
      </c>
      <c r="P515" s="243"/>
      <c r="Q515" s="243"/>
      <c r="R515" s="243"/>
      <c r="S515" s="243"/>
      <c r="T515" s="236">
        <f>Заполните_Список!N424</f>
        <v>0</v>
      </c>
      <c r="U515" s="236">
        <f>Заполните_Список!O424</f>
        <v>0</v>
      </c>
      <c r="V515" s="236">
        <f>Заполните_Список!P424</f>
        <v>0</v>
      </c>
      <c r="W515" s="236">
        <f>Заполните_Список!Q424</f>
        <v>0</v>
      </c>
      <c r="X515" s="236">
        <f>Заполните_Список!R424</f>
        <v>0</v>
      </c>
      <c r="Y515" s="236">
        <f>Заполните_Список!S424</f>
        <v>0</v>
      </c>
      <c r="Z515" s="236">
        <f>Заполните_Список!T424</f>
        <v>0</v>
      </c>
      <c r="AA515" s="236">
        <f>Заполните_Список!U424</f>
        <v>0</v>
      </c>
      <c r="AB515" s="236">
        <f>Заполните_Список!V424</f>
        <v>0</v>
      </c>
      <c r="AC515" s="236">
        <f>Заполните_Список!W424</f>
        <v>0</v>
      </c>
      <c r="AD515" s="236">
        <f>Заполните_Список!X424</f>
        <v>0</v>
      </c>
      <c r="AE515" s="236">
        <f>Заполните_Список!Y424</f>
        <v>0</v>
      </c>
      <c r="AF515" s="236">
        <f>Заполните_Список!Z424</f>
        <v>0</v>
      </c>
      <c r="AG515" s="236">
        <f>Заполните_Список!AA424</f>
        <v>0</v>
      </c>
      <c r="AH515" s="236">
        <f>Заполните_Список!AB424</f>
        <v>0</v>
      </c>
      <c r="AI515" s="236">
        <f>Заполните_Список!AC424</f>
        <v>0</v>
      </c>
      <c r="AJ515" s="236">
        <f>Заполните_Список!AD424</f>
        <v>0</v>
      </c>
      <c r="AK515" s="236">
        <f>Заполните_Список!AE424</f>
        <v>0</v>
      </c>
      <c r="AL515" s="236">
        <f>Заполните_Список!AF424</f>
        <v>0</v>
      </c>
      <c r="AM515" s="236">
        <f>Заполните_Список!AG424</f>
        <v>0</v>
      </c>
      <c r="AN515" s="236">
        <f>Заполните_Список!AH424</f>
        <v>0</v>
      </c>
      <c r="AO515" s="236">
        <f>Заполните_Список!AI424</f>
        <v>0</v>
      </c>
      <c r="AP515" s="236">
        <f>Заполните_Список!AJ424</f>
        <v>0</v>
      </c>
      <c r="AQ515" s="236">
        <f>Заполните_Список!AK424</f>
        <v>0</v>
      </c>
    </row>
    <row r="516" spans="1:43" ht="18.75" customHeight="1">
      <c r="A516" s="243">
        <f>Заполните_Список!$B425</f>
        <v>513</v>
      </c>
      <c r="B516" s="244">
        <f>Заполните_Список!$C426</f>
        <v>0</v>
      </c>
      <c r="C516" s="258" t="str">
        <f t="shared" si="24"/>
        <v/>
      </c>
      <c r="D516" s="244">
        <f>Заполните_Список!$G426</f>
        <v>0</v>
      </c>
      <c r="E516" s="236"/>
      <c r="F516" s="243">
        <f t="shared" si="25"/>
        <v>513</v>
      </c>
      <c r="G516" s="236" t="e">
        <f>LEFT(Заполните_Список!$F426,FIND(" ",Заполните_Список!$F426,1)-1)</f>
        <v>#VALUE!</v>
      </c>
      <c r="H516" s="236" t="e">
        <f>MID(Заполните_Список!$F426,FIND(" ",Заполните_Список!$F426,1)+1,(FIND(" ",Заполните_Список!$F426,FIND(" ",Заполните_Список!$F426,1)+1)-FIND(" ",Заполните_Список!$F426,1))-1)</f>
        <v>#VALUE!</v>
      </c>
      <c r="I516" s="236" t="e">
        <f>RIGHT(Заполните_Список!$F426,LEN(Заполните_Список!$F426)-(FIND(" ",Заполните_Список!$F426,FIND(" ",Заполните_Список!$F426,1)+1)))</f>
        <v>#VALUE!</v>
      </c>
      <c r="J516" s="236"/>
      <c r="K516" s="347"/>
      <c r="L516" s="236"/>
      <c r="M516" s="236">
        <f>Заполните_Список!L426</f>
        <v>0</v>
      </c>
      <c r="N516" s="259" t="str">
        <f t="shared" si="26"/>
        <v/>
      </c>
      <c r="O516" s="236">
        <f>Заполните_Список!I426</f>
        <v>0</v>
      </c>
      <c r="P516" s="243"/>
      <c r="Q516" s="243"/>
      <c r="R516" s="243"/>
      <c r="S516" s="243"/>
      <c r="T516" s="236">
        <f>Заполните_Список!N425</f>
        <v>0</v>
      </c>
      <c r="U516" s="236">
        <f>Заполните_Список!O425</f>
        <v>0</v>
      </c>
      <c r="V516" s="236">
        <f>Заполните_Список!P425</f>
        <v>0</v>
      </c>
      <c r="W516" s="236">
        <f>Заполните_Список!Q425</f>
        <v>0</v>
      </c>
      <c r="X516" s="236">
        <f>Заполните_Список!R425</f>
        <v>0</v>
      </c>
      <c r="Y516" s="236">
        <f>Заполните_Список!S425</f>
        <v>0</v>
      </c>
      <c r="Z516" s="236">
        <f>Заполните_Список!T425</f>
        <v>0</v>
      </c>
      <c r="AA516" s="236">
        <f>Заполните_Список!U425</f>
        <v>0</v>
      </c>
      <c r="AB516" s="236">
        <f>Заполните_Список!V425</f>
        <v>0</v>
      </c>
      <c r="AC516" s="236">
        <f>Заполните_Список!W425</f>
        <v>0</v>
      </c>
      <c r="AD516" s="236">
        <f>Заполните_Список!X425</f>
        <v>0</v>
      </c>
      <c r="AE516" s="236">
        <f>Заполните_Список!Y425</f>
        <v>0</v>
      </c>
      <c r="AF516" s="236">
        <f>Заполните_Список!Z425</f>
        <v>0</v>
      </c>
      <c r="AG516" s="236">
        <f>Заполните_Список!AA425</f>
        <v>0</v>
      </c>
      <c r="AH516" s="236">
        <f>Заполните_Список!AB425</f>
        <v>0</v>
      </c>
      <c r="AI516" s="236">
        <f>Заполните_Список!AC425</f>
        <v>0</v>
      </c>
      <c r="AJ516" s="236">
        <f>Заполните_Список!AD425</f>
        <v>0</v>
      </c>
      <c r="AK516" s="236">
        <f>Заполните_Список!AE425</f>
        <v>0</v>
      </c>
      <c r="AL516" s="236">
        <f>Заполните_Список!AF425</f>
        <v>0</v>
      </c>
      <c r="AM516" s="236">
        <f>Заполните_Список!AG425</f>
        <v>0</v>
      </c>
      <c r="AN516" s="236">
        <f>Заполните_Список!AH425</f>
        <v>0</v>
      </c>
      <c r="AO516" s="236">
        <f>Заполните_Список!AI425</f>
        <v>0</v>
      </c>
      <c r="AP516" s="236">
        <f>Заполните_Список!AJ425</f>
        <v>0</v>
      </c>
      <c r="AQ516" s="236">
        <f>Заполните_Список!AK425</f>
        <v>0</v>
      </c>
    </row>
    <row r="517" spans="1:43" ht="18.75" customHeight="1">
      <c r="A517" s="243">
        <f>Заполните_Список!$B426</f>
        <v>514</v>
      </c>
      <c r="B517" s="244">
        <f>Заполните_Список!$C427</f>
        <v>0</v>
      </c>
      <c r="C517" s="258" t="str">
        <f t="shared" si="24"/>
        <v/>
      </c>
      <c r="D517" s="244">
        <f>Заполните_Список!$G427</f>
        <v>0</v>
      </c>
      <c r="E517" s="236"/>
      <c r="F517" s="243">
        <f t="shared" si="25"/>
        <v>514</v>
      </c>
      <c r="G517" s="236" t="e">
        <f>LEFT(Заполните_Список!$F427,FIND(" ",Заполните_Список!$F427,1)-1)</f>
        <v>#VALUE!</v>
      </c>
      <c r="H517" s="236" t="e">
        <f>MID(Заполните_Список!$F427,FIND(" ",Заполните_Список!$F427,1)+1,(FIND(" ",Заполните_Список!$F427,FIND(" ",Заполните_Список!$F427,1)+1)-FIND(" ",Заполните_Список!$F427,1))-1)</f>
        <v>#VALUE!</v>
      </c>
      <c r="I517" s="236" t="e">
        <f>RIGHT(Заполните_Список!$F427,LEN(Заполните_Список!$F427)-(FIND(" ",Заполните_Список!$F427,FIND(" ",Заполните_Список!$F427,1)+1)))</f>
        <v>#VALUE!</v>
      </c>
      <c r="J517" s="236"/>
      <c r="K517" s="347"/>
      <c r="L517" s="236"/>
      <c r="M517" s="236">
        <f>Заполните_Список!L427</f>
        <v>0</v>
      </c>
      <c r="N517" s="259" t="str">
        <f t="shared" si="26"/>
        <v/>
      </c>
      <c r="O517" s="236">
        <f>Заполните_Список!I427</f>
        <v>0</v>
      </c>
      <c r="P517" s="243"/>
      <c r="Q517" s="243"/>
      <c r="R517" s="243"/>
      <c r="S517" s="243"/>
      <c r="T517" s="236">
        <f>Заполните_Список!N426</f>
        <v>0</v>
      </c>
      <c r="U517" s="236">
        <f>Заполните_Список!O426</f>
        <v>0</v>
      </c>
      <c r="V517" s="236">
        <f>Заполните_Список!P426</f>
        <v>0</v>
      </c>
      <c r="W517" s="236">
        <f>Заполните_Список!Q426</f>
        <v>0</v>
      </c>
      <c r="X517" s="236">
        <f>Заполните_Список!R426</f>
        <v>0</v>
      </c>
      <c r="Y517" s="236">
        <f>Заполните_Список!S426</f>
        <v>0</v>
      </c>
      <c r="Z517" s="236">
        <f>Заполните_Список!T426</f>
        <v>0</v>
      </c>
      <c r="AA517" s="236">
        <f>Заполните_Список!U426</f>
        <v>0</v>
      </c>
      <c r="AB517" s="236">
        <f>Заполните_Список!V426</f>
        <v>0</v>
      </c>
      <c r="AC517" s="236">
        <f>Заполните_Список!W426</f>
        <v>0</v>
      </c>
      <c r="AD517" s="236">
        <f>Заполните_Список!X426</f>
        <v>0</v>
      </c>
      <c r="AE517" s="236">
        <f>Заполните_Список!Y426</f>
        <v>0</v>
      </c>
      <c r="AF517" s="236">
        <f>Заполните_Список!Z426</f>
        <v>0</v>
      </c>
      <c r="AG517" s="236">
        <f>Заполните_Список!AA426</f>
        <v>0</v>
      </c>
      <c r="AH517" s="236">
        <f>Заполните_Список!AB426</f>
        <v>0</v>
      </c>
      <c r="AI517" s="236">
        <f>Заполните_Список!AC426</f>
        <v>0</v>
      </c>
      <c r="AJ517" s="236">
        <f>Заполните_Список!AD426</f>
        <v>0</v>
      </c>
      <c r="AK517" s="236">
        <f>Заполните_Список!AE426</f>
        <v>0</v>
      </c>
      <c r="AL517" s="236">
        <f>Заполните_Список!AF426</f>
        <v>0</v>
      </c>
      <c r="AM517" s="236">
        <f>Заполните_Список!AG426</f>
        <v>0</v>
      </c>
      <c r="AN517" s="236">
        <f>Заполните_Список!AH426</f>
        <v>0</v>
      </c>
      <c r="AO517" s="236">
        <f>Заполните_Список!AI426</f>
        <v>0</v>
      </c>
      <c r="AP517" s="236">
        <f>Заполните_Список!AJ426</f>
        <v>0</v>
      </c>
      <c r="AQ517" s="236">
        <f>Заполните_Список!AK426</f>
        <v>0</v>
      </c>
    </row>
    <row r="518" spans="1:43" ht="18.75" customHeight="1">
      <c r="A518" s="243">
        <f>Заполните_Список!$B427</f>
        <v>515</v>
      </c>
      <c r="B518" s="244">
        <f>Заполните_Список!$C428</f>
        <v>0</v>
      </c>
      <c r="C518" s="258" t="str">
        <f t="shared" ref="C518:C581" si="27">IFERROR(VLOOKUP(B518,msu,2,0),"")</f>
        <v/>
      </c>
      <c r="D518" s="244">
        <f>Заполните_Список!$G428</f>
        <v>0</v>
      </c>
      <c r="E518" s="236"/>
      <c r="F518" s="243">
        <f t="shared" ref="F518:F581" si="28">F517+1</f>
        <v>515</v>
      </c>
      <c r="G518" s="236" t="e">
        <f>LEFT(Заполните_Список!$F428,FIND(" ",Заполните_Список!$F428,1)-1)</f>
        <v>#VALUE!</v>
      </c>
      <c r="H518" s="236" t="e">
        <f>MID(Заполните_Список!$F428,FIND(" ",Заполните_Список!$F428,1)+1,(FIND(" ",Заполните_Список!$F428,FIND(" ",Заполните_Список!$F428,1)+1)-FIND(" ",Заполните_Список!$F428,1))-1)</f>
        <v>#VALUE!</v>
      </c>
      <c r="I518" s="236" t="e">
        <f>RIGHT(Заполните_Список!$F428,LEN(Заполните_Список!$F428)-(FIND(" ",Заполните_Список!$F428,FIND(" ",Заполните_Список!$F428,1)+1)))</f>
        <v>#VALUE!</v>
      </c>
      <c r="J518" s="236"/>
      <c r="K518" s="347"/>
      <c r="L518" s="236"/>
      <c r="M518" s="236">
        <f>Заполните_Список!L428</f>
        <v>0</v>
      </c>
      <c r="N518" s="259" t="str">
        <f t="shared" ref="N518:N581" si="29">IFERROR(VLOOKUP(D518,oo,3,0),"")</f>
        <v/>
      </c>
      <c r="O518" s="236">
        <f>Заполните_Список!I428</f>
        <v>0</v>
      </c>
      <c r="P518" s="243"/>
      <c r="Q518" s="243"/>
      <c r="R518" s="243"/>
      <c r="S518" s="243"/>
      <c r="T518" s="236">
        <f>Заполните_Список!N427</f>
        <v>0</v>
      </c>
      <c r="U518" s="236">
        <f>Заполните_Список!O427</f>
        <v>0</v>
      </c>
      <c r="V518" s="236">
        <f>Заполните_Список!P427</f>
        <v>0</v>
      </c>
      <c r="W518" s="236">
        <f>Заполните_Список!Q427</f>
        <v>0</v>
      </c>
      <c r="X518" s="236">
        <f>Заполните_Список!R427</f>
        <v>0</v>
      </c>
      <c r="Y518" s="236">
        <f>Заполните_Список!S427</f>
        <v>0</v>
      </c>
      <c r="Z518" s="236">
        <f>Заполните_Список!T427</f>
        <v>0</v>
      </c>
      <c r="AA518" s="236">
        <f>Заполните_Список!U427</f>
        <v>0</v>
      </c>
      <c r="AB518" s="236">
        <f>Заполните_Список!V427</f>
        <v>0</v>
      </c>
      <c r="AC518" s="236">
        <f>Заполните_Список!W427</f>
        <v>0</v>
      </c>
      <c r="AD518" s="236">
        <f>Заполните_Список!X427</f>
        <v>0</v>
      </c>
      <c r="AE518" s="236">
        <f>Заполните_Список!Y427</f>
        <v>0</v>
      </c>
      <c r="AF518" s="236">
        <f>Заполните_Список!Z427</f>
        <v>0</v>
      </c>
      <c r="AG518" s="236">
        <f>Заполните_Список!AA427</f>
        <v>0</v>
      </c>
      <c r="AH518" s="236">
        <f>Заполните_Список!AB427</f>
        <v>0</v>
      </c>
      <c r="AI518" s="236">
        <f>Заполните_Список!AC427</f>
        <v>0</v>
      </c>
      <c r="AJ518" s="236">
        <f>Заполните_Список!AD427</f>
        <v>0</v>
      </c>
      <c r="AK518" s="236">
        <f>Заполните_Список!AE427</f>
        <v>0</v>
      </c>
      <c r="AL518" s="236">
        <f>Заполните_Список!AF427</f>
        <v>0</v>
      </c>
      <c r="AM518" s="236">
        <f>Заполните_Список!AG427</f>
        <v>0</v>
      </c>
      <c r="AN518" s="236">
        <f>Заполните_Список!AH427</f>
        <v>0</v>
      </c>
      <c r="AO518" s="236">
        <f>Заполните_Список!AI427</f>
        <v>0</v>
      </c>
      <c r="AP518" s="236">
        <f>Заполните_Список!AJ427</f>
        <v>0</v>
      </c>
      <c r="AQ518" s="236">
        <f>Заполните_Список!AK427</f>
        <v>0</v>
      </c>
    </row>
    <row r="519" spans="1:43" ht="18.75" customHeight="1">
      <c r="A519" s="243">
        <f>Заполните_Список!$B428</f>
        <v>516</v>
      </c>
      <c r="B519" s="244">
        <f>Заполните_Список!$C429</f>
        <v>0</v>
      </c>
      <c r="C519" s="258" t="str">
        <f t="shared" si="27"/>
        <v/>
      </c>
      <c r="D519" s="244">
        <f>Заполните_Список!$G429</f>
        <v>0</v>
      </c>
      <c r="E519" s="236"/>
      <c r="F519" s="243">
        <f t="shared" si="28"/>
        <v>516</v>
      </c>
      <c r="G519" s="236" t="e">
        <f>LEFT(Заполните_Список!$F429,FIND(" ",Заполните_Список!$F429,1)-1)</f>
        <v>#VALUE!</v>
      </c>
      <c r="H519" s="236" t="e">
        <f>MID(Заполните_Список!$F429,FIND(" ",Заполните_Список!$F429,1)+1,(FIND(" ",Заполните_Список!$F429,FIND(" ",Заполните_Список!$F429,1)+1)-FIND(" ",Заполните_Список!$F429,1))-1)</f>
        <v>#VALUE!</v>
      </c>
      <c r="I519" s="236" t="e">
        <f>RIGHT(Заполните_Список!$F429,LEN(Заполните_Список!$F429)-(FIND(" ",Заполните_Список!$F429,FIND(" ",Заполните_Список!$F429,1)+1)))</f>
        <v>#VALUE!</v>
      </c>
      <c r="J519" s="236"/>
      <c r="K519" s="347"/>
      <c r="L519" s="236"/>
      <c r="M519" s="236">
        <f>Заполните_Список!L429</f>
        <v>0</v>
      </c>
      <c r="N519" s="259" t="str">
        <f t="shared" si="29"/>
        <v/>
      </c>
      <c r="O519" s="236">
        <f>Заполните_Список!I429</f>
        <v>0</v>
      </c>
      <c r="P519" s="243"/>
      <c r="Q519" s="243"/>
      <c r="R519" s="243"/>
      <c r="S519" s="243"/>
      <c r="T519" s="236">
        <f>Заполните_Список!N428</f>
        <v>0</v>
      </c>
      <c r="U519" s="236">
        <f>Заполните_Список!O428</f>
        <v>0</v>
      </c>
      <c r="V519" s="236">
        <f>Заполните_Список!P428</f>
        <v>0</v>
      </c>
      <c r="W519" s="236">
        <f>Заполните_Список!Q428</f>
        <v>0</v>
      </c>
      <c r="X519" s="236">
        <f>Заполните_Список!R428</f>
        <v>0</v>
      </c>
      <c r="Y519" s="236">
        <f>Заполните_Список!S428</f>
        <v>0</v>
      </c>
      <c r="Z519" s="236">
        <f>Заполните_Список!T428</f>
        <v>0</v>
      </c>
      <c r="AA519" s="236">
        <f>Заполните_Список!U428</f>
        <v>0</v>
      </c>
      <c r="AB519" s="236">
        <f>Заполните_Список!V428</f>
        <v>0</v>
      </c>
      <c r="AC519" s="236">
        <f>Заполните_Список!W428</f>
        <v>0</v>
      </c>
      <c r="AD519" s="236">
        <f>Заполните_Список!X428</f>
        <v>0</v>
      </c>
      <c r="AE519" s="236">
        <f>Заполните_Список!Y428</f>
        <v>0</v>
      </c>
      <c r="AF519" s="236">
        <f>Заполните_Список!Z428</f>
        <v>0</v>
      </c>
      <c r="AG519" s="236">
        <f>Заполните_Список!AA428</f>
        <v>0</v>
      </c>
      <c r="AH519" s="236">
        <f>Заполните_Список!AB428</f>
        <v>0</v>
      </c>
      <c r="AI519" s="236">
        <f>Заполните_Список!AC428</f>
        <v>0</v>
      </c>
      <c r="AJ519" s="236">
        <f>Заполните_Список!AD428</f>
        <v>0</v>
      </c>
      <c r="AK519" s="236">
        <f>Заполните_Список!AE428</f>
        <v>0</v>
      </c>
      <c r="AL519" s="236">
        <f>Заполните_Список!AF428</f>
        <v>0</v>
      </c>
      <c r="AM519" s="236">
        <f>Заполните_Список!AG428</f>
        <v>0</v>
      </c>
      <c r="AN519" s="236">
        <f>Заполните_Список!AH428</f>
        <v>0</v>
      </c>
      <c r="AO519" s="236">
        <f>Заполните_Список!AI428</f>
        <v>0</v>
      </c>
      <c r="AP519" s="236">
        <f>Заполните_Список!AJ428</f>
        <v>0</v>
      </c>
      <c r="AQ519" s="236">
        <f>Заполните_Список!AK428</f>
        <v>0</v>
      </c>
    </row>
    <row r="520" spans="1:43" ht="18.75" customHeight="1">
      <c r="A520" s="243">
        <f>Заполните_Список!$B429</f>
        <v>517</v>
      </c>
      <c r="B520" s="244">
        <f>Заполните_Список!$C430</f>
        <v>0</v>
      </c>
      <c r="C520" s="258" t="str">
        <f t="shared" si="27"/>
        <v/>
      </c>
      <c r="D520" s="244">
        <f>Заполните_Список!$G430</f>
        <v>0</v>
      </c>
      <c r="E520" s="236"/>
      <c r="F520" s="243">
        <f t="shared" si="28"/>
        <v>517</v>
      </c>
      <c r="G520" s="236" t="e">
        <f>LEFT(Заполните_Список!$F430,FIND(" ",Заполните_Список!$F430,1)-1)</f>
        <v>#VALUE!</v>
      </c>
      <c r="H520" s="236" t="e">
        <f>MID(Заполните_Список!$F430,FIND(" ",Заполните_Список!$F430,1)+1,(FIND(" ",Заполните_Список!$F430,FIND(" ",Заполните_Список!$F430,1)+1)-FIND(" ",Заполните_Список!$F430,1))-1)</f>
        <v>#VALUE!</v>
      </c>
      <c r="I520" s="236" t="e">
        <f>RIGHT(Заполните_Список!$F430,LEN(Заполните_Список!$F430)-(FIND(" ",Заполните_Список!$F430,FIND(" ",Заполните_Список!$F430,1)+1)))</f>
        <v>#VALUE!</v>
      </c>
      <c r="J520" s="236"/>
      <c r="K520" s="347"/>
      <c r="L520" s="236"/>
      <c r="M520" s="236">
        <f>Заполните_Список!L430</f>
        <v>0</v>
      </c>
      <c r="N520" s="259" t="str">
        <f t="shared" si="29"/>
        <v/>
      </c>
      <c r="O520" s="236">
        <f>Заполните_Список!I430</f>
        <v>0</v>
      </c>
      <c r="P520" s="243"/>
      <c r="Q520" s="243"/>
      <c r="R520" s="243"/>
      <c r="S520" s="243"/>
      <c r="T520" s="236">
        <f>Заполните_Список!N429</f>
        <v>0</v>
      </c>
      <c r="U520" s="236">
        <f>Заполните_Список!O429</f>
        <v>0</v>
      </c>
      <c r="V520" s="236">
        <f>Заполните_Список!P429</f>
        <v>0</v>
      </c>
      <c r="W520" s="236">
        <f>Заполните_Список!Q429</f>
        <v>0</v>
      </c>
      <c r="X520" s="236">
        <f>Заполните_Список!R429</f>
        <v>0</v>
      </c>
      <c r="Y520" s="236">
        <f>Заполните_Список!S429</f>
        <v>0</v>
      </c>
      <c r="Z520" s="236">
        <f>Заполните_Список!T429</f>
        <v>0</v>
      </c>
      <c r="AA520" s="236">
        <f>Заполните_Список!U429</f>
        <v>0</v>
      </c>
      <c r="AB520" s="236">
        <f>Заполните_Список!V429</f>
        <v>0</v>
      </c>
      <c r="AC520" s="236">
        <f>Заполните_Список!W429</f>
        <v>0</v>
      </c>
      <c r="AD520" s="236">
        <f>Заполните_Список!X429</f>
        <v>0</v>
      </c>
      <c r="AE520" s="236">
        <f>Заполните_Список!Y429</f>
        <v>0</v>
      </c>
      <c r="AF520" s="236">
        <f>Заполните_Список!Z429</f>
        <v>0</v>
      </c>
      <c r="AG520" s="236">
        <f>Заполните_Список!AA429</f>
        <v>0</v>
      </c>
      <c r="AH520" s="236">
        <f>Заполните_Список!AB429</f>
        <v>0</v>
      </c>
      <c r="AI520" s="236">
        <f>Заполните_Список!AC429</f>
        <v>0</v>
      </c>
      <c r="AJ520" s="236">
        <f>Заполните_Список!AD429</f>
        <v>0</v>
      </c>
      <c r="AK520" s="236">
        <f>Заполните_Список!AE429</f>
        <v>0</v>
      </c>
      <c r="AL520" s="236">
        <f>Заполните_Список!AF429</f>
        <v>0</v>
      </c>
      <c r="AM520" s="236">
        <f>Заполните_Список!AG429</f>
        <v>0</v>
      </c>
      <c r="AN520" s="236">
        <f>Заполните_Список!AH429</f>
        <v>0</v>
      </c>
      <c r="AO520" s="236">
        <f>Заполните_Список!AI429</f>
        <v>0</v>
      </c>
      <c r="AP520" s="236">
        <f>Заполните_Список!AJ429</f>
        <v>0</v>
      </c>
      <c r="AQ520" s="236">
        <f>Заполните_Список!AK429</f>
        <v>0</v>
      </c>
    </row>
    <row r="521" spans="1:43" ht="18.75" customHeight="1">
      <c r="A521" s="243">
        <f>Заполните_Список!$B430</f>
        <v>518</v>
      </c>
      <c r="B521" s="244">
        <f>Заполните_Список!$C431</f>
        <v>0</v>
      </c>
      <c r="C521" s="258" t="str">
        <f t="shared" si="27"/>
        <v/>
      </c>
      <c r="D521" s="244">
        <f>Заполните_Список!$G431</f>
        <v>0</v>
      </c>
      <c r="E521" s="236"/>
      <c r="F521" s="243">
        <f t="shared" si="28"/>
        <v>518</v>
      </c>
      <c r="G521" s="236" t="e">
        <f>LEFT(Заполните_Список!$F431,FIND(" ",Заполните_Список!$F431,1)-1)</f>
        <v>#VALUE!</v>
      </c>
      <c r="H521" s="236" t="e">
        <f>MID(Заполните_Список!$F431,FIND(" ",Заполните_Список!$F431,1)+1,(FIND(" ",Заполните_Список!$F431,FIND(" ",Заполните_Список!$F431,1)+1)-FIND(" ",Заполните_Список!$F431,1))-1)</f>
        <v>#VALUE!</v>
      </c>
      <c r="I521" s="236" t="e">
        <f>RIGHT(Заполните_Список!$F431,LEN(Заполните_Список!$F431)-(FIND(" ",Заполните_Список!$F431,FIND(" ",Заполните_Список!$F431,1)+1)))</f>
        <v>#VALUE!</v>
      </c>
      <c r="J521" s="236"/>
      <c r="K521" s="347"/>
      <c r="L521" s="236"/>
      <c r="M521" s="236">
        <f>Заполните_Список!L431</f>
        <v>0</v>
      </c>
      <c r="N521" s="259" t="str">
        <f t="shared" si="29"/>
        <v/>
      </c>
      <c r="O521" s="236">
        <f>Заполните_Список!I431</f>
        <v>0</v>
      </c>
      <c r="P521" s="243"/>
      <c r="Q521" s="243"/>
      <c r="R521" s="243"/>
      <c r="S521" s="243"/>
      <c r="T521" s="236">
        <f>Заполните_Список!N430</f>
        <v>0</v>
      </c>
      <c r="U521" s="236">
        <f>Заполните_Список!O430</f>
        <v>0</v>
      </c>
      <c r="V521" s="236">
        <f>Заполните_Список!P430</f>
        <v>0</v>
      </c>
      <c r="W521" s="236">
        <f>Заполните_Список!Q430</f>
        <v>0</v>
      </c>
      <c r="X521" s="236">
        <f>Заполните_Список!R430</f>
        <v>0</v>
      </c>
      <c r="Y521" s="236">
        <f>Заполните_Список!S430</f>
        <v>0</v>
      </c>
      <c r="Z521" s="236">
        <f>Заполните_Список!T430</f>
        <v>0</v>
      </c>
      <c r="AA521" s="236">
        <f>Заполните_Список!U430</f>
        <v>0</v>
      </c>
      <c r="AB521" s="236">
        <f>Заполните_Список!V430</f>
        <v>0</v>
      </c>
      <c r="AC521" s="236">
        <f>Заполните_Список!W430</f>
        <v>0</v>
      </c>
      <c r="AD521" s="236">
        <f>Заполните_Список!X430</f>
        <v>0</v>
      </c>
      <c r="AE521" s="236">
        <f>Заполните_Список!Y430</f>
        <v>0</v>
      </c>
      <c r="AF521" s="236">
        <f>Заполните_Список!Z430</f>
        <v>0</v>
      </c>
      <c r="AG521" s="236">
        <f>Заполните_Список!AA430</f>
        <v>0</v>
      </c>
      <c r="AH521" s="236">
        <f>Заполните_Список!AB430</f>
        <v>0</v>
      </c>
      <c r="AI521" s="236">
        <f>Заполните_Список!AC430</f>
        <v>0</v>
      </c>
      <c r="AJ521" s="236">
        <f>Заполните_Список!AD430</f>
        <v>0</v>
      </c>
      <c r="AK521" s="236">
        <f>Заполните_Список!AE430</f>
        <v>0</v>
      </c>
      <c r="AL521" s="236">
        <f>Заполните_Список!AF430</f>
        <v>0</v>
      </c>
      <c r="AM521" s="236">
        <f>Заполните_Список!AG430</f>
        <v>0</v>
      </c>
      <c r="AN521" s="236">
        <f>Заполните_Список!AH430</f>
        <v>0</v>
      </c>
      <c r="AO521" s="236">
        <f>Заполните_Список!AI430</f>
        <v>0</v>
      </c>
      <c r="AP521" s="236">
        <f>Заполните_Список!AJ430</f>
        <v>0</v>
      </c>
      <c r="AQ521" s="236">
        <f>Заполните_Список!AK430</f>
        <v>0</v>
      </c>
    </row>
    <row r="522" spans="1:43" ht="18.75" customHeight="1">
      <c r="A522" s="243">
        <f>Заполните_Список!$B431</f>
        <v>519</v>
      </c>
      <c r="B522" s="244">
        <f>Заполните_Список!$C432</f>
        <v>0</v>
      </c>
      <c r="C522" s="258" t="str">
        <f t="shared" si="27"/>
        <v/>
      </c>
      <c r="D522" s="244">
        <f>Заполните_Список!$G432</f>
        <v>0</v>
      </c>
      <c r="E522" s="236"/>
      <c r="F522" s="243">
        <f t="shared" si="28"/>
        <v>519</v>
      </c>
      <c r="G522" s="236" t="e">
        <f>LEFT(Заполните_Список!$F432,FIND(" ",Заполните_Список!$F432,1)-1)</f>
        <v>#VALUE!</v>
      </c>
      <c r="H522" s="236" t="e">
        <f>MID(Заполните_Список!$F432,FIND(" ",Заполните_Список!$F432,1)+1,(FIND(" ",Заполните_Список!$F432,FIND(" ",Заполните_Список!$F432,1)+1)-FIND(" ",Заполните_Список!$F432,1))-1)</f>
        <v>#VALUE!</v>
      </c>
      <c r="I522" s="236" t="e">
        <f>RIGHT(Заполните_Список!$F432,LEN(Заполните_Список!$F432)-(FIND(" ",Заполните_Список!$F432,FIND(" ",Заполните_Список!$F432,1)+1)))</f>
        <v>#VALUE!</v>
      </c>
      <c r="J522" s="236"/>
      <c r="K522" s="347"/>
      <c r="L522" s="236"/>
      <c r="M522" s="236">
        <f>Заполните_Список!L432</f>
        <v>0</v>
      </c>
      <c r="N522" s="259" t="str">
        <f t="shared" si="29"/>
        <v/>
      </c>
      <c r="O522" s="236">
        <f>Заполните_Список!I432</f>
        <v>0</v>
      </c>
      <c r="P522" s="243"/>
      <c r="Q522" s="243"/>
      <c r="R522" s="243"/>
      <c r="S522" s="243"/>
      <c r="T522" s="236">
        <f>Заполните_Список!N431</f>
        <v>0</v>
      </c>
      <c r="U522" s="236">
        <f>Заполните_Список!O431</f>
        <v>0</v>
      </c>
      <c r="V522" s="236">
        <f>Заполните_Список!P431</f>
        <v>0</v>
      </c>
      <c r="W522" s="236">
        <f>Заполните_Список!Q431</f>
        <v>0</v>
      </c>
      <c r="X522" s="236">
        <f>Заполните_Список!R431</f>
        <v>0</v>
      </c>
      <c r="Y522" s="236">
        <f>Заполните_Список!S431</f>
        <v>0</v>
      </c>
      <c r="Z522" s="236">
        <f>Заполните_Список!T431</f>
        <v>0</v>
      </c>
      <c r="AA522" s="236">
        <f>Заполните_Список!U431</f>
        <v>0</v>
      </c>
      <c r="AB522" s="236">
        <f>Заполните_Список!V431</f>
        <v>0</v>
      </c>
      <c r="AC522" s="236">
        <f>Заполните_Список!W431</f>
        <v>0</v>
      </c>
      <c r="AD522" s="236">
        <f>Заполните_Список!X431</f>
        <v>0</v>
      </c>
      <c r="AE522" s="236">
        <f>Заполните_Список!Y431</f>
        <v>0</v>
      </c>
      <c r="AF522" s="236">
        <f>Заполните_Список!Z431</f>
        <v>0</v>
      </c>
      <c r="AG522" s="236">
        <f>Заполните_Список!AA431</f>
        <v>0</v>
      </c>
      <c r="AH522" s="236">
        <f>Заполните_Список!AB431</f>
        <v>0</v>
      </c>
      <c r="AI522" s="236">
        <f>Заполните_Список!AC431</f>
        <v>0</v>
      </c>
      <c r="AJ522" s="236">
        <f>Заполните_Список!AD431</f>
        <v>0</v>
      </c>
      <c r="AK522" s="236">
        <f>Заполните_Список!AE431</f>
        <v>0</v>
      </c>
      <c r="AL522" s="236">
        <f>Заполните_Список!AF431</f>
        <v>0</v>
      </c>
      <c r="AM522" s="236">
        <f>Заполните_Список!AG431</f>
        <v>0</v>
      </c>
      <c r="AN522" s="236">
        <f>Заполните_Список!AH431</f>
        <v>0</v>
      </c>
      <c r="AO522" s="236">
        <f>Заполните_Список!AI431</f>
        <v>0</v>
      </c>
      <c r="AP522" s="236">
        <f>Заполните_Список!AJ431</f>
        <v>0</v>
      </c>
      <c r="AQ522" s="236">
        <f>Заполните_Список!AK431</f>
        <v>0</v>
      </c>
    </row>
    <row r="523" spans="1:43" ht="18.75" customHeight="1">
      <c r="A523" s="243">
        <f>Заполните_Список!$B432</f>
        <v>520</v>
      </c>
      <c r="B523" s="244">
        <f>Заполните_Список!$C433</f>
        <v>0</v>
      </c>
      <c r="C523" s="258" t="str">
        <f t="shared" si="27"/>
        <v/>
      </c>
      <c r="D523" s="244">
        <f>Заполните_Список!$G433</f>
        <v>0</v>
      </c>
      <c r="E523" s="236"/>
      <c r="F523" s="243">
        <f t="shared" si="28"/>
        <v>520</v>
      </c>
      <c r="G523" s="236" t="e">
        <f>LEFT(Заполните_Список!$F433,FIND(" ",Заполните_Список!$F433,1)-1)</f>
        <v>#VALUE!</v>
      </c>
      <c r="H523" s="236" t="e">
        <f>MID(Заполните_Список!$F433,FIND(" ",Заполните_Список!$F433,1)+1,(FIND(" ",Заполните_Список!$F433,FIND(" ",Заполните_Список!$F433,1)+1)-FIND(" ",Заполните_Список!$F433,1))-1)</f>
        <v>#VALUE!</v>
      </c>
      <c r="I523" s="236" t="e">
        <f>RIGHT(Заполните_Список!$F433,LEN(Заполните_Список!$F433)-(FIND(" ",Заполните_Список!$F433,FIND(" ",Заполните_Список!$F433,1)+1)))</f>
        <v>#VALUE!</v>
      </c>
      <c r="J523" s="236"/>
      <c r="K523" s="347"/>
      <c r="L523" s="236"/>
      <c r="M523" s="236">
        <f>Заполните_Список!L433</f>
        <v>0</v>
      </c>
      <c r="N523" s="259" t="str">
        <f t="shared" si="29"/>
        <v/>
      </c>
      <c r="O523" s="236">
        <f>Заполните_Список!I433</f>
        <v>0</v>
      </c>
      <c r="P523" s="243"/>
      <c r="Q523" s="243"/>
      <c r="R523" s="243"/>
      <c r="S523" s="243"/>
      <c r="T523" s="236">
        <f>Заполните_Список!N432</f>
        <v>0</v>
      </c>
      <c r="U523" s="236">
        <f>Заполните_Список!O432</f>
        <v>0</v>
      </c>
      <c r="V523" s="236">
        <f>Заполните_Список!P432</f>
        <v>0</v>
      </c>
      <c r="W523" s="236">
        <f>Заполните_Список!Q432</f>
        <v>0</v>
      </c>
      <c r="X523" s="236">
        <f>Заполните_Список!R432</f>
        <v>0</v>
      </c>
      <c r="Y523" s="236">
        <f>Заполните_Список!S432</f>
        <v>0</v>
      </c>
      <c r="Z523" s="236">
        <f>Заполните_Список!T432</f>
        <v>0</v>
      </c>
      <c r="AA523" s="236">
        <f>Заполните_Список!U432</f>
        <v>0</v>
      </c>
      <c r="AB523" s="236">
        <f>Заполните_Список!V432</f>
        <v>0</v>
      </c>
      <c r="AC523" s="236">
        <f>Заполните_Список!W432</f>
        <v>0</v>
      </c>
      <c r="AD523" s="236">
        <f>Заполните_Список!X432</f>
        <v>0</v>
      </c>
      <c r="AE523" s="236">
        <f>Заполните_Список!Y432</f>
        <v>0</v>
      </c>
      <c r="AF523" s="236">
        <f>Заполните_Список!Z432</f>
        <v>0</v>
      </c>
      <c r="AG523" s="236">
        <f>Заполните_Список!AA432</f>
        <v>0</v>
      </c>
      <c r="AH523" s="236">
        <f>Заполните_Список!AB432</f>
        <v>0</v>
      </c>
      <c r="AI523" s="236">
        <f>Заполните_Список!AC432</f>
        <v>0</v>
      </c>
      <c r="AJ523" s="236">
        <f>Заполните_Список!AD432</f>
        <v>0</v>
      </c>
      <c r="AK523" s="236">
        <f>Заполните_Список!AE432</f>
        <v>0</v>
      </c>
      <c r="AL523" s="236">
        <f>Заполните_Список!AF432</f>
        <v>0</v>
      </c>
      <c r="AM523" s="236">
        <f>Заполните_Список!AG432</f>
        <v>0</v>
      </c>
      <c r="AN523" s="236">
        <f>Заполните_Список!AH432</f>
        <v>0</v>
      </c>
      <c r="AO523" s="236">
        <f>Заполните_Список!AI432</f>
        <v>0</v>
      </c>
      <c r="AP523" s="236">
        <f>Заполните_Список!AJ432</f>
        <v>0</v>
      </c>
      <c r="AQ523" s="236">
        <f>Заполните_Список!AK432</f>
        <v>0</v>
      </c>
    </row>
    <row r="524" spans="1:43" ht="18.75" customHeight="1">
      <c r="A524" s="243">
        <f>Заполните_Список!$B433</f>
        <v>521</v>
      </c>
      <c r="B524" s="244">
        <f>Заполните_Список!$C434</f>
        <v>0</v>
      </c>
      <c r="C524" s="258" t="str">
        <f t="shared" si="27"/>
        <v/>
      </c>
      <c r="D524" s="244">
        <f>Заполните_Список!$G434</f>
        <v>0</v>
      </c>
      <c r="E524" s="236"/>
      <c r="F524" s="243">
        <f t="shared" si="28"/>
        <v>521</v>
      </c>
      <c r="G524" s="236" t="e">
        <f>LEFT(Заполните_Список!$F434,FIND(" ",Заполните_Список!$F434,1)-1)</f>
        <v>#VALUE!</v>
      </c>
      <c r="H524" s="236" t="e">
        <f>MID(Заполните_Список!$F434,FIND(" ",Заполните_Список!$F434,1)+1,(FIND(" ",Заполните_Список!$F434,FIND(" ",Заполните_Список!$F434,1)+1)-FIND(" ",Заполните_Список!$F434,1))-1)</f>
        <v>#VALUE!</v>
      </c>
      <c r="I524" s="236" t="e">
        <f>RIGHT(Заполните_Список!$F434,LEN(Заполните_Список!$F434)-(FIND(" ",Заполните_Список!$F434,FIND(" ",Заполните_Список!$F434,1)+1)))</f>
        <v>#VALUE!</v>
      </c>
      <c r="J524" s="236"/>
      <c r="K524" s="347"/>
      <c r="L524" s="236"/>
      <c r="M524" s="236">
        <f>Заполните_Список!L434</f>
        <v>0</v>
      </c>
      <c r="N524" s="259" t="str">
        <f t="shared" si="29"/>
        <v/>
      </c>
      <c r="O524" s="236">
        <f>Заполните_Список!I434</f>
        <v>0</v>
      </c>
      <c r="P524" s="243"/>
      <c r="Q524" s="243"/>
      <c r="R524" s="243"/>
      <c r="S524" s="243"/>
      <c r="T524" s="236">
        <f>Заполните_Список!N433</f>
        <v>0</v>
      </c>
      <c r="U524" s="236">
        <f>Заполните_Список!O433</f>
        <v>0</v>
      </c>
      <c r="V524" s="236">
        <f>Заполните_Список!P433</f>
        <v>0</v>
      </c>
      <c r="W524" s="236">
        <f>Заполните_Список!Q433</f>
        <v>0</v>
      </c>
      <c r="X524" s="236">
        <f>Заполните_Список!R433</f>
        <v>0</v>
      </c>
      <c r="Y524" s="236">
        <f>Заполните_Список!S433</f>
        <v>0</v>
      </c>
      <c r="Z524" s="236">
        <f>Заполните_Список!T433</f>
        <v>0</v>
      </c>
      <c r="AA524" s="236">
        <f>Заполните_Список!U433</f>
        <v>0</v>
      </c>
      <c r="AB524" s="236">
        <f>Заполните_Список!V433</f>
        <v>0</v>
      </c>
      <c r="AC524" s="236">
        <f>Заполните_Список!W433</f>
        <v>0</v>
      </c>
      <c r="AD524" s="236">
        <f>Заполните_Список!X433</f>
        <v>0</v>
      </c>
      <c r="AE524" s="236">
        <f>Заполните_Список!Y433</f>
        <v>0</v>
      </c>
      <c r="AF524" s="236">
        <f>Заполните_Список!Z433</f>
        <v>0</v>
      </c>
      <c r="AG524" s="236">
        <f>Заполните_Список!AA433</f>
        <v>0</v>
      </c>
      <c r="AH524" s="236">
        <f>Заполните_Список!AB433</f>
        <v>0</v>
      </c>
      <c r="AI524" s="236">
        <f>Заполните_Список!AC433</f>
        <v>0</v>
      </c>
      <c r="AJ524" s="236">
        <f>Заполните_Список!AD433</f>
        <v>0</v>
      </c>
      <c r="AK524" s="236">
        <f>Заполните_Список!AE433</f>
        <v>0</v>
      </c>
      <c r="AL524" s="236">
        <f>Заполните_Список!AF433</f>
        <v>0</v>
      </c>
      <c r="AM524" s="236">
        <f>Заполните_Список!AG433</f>
        <v>0</v>
      </c>
      <c r="AN524" s="236">
        <f>Заполните_Список!AH433</f>
        <v>0</v>
      </c>
      <c r="AO524" s="236">
        <f>Заполните_Список!AI433</f>
        <v>0</v>
      </c>
      <c r="AP524" s="236">
        <f>Заполните_Список!AJ433</f>
        <v>0</v>
      </c>
      <c r="AQ524" s="236">
        <f>Заполните_Список!AK433</f>
        <v>0</v>
      </c>
    </row>
    <row r="525" spans="1:43" ht="18.75" customHeight="1">
      <c r="A525" s="243">
        <f>Заполните_Список!$B434</f>
        <v>522</v>
      </c>
      <c r="B525" s="244">
        <f>Заполните_Список!$C435</f>
        <v>0</v>
      </c>
      <c r="C525" s="258" t="str">
        <f t="shared" si="27"/>
        <v/>
      </c>
      <c r="D525" s="244">
        <f>Заполните_Список!$G435</f>
        <v>0</v>
      </c>
      <c r="E525" s="236"/>
      <c r="F525" s="243">
        <f t="shared" si="28"/>
        <v>522</v>
      </c>
      <c r="G525" s="236" t="e">
        <f>LEFT(Заполните_Список!$F435,FIND(" ",Заполните_Список!$F435,1)-1)</f>
        <v>#VALUE!</v>
      </c>
      <c r="H525" s="236" t="e">
        <f>MID(Заполните_Список!$F435,FIND(" ",Заполните_Список!$F435,1)+1,(FIND(" ",Заполните_Список!$F435,FIND(" ",Заполните_Список!$F435,1)+1)-FIND(" ",Заполните_Список!$F435,1))-1)</f>
        <v>#VALUE!</v>
      </c>
      <c r="I525" s="236" t="e">
        <f>RIGHT(Заполните_Список!$F435,LEN(Заполните_Список!$F435)-(FIND(" ",Заполните_Список!$F435,FIND(" ",Заполните_Список!$F435,1)+1)))</f>
        <v>#VALUE!</v>
      </c>
      <c r="J525" s="236"/>
      <c r="K525" s="347"/>
      <c r="L525" s="236"/>
      <c r="M525" s="236">
        <f>Заполните_Список!L435</f>
        <v>0</v>
      </c>
      <c r="N525" s="259" t="str">
        <f t="shared" si="29"/>
        <v/>
      </c>
      <c r="O525" s="236">
        <f>Заполните_Список!I435</f>
        <v>0</v>
      </c>
      <c r="P525" s="243"/>
      <c r="Q525" s="243"/>
      <c r="R525" s="243"/>
      <c r="S525" s="243"/>
      <c r="T525" s="236">
        <f>Заполните_Список!N434</f>
        <v>0</v>
      </c>
      <c r="U525" s="236">
        <f>Заполните_Список!O434</f>
        <v>0</v>
      </c>
      <c r="V525" s="236">
        <f>Заполните_Список!P434</f>
        <v>0</v>
      </c>
      <c r="W525" s="236">
        <f>Заполните_Список!Q434</f>
        <v>0</v>
      </c>
      <c r="X525" s="236">
        <f>Заполните_Список!R434</f>
        <v>0</v>
      </c>
      <c r="Y525" s="236">
        <f>Заполните_Список!S434</f>
        <v>0</v>
      </c>
      <c r="Z525" s="236">
        <f>Заполните_Список!T434</f>
        <v>0</v>
      </c>
      <c r="AA525" s="236">
        <f>Заполните_Список!U434</f>
        <v>0</v>
      </c>
      <c r="AB525" s="236">
        <f>Заполните_Список!V434</f>
        <v>0</v>
      </c>
      <c r="AC525" s="236">
        <f>Заполните_Список!W434</f>
        <v>0</v>
      </c>
      <c r="AD525" s="236">
        <f>Заполните_Список!X434</f>
        <v>0</v>
      </c>
      <c r="AE525" s="236">
        <f>Заполните_Список!Y434</f>
        <v>0</v>
      </c>
      <c r="AF525" s="236">
        <f>Заполните_Список!Z434</f>
        <v>0</v>
      </c>
      <c r="AG525" s="236">
        <f>Заполните_Список!AA434</f>
        <v>0</v>
      </c>
      <c r="AH525" s="236">
        <f>Заполните_Список!AB434</f>
        <v>0</v>
      </c>
      <c r="AI525" s="236">
        <f>Заполните_Список!AC434</f>
        <v>0</v>
      </c>
      <c r="AJ525" s="236">
        <f>Заполните_Список!AD434</f>
        <v>0</v>
      </c>
      <c r="AK525" s="236">
        <f>Заполните_Список!AE434</f>
        <v>0</v>
      </c>
      <c r="AL525" s="236">
        <f>Заполните_Список!AF434</f>
        <v>0</v>
      </c>
      <c r="AM525" s="236">
        <f>Заполните_Список!AG434</f>
        <v>0</v>
      </c>
      <c r="AN525" s="236">
        <f>Заполните_Список!AH434</f>
        <v>0</v>
      </c>
      <c r="AO525" s="236">
        <f>Заполните_Список!AI434</f>
        <v>0</v>
      </c>
      <c r="AP525" s="236">
        <f>Заполните_Список!AJ434</f>
        <v>0</v>
      </c>
      <c r="AQ525" s="236">
        <f>Заполните_Список!AK434</f>
        <v>0</v>
      </c>
    </row>
    <row r="526" spans="1:43" ht="18.75" customHeight="1">
      <c r="A526" s="243">
        <f>Заполните_Список!$B435</f>
        <v>523</v>
      </c>
      <c r="B526" s="244">
        <f>Заполните_Список!$C436</f>
        <v>0</v>
      </c>
      <c r="C526" s="258" t="str">
        <f t="shared" si="27"/>
        <v/>
      </c>
      <c r="D526" s="244">
        <f>Заполните_Список!$G436</f>
        <v>0</v>
      </c>
      <c r="E526" s="236"/>
      <c r="F526" s="243">
        <f t="shared" si="28"/>
        <v>523</v>
      </c>
      <c r="G526" s="236" t="e">
        <f>LEFT(Заполните_Список!$F436,FIND(" ",Заполните_Список!$F436,1)-1)</f>
        <v>#VALUE!</v>
      </c>
      <c r="H526" s="236" t="e">
        <f>MID(Заполните_Список!$F436,FIND(" ",Заполните_Список!$F436,1)+1,(FIND(" ",Заполните_Список!$F436,FIND(" ",Заполните_Список!$F436,1)+1)-FIND(" ",Заполните_Список!$F436,1))-1)</f>
        <v>#VALUE!</v>
      </c>
      <c r="I526" s="236" t="e">
        <f>RIGHT(Заполните_Список!$F436,LEN(Заполните_Список!$F436)-(FIND(" ",Заполните_Список!$F436,FIND(" ",Заполните_Список!$F436,1)+1)))</f>
        <v>#VALUE!</v>
      </c>
      <c r="J526" s="236"/>
      <c r="K526" s="347"/>
      <c r="L526" s="236"/>
      <c r="M526" s="236">
        <f>Заполните_Список!L436</f>
        <v>0</v>
      </c>
      <c r="N526" s="259" t="str">
        <f t="shared" si="29"/>
        <v/>
      </c>
      <c r="O526" s="236">
        <f>Заполните_Список!I436</f>
        <v>0</v>
      </c>
      <c r="P526" s="243"/>
      <c r="Q526" s="243"/>
      <c r="R526" s="243"/>
      <c r="S526" s="243"/>
      <c r="T526" s="236">
        <f>Заполните_Список!N435</f>
        <v>0</v>
      </c>
      <c r="U526" s="236">
        <f>Заполните_Список!O435</f>
        <v>0</v>
      </c>
      <c r="V526" s="236">
        <f>Заполните_Список!P435</f>
        <v>0</v>
      </c>
      <c r="W526" s="236">
        <f>Заполните_Список!Q435</f>
        <v>0</v>
      </c>
      <c r="X526" s="236">
        <f>Заполните_Список!R435</f>
        <v>0</v>
      </c>
      <c r="Y526" s="236">
        <f>Заполните_Список!S435</f>
        <v>0</v>
      </c>
      <c r="Z526" s="236">
        <f>Заполните_Список!T435</f>
        <v>0</v>
      </c>
      <c r="AA526" s="236">
        <f>Заполните_Список!U435</f>
        <v>0</v>
      </c>
      <c r="AB526" s="236">
        <f>Заполните_Список!V435</f>
        <v>0</v>
      </c>
      <c r="AC526" s="236">
        <f>Заполните_Список!W435</f>
        <v>0</v>
      </c>
      <c r="AD526" s="236">
        <f>Заполните_Список!X435</f>
        <v>0</v>
      </c>
      <c r="AE526" s="236">
        <f>Заполните_Список!Y435</f>
        <v>0</v>
      </c>
      <c r="AF526" s="236">
        <f>Заполните_Список!Z435</f>
        <v>0</v>
      </c>
      <c r="AG526" s="236">
        <f>Заполните_Список!AA435</f>
        <v>0</v>
      </c>
      <c r="AH526" s="236">
        <f>Заполните_Список!AB435</f>
        <v>0</v>
      </c>
      <c r="AI526" s="236">
        <f>Заполните_Список!AC435</f>
        <v>0</v>
      </c>
      <c r="AJ526" s="236">
        <f>Заполните_Список!AD435</f>
        <v>0</v>
      </c>
      <c r="AK526" s="236">
        <f>Заполните_Список!AE435</f>
        <v>0</v>
      </c>
      <c r="AL526" s="236">
        <f>Заполните_Список!AF435</f>
        <v>0</v>
      </c>
      <c r="AM526" s="236">
        <f>Заполните_Список!AG435</f>
        <v>0</v>
      </c>
      <c r="AN526" s="236">
        <f>Заполните_Список!AH435</f>
        <v>0</v>
      </c>
      <c r="AO526" s="236">
        <f>Заполните_Список!AI435</f>
        <v>0</v>
      </c>
      <c r="AP526" s="236">
        <f>Заполните_Список!AJ435</f>
        <v>0</v>
      </c>
      <c r="AQ526" s="236">
        <f>Заполните_Список!AK435</f>
        <v>0</v>
      </c>
    </row>
    <row r="527" spans="1:43" ht="18.75" customHeight="1">
      <c r="A527" s="243">
        <f>Заполните_Список!$B436</f>
        <v>524</v>
      </c>
      <c r="B527" s="244">
        <f>Заполните_Список!$C437</f>
        <v>0</v>
      </c>
      <c r="C527" s="258" t="str">
        <f t="shared" si="27"/>
        <v/>
      </c>
      <c r="D527" s="244">
        <f>Заполните_Список!$G437</f>
        <v>0</v>
      </c>
      <c r="E527" s="236"/>
      <c r="F527" s="243">
        <f t="shared" si="28"/>
        <v>524</v>
      </c>
      <c r="G527" s="236" t="e">
        <f>LEFT(Заполните_Список!$F437,FIND(" ",Заполните_Список!$F437,1)-1)</f>
        <v>#VALUE!</v>
      </c>
      <c r="H527" s="236" t="e">
        <f>MID(Заполните_Список!$F437,FIND(" ",Заполните_Список!$F437,1)+1,(FIND(" ",Заполните_Список!$F437,FIND(" ",Заполните_Список!$F437,1)+1)-FIND(" ",Заполните_Список!$F437,1))-1)</f>
        <v>#VALUE!</v>
      </c>
      <c r="I527" s="236" t="e">
        <f>RIGHT(Заполните_Список!$F437,LEN(Заполните_Список!$F437)-(FIND(" ",Заполните_Список!$F437,FIND(" ",Заполните_Список!$F437,1)+1)))</f>
        <v>#VALUE!</v>
      </c>
      <c r="J527" s="236"/>
      <c r="K527" s="347"/>
      <c r="L527" s="236"/>
      <c r="M527" s="236">
        <f>Заполните_Список!L437</f>
        <v>0</v>
      </c>
      <c r="N527" s="259" t="str">
        <f t="shared" si="29"/>
        <v/>
      </c>
      <c r="O527" s="236">
        <f>Заполните_Список!I437</f>
        <v>0</v>
      </c>
      <c r="P527" s="243"/>
      <c r="Q527" s="243"/>
      <c r="R527" s="243"/>
      <c r="S527" s="243"/>
      <c r="T527" s="236">
        <f>Заполните_Список!N436</f>
        <v>0</v>
      </c>
      <c r="U527" s="236">
        <f>Заполните_Список!O436</f>
        <v>0</v>
      </c>
      <c r="V527" s="236">
        <f>Заполните_Список!P436</f>
        <v>0</v>
      </c>
      <c r="W527" s="236">
        <f>Заполните_Список!Q436</f>
        <v>0</v>
      </c>
      <c r="X527" s="236">
        <f>Заполните_Список!R436</f>
        <v>0</v>
      </c>
      <c r="Y527" s="236">
        <f>Заполните_Список!S436</f>
        <v>0</v>
      </c>
      <c r="Z527" s="236">
        <f>Заполните_Список!T436</f>
        <v>0</v>
      </c>
      <c r="AA527" s="236">
        <f>Заполните_Список!U436</f>
        <v>0</v>
      </c>
      <c r="AB527" s="236">
        <f>Заполните_Список!V436</f>
        <v>0</v>
      </c>
      <c r="AC527" s="236">
        <f>Заполните_Список!W436</f>
        <v>0</v>
      </c>
      <c r="AD527" s="236">
        <f>Заполните_Список!X436</f>
        <v>0</v>
      </c>
      <c r="AE527" s="236">
        <f>Заполните_Список!Y436</f>
        <v>0</v>
      </c>
      <c r="AF527" s="236">
        <f>Заполните_Список!Z436</f>
        <v>0</v>
      </c>
      <c r="AG527" s="236">
        <f>Заполните_Список!AA436</f>
        <v>0</v>
      </c>
      <c r="AH527" s="236">
        <f>Заполните_Список!AB436</f>
        <v>0</v>
      </c>
      <c r="AI527" s="236">
        <f>Заполните_Список!AC436</f>
        <v>0</v>
      </c>
      <c r="AJ527" s="236">
        <f>Заполните_Список!AD436</f>
        <v>0</v>
      </c>
      <c r="AK527" s="236">
        <f>Заполните_Список!AE436</f>
        <v>0</v>
      </c>
      <c r="AL527" s="236">
        <f>Заполните_Список!AF436</f>
        <v>0</v>
      </c>
      <c r="AM527" s="236">
        <f>Заполните_Список!AG436</f>
        <v>0</v>
      </c>
      <c r="AN527" s="236">
        <f>Заполните_Список!AH436</f>
        <v>0</v>
      </c>
      <c r="AO527" s="236">
        <f>Заполните_Список!AI436</f>
        <v>0</v>
      </c>
      <c r="AP527" s="236">
        <f>Заполните_Список!AJ436</f>
        <v>0</v>
      </c>
      <c r="AQ527" s="236">
        <f>Заполните_Список!AK436</f>
        <v>0</v>
      </c>
    </row>
    <row r="528" spans="1:43" ht="18.75" customHeight="1">
      <c r="A528" s="243">
        <f>Заполните_Список!$B437</f>
        <v>525</v>
      </c>
      <c r="B528" s="244">
        <f>Заполните_Список!$C438</f>
        <v>0</v>
      </c>
      <c r="C528" s="258" t="str">
        <f t="shared" si="27"/>
        <v/>
      </c>
      <c r="D528" s="244">
        <f>Заполните_Список!$G438</f>
        <v>0</v>
      </c>
      <c r="E528" s="236"/>
      <c r="F528" s="243">
        <f t="shared" si="28"/>
        <v>525</v>
      </c>
      <c r="G528" s="236" t="e">
        <f>LEFT(Заполните_Список!$F438,FIND(" ",Заполните_Список!$F438,1)-1)</f>
        <v>#VALUE!</v>
      </c>
      <c r="H528" s="236" t="e">
        <f>MID(Заполните_Список!$F438,FIND(" ",Заполните_Список!$F438,1)+1,(FIND(" ",Заполните_Список!$F438,FIND(" ",Заполните_Список!$F438,1)+1)-FIND(" ",Заполните_Список!$F438,1))-1)</f>
        <v>#VALUE!</v>
      </c>
      <c r="I528" s="236" t="e">
        <f>RIGHT(Заполните_Список!$F438,LEN(Заполните_Список!$F438)-(FIND(" ",Заполните_Список!$F438,FIND(" ",Заполните_Список!$F438,1)+1)))</f>
        <v>#VALUE!</v>
      </c>
      <c r="J528" s="236"/>
      <c r="K528" s="347"/>
      <c r="L528" s="236"/>
      <c r="M528" s="236">
        <f>Заполните_Список!L438</f>
        <v>0</v>
      </c>
      <c r="N528" s="259" t="str">
        <f t="shared" si="29"/>
        <v/>
      </c>
      <c r="O528" s="236">
        <f>Заполните_Список!I438</f>
        <v>0</v>
      </c>
      <c r="P528" s="243"/>
      <c r="Q528" s="243"/>
      <c r="R528" s="243"/>
      <c r="S528" s="243"/>
      <c r="T528" s="236">
        <f>Заполните_Список!N437</f>
        <v>0</v>
      </c>
      <c r="U528" s="236">
        <f>Заполните_Список!O437</f>
        <v>0</v>
      </c>
      <c r="V528" s="236">
        <f>Заполните_Список!P437</f>
        <v>0</v>
      </c>
      <c r="W528" s="236">
        <f>Заполните_Список!Q437</f>
        <v>0</v>
      </c>
      <c r="X528" s="236">
        <f>Заполните_Список!R437</f>
        <v>0</v>
      </c>
      <c r="Y528" s="236">
        <f>Заполните_Список!S437</f>
        <v>0</v>
      </c>
      <c r="Z528" s="236">
        <f>Заполните_Список!T437</f>
        <v>0</v>
      </c>
      <c r="AA528" s="236">
        <f>Заполните_Список!U437</f>
        <v>0</v>
      </c>
      <c r="AB528" s="236">
        <f>Заполните_Список!V437</f>
        <v>0</v>
      </c>
      <c r="AC528" s="236">
        <f>Заполните_Список!W437</f>
        <v>0</v>
      </c>
      <c r="AD528" s="236">
        <f>Заполните_Список!X437</f>
        <v>0</v>
      </c>
      <c r="AE528" s="236">
        <f>Заполните_Список!Y437</f>
        <v>0</v>
      </c>
      <c r="AF528" s="236">
        <f>Заполните_Список!Z437</f>
        <v>0</v>
      </c>
      <c r="AG528" s="236">
        <f>Заполните_Список!AA437</f>
        <v>0</v>
      </c>
      <c r="AH528" s="236">
        <f>Заполните_Список!AB437</f>
        <v>0</v>
      </c>
      <c r="AI528" s="236">
        <f>Заполните_Список!AC437</f>
        <v>0</v>
      </c>
      <c r="AJ528" s="236">
        <f>Заполните_Список!AD437</f>
        <v>0</v>
      </c>
      <c r="AK528" s="236">
        <f>Заполните_Список!AE437</f>
        <v>0</v>
      </c>
      <c r="AL528" s="236">
        <f>Заполните_Список!AF437</f>
        <v>0</v>
      </c>
      <c r="AM528" s="236">
        <f>Заполните_Список!AG437</f>
        <v>0</v>
      </c>
      <c r="AN528" s="236">
        <f>Заполните_Список!AH437</f>
        <v>0</v>
      </c>
      <c r="AO528" s="236">
        <f>Заполните_Список!AI437</f>
        <v>0</v>
      </c>
      <c r="AP528" s="236">
        <f>Заполните_Список!AJ437</f>
        <v>0</v>
      </c>
      <c r="AQ528" s="236">
        <f>Заполните_Список!AK437</f>
        <v>0</v>
      </c>
    </row>
    <row r="529" spans="1:43" ht="18.75" customHeight="1">
      <c r="A529" s="243">
        <f>Заполните_Список!$B438</f>
        <v>526</v>
      </c>
      <c r="B529" s="244">
        <f>Заполните_Список!$C439</f>
        <v>0</v>
      </c>
      <c r="C529" s="258" t="str">
        <f t="shared" si="27"/>
        <v/>
      </c>
      <c r="D529" s="244">
        <f>Заполните_Список!$G439</f>
        <v>0</v>
      </c>
      <c r="E529" s="236"/>
      <c r="F529" s="243">
        <f t="shared" si="28"/>
        <v>526</v>
      </c>
      <c r="G529" s="236" t="e">
        <f>LEFT(Заполните_Список!$F439,FIND(" ",Заполните_Список!$F439,1)-1)</f>
        <v>#VALUE!</v>
      </c>
      <c r="H529" s="236" t="e">
        <f>MID(Заполните_Список!$F439,FIND(" ",Заполните_Список!$F439,1)+1,(FIND(" ",Заполните_Список!$F439,FIND(" ",Заполните_Список!$F439,1)+1)-FIND(" ",Заполните_Список!$F439,1))-1)</f>
        <v>#VALUE!</v>
      </c>
      <c r="I529" s="236" t="e">
        <f>RIGHT(Заполните_Список!$F439,LEN(Заполните_Список!$F439)-(FIND(" ",Заполните_Список!$F439,FIND(" ",Заполните_Список!$F439,1)+1)))</f>
        <v>#VALUE!</v>
      </c>
      <c r="J529" s="236"/>
      <c r="K529" s="347"/>
      <c r="L529" s="236"/>
      <c r="M529" s="236">
        <f>Заполните_Список!L439</f>
        <v>0</v>
      </c>
      <c r="N529" s="259" t="str">
        <f t="shared" si="29"/>
        <v/>
      </c>
      <c r="O529" s="236">
        <f>Заполните_Список!I439</f>
        <v>0</v>
      </c>
      <c r="P529" s="243"/>
      <c r="Q529" s="243"/>
      <c r="R529" s="243"/>
      <c r="S529" s="243"/>
      <c r="T529" s="236">
        <f>Заполните_Список!N438</f>
        <v>0</v>
      </c>
      <c r="U529" s="236">
        <f>Заполните_Список!O438</f>
        <v>0</v>
      </c>
      <c r="V529" s="236">
        <f>Заполните_Список!P438</f>
        <v>0</v>
      </c>
      <c r="W529" s="236">
        <f>Заполните_Список!Q438</f>
        <v>0</v>
      </c>
      <c r="X529" s="236">
        <f>Заполните_Список!R438</f>
        <v>0</v>
      </c>
      <c r="Y529" s="236">
        <f>Заполните_Список!S438</f>
        <v>0</v>
      </c>
      <c r="Z529" s="236">
        <f>Заполните_Список!T438</f>
        <v>0</v>
      </c>
      <c r="AA529" s="236">
        <f>Заполните_Список!U438</f>
        <v>0</v>
      </c>
      <c r="AB529" s="236">
        <f>Заполните_Список!V438</f>
        <v>0</v>
      </c>
      <c r="AC529" s="236">
        <f>Заполните_Список!W438</f>
        <v>0</v>
      </c>
      <c r="AD529" s="236">
        <f>Заполните_Список!X438</f>
        <v>0</v>
      </c>
      <c r="AE529" s="236">
        <f>Заполните_Список!Y438</f>
        <v>0</v>
      </c>
      <c r="AF529" s="236">
        <f>Заполните_Список!Z438</f>
        <v>0</v>
      </c>
      <c r="AG529" s="236">
        <f>Заполните_Список!AA438</f>
        <v>0</v>
      </c>
      <c r="AH529" s="236">
        <f>Заполните_Список!AB438</f>
        <v>0</v>
      </c>
      <c r="AI529" s="236">
        <f>Заполните_Список!AC438</f>
        <v>0</v>
      </c>
      <c r="AJ529" s="236">
        <f>Заполните_Список!AD438</f>
        <v>0</v>
      </c>
      <c r="AK529" s="236">
        <f>Заполните_Список!AE438</f>
        <v>0</v>
      </c>
      <c r="AL529" s="236">
        <f>Заполните_Список!AF438</f>
        <v>0</v>
      </c>
      <c r="AM529" s="236">
        <f>Заполните_Список!AG438</f>
        <v>0</v>
      </c>
      <c r="AN529" s="236">
        <f>Заполните_Список!AH438</f>
        <v>0</v>
      </c>
      <c r="AO529" s="236">
        <f>Заполните_Список!AI438</f>
        <v>0</v>
      </c>
      <c r="AP529" s="236">
        <f>Заполните_Список!AJ438</f>
        <v>0</v>
      </c>
      <c r="AQ529" s="236">
        <f>Заполните_Список!AK438</f>
        <v>0</v>
      </c>
    </row>
    <row r="530" spans="1:43" ht="18.75" customHeight="1">
      <c r="A530" s="243">
        <f>Заполните_Список!$B439</f>
        <v>527</v>
      </c>
      <c r="B530" s="244">
        <f>Заполните_Список!$C440</f>
        <v>0</v>
      </c>
      <c r="C530" s="258" t="str">
        <f t="shared" si="27"/>
        <v/>
      </c>
      <c r="D530" s="244">
        <f>Заполните_Список!$G440</f>
        <v>0</v>
      </c>
      <c r="E530" s="236"/>
      <c r="F530" s="243">
        <f t="shared" si="28"/>
        <v>527</v>
      </c>
      <c r="G530" s="236" t="e">
        <f>LEFT(Заполните_Список!$F440,FIND(" ",Заполните_Список!$F440,1)-1)</f>
        <v>#VALUE!</v>
      </c>
      <c r="H530" s="236" t="e">
        <f>MID(Заполните_Список!$F440,FIND(" ",Заполните_Список!$F440,1)+1,(FIND(" ",Заполните_Список!$F440,FIND(" ",Заполните_Список!$F440,1)+1)-FIND(" ",Заполните_Список!$F440,1))-1)</f>
        <v>#VALUE!</v>
      </c>
      <c r="I530" s="236" t="e">
        <f>RIGHT(Заполните_Список!$F440,LEN(Заполните_Список!$F440)-(FIND(" ",Заполните_Список!$F440,FIND(" ",Заполните_Список!$F440,1)+1)))</f>
        <v>#VALUE!</v>
      </c>
      <c r="J530" s="236"/>
      <c r="K530" s="347"/>
      <c r="L530" s="236"/>
      <c r="M530" s="236">
        <f>Заполните_Список!L440</f>
        <v>0</v>
      </c>
      <c r="N530" s="259" t="str">
        <f t="shared" si="29"/>
        <v/>
      </c>
      <c r="O530" s="236">
        <f>Заполните_Список!I440</f>
        <v>0</v>
      </c>
      <c r="P530" s="243"/>
      <c r="Q530" s="243"/>
      <c r="R530" s="243"/>
      <c r="S530" s="243"/>
      <c r="T530" s="236">
        <f>Заполните_Список!N439</f>
        <v>0</v>
      </c>
      <c r="U530" s="236">
        <f>Заполните_Список!O439</f>
        <v>0</v>
      </c>
      <c r="V530" s="236">
        <f>Заполните_Список!P439</f>
        <v>0</v>
      </c>
      <c r="W530" s="236">
        <f>Заполните_Список!Q439</f>
        <v>0</v>
      </c>
      <c r="X530" s="236">
        <f>Заполните_Список!R439</f>
        <v>0</v>
      </c>
      <c r="Y530" s="236">
        <f>Заполните_Список!S439</f>
        <v>0</v>
      </c>
      <c r="Z530" s="236">
        <f>Заполните_Список!T439</f>
        <v>0</v>
      </c>
      <c r="AA530" s="236">
        <f>Заполните_Список!U439</f>
        <v>0</v>
      </c>
      <c r="AB530" s="236">
        <f>Заполните_Список!V439</f>
        <v>0</v>
      </c>
      <c r="AC530" s="236">
        <f>Заполните_Список!W439</f>
        <v>0</v>
      </c>
      <c r="AD530" s="236">
        <f>Заполните_Список!X439</f>
        <v>0</v>
      </c>
      <c r="AE530" s="236">
        <f>Заполните_Список!Y439</f>
        <v>0</v>
      </c>
      <c r="AF530" s="236">
        <f>Заполните_Список!Z439</f>
        <v>0</v>
      </c>
      <c r="AG530" s="236">
        <f>Заполните_Список!AA439</f>
        <v>0</v>
      </c>
      <c r="AH530" s="236">
        <f>Заполните_Список!AB439</f>
        <v>0</v>
      </c>
      <c r="AI530" s="236">
        <f>Заполните_Список!AC439</f>
        <v>0</v>
      </c>
      <c r="AJ530" s="236">
        <f>Заполните_Список!AD439</f>
        <v>0</v>
      </c>
      <c r="AK530" s="236">
        <f>Заполните_Список!AE439</f>
        <v>0</v>
      </c>
      <c r="AL530" s="236">
        <f>Заполните_Список!AF439</f>
        <v>0</v>
      </c>
      <c r="AM530" s="236">
        <f>Заполните_Список!AG439</f>
        <v>0</v>
      </c>
      <c r="AN530" s="236">
        <f>Заполните_Список!AH439</f>
        <v>0</v>
      </c>
      <c r="AO530" s="236">
        <f>Заполните_Список!AI439</f>
        <v>0</v>
      </c>
      <c r="AP530" s="236">
        <f>Заполните_Список!AJ439</f>
        <v>0</v>
      </c>
      <c r="AQ530" s="236">
        <f>Заполните_Список!AK439</f>
        <v>0</v>
      </c>
    </row>
    <row r="531" spans="1:43" ht="18.75" customHeight="1">
      <c r="A531" s="243">
        <f>Заполните_Список!$B440</f>
        <v>528</v>
      </c>
      <c r="B531" s="244">
        <f>Заполните_Список!$C441</f>
        <v>0</v>
      </c>
      <c r="C531" s="258" t="str">
        <f t="shared" si="27"/>
        <v/>
      </c>
      <c r="D531" s="244">
        <f>Заполните_Список!$G441</f>
        <v>0</v>
      </c>
      <c r="E531" s="236"/>
      <c r="F531" s="243">
        <f t="shared" si="28"/>
        <v>528</v>
      </c>
      <c r="G531" s="236" t="e">
        <f>LEFT(Заполните_Список!$F441,FIND(" ",Заполните_Список!$F441,1)-1)</f>
        <v>#VALUE!</v>
      </c>
      <c r="H531" s="236" t="e">
        <f>MID(Заполните_Список!$F441,FIND(" ",Заполните_Список!$F441,1)+1,(FIND(" ",Заполните_Список!$F441,FIND(" ",Заполните_Список!$F441,1)+1)-FIND(" ",Заполните_Список!$F441,1))-1)</f>
        <v>#VALUE!</v>
      </c>
      <c r="I531" s="236" t="e">
        <f>RIGHT(Заполните_Список!$F441,LEN(Заполните_Список!$F441)-(FIND(" ",Заполните_Список!$F441,FIND(" ",Заполните_Список!$F441,1)+1)))</f>
        <v>#VALUE!</v>
      </c>
      <c r="J531" s="236"/>
      <c r="K531" s="347"/>
      <c r="L531" s="236"/>
      <c r="M531" s="236">
        <f>Заполните_Список!L441</f>
        <v>0</v>
      </c>
      <c r="N531" s="259" t="str">
        <f t="shared" si="29"/>
        <v/>
      </c>
      <c r="O531" s="236">
        <f>Заполните_Список!I441</f>
        <v>0</v>
      </c>
      <c r="P531" s="243"/>
      <c r="Q531" s="243"/>
      <c r="R531" s="243"/>
      <c r="S531" s="243"/>
      <c r="T531" s="236">
        <f>Заполните_Список!N440</f>
        <v>0</v>
      </c>
      <c r="U531" s="236">
        <f>Заполните_Список!O440</f>
        <v>0</v>
      </c>
      <c r="V531" s="236">
        <f>Заполните_Список!P440</f>
        <v>0</v>
      </c>
      <c r="W531" s="236">
        <f>Заполните_Список!Q440</f>
        <v>0</v>
      </c>
      <c r="X531" s="236">
        <f>Заполните_Список!R440</f>
        <v>0</v>
      </c>
      <c r="Y531" s="236">
        <f>Заполните_Список!S440</f>
        <v>0</v>
      </c>
      <c r="Z531" s="236">
        <f>Заполните_Список!T440</f>
        <v>0</v>
      </c>
      <c r="AA531" s="236">
        <f>Заполните_Список!U440</f>
        <v>0</v>
      </c>
      <c r="AB531" s="236">
        <f>Заполните_Список!V440</f>
        <v>0</v>
      </c>
      <c r="AC531" s="236">
        <f>Заполните_Список!W440</f>
        <v>0</v>
      </c>
      <c r="AD531" s="236">
        <f>Заполните_Список!X440</f>
        <v>0</v>
      </c>
      <c r="AE531" s="236">
        <f>Заполните_Список!Y440</f>
        <v>0</v>
      </c>
      <c r="AF531" s="236">
        <f>Заполните_Список!Z440</f>
        <v>0</v>
      </c>
      <c r="AG531" s="236">
        <f>Заполните_Список!AA440</f>
        <v>0</v>
      </c>
      <c r="AH531" s="236">
        <f>Заполните_Список!AB440</f>
        <v>0</v>
      </c>
      <c r="AI531" s="236">
        <f>Заполните_Список!AC440</f>
        <v>0</v>
      </c>
      <c r="AJ531" s="236">
        <f>Заполните_Список!AD440</f>
        <v>0</v>
      </c>
      <c r="AK531" s="236">
        <f>Заполните_Список!AE440</f>
        <v>0</v>
      </c>
      <c r="AL531" s="236">
        <f>Заполните_Список!AF440</f>
        <v>0</v>
      </c>
      <c r="AM531" s="236">
        <f>Заполните_Список!AG440</f>
        <v>0</v>
      </c>
      <c r="AN531" s="236">
        <f>Заполните_Список!AH440</f>
        <v>0</v>
      </c>
      <c r="AO531" s="236">
        <f>Заполните_Список!AI440</f>
        <v>0</v>
      </c>
      <c r="AP531" s="236">
        <f>Заполните_Список!AJ440</f>
        <v>0</v>
      </c>
      <c r="AQ531" s="236">
        <f>Заполните_Список!AK440</f>
        <v>0</v>
      </c>
    </row>
    <row r="532" spans="1:43" ht="18.75" customHeight="1">
      <c r="A532" s="243">
        <f>Заполните_Список!$B441</f>
        <v>529</v>
      </c>
      <c r="B532" s="244">
        <f>Заполните_Список!$C442</f>
        <v>0</v>
      </c>
      <c r="C532" s="258" t="str">
        <f t="shared" si="27"/>
        <v/>
      </c>
      <c r="D532" s="244">
        <f>Заполните_Список!$G442</f>
        <v>0</v>
      </c>
      <c r="E532" s="236"/>
      <c r="F532" s="243">
        <f t="shared" si="28"/>
        <v>529</v>
      </c>
      <c r="G532" s="236" t="e">
        <f>LEFT(Заполните_Список!$F442,FIND(" ",Заполните_Список!$F442,1)-1)</f>
        <v>#VALUE!</v>
      </c>
      <c r="H532" s="236" t="e">
        <f>MID(Заполните_Список!$F442,FIND(" ",Заполните_Список!$F442,1)+1,(FIND(" ",Заполните_Список!$F442,FIND(" ",Заполните_Список!$F442,1)+1)-FIND(" ",Заполните_Список!$F442,1))-1)</f>
        <v>#VALUE!</v>
      </c>
      <c r="I532" s="236" t="e">
        <f>RIGHT(Заполните_Список!$F442,LEN(Заполните_Список!$F442)-(FIND(" ",Заполните_Список!$F442,FIND(" ",Заполните_Список!$F442,1)+1)))</f>
        <v>#VALUE!</v>
      </c>
      <c r="J532" s="236"/>
      <c r="K532" s="347"/>
      <c r="L532" s="236"/>
      <c r="M532" s="236">
        <f>Заполните_Список!L442</f>
        <v>0</v>
      </c>
      <c r="N532" s="259" t="str">
        <f t="shared" si="29"/>
        <v/>
      </c>
      <c r="O532" s="236">
        <f>Заполните_Список!I442</f>
        <v>0</v>
      </c>
      <c r="P532" s="243"/>
      <c r="Q532" s="243"/>
      <c r="R532" s="243"/>
      <c r="S532" s="243"/>
      <c r="T532" s="236">
        <f>Заполните_Список!N441</f>
        <v>0</v>
      </c>
      <c r="U532" s="236">
        <f>Заполните_Список!O441</f>
        <v>0</v>
      </c>
      <c r="V532" s="236">
        <f>Заполните_Список!P441</f>
        <v>0</v>
      </c>
      <c r="W532" s="236">
        <f>Заполните_Список!Q441</f>
        <v>0</v>
      </c>
      <c r="X532" s="236">
        <f>Заполните_Список!R441</f>
        <v>0</v>
      </c>
      <c r="Y532" s="236">
        <f>Заполните_Список!S441</f>
        <v>0</v>
      </c>
      <c r="Z532" s="236">
        <f>Заполните_Список!T441</f>
        <v>0</v>
      </c>
      <c r="AA532" s="236">
        <f>Заполните_Список!U441</f>
        <v>0</v>
      </c>
      <c r="AB532" s="236">
        <f>Заполните_Список!V441</f>
        <v>0</v>
      </c>
      <c r="AC532" s="236">
        <f>Заполните_Список!W441</f>
        <v>0</v>
      </c>
      <c r="AD532" s="236">
        <f>Заполните_Список!X441</f>
        <v>0</v>
      </c>
      <c r="AE532" s="236">
        <f>Заполните_Список!Y441</f>
        <v>0</v>
      </c>
      <c r="AF532" s="236">
        <f>Заполните_Список!Z441</f>
        <v>0</v>
      </c>
      <c r="AG532" s="236">
        <f>Заполните_Список!AA441</f>
        <v>0</v>
      </c>
      <c r="AH532" s="236">
        <f>Заполните_Список!AB441</f>
        <v>0</v>
      </c>
      <c r="AI532" s="236">
        <f>Заполните_Список!AC441</f>
        <v>0</v>
      </c>
      <c r="AJ532" s="236">
        <f>Заполните_Список!AD441</f>
        <v>0</v>
      </c>
      <c r="AK532" s="236">
        <f>Заполните_Список!AE441</f>
        <v>0</v>
      </c>
      <c r="AL532" s="236">
        <f>Заполните_Список!AF441</f>
        <v>0</v>
      </c>
      <c r="AM532" s="236">
        <f>Заполните_Список!AG441</f>
        <v>0</v>
      </c>
      <c r="AN532" s="236">
        <f>Заполните_Список!AH441</f>
        <v>0</v>
      </c>
      <c r="AO532" s="236">
        <f>Заполните_Список!AI441</f>
        <v>0</v>
      </c>
      <c r="AP532" s="236">
        <f>Заполните_Список!AJ441</f>
        <v>0</v>
      </c>
      <c r="AQ532" s="236">
        <f>Заполните_Список!AK441</f>
        <v>0</v>
      </c>
    </row>
    <row r="533" spans="1:43" ht="18.75" customHeight="1">
      <c r="A533" s="243">
        <f>Заполните_Список!$B442</f>
        <v>530</v>
      </c>
      <c r="B533" s="244">
        <f>Заполните_Список!$C443</f>
        <v>0</v>
      </c>
      <c r="C533" s="258" t="str">
        <f t="shared" si="27"/>
        <v/>
      </c>
      <c r="D533" s="244">
        <f>Заполните_Список!$G443</f>
        <v>0</v>
      </c>
      <c r="E533" s="236"/>
      <c r="F533" s="243">
        <f t="shared" si="28"/>
        <v>530</v>
      </c>
      <c r="G533" s="236" t="e">
        <f>LEFT(Заполните_Список!$F443,FIND(" ",Заполните_Список!$F443,1)-1)</f>
        <v>#VALUE!</v>
      </c>
      <c r="H533" s="236" t="e">
        <f>MID(Заполните_Список!$F443,FIND(" ",Заполните_Список!$F443,1)+1,(FIND(" ",Заполните_Список!$F443,FIND(" ",Заполните_Список!$F443,1)+1)-FIND(" ",Заполните_Список!$F443,1))-1)</f>
        <v>#VALUE!</v>
      </c>
      <c r="I533" s="236" t="e">
        <f>RIGHT(Заполните_Список!$F443,LEN(Заполните_Список!$F443)-(FIND(" ",Заполните_Список!$F443,FIND(" ",Заполните_Список!$F443,1)+1)))</f>
        <v>#VALUE!</v>
      </c>
      <c r="J533" s="236"/>
      <c r="K533" s="347"/>
      <c r="L533" s="236"/>
      <c r="M533" s="236">
        <f>Заполните_Список!L443</f>
        <v>0</v>
      </c>
      <c r="N533" s="259" t="str">
        <f t="shared" si="29"/>
        <v/>
      </c>
      <c r="O533" s="236">
        <f>Заполните_Список!I443</f>
        <v>0</v>
      </c>
      <c r="P533" s="243"/>
      <c r="Q533" s="243"/>
      <c r="R533" s="243"/>
      <c r="S533" s="243"/>
      <c r="T533" s="236">
        <f>Заполните_Список!N442</f>
        <v>0</v>
      </c>
      <c r="U533" s="236">
        <f>Заполните_Список!O442</f>
        <v>0</v>
      </c>
      <c r="V533" s="236">
        <f>Заполните_Список!P442</f>
        <v>0</v>
      </c>
      <c r="W533" s="236">
        <f>Заполните_Список!Q442</f>
        <v>0</v>
      </c>
      <c r="X533" s="236">
        <f>Заполните_Список!R442</f>
        <v>0</v>
      </c>
      <c r="Y533" s="236">
        <f>Заполните_Список!S442</f>
        <v>0</v>
      </c>
      <c r="Z533" s="236">
        <f>Заполните_Список!T442</f>
        <v>0</v>
      </c>
      <c r="AA533" s="236">
        <f>Заполните_Список!U442</f>
        <v>0</v>
      </c>
      <c r="AB533" s="236">
        <f>Заполните_Список!V442</f>
        <v>0</v>
      </c>
      <c r="AC533" s="236">
        <f>Заполните_Список!W442</f>
        <v>0</v>
      </c>
      <c r="AD533" s="236">
        <f>Заполните_Список!X442</f>
        <v>0</v>
      </c>
      <c r="AE533" s="236">
        <f>Заполните_Список!Y442</f>
        <v>0</v>
      </c>
      <c r="AF533" s="236">
        <f>Заполните_Список!Z442</f>
        <v>0</v>
      </c>
      <c r="AG533" s="236">
        <f>Заполните_Список!AA442</f>
        <v>0</v>
      </c>
      <c r="AH533" s="236">
        <f>Заполните_Список!AB442</f>
        <v>0</v>
      </c>
      <c r="AI533" s="236">
        <f>Заполните_Список!AC442</f>
        <v>0</v>
      </c>
      <c r="AJ533" s="236">
        <f>Заполните_Список!AD442</f>
        <v>0</v>
      </c>
      <c r="AK533" s="236">
        <f>Заполните_Список!AE442</f>
        <v>0</v>
      </c>
      <c r="AL533" s="236">
        <f>Заполните_Список!AF442</f>
        <v>0</v>
      </c>
      <c r="AM533" s="236">
        <f>Заполните_Список!AG442</f>
        <v>0</v>
      </c>
      <c r="AN533" s="236">
        <f>Заполните_Список!AH442</f>
        <v>0</v>
      </c>
      <c r="AO533" s="236">
        <f>Заполните_Список!AI442</f>
        <v>0</v>
      </c>
      <c r="AP533" s="236">
        <f>Заполните_Список!AJ442</f>
        <v>0</v>
      </c>
      <c r="AQ533" s="236">
        <f>Заполните_Список!AK442</f>
        <v>0</v>
      </c>
    </row>
    <row r="534" spans="1:43" ht="18.75" customHeight="1">
      <c r="A534" s="243">
        <f>Заполните_Список!$B443</f>
        <v>531</v>
      </c>
      <c r="B534" s="244">
        <f>Заполните_Список!$C444</f>
        <v>0</v>
      </c>
      <c r="C534" s="258" t="str">
        <f t="shared" si="27"/>
        <v/>
      </c>
      <c r="D534" s="244">
        <f>Заполните_Список!$G444</f>
        <v>0</v>
      </c>
      <c r="E534" s="236"/>
      <c r="F534" s="243">
        <f t="shared" si="28"/>
        <v>531</v>
      </c>
      <c r="G534" s="236" t="e">
        <f>LEFT(Заполните_Список!$F444,FIND(" ",Заполните_Список!$F444,1)-1)</f>
        <v>#VALUE!</v>
      </c>
      <c r="H534" s="236" t="e">
        <f>MID(Заполните_Список!$F444,FIND(" ",Заполните_Список!$F444,1)+1,(FIND(" ",Заполните_Список!$F444,FIND(" ",Заполните_Список!$F444,1)+1)-FIND(" ",Заполните_Список!$F444,1))-1)</f>
        <v>#VALUE!</v>
      </c>
      <c r="I534" s="236" t="e">
        <f>RIGHT(Заполните_Список!$F444,LEN(Заполните_Список!$F444)-(FIND(" ",Заполните_Список!$F444,FIND(" ",Заполните_Список!$F444,1)+1)))</f>
        <v>#VALUE!</v>
      </c>
      <c r="J534" s="236"/>
      <c r="K534" s="347"/>
      <c r="L534" s="236"/>
      <c r="M534" s="236">
        <f>Заполните_Список!L444</f>
        <v>0</v>
      </c>
      <c r="N534" s="259" t="str">
        <f t="shared" si="29"/>
        <v/>
      </c>
      <c r="O534" s="236">
        <f>Заполните_Список!I444</f>
        <v>0</v>
      </c>
      <c r="P534" s="243"/>
      <c r="Q534" s="243"/>
      <c r="R534" s="243"/>
      <c r="S534" s="243"/>
      <c r="T534" s="236">
        <f>Заполните_Список!N443</f>
        <v>0</v>
      </c>
      <c r="U534" s="236">
        <f>Заполните_Список!O443</f>
        <v>0</v>
      </c>
      <c r="V534" s="236">
        <f>Заполните_Список!P443</f>
        <v>0</v>
      </c>
      <c r="W534" s="236">
        <f>Заполните_Список!Q443</f>
        <v>0</v>
      </c>
      <c r="X534" s="236">
        <f>Заполните_Список!R443</f>
        <v>0</v>
      </c>
      <c r="Y534" s="236">
        <f>Заполните_Список!S443</f>
        <v>0</v>
      </c>
      <c r="Z534" s="236">
        <f>Заполните_Список!T443</f>
        <v>0</v>
      </c>
      <c r="AA534" s="236">
        <f>Заполните_Список!U443</f>
        <v>0</v>
      </c>
      <c r="AB534" s="236">
        <f>Заполните_Список!V443</f>
        <v>0</v>
      </c>
      <c r="AC534" s="236">
        <f>Заполните_Список!W443</f>
        <v>0</v>
      </c>
      <c r="AD534" s="236">
        <f>Заполните_Список!X443</f>
        <v>0</v>
      </c>
      <c r="AE534" s="236">
        <f>Заполните_Список!Y443</f>
        <v>0</v>
      </c>
      <c r="AF534" s="236">
        <f>Заполните_Список!Z443</f>
        <v>0</v>
      </c>
      <c r="AG534" s="236">
        <f>Заполните_Список!AA443</f>
        <v>0</v>
      </c>
      <c r="AH534" s="236">
        <f>Заполните_Список!AB443</f>
        <v>0</v>
      </c>
      <c r="AI534" s="236">
        <f>Заполните_Список!AC443</f>
        <v>0</v>
      </c>
      <c r="AJ534" s="236">
        <f>Заполните_Список!AD443</f>
        <v>0</v>
      </c>
      <c r="AK534" s="236">
        <f>Заполните_Список!AE443</f>
        <v>0</v>
      </c>
      <c r="AL534" s="236">
        <f>Заполните_Список!AF443</f>
        <v>0</v>
      </c>
      <c r="AM534" s="236">
        <f>Заполните_Список!AG443</f>
        <v>0</v>
      </c>
      <c r="AN534" s="236">
        <f>Заполните_Список!AH443</f>
        <v>0</v>
      </c>
      <c r="AO534" s="236">
        <f>Заполните_Список!AI443</f>
        <v>0</v>
      </c>
      <c r="AP534" s="236">
        <f>Заполните_Список!AJ443</f>
        <v>0</v>
      </c>
      <c r="AQ534" s="236">
        <f>Заполните_Список!AK443</f>
        <v>0</v>
      </c>
    </row>
    <row r="535" spans="1:43" ht="18.75" customHeight="1">
      <c r="A535" s="243">
        <f>Заполните_Список!$B444</f>
        <v>532</v>
      </c>
      <c r="B535" s="244">
        <f>Заполните_Список!$C445</f>
        <v>0</v>
      </c>
      <c r="C535" s="258" t="str">
        <f t="shared" si="27"/>
        <v/>
      </c>
      <c r="D535" s="244">
        <f>Заполните_Список!$G445</f>
        <v>0</v>
      </c>
      <c r="E535" s="236"/>
      <c r="F535" s="243">
        <f t="shared" si="28"/>
        <v>532</v>
      </c>
      <c r="G535" s="236" t="e">
        <f>LEFT(Заполните_Список!$F445,FIND(" ",Заполните_Список!$F445,1)-1)</f>
        <v>#VALUE!</v>
      </c>
      <c r="H535" s="236" t="e">
        <f>MID(Заполните_Список!$F445,FIND(" ",Заполните_Список!$F445,1)+1,(FIND(" ",Заполните_Список!$F445,FIND(" ",Заполните_Список!$F445,1)+1)-FIND(" ",Заполните_Список!$F445,1))-1)</f>
        <v>#VALUE!</v>
      </c>
      <c r="I535" s="236" t="e">
        <f>RIGHT(Заполните_Список!$F445,LEN(Заполните_Список!$F445)-(FIND(" ",Заполните_Список!$F445,FIND(" ",Заполните_Список!$F445,1)+1)))</f>
        <v>#VALUE!</v>
      </c>
      <c r="J535" s="236"/>
      <c r="K535" s="347"/>
      <c r="L535" s="236"/>
      <c r="M535" s="236">
        <f>Заполните_Список!L445</f>
        <v>0</v>
      </c>
      <c r="N535" s="259" t="str">
        <f t="shared" si="29"/>
        <v/>
      </c>
      <c r="O535" s="236">
        <f>Заполните_Список!I445</f>
        <v>0</v>
      </c>
      <c r="P535" s="243"/>
      <c r="Q535" s="243"/>
      <c r="R535" s="243"/>
      <c r="S535" s="243"/>
      <c r="T535" s="236">
        <f>Заполните_Список!N444</f>
        <v>0</v>
      </c>
      <c r="U535" s="236">
        <f>Заполните_Список!O444</f>
        <v>0</v>
      </c>
      <c r="V535" s="236">
        <f>Заполните_Список!P444</f>
        <v>0</v>
      </c>
      <c r="W535" s="236">
        <f>Заполните_Список!Q444</f>
        <v>0</v>
      </c>
      <c r="X535" s="236">
        <f>Заполните_Список!R444</f>
        <v>0</v>
      </c>
      <c r="Y535" s="236">
        <f>Заполните_Список!S444</f>
        <v>0</v>
      </c>
      <c r="Z535" s="236">
        <f>Заполните_Список!T444</f>
        <v>0</v>
      </c>
      <c r="AA535" s="236">
        <f>Заполните_Список!U444</f>
        <v>0</v>
      </c>
      <c r="AB535" s="236">
        <f>Заполните_Список!V444</f>
        <v>0</v>
      </c>
      <c r="AC535" s="236">
        <f>Заполните_Список!W444</f>
        <v>0</v>
      </c>
      <c r="AD535" s="236">
        <f>Заполните_Список!X444</f>
        <v>0</v>
      </c>
      <c r="AE535" s="236">
        <f>Заполните_Список!Y444</f>
        <v>0</v>
      </c>
      <c r="AF535" s="236">
        <f>Заполните_Список!Z444</f>
        <v>0</v>
      </c>
      <c r="AG535" s="236">
        <f>Заполните_Список!AA444</f>
        <v>0</v>
      </c>
      <c r="AH535" s="236">
        <f>Заполните_Список!AB444</f>
        <v>0</v>
      </c>
      <c r="AI535" s="236">
        <f>Заполните_Список!AC444</f>
        <v>0</v>
      </c>
      <c r="AJ535" s="236">
        <f>Заполните_Список!AD444</f>
        <v>0</v>
      </c>
      <c r="AK535" s="236">
        <f>Заполните_Список!AE444</f>
        <v>0</v>
      </c>
      <c r="AL535" s="236">
        <f>Заполните_Список!AF444</f>
        <v>0</v>
      </c>
      <c r="AM535" s="236">
        <f>Заполните_Список!AG444</f>
        <v>0</v>
      </c>
      <c r="AN535" s="236">
        <f>Заполните_Список!AH444</f>
        <v>0</v>
      </c>
      <c r="AO535" s="236">
        <f>Заполните_Список!AI444</f>
        <v>0</v>
      </c>
      <c r="AP535" s="236">
        <f>Заполните_Список!AJ444</f>
        <v>0</v>
      </c>
      <c r="AQ535" s="236">
        <f>Заполните_Список!AK444</f>
        <v>0</v>
      </c>
    </row>
    <row r="536" spans="1:43" ht="18.75" customHeight="1">
      <c r="A536" s="243">
        <f>Заполните_Список!$B445</f>
        <v>533</v>
      </c>
      <c r="B536" s="244">
        <f>Заполните_Список!$C446</f>
        <v>0</v>
      </c>
      <c r="C536" s="258" t="str">
        <f t="shared" si="27"/>
        <v/>
      </c>
      <c r="D536" s="244">
        <f>Заполните_Список!$G446</f>
        <v>0</v>
      </c>
      <c r="E536" s="236"/>
      <c r="F536" s="243">
        <f t="shared" si="28"/>
        <v>533</v>
      </c>
      <c r="G536" s="236" t="e">
        <f>LEFT(Заполните_Список!$F446,FIND(" ",Заполните_Список!$F446,1)-1)</f>
        <v>#VALUE!</v>
      </c>
      <c r="H536" s="236" t="e">
        <f>MID(Заполните_Список!$F446,FIND(" ",Заполните_Список!$F446,1)+1,(FIND(" ",Заполните_Список!$F446,FIND(" ",Заполните_Список!$F446,1)+1)-FIND(" ",Заполните_Список!$F446,1))-1)</f>
        <v>#VALUE!</v>
      </c>
      <c r="I536" s="236" t="e">
        <f>RIGHT(Заполните_Список!$F446,LEN(Заполните_Список!$F446)-(FIND(" ",Заполните_Список!$F446,FIND(" ",Заполните_Список!$F446,1)+1)))</f>
        <v>#VALUE!</v>
      </c>
      <c r="J536" s="236"/>
      <c r="K536" s="347"/>
      <c r="L536" s="236"/>
      <c r="M536" s="236">
        <f>Заполните_Список!L446</f>
        <v>0</v>
      </c>
      <c r="N536" s="259" t="str">
        <f t="shared" si="29"/>
        <v/>
      </c>
      <c r="O536" s="236">
        <f>Заполните_Список!I446</f>
        <v>0</v>
      </c>
      <c r="P536" s="243"/>
      <c r="Q536" s="243"/>
      <c r="R536" s="243"/>
      <c r="S536" s="243"/>
      <c r="T536" s="236">
        <f>Заполните_Список!N445</f>
        <v>0</v>
      </c>
      <c r="U536" s="236">
        <f>Заполните_Список!O445</f>
        <v>0</v>
      </c>
      <c r="V536" s="236">
        <f>Заполните_Список!P445</f>
        <v>0</v>
      </c>
      <c r="W536" s="236">
        <f>Заполните_Список!Q445</f>
        <v>0</v>
      </c>
      <c r="X536" s="236">
        <f>Заполните_Список!R445</f>
        <v>0</v>
      </c>
      <c r="Y536" s="236">
        <f>Заполните_Список!S445</f>
        <v>0</v>
      </c>
      <c r="Z536" s="236">
        <f>Заполните_Список!T445</f>
        <v>0</v>
      </c>
      <c r="AA536" s="236">
        <f>Заполните_Список!U445</f>
        <v>0</v>
      </c>
      <c r="AB536" s="236">
        <f>Заполните_Список!V445</f>
        <v>0</v>
      </c>
      <c r="AC536" s="236">
        <f>Заполните_Список!W445</f>
        <v>0</v>
      </c>
      <c r="AD536" s="236">
        <f>Заполните_Список!X445</f>
        <v>0</v>
      </c>
      <c r="AE536" s="236">
        <f>Заполните_Список!Y445</f>
        <v>0</v>
      </c>
      <c r="AF536" s="236">
        <f>Заполните_Список!Z445</f>
        <v>0</v>
      </c>
      <c r="AG536" s="236">
        <f>Заполните_Список!AA445</f>
        <v>0</v>
      </c>
      <c r="AH536" s="236">
        <f>Заполните_Список!AB445</f>
        <v>0</v>
      </c>
      <c r="AI536" s="236">
        <f>Заполните_Список!AC445</f>
        <v>0</v>
      </c>
      <c r="AJ536" s="236">
        <f>Заполните_Список!AD445</f>
        <v>0</v>
      </c>
      <c r="AK536" s="236">
        <f>Заполните_Список!AE445</f>
        <v>0</v>
      </c>
      <c r="AL536" s="236">
        <f>Заполните_Список!AF445</f>
        <v>0</v>
      </c>
      <c r="AM536" s="236">
        <f>Заполните_Список!AG445</f>
        <v>0</v>
      </c>
      <c r="AN536" s="236">
        <f>Заполните_Список!AH445</f>
        <v>0</v>
      </c>
      <c r="AO536" s="236">
        <f>Заполните_Список!AI445</f>
        <v>0</v>
      </c>
      <c r="AP536" s="236">
        <f>Заполните_Список!AJ445</f>
        <v>0</v>
      </c>
      <c r="AQ536" s="236">
        <f>Заполните_Список!AK445</f>
        <v>0</v>
      </c>
    </row>
    <row r="537" spans="1:43" ht="18.75" customHeight="1">
      <c r="A537" s="243">
        <f>Заполните_Список!$B446</f>
        <v>534</v>
      </c>
      <c r="B537" s="244">
        <f>Заполните_Список!$C447</f>
        <v>0</v>
      </c>
      <c r="C537" s="258" t="str">
        <f t="shared" si="27"/>
        <v/>
      </c>
      <c r="D537" s="244">
        <f>Заполните_Список!$G447</f>
        <v>0</v>
      </c>
      <c r="E537" s="236"/>
      <c r="F537" s="243">
        <f t="shared" si="28"/>
        <v>534</v>
      </c>
      <c r="G537" s="236" t="e">
        <f>LEFT(Заполните_Список!$F447,FIND(" ",Заполните_Список!$F447,1)-1)</f>
        <v>#VALUE!</v>
      </c>
      <c r="H537" s="236" t="e">
        <f>MID(Заполните_Список!$F447,FIND(" ",Заполните_Список!$F447,1)+1,(FIND(" ",Заполните_Список!$F447,FIND(" ",Заполните_Список!$F447,1)+1)-FIND(" ",Заполните_Список!$F447,1))-1)</f>
        <v>#VALUE!</v>
      </c>
      <c r="I537" s="236" t="e">
        <f>RIGHT(Заполните_Список!$F447,LEN(Заполните_Список!$F447)-(FIND(" ",Заполните_Список!$F447,FIND(" ",Заполните_Список!$F447,1)+1)))</f>
        <v>#VALUE!</v>
      </c>
      <c r="J537" s="236"/>
      <c r="K537" s="347"/>
      <c r="L537" s="236"/>
      <c r="M537" s="236">
        <f>Заполните_Список!L447</f>
        <v>0</v>
      </c>
      <c r="N537" s="259" t="str">
        <f t="shared" si="29"/>
        <v/>
      </c>
      <c r="O537" s="236">
        <f>Заполните_Список!I447</f>
        <v>0</v>
      </c>
      <c r="P537" s="243"/>
      <c r="Q537" s="243"/>
      <c r="R537" s="243"/>
      <c r="S537" s="243"/>
      <c r="T537" s="236">
        <f>Заполните_Список!N446</f>
        <v>0</v>
      </c>
      <c r="U537" s="236">
        <f>Заполните_Список!O446</f>
        <v>0</v>
      </c>
      <c r="V537" s="236">
        <f>Заполните_Список!P446</f>
        <v>0</v>
      </c>
      <c r="W537" s="236">
        <f>Заполните_Список!Q446</f>
        <v>0</v>
      </c>
      <c r="X537" s="236">
        <f>Заполните_Список!R446</f>
        <v>0</v>
      </c>
      <c r="Y537" s="236">
        <f>Заполните_Список!S446</f>
        <v>0</v>
      </c>
      <c r="Z537" s="236">
        <f>Заполните_Список!T446</f>
        <v>0</v>
      </c>
      <c r="AA537" s="236">
        <f>Заполните_Список!U446</f>
        <v>0</v>
      </c>
      <c r="AB537" s="236">
        <f>Заполните_Список!V446</f>
        <v>0</v>
      </c>
      <c r="AC537" s="236">
        <f>Заполните_Список!W446</f>
        <v>0</v>
      </c>
      <c r="AD537" s="236">
        <f>Заполните_Список!X446</f>
        <v>0</v>
      </c>
      <c r="AE537" s="236">
        <f>Заполните_Список!Y446</f>
        <v>0</v>
      </c>
      <c r="AF537" s="236">
        <f>Заполните_Список!Z446</f>
        <v>0</v>
      </c>
      <c r="AG537" s="236">
        <f>Заполните_Список!AA446</f>
        <v>0</v>
      </c>
      <c r="AH537" s="236">
        <f>Заполните_Список!AB446</f>
        <v>0</v>
      </c>
      <c r="AI537" s="236">
        <f>Заполните_Список!AC446</f>
        <v>0</v>
      </c>
      <c r="AJ537" s="236">
        <f>Заполните_Список!AD446</f>
        <v>0</v>
      </c>
      <c r="AK537" s="236">
        <f>Заполните_Список!AE446</f>
        <v>0</v>
      </c>
      <c r="AL537" s="236">
        <f>Заполните_Список!AF446</f>
        <v>0</v>
      </c>
      <c r="AM537" s="236">
        <f>Заполните_Список!AG446</f>
        <v>0</v>
      </c>
      <c r="AN537" s="236">
        <f>Заполните_Список!AH446</f>
        <v>0</v>
      </c>
      <c r="AO537" s="236">
        <f>Заполните_Список!AI446</f>
        <v>0</v>
      </c>
      <c r="AP537" s="236">
        <f>Заполните_Список!AJ446</f>
        <v>0</v>
      </c>
      <c r="AQ537" s="236">
        <f>Заполните_Список!AK446</f>
        <v>0</v>
      </c>
    </row>
    <row r="538" spans="1:43" ht="18.75" customHeight="1">
      <c r="A538" s="243">
        <f>Заполните_Список!$B447</f>
        <v>535</v>
      </c>
      <c r="B538" s="244">
        <f>Заполните_Список!$C448</f>
        <v>0</v>
      </c>
      <c r="C538" s="258" t="str">
        <f t="shared" si="27"/>
        <v/>
      </c>
      <c r="D538" s="244">
        <f>Заполните_Список!$G448</f>
        <v>0</v>
      </c>
      <c r="E538" s="236"/>
      <c r="F538" s="243">
        <f t="shared" si="28"/>
        <v>535</v>
      </c>
      <c r="G538" s="236" t="e">
        <f>LEFT(Заполните_Список!$F448,FIND(" ",Заполните_Список!$F448,1)-1)</f>
        <v>#VALUE!</v>
      </c>
      <c r="H538" s="236" t="e">
        <f>MID(Заполните_Список!$F448,FIND(" ",Заполните_Список!$F448,1)+1,(FIND(" ",Заполните_Список!$F448,FIND(" ",Заполните_Список!$F448,1)+1)-FIND(" ",Заполните_Список!$F448,1))-1)</f>
        <v>#VALUE!</v>
      </c>
      <c r="I538" s="236" t="e">
        <f>RIGHT(Заполните_Список!$F448,LEN(Заполните_Список!$F448)-(FIND(" ",Заполните_Список!$F448,FIND(" ",Заполните_Список!$F448,1)+1)))</f>
        <v>#VALUE!</v>
      </c>
      <c r="J538" s="236"/>
      <c r="K538" s="347"/>
      <c r="L538" s="236"/>
      <c r="M538" s="236">
        <f>Заполните_Список!L448</f>
        <v>0</v>
      </c>
      <c r="N538" s="259" t="str">
        <f t="shared" si="29"/>
        <v/>
      </c>
      <c r="O538" s="236">
        <f>Заполните_Список!I448</f>
        <v>0</v>
      </c>
      <c r="P538" s="243"/>
      <c r="Q538" s="243"/>
      <c r="R538" s="243"/>
      <c r="S538" s="243"/>
      <c r="T538" s="236">
        <f>Заполните_Список!N447</f>
        <v>0</v>
      </c>
      <c r="U538" s="236">
        <f>Заполните_Список!O447</f>
        <v>0</v>
      </c>
      <c r="V538" s="236">
        <f>Заполните_Список!P447</f>
        <v>0</v>
      </c>
      <c r="W538" s="236">
        <f>Заполните_Список!Q447</f>
        <v>0</v>
      </c>
      <c r="X538" s="236">
        <f>Заполните_Список!R447</f>
        <v>0</v>
      </c>
      <c r="Y538" s="236">
        <f>Заполните_Список!S447</f>
        <v>0</v>
      </c>
      <c r="Z538" s="236">
        <f>Заполните_Список!T447</f>
        <v>0</v>
      </c>
      <c r="AA538" s="236">
        <f>Заполните_Список!U447</f>
        <v>0</v>
      </c>
      <c r="AB538" s="236">
        <f>Заполните_Список!V447</f>
        <v>0</v>
      </c>
      <c r="AC538" s="236">
        <f>Заполните_Список!W447</f>
        <v>0</v>
      </c>
      <c r="AD538" s="236">
        <f>Заполните_Список!X447</f>
        <v>0</v>
      </c>
      <c r="AE538" s="236">
        <f>Заполните_Список!Y447</f>
        <v>0</v>
      </c>
      <c r="AF538" s="236">
        <f>Заполните_Список!Z447</f>
        <v>0</v>
      </c>
      <c r="AG538" s="236">
        <f>Заполните_Список!AA447</f>
        <v>0</v>
      </c>
      <c r="AH538" s="236">
        <f>Заполните_Список!AB447</f>
        <v>0</v>
      </c>
      <c r="AI538" s="236">
        <f>Заполните_Список!AC447</f>
        <v>0</v>
      </c>
      <c r="AJ538" s="236">
        <f>Заполните_Список!AD447</f>
        <v>0</v>
      </c>
      <c r="AK538" s="236">
        <f>Заполните_Список!AE447</f>
        <v>0</v>
      </c>
      <c r="AL538" s="236">
        <f>Заполните_Список!AF447</f>
        <v>0</v>
      </c>
      <c r="AM538" s="236">
        <f>Заполните_Список!AG447</f>
        <v>0</v>
      </c>
      <c r="AN538" s="236">
        <f>Заполните_Список!AH447</f>
        <v>0</v>
      </c>
      <c r="AO538" s="236">
        <f>Заполните_Список!AI447</f>
        <v>0</v>
      </c>
      <c r="AP538" s="236">
        <f>Заполните_Список!AJ447</f>
        <v>0</v>
      </c>
      <c r="AQ538" s="236">
        <f>Заполните_Список!AK447</f>
        <v>0</v>
      </c>
    </row>
    <row r="539" spans="1:43" ht="18.75" customHeight="1">
      <c r="A539" s="243">
        <f>Заполните_Список!$B448</f>
        <v>536</v>
      </c>
      <c r="B539" s="244">
        <f>Заполните_Список!$C449</f>
        <v>0</v>
      </c>
      <c r="C539" s="258" t="str">
        <f t="shared" si="27"/>
        <v/>
      </c>
      <c r="D539" s="244">
        <f>Заполните_Список!$G449</f>
        <v>0</v>
      </c>
      <c r="E539" s="236"/>
      <c r="F539" s="243">
        <f t="shared" si="28"/>
        <v>536</v>
      </c>
      <c r="G539" s="236" t="e">
        <f>LEFT(Заполните_Список!$F449,FIND(" ",Заполните_Список!$F449,1)-1)</f>
        <v>#VALUE!</v>
      </c>
      <c r="H539" s="236" t="e">
        <f>MID(Заполните_Список!$F449,FIND(" ",Заполните_Список!$F449,1)+1,(FIND(" ",Заполните_Список!$F449,FIND(" ",Заполните_Список!$F449,1)+1)-FIND(" ",Заполните_Список!$F449,1))-1)</f>
        <v>#VALUE!</v>
      </c>
      <c r="I539" s="236" t="e">
        <f>RIGHT(Заполните_Список!$F449,LEN(Заполните_Список!$F449)-(FIND(" ",Заполните_Список!$F449,FIND(" ",Заполните_Список!$F449,1)+1)))</f>
        <v>#VALUE!</v>
      </c>
      <c r="J539" s="236"/>
      <c r="K539" s="347"/>
      <c r="L539" s="236"/>
      <c r="M539" s="236">
        <f>Заполните_Список!L449</f>
        <v>0</v>
      </c>
      <c r="N539" s="259" t="str">
        <f t="shared" si="29"/>
        <v/>
      </c>
      <c r="O539" s="236">
        <f>Заполните_Список!I449</f>
        <v>0</v>
      </c>
      <c r="P539" s="243"/>
      <c r="Q539" s="243"/>
      <c r="R539" s="243"/>
      <c r="S539" s="243"/>
      <c r="T539" s="236">
        <f>Заполните_Список!N448</f>
        <v>0</v>
      </c>
      <c r="U539" s="236">
        <f>Заполните_Список!O448</f>
        <v>0</v>
      </c>
      <c r="V539" s="236">
        <f>Заполните_Список!P448</f>
        <v>0</v>
      </c>
      <c r="W539" s="236">
        <f>Заполните_Список!Q448</f>
        <v>0</v>
      </c>
      <c r="X539" s="236">
        <f>Заполните_Список!R448</f>
        <v>0</v>
      </c>
      <c r="Y539" s="236">
        <f>Заполните_Список!S448</f>
        <v>0</v>
      </c>
      <c r="Z539" s="236">
        <f>Заполните_Список!T448</f>
        <v>0</v>
      </c>
      <c r="AA539" s="236">
        <f>Заполните_Список!U448</f>
        <v>0</v>
      </c>
      <c r="AB539" s="236">
        <f>Заполните_Список!V448</f>
        <v>0</v>
      </c>
      <c r="AC539" s="236">
        <f>Заполните_Список!W448</f>
        <v>0</v>
      </c>
      <c r="AD539" s="236">
        <f>Заполните_Список!X448</f>
        <v>0</v>
      </c>
      <c r="AE539" s="236">
        <f>Заполните_Список!Y448</f>
        <v>0</v>
      </c>
      <c r="AF539" s="236">
        <f>Заполните_Список!Z448</f>
        <v>0</v>
      </c>
      <c r="AG539" s="236">
        <f>Заполните_Список!AA448</f>
        <v>0</v>
      </c>
      <c r="AH539" s="236">
        <f>Заполните_Список!AB448</f>
        <v>0</v>
      </c>
      <c r="AI539" s="236">
        <f>Заполните_Список!AC448</f>
        <v>0</v>
      </c>
      <c r="AJ539" s="236">
        <f>Заполните_Список!AD448</f>
        <v>0</v>
      </c>
      <c r="AK539" s="236">
        <f>Заполните_Список!AE448</f>
        <v>0</v>
      </c>
      <c r="AL539" s="236">
        <f>Заполните_Список!AF448</f>
        <v>0</v>
      </c>
      <c r="AM539" s="236">
        <f>Заполните_Список!AG448</f>
        <v>0</v>
      </c>
      <c r="AN539" s="236">
        <f>Заполните_Список!AH448</f>
        <v>0</v>
      </c>
      <c r="AO539" s="236">
        <f>Заполните_Список!AI448</f>
        <v>0</v>
      </c>
      <c r="AP539" s="236">
        <f>Заполните_Список!AJ448</f>
        <v>0</v>
      </c>
      <c r="AQ539" s="236">
        <f>Заполните_Список!AK448</f>
        <v>0</v>
      </c>
    </row>
    <row r="540" spans="1:43" ht="18.75" customHeight="1">
      <c r="A540" s="243">
        <f>Заполните_Список!$B449</f>
        <v>537</v>
      </c>
      <c r="B540" s="244">
        <f>Заполните_Список!$C450</f>
        <v>0</v>
      </c>
      <c r="C540" s="258" t="str">
        <f t="shared" si="27"/>
        <v/>
      </c>
      <c r="D540" s="244">
        <f>Заполните_Список!$G450</f>
        <v>0</v>
      </c>
      <c r="E540" s="236"/>
      <c r="F540" s="243">
        <f t="shared" si="28"/>
        <v>537</v>
      </c>
      <c r="G540" s="236" t="e">
        <f>LEFT(Заполните_Список!$F450,FIND(" ",Заполните_Список!$F450,1)-1)</f>
        <v>#VALUE!</v>
      </c>
      <c r="H540" s="236" t="e">
        <f>MID(Заполните_Список!$F450,FIND(" ",Заполните_Список!$F450,1)+1,(FIND(" ",Заполните_Список!$F450,FIND(" ",Заполните_Список!$F450,1)+1)-FIND(" ",Заполните_Список!$F450,1))-1)</f>
        <v>#VALUE!</v>
      </c>
      <c r="I540" s="236" t="e">
        <f>RIGHT(Заполните_Список!$F450,LEN(Заполните_Список!$F450)-(FIND(" ",Заполните_Список!$F450,FIND(" ",Заполните_Список!$F450,1)+1)))</f>
        <v>#VALUE!</v>
      </c>
      <c r="J540" s="236"/>
      <c r="K540" s="347"/>
      <c r="L540" s="236"/>
      <c r="M540" s="236">
        <f>Заполните_Список!L450</f>
        <v>0</v>
      </c>
      <c r="N540" s="259" t="str">
        <f t="shared" si="29"/>
        <v/>
      </c>
      <c r="O540" s="236">
        <f>Заполните_Список!I450</f>
        <v>0</v>
      </c>
      <c r="P540" s="243"/>
      <c r="Q540" s="243"/>
      <c r="R540" s="243"/>
      <c r="S540" s="243"/>
      <c r="T540" s="236">
        <f>Заполните_Список!N449</f>
        <v>0</v>
      </c>
      <c r="U540" s="236">
        <f>Заполните_Список!O449</f>
        <v>0</v>
      </c>
      <c r="V540" s="236">
        <f>Заполните_Список!P449</f>
        <v>0</v>
      </c>
      <c r="W540" s="236">
        <f>Заполните_Список!Q449</f>
        <v>0</v>
      </c>
      <c r="X540" s="236">
        <f>Заполните_Список!R449</f>
        <v>0</v>
      </c>
      <c r="Y540" s="236">
        <f>Заполните_Список!S449</f>
        <v>0</v>
      </c>
      <c r="Z540" s="236">
        <f>Заполните_Список!T449</f>
        <v>0</v>
      </c>
      <c r="AA540" s="236">
        <f>Заполните_Список!U449</f>
        <v>0</v>
      </c>
      <c r="AB540" s="236">
        <f>Заполните_Список!V449</f>
        <v>0</v>
      </c>
      <c r="AC540" s="236">
        <f>Заполните_Список!W449</f>
        <v>0</v>
      </c>
      <c r="AD540" s="236">
        <f>Заполните_Список!X449</f>
        <v>0</v>
      </c>
      <c r="AE540" s="236">
        <f>Заполните_Список!Y449</f>
        <v>0</v>
      </c>
      <c r="AF540" s="236">
        <f>Заполните_Список!Z449</f>
        <v>0</v>
      </c>
      <c r="AG540" s="236">
        <f>Заполните_Список!AA449</f>
        <v>0</v>
      </c>
      <c r="AH540" s="236">
        <f>Заполните_Список!AB449</f>
        <v>0</v>
      </c>
      <c r="AI540" s="236">
        <f>Заполните_Список!AC449</f>
        <v>0</v>
      </c>
      <c r="AJ540" s="236">
        <f>Заполните_Список!AD449</f>
        <v>0</v>
      </c>
      <c r="AK540" s="236">
        <f>Заполните_Список!AE449</f>
        <v>0</v>
      </c>
      <c r="AL540" s="236">
        <f>Заполните_Список!AF449</f>
        <v>0</v>
      </c>
      <c r="AM540" s="236">
        <f>Заполните_Список!AG449</f>
        <v>0</v>
      </c>
      <c r="AN540" s="236">
        <f>Заполните_Список!AH449</f>
        <v>0</v>
      </c>
      <c r="AO540" s="236">
        <f>Заполните_Список!AI449</f>
        <v>0</v>
      </c>
      <c r="AP540" s="236">
        <f>Заполните_Список!AJ449</f>
        <v>0</v>
      </c>
      <c r="AQ540" s="236">
        <f>Заполните_Список!AK449</f>
        <v>0</v>
      </c>
    </row>
    <row r="541" spans="1:43" ht="18.75" customHeight="1">
      <c r="A541" s="243">
        <f>Заполните_Список!$B450</f>
        <v>538</v>
      </c>
      <c r="B541" s="244">
        <f>Заполните_Список!$C451</f>
        <v>0</v>
      </c>
      <c r="C541" s="258" t="str">
        <f t="shared" si="27"/>
        <v/>
      </c>
      <c r="D541" s="244">
        <f>Заполните_Список!$G451</f>
        <v>0</v>
      </c>
      <c r="E541" s="236"/>
      <c r="F541" s="243">
        <f t="shared" si="28"/>
        <v>538</v>
      </c>
      <c r="G541" s="236" t="e">
        <f>LEFT(Заполните_Список!$F451,FIND(" ",Заполните_Список!$F451,1)-1)</f>
        <v>#VALUE!</v>
      </c>
      <c r="H541" s="236" t="e">
        <f>MID(Заполните_Список!$F451,FIND(" ",Заполните_Список!$F451,1)+1,(FIND(" ",Заполните_Список!$F451,FIND(" ",Заполните_Список!$F451,1)+1)-FIND(" ",Заполните_Список!$F451,1))-1)</f>
        <v>#VALUE!</v>
      </c>
      <c r="I541" s="236" t="e">
        <f>RIGHT(Заполните_Список!$F451,LEN(Заполните_Список!$F451)-(FIND(" ",Заполните_Список!$F451,FIND(" ",Заполните_Список!$F451,1)+1)))</f>
        <v>#VALUE!</v>
      </c>
      <c r="J541" s="236"/>
      <c r="K541" s="347"/>
      <c r="L541" s="236"/>
      <c r="M541" s="236">
        <f>Заполните_Список!L451</f>
        <v>0</v>
      </c>
      <c r="N541" s="259" t="str">
        <f t="shared" si="29"/>
        <v/>
      </c>
      <c r="O541" s="236">
        <f>Заполните_Список!I451</f>
        <v>0</v>
      </c>
      <c r="P541" s="243"/>
      <c r="Q541" s="243"/>
      <c r="R541" s="243"/>
      <c r="S541" s="243"/>
      <c r="T541" s="236">
        <f>Заполните_Список!N450</f>
        <v>0</v>
      </c>
      <c r="U541" s="236">
        <f>Заполните_Список!O450</f>
        <v>0</v>
      </c>
      <c r="V541" s="236">
        <f>Заполните_Список!P450</f>
        <v>0</v>
      </c>
      <c r="W541" s="236">
        <f>Заполните_Список!Q450</f>
        <v>0</v>
      </c>
      <c r="X541" s="236">
        <f>Заполните_Список!R450</f>
        <v>0</v>
      </c>
      <c r="Y541" s="236">
        <f>Заполните_Список!S450</f>
        <v>0</v>
      </c>
      <c r="Z541" s="236">
        <f>Заполните_Список!T450</f>
        <v>0</v>
      </c>
      <c r="AA541" s="236">
        <f>Заполните_Список!U450</f>
        <v>0</v>
      </c>
      <c r="AB541" s="236">
        <f>Заполните_Список!V450</f>
        <v>0</v>
      </c>
      <c r="AC541" s="236">
        <f>Заполните_Список!W450</f>
        <v>0</v>
      </c>
      <c r="AD541" s="236">
        <f>Заполните_Список!X450</f>
        <v>0</v>
      </c>
      <c r="AE541" s="236">
        <f>Заполните_Список!Y450</f>
        <v>0</v>
      </c>
      <c r="AF541" s="236">
        <f>Заполните_Список!Z450</f>
        <v>0</v>
      </c>
      <c r="AG541" s="236">
        <f>Заполните_Список!AA450</f>
        <v>0</v>
      </c>
      <c r="AH541" s="236">
        <f>Заполните_Список!AB450</f>
        <v>0</v>
      </c>
      <c r="AI541" s="236">
        <f>Заполните_Список!AC450</f>
        <v>0</v>
      </c>
      <c r="AJ541" s="236">
        <f>Заполните_Список!AD450</f>
        <v>0</v>
      </c>
      <c r="AK541" s="236">
        <f>Заполните_Список!AE450</f>
        <v>0</v>
      </c>
      <c r="AL541" s="236">
        <f>Заполните_Список!AF450</f>
        <v>0</v>
      </c>
      <c r="AM541" s="236">
        <f>Заполните_Список!AG450</f>
        <v>0</v>
      </c>
      <c r="AN541" s="236">
        <f>Заполните_Список!AH450</f>
        <v>0</v>
      </c>
      <c r="AO541" s="236">
        <f>Заполните_Список!AI450</f>
        <v>0</v>
      </c>
      <c r="AP541" s="236">
        <f>Заполните_Список!AJ450</f>
        <v>0</v>
      </c>
      <c r="AQ541" s="236">
        <f>Заполните_Список!AK450</f>
        <v>0</v>
      </c>
    </row>
    <row r="542" spans="1:43" ht="18.75" customHeight="1">
      <c r="A542" s="243">
        <f>Заполните_Список!$B451</f>
        <v>539</v>
      </c>
      <c r="B542" s="244">
        <f>Заполните_Список!$C452</f>
        <v>0</v>
      </c>
      <c r="C542" s="258" t="str">
        <f t="shared" si="27"/>
        <v/>
      </c>
      <c r="D542" s="244">
        <f>Заполните_Список!$G452</f>
        <v>0</v>
      </c>
      <c r="E542" s="236"/>
      <c r="F542" s="243">
        <f t="shared" si="28"/>
        <v>539</v>
      </c>
      <c r="G542" s="236" t="e">
        <f>LEFT(Заполните_Список!$F452,FIND(" ",Заполните_Список!$F452,1)-1)</f>
        <v>#VALUE!</v>
      </c>
      <c r="H542" s="236" t="e">
        <f>MID(Заполните_Список!$F452,FIND(" ",Заполните_Список!$F452,1)+1,(FIND(" ",Заполните_Список!$F452,FIND(" ",Заполните_Список!$F452,1)+1)-FIND(" ",Заполните_Список!$F452,1))-1)</f>
        <v>#VALUE!</v>
      </c>
      <c r="I542" s="236" t="e">
        <f>RIGHT(Заполните_Список!$F452,LEN(Заполните_Список!$F452)-(FIND(" ",Заполните_Список!$F452,FIND(" ",Заполните_Список!$F452,1)+1)))</f>
        <v>#VALUE!</v>
      </c>
      <c r="J542" s="236"/>
      <c r="K542" s="347"/>
      <c r="L542" s="236"/>
      <c r="M542" s="236">
        <f>Заполните_Список!L452</f>
        <v>0</v>
      </c>
      <c r="N542" s="259" t="str">
        <f t="shared" si="29"/>
        <v/>
      </c>
      <c r="O542" s="236">
        <f>Заполните_Список!I452</f>
        <v>0</v>
      </c>
      <c r="P542" s="243"/>
      <c r="Q542" s="243"/>
      <c r="R542" s="243"/>
      <c r="S542" s="243"/>
      <c r="T542" s="236">
        <f>Заполните_Список!N451</f>
        <v>0</v>
      </c>
      <c r="U542" s="236">
        <f>Заполните_Список!O451</f>
        <v>0</v>
      </c>
      <c r="V542" s="236">
        <f>Заполните_Список!P451</f>
        <v>0</v>
      </c>
      <c r="W542" s="236">
        <f>Заполните_Список!Q451</f>
        <v>0</v>
      </c>
      <c r="X542" s="236">
        <f>Заполните_Список!R451</f>
        <v>0</v>
      </c>
      <c r="Y542" s="236">
        <f>Заполните_Список!S451</f>
        <v>0</v>
      </c>
      <c r="Z542" s="236">
        <f>Заполните_Список!T451</f>
        <v>0</v>
      </c>
      <c r="AA542" s="236">
        <f>Заполните_Список!U451</f>
        <v>0</v>
      </c>
      <c r="AB542" s="236">
        <f>Заполните_Список!V451</f>
        <v>0</v>
      </c>
      <c r="AC542" s="236">
        <f>Заполните_Список!W451</f>
        <v>0</v>
      </c>
      <c r="AD542" s="236">
        <f>Заполните_Список!X451</f>
        <v>0</v>
      </c>
      <c r="AE542" s="236">
        <f>Заполните_Список!Y451</f>
        <v>0</v>
      </c>
      <c r="AF542" s="236">
        <f>Заполните_Список!Z451</f>
        <v>0</v>
      </c>
      <c r="AG542" s="236">
        <f>Заполните_Список!AA451</f>
        <v>0</v>
      </c>
      <c r="AH542" s="236">
        <f>Заполните_Список!AB451</f>
        <v>0</v>
      </c>
      <c r="AI542" s="236">
        <f>Заполните_Список!AC451</f>
        <v>0</v>
      </c>
      <c r="AJ542" s="236">
        <f>Заполните_Список!AD451</f>
        <v>0</v>
      </c>
      <c r="AK542" s="236">
        <f>Заполните_Список!AE451</f>
        <v>0</v>
      </c>
      <c r="AL542" s="236">
        <f>Заполните_Список!AF451</f>
        <v>0</v>
      </c>
      <c r="AM542" s="236">
        <f>Заполните_Список!AG451</f>
        <v>0</v>
      </c>
      <c r="AN542" s="236">
        <f>Заполните_Список!AH451</f>
        <v>0</v>
      </c>
      <c r="AO542" s="236">
        <f>Заполните_Список!AI451</f>
        <v>0</v>
      </c>
      <c r="AP542" s="236">
        <f>Заполните_Список!AJ451</f>
        <v>0</v>
      </c>
      <c r="AQ542" s="236">
        <f>Заполните_Список!AK451</f>
        <v>0</v>
      </c>
    </row>
    <row r="543" spans="1:43" ht="18.75" customHeight="1">
      <c r="A543" s="243">
        <f>Заполните_Список!$B452</f>
        <v>540</v>
      </c>
      <c r="B543" s="244">
        <f>Заполните_Список!$C453</f>
        <v>0</v>
      </c>
      <c r="C543" s="258" t="str">
        <f t="shared" si="27"/>
        <v/>
      </c>
      <c r="D543" s="244">
        <f>Заполните_Список!$G453</f>
        <v>0</v>
      </c>
      <c r="E543" s="236"/>
      <c r="F543" s="243">
        <f t="shared" si="28"/>
        <v>540</v>
      </c>
      <c r="G543" s="236" t="e">
        <f>LEFT(Заполните_Список!$F453,FIND(" ",Заполните_Список!$F453,1)-1)</f>
        <v>#VALUE!</v>
      </c>
      <c r="H543" s="236" t="e">
        <f>MID(Заполните_Список!$F453,FIND(" ",Заполните_Список!$F453,1)+1,(FIND(" ",Заполните_Список!$F453,FIND(" ",Заполните_Список!$F453,1)+1)-FIND(" ",Заполните_Список!$F453,1))-1)</f>
        <v>#VALUE!</v>
      </c>
      <c r="I543" s="236" t="e">
        <f>RIGHT(Заполните_Список!$F453,LEN(Заполните_Список!$F453)-(FIND(" ",Заполните_Список!$F453,FIND(" ",Заполните_Список!$F453,1)+1)))</f>
        <v>#VALUE!</v>
      </c>
      <c r="J543" s="236"/>
      <c r="K543" s="347"/>
      <c r="L543" s="236"/>
      <c r="M543" s="236">
        <f>Заполните_Список!L453</f>
        <v>0</v>
      </c>
      <c r="N543" s="259" t="str">
        <f t="shared" si="29"/>
        <v/>
      </c>
      <c r="O543" s="236">
        <f>Заполните_Список!I453</f>
        <v>0</v>
      </c>
      <c r="P543" s="243"/>
      <c r="Q543" s="243"/>
      <c r="R543" s="243"/>
      <c r="S543" s="243"/>
      <c r="T543" s="236">
        <f>Заполните_Список!N452</f>
        <v>0</v>
      </c>
      <c r="U543" s="236">
        <f>Заполните_Список!O452</f>
        <v>0</v>
      </c>
      <c r="V543" s="236">
        <f>Заполните_Список!P452</f>
        <v>0</v>
      </c>
      <c r="W543" s="236">
        <f>Заполните_Список!Q452</f>
        <v>0</v>
      </c>
      <c r="X543" s="236">
        <f>Заполните_Список!R452</f>
        <v>0</v>
      </c>
      <c r="Y543" s="236">
        <f>Заполните_Список!S452</f>
        <v>0</v>
      </c>
      <c r="Z543" s="236">
        <f>Заполните_Список!T452</f>
        <v>0</v>
      </c>
      <c r="AA543" s="236">
        <f>Заполните_Список!U452</f>
        <v>0</v>
      </c>
      <c r="AB543" s="236">
        <f>Заполните_Список!V452</f>
        <v>0</v>
      </c>
      <c r="AC543" s="236">
        <f>Заполните_Список!W452</f>
        <v>0</v>
      </c>
      <c r="AD543" s="236">
        <f>Заполните_Список!X452</f>
        <v>0</v>
      </c>
      <c r="AE543" s="236">
        <f>Заполните_Список!Y452</f>
        <v>0</v>
      </c>
      <c r="AF543" s="236">
        <f>Заполните_Список!Z452</f>
        <v>0</v>
      </c>
      <c r="AG543" s="236">
        <f>Заполните_Список!AA452</f>
        <v>0</v>
      </c>
      <c r="AH543" s="236">
        <f>Заполните_Список!AB452</f>
        <v>0</v>
      </c>
      <c r="AI543" s="236">
        <f>Заполните_Список!AC452</f>
        <v>0</v>
      </c>
      <c r="AJ543" s="236">
        <f>Заполните_Список!AD452</f>
        <v>0</v>
      </c>
      <c r="AK543" s="236">
        <f>Заполните_Список!AE452</f>
        <v>0</v>
      </c>
      <c r="AL543" s="236">
        <f>Заполните_Список!AF452</f>
        <v>0</v>
      </c>
      <c r="AM543" s="236">
        <f>Заполните_Список!AG452</f>
        <v>0</v>
      </c>
      <c r="AN543" s="236">
        <f>Заполните_Список!AH452</f>
        <v>0</v>
      </c>
      <c r="AO543" s="236">
        <f>Заполните_Список!AI452</f>
        <v>0</v>
      </c>
      <c r="AP543" s="236">
        <f>Заполните_Список!AJ452</f>
        <v>0</v>
      </c>
      <c r="AQ543" s="236">
        <f>Заполните_Список!AK452</f>
        <v>0</v>
      </c>
    </row>
    <row r="544" spans="1:43" ht="18.75" customHeight="1">
      <c r="A544" s="243">
        <f>Заполните_Список!$B453</f>
        <v>541</v>
      </c>
      <c r="B544" s="244">
        <f>Заполните_Список!$C454</f>
        <v>0</v>
      </c>
      <c r="C544" s="258" t="str">
        <f t="shared" si="27"/>
        <v/>
      </c>
      <c r="D544" s="244">
        <f>Заполните_Список!$G454</f>
        <v>0</v>
      </c>
      <c r="E544" s="236"/>
      <c r="F544" s="243">
        <f t="shared" si="28"/>
        <v>541</v>
      </c>
      <c r="G544" s="236" t="e">
        <f>LEFT(Заполните_Список!$F454,FIND(" ",Заполните_Список!$F454,1)-1)</f>
        <v>#VALUE!</v>
      </c>
      <c r="H544" s="236" t="e">
        <f>MID(Заполните_Список!$F454,FIND(" ",Заполните_Список!$F454,1)+1,(FIND(" ",Заполните_Список!$F454,FIND(" ",Заполните_Список!$F454,1)+1)-FIND(" ",Заполните_Список!$F454,1))-1)</f>
        <v>#VALUE!</v>
      </c>
      <c r="I544" s="236" t="e">
        <f>RIGHT(Заполните_Список!$F454,LEN(Заполните_Список!$F454)-(FIND(" ",Заполните_Список!$F454,FIND(" ",Заполните_Список!$F454,1)+1)))</f>
        <v>#VALUE!</v>
      </c>
      <c r="J544" s="236"/>
      <c r="K544" s="347"/>
      <c r="L544" s="236"/>
      <c r="M544" s="236">
        <f>Заполните_Список!L454</f>
        <v>0</v>
      </c>
      <c r="N544" s="259" t="str">
        <f t="shared" si="29"/>
        <v/>
      </c>
      <c r="O544" s="236">
        <f>Заполните_Список!I454</f>
        <v>0</v>
      </c>
      <c r="P544" s="243"/>
      <c r="Q544" s="243"/>
      <c r="R544" s="243"/>
      <c r="S544" s="243"/>
      <c r="T544" s="236">
        <f>Заполните_Список!N453</f>
        <v>0</v>
      </c>
      <c r="U544" s="236">
        <f>Заполните_Список!O453</f>
        <v>0</v>
      </c>
      <c r="V544" s="236">
        <f>Заполните_Список!P453</f>
        <v>0</v>
      </c>
      <c r="W544" s="236">
        <f>Заполните_Список!Q453</f>
        <v>0</v>
      </c>
      <c r="X544" s="236">
        <f>Заполните_Список!R453</f>
        <v>0</v>
      </c>
      <c r="Y544" s="236">
        <f>Заполните_Список!S453</f>
        <v>0</v>
      </c>
      <c r="Z544" s="236">
        <f>Заполните_Список!T453</f>
        <v>0</v>
      </c>
      <c r="AA544" s="236">
        <f>Заполните_Список!U453</f>
        <v>0</v>
      </c>
      <c r="AB544" s="236">
        <f>Заполните_Список!V453</f>
        <v>0</v>
      </c>
      <c r="AC544" s="236">
        <f>Заполните_Список!W453</f>
        <v>0</v>
      </c>
      <c r="AD544" s="236">
        <f>Заполните_Список!X453</f>
        <v>0</v>
      </c>
      <c r="AE544" s="236">
        <f>Заполните_Список!Y453</f>
        <v>0</v>
      </c>
      <c r="AF544" s="236">
        <f>Заполните_Список!Z453</f>
        <v>0</v>
      </c>
      <c r="AG544" s="236">
        <f>Заполните_Список!AA453</f>
        <v>0</v>
      </c>
      <c r="AH544" s="236">
        <f>Заполните_Список!AB453</f>
        <v>0</v>
      </c>
      <c r="AI544" s="236">
        <f>Заполните_Список!AC453</f>
        <v>0</v>
      </c>
      <c r="AJ544" s="236">
        <f>Заполните_Список!AD453</f>
        <v>0</v>
      </c>
      <c r="AK544" s="236">
        <f>Заполните_Список!AE453</f>
        <v>0</v>
      </c>
      <c r="AL544" s="236">
        <f>Заполните_Список!AF453</f>
        <v>0</v>
      </c>
      <c r="AM544" s="236">
        <f>Заполните_Список!AG453</f>
        <v>0</v>
      </c>
      <c r="AN544" s="236">
        <f>Заполните_Список!AH453</f>
        <v>0</v>
      </c>
      <c r="AO544" s="236">
        <f>Заполните_Список!AI453</f>
        <v>0</v>
      </c>
      <c r="AP544" s="236">
        <f>Заполните_Список!AJ453</f>
        <v>0</v>
      </c>
      <c r="AQ544" s="236">
        <f>Заполните_Список!AK453</f>
        <v>0</v>
      </c>
    </row>
    <row r="545" spans="1:43" ht="18.75" customHeight="1">
      <c r="A545" s="243">
        <f>Заполните_Список!$B454</f>
        <v>542</v>
      </c>
      <c r="B545" s="244">
        <f>Заполните_Список!$C455</f>
        <v>0</v>
      </c>
      <c r="C545" s="258" t="str">
        <f t="shared" si="27"/>
        <v/>
      </c>
      <c r="D545" s="244">
        <f>Заполните_Список!$G455</f>
        <v>0</v>
      </c>
      <c r="E545" s="236"/>
      <c r="F545" s="243">
        <f t="shared" si="28"/>
        <v>542</v>
      </c>
      <c r="G545" s="236" t="e">
        <f>LEFT(Заполните_Список!$F455,FIND(" ",Заполните_Список!$F455,1)-1)</f>
        <v>#VALUE!</v>
      </c>
      <c r="H545" s="236" t="e">
        <f>MID(Заполните_Список!$F455,FIND(" ",Заполните_Список!$F455,1)+1,(FIND(" ",Заполните_Список!$F455,FIND(" ",Заполните_Список!$F455,1)+1)-FIND(" ",Заполните_Список!$F455,1))-1)</f>
        <v>#VALUE!</v>
      </c>
      <c r="I545" s="236" t="e">
        <f>RIGHT(Заполните_Список!$F455,LEN(Заполните_Список!$F455)-(FIND(" ",Заполните_Список!$F455,FIND(" ",Заполните_Список!$F455,1)+1)))</f>
        <v>#VALUE!</v>
      </c>
      <c r="J545" s="236"/>
      <c r="K545" s="347"/>
      <c r="L545" s="236"/>
      <c r="M545" s="236">
        <f>Заполните_Список!L455</f>
        <v>0</v>
      </c>
      <c r="N545" s="259" t="str">
        <f t="shared" si="29"/>
        <v/>
      </c>
      <c r="O545" s="236">
        <f>Заполните_Список!I455</f>
        <v>0</v>
      </c>
      <c r="P545" s="243"/>
      <c r="Q545" s="243"/>
      <c r="R545" s="243"/>
      <c r="S545" s="243"/>
      <c r="T545" s="236">
        <f>Заполните_Список!N454</f>
        <v>0</v>
      </c>
      <c r="U545" s="236">
        <f>Заполните_Список!O454</f>
        <v>0</v>
      </c>
      <c r="V545" s="236">
        <f>Заполните_Список!P454</f>
        <v>0</v>
      </c>
      <c r="W545" s="236">
        <f>Заполните_Список!Q454</f>
        <v>0</v>
      </c>
      <c r="X545" s="236">
        <f>Заполните_Список!R454</f>
        <v>0</v>
      </c>
      <c r="Y545" s="236">
        <f>Заполните_Список!S454</f>
        <v>0</v>
      </c>
      <c r="Z545" s="236">
        <f>Заполните_Список!T454</f>
        <v>0</v>
      </c>
      <c r="AA545" s="236">
        <f>Заполните_Список!U454</f>
        <v>0</v>
      </c>
      <c r="AB545" s="236">
        <f>Заполните_Список!V454</f>
        <v>0</v>
      </c>
      <c r="AC545" s="236">
        <f>Заполните_Список!W454</f>
        <v>0</v>
      </c>
      <c r="AD545" s="236">
        <f>Заполните_Список!X454</f>
        <v>0</v>
      </c>
      <c r="AE545" s="236">
        <f>Заполните_Список!Y454</f>
        <v>0</v>
      </c>
      <c r="AF545" s="236">
        <f>Заполните_Список!Z454</f>
        <v>0</v>
      </c>
      <c r="AG545" s="236">
        <f>Заполните_Список!AA454</f>
        <v>0</v>
      </c>
      <c r="AH545" s="236">
        <f>Заполните_Список!AB454</f>
        <v>0</v>
      </c>
      <c r="AI545" s="236">
        <f>Заполните_Список!AC454</f>
        <v>0</v>
      </c>
      <c r="AJ545" s="236">
        <f>Заполните_Список!AD454</f>
        <v>0</v>
      </c>
      <c r="AK545" s="236">
        <f>Заполните_Список!AE454</f>
        <v>0</v>
      </c>
      <c r="AL545" s="236">
        <f>Заполните_Список!AF454</f>
        <v>0</v>
      </c>
      <c r="AM545" s="236">
        <f>Заполните_Список!AG454</f>
        <v>0</v>
      </c>
      <c r="AN545" s="236">
        <f>Заполните_Список!AH454</f>
        <v>0</v>
      </c>
      <c r="AO545" s="236">
        <f>Заполните_Список!AI454</f>
        <v>0</v>
      </c>
      <c r="AP545" s="236">
        <f>Заполните_Список!AJ454</f>
        <v>0</v>
      </c>
      <c r="AQ545" s="236">
        <f>Заполните_Список!AK454</f>
        <v>0</v>
      </c>
    </row>
    <row r="546" spans="1:43" ht="18.75" customHeight="1">
      <c r="A546" s="243">
        <f>Заполните_Список!$B455</f>
        <v>543</v>
      </c>
      <c r="B546" s="244">
        <f>Заполните_Список!$C456</f>
        <v>0</v>
      </c>
      <c r="C546" s="258" t="str">
        <f t="shared" si="27"/>
        <v/>
      </c>
      <c r="D546" s="244">
        <f>Заполните_Список!$G456</f>
        <v>0</v>
      </c>
      <c r="E546" s="236"/>
      <c r="F546" s="243">
        <f t="shared" si="28"/>
        <v>543</v>
      </c>
      <c r="G546" s="236" t="e">
        <f>LEFT(Заполните_Список!$F456,FIND(" ",Заполните_Список!$F456,1)-1)</f>
        <v>#VALUE!</v>
      </c>
      <c r="H546" s="236" t="e">
        <f>MID(Заполните_Список!$F456,FIND(" ",Заполните_Список!$F456,1)+1,(FIND(" ",Заполните_Список!$F456,FIND(" ",Заполните_Список!$F456,1)+1)-FIND(" ",Заполните_Список!$F456,1))-1)</f>
        <v>#VALUE!</v>
      </c>
      <c r="I546" s="236" t="e">
        <f>RIGHT(Заполните_Список!$F456,LEN(Заполните_Список!$F456)-(FIND(" ",Заполните_Список!$F456,FIND(" ",Заполните_Список!$F456,1)+1)))</f>
        <v>#VALUE!</v>
      </c>
      <c r="J546" s="236"/>
      <c r="K546" s="347"/>
      <c r="L546" s="236"/>
      <c r="M546" s="236">
        <f>Заполните_Список!L456</f>
        <v>0</v>
      </c>
      <c r="N546" s="259" t="str">
        <f t="shared" si="29"/>
        <v/>
      </c>
      <c r="O546" s="236">
        <f>Заполните_Список!I456</f>
        <v>0</v>
      </c>
      <c r="P546" s="243"/>
      <c r="Q546" s="243"/>
      <c r="R546" s="243"/>
      <c r="S546" s="243"/>
      <c r="T546" s="236">
        <f>Заполните_Список!N455</f>
        <v>0</v>
      </c>
      <c r="U546" s="236">
        <f>Заполните_Список!O455</f>
        <v>0</v>
      </c>
      <c r="V546" s="236">
        <f>Заполните_Список!P455</f>
        <v>0</v>
      </c>
      <c r="W546" s="236">
        <f>Заполните_Список!Q455</f>
        <v>0</v>
      </c>
      <c r="X546" s="236">
        <f>Заполните_Список!R455</f>
        <v>0</v>
      </c>
      <c r="Y546" s="236">
        <f>Заполните_Список!S455</f>
        <v>0</v>
      </c>
      <c r="Z546" s="236">
        <f>Заполните_Список!T455</f>
        <v>0</v>
      </c>
      <c r="AA546" s="236">
        <f>Заполните_Список!U455</f>
        <v>0</v>
      </c>
      <c r="AB546" s="236">
        <f>Заполните_Список!V455</f>
        <v>0</v>
      </c>
      <c r="AC546" s="236">
        <f>Заполните_Список!W455</f>
        <v>0</v>
      </c>
      <c r="AD546" s="236">
        <f>Заполните_Список!X455</f>
        <v>0</v>
      </c>
      <c r="AE546" s="236">
        <f>Заполните_Список!Y455</f>
        <v>0</v>
      </c>
      <c r="AF546" s="236">
        <f>Заполните_Список!Z455</f>
        <v>0</v>
      </c>
      <c r="AG546" s="236">
        <f>Заполните_Список!AA455</f>
        <v>0</v>
      </c>
      <c r="AH546" s="236">
        <f>Заполните_Список!AB455</f>
        <v>0</v>
      </c>
      <c r="AI546" s="236">
        <f>Заполните_Список!AC455</f>
        <v>0</v>
      </c>
      <c r="AJ546" s="236">
        <f>Заполните_Список!AD455</f>
        <v>0</v>
      </c>
      <c r="AK546" s="236">
        <f>Заполните_Список!AE455</f>
        <v>0</v>
      </c>
      <c r="AL546" s="236">
        <f>Заполните_Список!AF455</f>
        <v>0</v>
      </c>
      <c r="AM546" s="236">
        <f>Заполните_Список!AG455</f>
        <v>0</v>
      </c>
      <c r="AN546" s="236">
        <f>Заполните_Список!AH455</f>
        <v>0</v>
      </c>
      <c r="AO546" s="236">
        <f>Заполните_Список!AI455</f>
        <v>0</v>
      </c>
      <c r="AP546" s="236">
        <f>Заполните_Список!AJ455</f>
        <v>0</v>
      </c>
      <c r="AQ546" s="236">
        <f>Заполните_Список!AK455</f>
        <v>0</v>
      </c>
    </row>
    <row r="547" spans="1:43" ht="18.75" customHeight="1">
      <c r="A547" s="243">
        <f>Заполните_Список!$B456</f>
        <v>544</v>
      </c>
      <c r="B547" s="244">
        <f>Заполните_Список!$C457</f>
        <v>0</v>
      </c>
      <c r="C547" s="258" t="str">
        <f t="shared" si="27"/>
        <v/>
      </c>
      <c r="D547" s="244">
        <f>Заполните_Список!$G457</f>
        <v>0</v>
      </c>
      <c r="E547" s="236"/>
      <c r="F547" s="243">
        <f t="shared" si="28"/>
        <v>544</v>
      </c>
      <c r="G547" s="236" t="e">
        <f>LEFT(Заполните_Список!$F457,FIND(" ",Заполните_Список!$F457,1)-1)</f>
        <v>#VALUE!</v>
      </c>
      <c r="H547" s="236" t="e">
        <f>MID(Заполните_Список!$F457,FIND(" ",Заполните_Список!$F457,1)+1,(FIND(" ",Заполните_Список!$F457,FIND(" ",Заполните_Список!$F457,1)+1)-FIND(" ",Заполните_Список!$F457,1))-1)</f>
        <v>#VALUE!</v>
      </c>
      <c r="I547" s="236" t="e">
        <f>RIGHT(Заполните_Список!$F457,LEN(Заполните_Список!$F457)-(FIND(" ",Заполните_Список!$F457,FIND(" ",Заполните_Список!$F457,1)+1)))</f>
        <v>#VALUE!</v>
      </c>
      <c r="J547" s="236"/>
      <c r="K547" s="347"/>
      <c r="L547" s="236"/>
      <c r="M547" s="236">
        <f>Заполните_Список!L457</f>
        <v>0</v>
      </c>
      <c r="N547" s="259" t="str">
        <f t="shared" si="29"/>
        <v/>
      </c>
      <c r="O547" s="236">
        <f>Заполните_Список!I457</f>
        <v>0</v>
      </c>
      <c r="P547" s="243"/>
      <c r="Q547" s="243"/>
      <c r="R547" s="243"/>
      <c r="S547" s="243"/>
      <c r="T547" s="236">
        <f>Заполните_Список!N456</f>
        <v>0</v>
      </c>
      <c r="U547" s="236">
        <f>Заполните_Список!O456</f>
        <v>0</v>
      </c>
      <c r="V547" s="236">
        <f>Заполните_Список!P456</f>
        <v>0</v>
      </c>
      <c r="W547" s="236">
        <f>Заполните_Список!Q456</f>
        <v>0</v>
      </c>
      <c r="X547" s="236">
        <f>Заполните_Список!R456</f>
        <v>0</v>
      </c>
      <c r="Y547" s="236">
        <f>Заполните_Список!S456</f>
        <v>0</v>
      </c>
      <c r="Z547" s="236">
        <f>Заполните_Список!T456</f>
        <v>0</v>
      </c>
      <c r="AA547" s="236">
        <f>Заполните_Список!U456</f>
        <v>0</v>
      </c>
      <c r="AB547" s="236">
        <f>Заполните_Список!V456</f>
        <v>0</v>
      </c>
      <c r="AC547" s="236">
        <f>Заполните_Список!W456</f>
        <v>0</v>
      </c>
      <c r="AD547" s="236">
        <f>Заполните_Список!X456</f>
        <v>0</v>
      </c>
      <c r="AE547" s="236">
        <f>Заполните_Список!Y456</f>
        <v>0</v>
      </c>
      <c r="AF547" s="236">
        <f>Заполните_Список!Z456</f>
        <v>0</v>
      </c>
      <c r="AG547" s="236">
        <f>Заполните_Список!AA456</f>
        <v>0</v>
      </c>
      <c r="AH547" s="236">
        <f>Заполните_Список!AB456</f>
        <v>0</v>
      </c>
      <c r="AI547" s="236">
        <f>Заполните_Список!AC456</f>
        <v>0</v>
      </c>
      <c r="AJ547" s="236">
        <f>Заполните_Список!AD456</f>
        <v>0</v>
      </c>
      <c r="AK547" s="236">
        <f>Заполните_Список!AE456</f>
        <v>0</v>
      </c>
      <c r="AL547" s="236">
        <f>Заполните_Список!AF456</f>
        <v>0</v>
      </c>
      <c r="AM547" s="236">
        <f>Заполните_Список!AG456</f>
        <v>0</v>
      </c>
      <c r="AN547" s="236">
        <f>Заполните_Список!AH456</f>
        <v>0</v>
      </c>
      <c r="AO547" s="236">
        <f>Заполните_Список!AI456</f>
        <v>0</v>
      </c>
      <c r="AP547" s="236">
        <f>Заполните_Список!AJ456</f>
        <v>0</v>
      </c>
      <c r="AQ547" s="236">
        <f>Заполните_Список!AK456</f>
        <v>0</v>
      </c>
    </row>
    <row r="548" spans="1:43" ht="18.75" customHeight="1">
      <c r="A548" s="243">
        <f>Заполните_Список!$B457</f>
        <v>545</v>
      </c>
      <c r="B548" s="244">
        <f>Заполните_Список!$C458</f>
        <v>0</v>
      </c>
      <c r="C548" s="258" t="str">
        <f t="shared" si="27"/>
        <v/>
      </c>
      <c r="D548" s="244">
        <f>Заполните_Список!$G458</f>
        <v>0</v>
      </c>
      <c r="E548" s="236"/>
      <c r="F548" s="243">
        <f t="shared" si="28"/>
        <v>545</v>
      </c>
      <c r="G548" s="236" t="e">
        <f>LEFT(Заполните_Список!$F458,FIND(" ",Заполните_Список!$F458,1)-1)</f>
        <v>#VALUE!</v>
      </c>
      <c r="H548" s="236" t="e">
        <f>MID(Заполните_Список!$F458,FIND(" ",Заполните_Список!$F458,1)+1,(FIND(" ",Заполните_Список!$F458,FIND(" ",Заполните_Список!$F458,1)+1)-FIND(" ",Заполните_Список!$F458,1))-1)</f>
        <v>#VALUE!</v>
      </c>
      <c r="I548" s="236" t="e">
        <f>RIGHT(Заполните_Список!$F458,LEN(Заполните_Список!$F458)-(FIND(" ",Заполните_Список!$F458,FIND(" ",Заполните_Список!$F458,1)+1)))</f>
        <v>#VALUE!</v>
      </c>
      <c r="J548" s="236"/>
      <c r="K548" s="347"/>
      <c r="L548" s="236"/>
      <c r="M548" s="236">
        <f>Заполните_Список!L458</f>
        <v>0</v>
      </c>
      <c r="N548" s="259" t="str">
        <f t="shared" si="29"/>
        <v/>
      </c>
      <c r="O548" s="236">
        <f>Заполните_Список!I458</f>
        <v>0</v>
      </c>
      <c r="P548" s="243"/>
      <c r="Q548" s="243"/>
      <c r="R548" s="243"/>
      <c r="S548" s="243"/>
      <c r="T548" s="236">
        <f>Заполните_Список!N457</f>
        <v>0</v>
      </c>
      <c r="U548" s="236">
        <f>Заполните_Список!O457</f>
        <v>0</v>
      </c>
      <c r="V548" s="236">
        <f>Заполните_Список!P457</f>
        <v>0</v>
      </c>
      <c r="W548" s="236">
        <f>Заполните_Список!Q457</f>
        <v>0</v>
      </c>
      <c r="X548" s="236">
        <f>Заполните_Список!R457</f>
        <v>0</v>
      </c>
      <c r="Y548" s="236">
        <f>Заполните_Список!S457</f>
        <v>0</v>
      </c>
      <c r="Z548" s="236">
        <f>Заполните_Список!T457</f>
        <v>0</v>
      </c>
      <c r="AA548" s="236">
        <f>Заполните_Список!U457</f>
        <v>0</v>
      </c>
      <c r="AB548" s="236">
        <f>Заполните_Список!V457</f>
        <v>0</v>
      </c>
      <c r="AC548" s="236">
        <f>Заполните_Список!W457</f>
        <v>0</v>
      </c>
      <c r="AD548" s="236">
        <f>Заполните_Список!X457</f>
        <v>0</v>
      </c>
      <c r="AE548" s="236">
        <f>Заполните_Список!Y457</f>
        <v>0</v>
      </c>
      <c r="AF548" s="236">
        <f>Заполните_Список!Z457</f>
        <v>0</v>
      </c>
      <c r="AG548" s="236">
        <f>Заполните_Список!AA457</f>
        <v>0</v>
      </c>
      <c r="AH548" s="236">
        <f>Заполните_Список!AB457</f>
        <v>0</v>
      </c>
      <c r="AI548" s="236">
        <f>Заполните_Список!AC457</f>
        <v>0</v>
      </c>
      <c r="AJ548" s="236">
        <f>Заполните_Список!AD457</f>
        <v>0</v>
      </c>
      <c r="AK548" s="236">
        <f>Заполните_Список!AE457</f>
        <v>0</v>
      </c>
      <c r="AL548" s="236">
        <f>Заполните_Список!AF457</f>
        <v>0</v>
      </c>
      <c r="AM548" s="236">
        <f>Заполните_Список!AG457</f>
        <v>0</v>
      </c>
      <c r="AN548" s="236">
        <f>Заполните_Список!AH457</f>
        <v>0</v>
      </c>
      <c r="AO548" s="236">
        <f>Заполните_Список!AI457</f>
        <v>0</v>
      </c>
      <c r="AP548" s="236">
        <f>Заполните_Список!AJ457</f>
        <v>0</v>
      </c>
      <c r="AQ548" s="236">
        <f>Заполните_Список!AK457</f>
        <v>0</v>
      </c>
    </row>
    <row r="549" spans="1:43" ht="18.75" customHeight="1">
      <c r="A549" s="243">
        <f>Заполните_Список!$B458</f>
        <v>546</v>
      </c>
      <c r="B549" s="244">
        <f>Заполните_Список!$C459</f>
        <v>0</v>
      </c>
      <c r="C549" s="258" t="str">
        <f t="shared" si="27"/>
        <v/>
      </c>
      <c r="D549" s="244">
        <f>Заполните_Список!$G459</f>
        <v>0</v>
      </c>
      <c r="E549" s="236"/>
      <c r="F549" s="243">
        <f t="shared" si="28"/>
        <v>546</v>
      </c>
      <c r="G549" s="236" t="e">
        <f>LEFT(Заполните_Список!$F459,FIND(" ",Заполните_Список!$F459,1)-1)</f>
        <v>#VALUE!</v>
      </c>
      <c r="H549" s="236" t="e">
        <f>MID(Заполните_Список!$F459,FIND(" ",Заполните_Список!$F459,1)+1,(FIND(" ",Заполните_Список!$F459,FIND(" ",Заполните_Список!$F459,1)+1)-FIND(" ",Заполните_Список!$F459,1))-1)</f>
        <v>#VALUE!</v>
      </c>
      <c r="I549" s="236" t="e">
        <f>RIGHT(Заполните_Список!$F459,LEN(Заполните_Список!$F459)-(FIND(" ",Заполните_Список!$F459,FIND(" ",Заполните_Список!$F459,1)+1)))</f>
        <v>#VALUE!</v>
      </c>
      <c r="J549" s="236"/>
      <c r="K549" s="347"/>
      <c r="L549" s="236"/>
      <c r="M549" s="236">
        <f>Заполните_Список!L459</f>
        <v>0</v>
      </c>
      <c r="N549" s="259" t="str">
        <f t="shared" si="29"/>
        <v/>
      </c>
      <c r="O549" s="236">
        <f>Заполните_Список!I459</f>
        <v>0</v>
      </c>
      <c r="P549" s="243"/>
      <c r="Q549" s="243"/>
      <c r="R549" s="243"/>
      <c r="S549" s="243"/>
      <c r="T549" s="236">
        <f>Заполните_Список!N458</f>
        <v>0</v>
      </c>
      <c r="U549" s="236">
        <f>Заполните_Список!O458</f>
        <v>0</v>
      </c>
      <c r="V549" s="236">
        <f>Заполните_Список!P458</f>
        <v>0</v>
      </c>
      <c r="W549" s="236">
        <f>Заполните_Список!Q458</f>
        <v>0</v>
      </c>
      <c r="X549" s="236">
        <f>Заполните_Список!R458</f>
        <v>0</v>
      </c>
      <c r="Y549" s="236">
        <f>Заполните_Список!S458</f>
        <v>0</v>
      </c>
      <c r="Z549" s="236">
        <f>Заполните_Список!T458</f>
        <v>0</v>
      </c>
      <c r="AA549" s="236">
        <f>Заполните_Список!U458</f>
        <v>0</v>
      </c>
      <c r="AB549" s="236">
        <f>Заполните_Список!V458</f>
        <v>0</v>
      </c>
      <c r="AC549" s="236">
        <f>Заполните_Список!W458</f>
        <v>0</v>
      </c>
      <c r="AD549" s="236">
        <f>Заполните_Список!X458</f>
        <v>0</v>
      </c>
      <c r="AE549" s="236">
        <f>Заполните_Список!Y458</f>
        <v>0</v>
      </c>
      <c r="AF549" s="236">
        <f>Заполните_Список!Z458</f>
        <v>0</v>
      </c>
      <c r="AG549" s="236">
        <f>Заполните_Список!AA458</f>
        <v>0</v>
      </c>
      <c r="AH549" s="236">
        <f>Заполните_Список!AB458</f>
        <v>0</v>
      </c>
      <c r="AI549" s="236">
        <f>Заполните_Список!AC458</f>
        <v>0</v>
      </c>
      <c r="AJ549" s="236">
        <f>Заполните_Список!AD458</f>
        <v>0</v>
      </c>
      <c r="AK549" s="236">
        <f>Заполните_Список!AE458</f>
        <v>0</v>
      </c>
      <c r="AL549" s="236">
        <f>Заполните_Список!AF458</f>
        <v>0</v>
      </c>
      <c r="AM549" s="236">
        <f>Заполните_Список!AG458</f>
        <v>0</v>
      </c>
      <c r="AN549" s="236">
        <f>Заполните_Список!AH458</f>
        <v>0</v>
      </c>
      <c r="AO549" s="236">
        <f>Заполните_Список!AI458</f>
        <v>0</v>
      </c>
      <c r="AP549" s="236">
        <f>Заполните_Список!AJ458</f>
        <v>0</v>
      </c>
      <c r="AQ549" s="236">
        <f>Заполните_Список!AK458</f>
        <v>0</v>
      </c>
    </row>
    <row r="550" spans="1:43" ht="18.75" customHeight="1">
      <c r="A550" s="243">
        <f>Заполните_Список!$B459</f>
        <v>547</v>
      </c>
      <c r="B550" s="244">
        <f>Заполните_Список!$C460</f>
        <v>0</v>
      </c>
      <c r="C550" s="258" t="str">
        <f t="shared" si="27"/>
        <v/>
      </c>
      <c r="D550" s="244">
        <f>Заполните_Список!$G460</f>
        <v>0</v>
      </c>
      <c r="E550" s="236"/>
      <c r="F550" s="243">
        <f t="shared" si="28"/>
        <v>547</v>
      </c>
      <c r="G550" s="236" t="e">
        <f>LEFT(Заполните_Список!$F460,FIND(" ",Заполните_Список!$F460,1)-1)</f>
        <v>#VALUE!</v>
      </c>
      <c r="H550" s="236" t="e">
        <f>MID(Заполните_Список!$F460,FIND(" ",Заполните_Список!$F460,1)+1,(FIND(" ",Заполните_Список!$F460,FIND(" ",Заполните_Список!$F460,1)+1)-FIND(" ",Заполните_Список!$F460,1))-1)</f>
        <v>#VALUE!</v>
      </c>
      <c r="I550" s="236" t="e">
        <f>RIGHT(Заполните_Список!$F460,LEN(Заполните_Список!$F460)-(FIND(" ",Заполните_Список!$F460,FIND(" ",Заполните_Список!$F460,1)+1)))</f>
        <v>#VALUE!</v>
      </c>
      <c r="J550" s="236"/>
      <c r="K550" s="347"/>
      <c r="L550" s="236"/>
      <c r="M550" s="236">
        <f>Заполните_Список!L460</f>
        <v>0</v>
      </c>
      <c r="N550" s="259" t="str">
        <f t="shared" si="29"/>
        <v/>
      </c>
      <c r="O550" s="236">
        <f>Заполните_Список!I460</f>
        <v>0</v>
      </c>
      <c r="P550" s="243"/>
      <c r="Q550" s="243"/>
      <c r="R550" s="243"/>
      <c r="S550" s="243"/>
      <c r="T550" s="236">
        <f>Заполните_Список!N459</f>
        <v>0</v>
      </c>
      <c r="U550" s="236">
        <f>Заполните_Список!O459</f>
        <v>0</v>
      </c>
      <c r="V550" s="236">
        <f>Заполните_Список!P459</f>
        <v>0</v>
      </c>
      <c r="W550" s="236">
        <f>Заполните_Список!Q459</f>
        <v>0</v>
      </c>
      <c r="X550" s="236">
        <f>Заполните_Список!R459</f>
        <v>0</v>
      </c>
      <c r="Y550" s="236">
        <f>Заполните_Список!S459</f>
        <v>0</v>
      </c>
      <c r="Z550" s="236">
        <f>Заполните_Список!T459</f>
        <v>0</v>
      </c>
      <c r="AA550" s="236">
        <f>Заполните_Список!U459</f>
        <v>0</v>
      </c>
      <c r="AB550" s="236">
        <f>Заполните_Список!V459</f>
        <v>0</v>
      </c>
      <c r="AC550" s="236">
        <f>Заполните_Список!W459</f>
        <v>0</v>
      </c>
      <c r="AD550" s="236">
        <f>Заполните_Список!X459</f>
        <v>0</v>
      </c>
      <c r="AE550" s="236">
        <f>Заполните_Список!Y459</f>
        <v>0</v>
      </c>
      <c r="AF550" s="236">
        <f>Заполните_Список!Z459</f>
        <v>0</v>
      </c>
      <c r="AG550" s="236">
        <f>Заполните_Список!AA459</f>
        <v>0</v>
      </c>
      <c r="AH550" s="236">
        <f>Заполните_Список!AB459</f>
        <v>0</v>
      </c>
      <c r="AI550" s="236">
        <f>Заполните_Список!AC459</f>
        <v>0</v>
      </c>
      <c r="AJ550" s="236">
        <f>Заполните_Список!AD459</f>
        <v>0</v>
      </c>
      <c r="AK550" s="236">
        <f>Заполните_Список!AE459</f>
        <v>0</v>
      </c>
      <c r="AL550" s="236">
        <f>Заполните_Список!AF459</f>
        <v>0</v>
      </c>
      <c r="AM550" s="236">
        <f>Заполните_Список!AG459</f>
        <v>0</v>
      </c>
      <c r="AN550" s="236">
        <f>Заполните_Список!AH459</f>
        <v>0</v>
      </c>
      <c r="AO550" s="236">
        <f>Заполните_Список!AI459</f>
        <v>0</v>
      </c>
      <c r="AP550" s="236">
        <f>Заполните_Список!AJ459</f>
        <v>0</v>
      </c>
      <c r="AQ550" s="236">
        <f>Заполните_Список!AK459</f>
        <v>0</v>
      </c>
    </row>
    <row r="551" spans="1:43" ht="18.75" customHeight="1">
      <c r="A551" s="243">
        <f>Заполните_Список!$B460</f>
        <v>548</v>
      </c>
      <c r="B551" s="244">
        <f>Заполните_Список!$C461</f>
        <v>0</v>
      </c>
      <c r="C551" s="258" t="str">
        <f t="shared" si="27"/>
        <v/>
      </c>
      <c r="D551" s="244">
        <f>Заполните_Список!$G461</f>
        <v>0</v>
      </c>
      <c r="E551" s="236"/>
      <c r="F551" s="243">
        <f t="shared" si="28"/>
        <v>548</v>
      </c>
      <c r="G551" s="236" t="e">
        <f>LEFT(Заполните_Список!$F461,FIND(" ",Заполните_Список!$F461,1)-1)</f>
        <v>#VALUE!</v>
      </c>
      <c r="H551" s="236" t="e">
        <f>MID(Заполните_Список!$F461,FIND(" ",Заполните_Список!$F461,1)+1,(FIND(" ",Заполните_Список!$F461,FIND(" ",Заполните_Список!$F461,1)+1)-FIND(" ",Заполните_Список!$F461,1))-1)</f>
        <v>#VALUE!</v>
      </c>
      <c r="I551" s="236" t="e">
        <f>RIGHT(Заполните_Список!$F461,LEN(Заполните_Список!$F461)-(FIND(" ",Заполните_Список!$F461,FIND(" ",Заполните_Список!$F461,1)+1)))</f>
        <v>#VALUE!</v>
      </c>
      <c r="J551" s="236"/>
      <c r="K551" s="347"/>
      <c r="L551" s="236"/>
      <c r="M551" s="236">
        <f>Заполните_Список!L461</f>
        <v>0</v>
      </c>
      <c r="N551" s="259" t="str">
        <f t="shared" si="29"/>
        <v/>
      </c>
      <c r="O551" s="236">
        <f>Заполните_Список!I461</f>
        <v>0</v>
      </c>
      <c r="P551" s="243"/>
      <c r="Q551" s="243"/>
      <c r="R551" s="243"/>
      <c r="S551" s="243"/>
      <c r="T551" s="236">
        <f>Заполните_Список!N460</f>
        <v>0</v>
      </c>
      <c r="U551" s="236">
        <f>Заполните_Список!O460</f>
        <v>0</v>
      </c>
      <c r="V551" s="236">
        <f>Заполните_Список!P460</f>
        <v>0</v>
      </c>
      <c r="W551" s="236">
        <f>Заполните_Список!Q460</f>
        <v>0</v>
      </c>
      <c r="X551" s="236">
        <f>Заполните_Список!R460</f>
        <v>0</v>
      </c>
      <c r="Y551" s="236">
        <f>Заполните_Список!S460</f>
        <v>0</v>
      </c>
      <c r="Z551" s="236">
        <f>Заполните_Список!T460</f>
        <v>0</v>
      </c>
      <c r="AA551" s="236">
        <f>Заполните_Список!U460</f>
        <v>0</v>
      </c>
      <c r="AB551" s="236">
        <f>Заполните_Список!V460</f>
        <v>0</v>
      </c>
      <c r="AC551" s="236">
        <f>Заполните_Список!W460</f>
        <v>0</v>
      </c>
      <c r="AD551" s="236">
        <f>Заполните_Список!X460</f>
        <v>0</v>
      </c>
      <c r="AE551" s="236">
        <f>Заполните_Список!Y460</f>
        <v>0</v>
      </c>
      <c r="AF551" s="236">
        <f>Заполните_Список!Z460</f>
        <v>0</v>
      </c>
      <c r="AG551" s="236">
        <f>Заполните_Список!AA460</f>
        <v>0</v>
      </c>
      <c r="AH551" s="236">
        <f>Заполните_Список!AB460</f>
        <v>0</v>
      </c>
      <c r="AI551" s="236">
        <f>Заполните_Список!AC460</f>
        <v>0</v>
      </c>
      <c r="AJ551" s="236">
        <f>Заполните_Список!AD460</f>
        <v>0</v>
      </c>
      <c r="AK551" s="236">
        <f>Заполните_Список!AE460</f>
        <v>0</v>
      </c>
      <c r="AL551" s="236">
        <f>Заполните_Список!AF460</f>
        <v>0</v>
      </c>
      <c r="AM551" s="236">
        <f>Заполните_Список!AG460</f>
        <v>0</v>
      </c>
      <c r="AN551" s="236">
        <f>Заполните_Список!AH460</f>
        <v>0</v>
      </c>
      <c r="AO551" s="236">
        <f>Заполните_Список!AI460</f>
        <v>0</v>
      </c>
      <c r="AP551" s="236">
        <f>Заполните_Список!AJ460</f>
        <v>0</v>
      </c>
      <c r="AQ551" s="236">
        <f>Заполните_Список!AK460</f>
        <v>0</v>
      </c>
    </row>
    <row r="552" spans="1:43" ht="18.75" customHeight="1">
      <c r="A552" s="243">
        <f>Заполните_Список!$B461</f>
        <v>549</v>
      </c>
      <c r="B552" s="244">
        <f>Заполните_Список!$C462</f>
        <v>0</v>
      </c>
      <c r="C552" s="258" t="str">
        <f t="shared" si="27"/>
        <v/>
      </c>
      <c r="D552" s="244">
        <f>Заполните_Список!$G462</f>
        <v>0</v>
      </c>
      <c r="E552" s="236"/>
      <c r="F552" s="243">
        <f t="shared" si="28"/>
        <v>549</v>
      </c>
      <c r="G552" s="236" t="e">
        <f>LEFT(Заполните_Список!$F462,FIND(" ",Заполните_Список!$F462,1)-1)</f>
        <v>#VALUE!</v>
      </c>
      <c r="H552" s="236" t="e">
        <f>MID(Заполните_Список!$F462,FIND(" ",Заполните_Список!$F462,1)+1,(FIND(" ",Заполните_Список!$F462,FIND(" ",Заполните_Список!$F462,1)+1)-FIND(" ",Заполните_Список!$F462,1))-1)</f>
        <v>#VALUE!</v>
      </c>
      <c r="I552" s="236" t="e">
        <f>RIGHT(Заполните_Список!$F462,LEN(Заполните_Список!$F462)-(FIND(" ",Заполните_Список!$F462,FIND(" ",Заполните_Список!$F462,1)+1)))</f>
        <v>#VALUE!</v>
      </c>
      <c r="J552" s="236"/>
      <c r="K552" s="347"/>
      <c r="L552" s="236"/>
      <c r="M552" s="236">
        <f>Заполните_Список!L462</f>
        <v>0</v>
      </c>
      <c r="N552" s="259" t="str">
        <f t="shared" si="29"/>
        <v/>
      </c>
      <c r="O552" s="236">
        <f>Заполните_Список!I462</f>
        <v>0</v>
      </c>
      <c r="P552" s="243"/>
      <c r="Q552" s="243"/>
      <c r="R552" s="243"/>
      <c r="S552" s="243"/>
      <c r="T552" s="236">
        <f>Заполните_Список!N461</f>
        <v>0</v>
      </c>
      <c r="U552" s="236">
        <f>Заполните_Список!O461</f>
        <v>0</v>
      </c>
      <c r="V552" s="236">
        <f>Заполните_Список!P461</f>
        <v>0</v>
      </c>
      <c r="W552" s="236">
        <f>Заполните_Список!Q461</f>
        <v>0</v>
      </c>
      <c r="X552" s="236">
        <f>Заполните_Список!R461</f>
        <v>0</v>
      </c>
      <c r="Y552" s="236">
        <f>Заполните_Список!S461</f>
        <v>0</v>
      </c>
      <c r="Z552" s="236">
        <f>Заполните_Список!T461</f>
        <v>0</v>
      </c>
      <c r="AA552" s="236">
        <f>Заполните_Список!U461</f>
        <v>0</v>
      </c>
      <c r="AB552" s="236">
        <f>Заполните_Список!V461</f>
        <v>0</v>
      </c>
      <c r="AC552" s="236">
        <f>Заполните_Список!W461</f>
        <v>0</v>
      </c>
      <c r="AD552" s="236">
        <f>Заполните_Список!X461</f>
        <v>0</v>
      </c>
      <c r="AE552" s="236">
        <f>Заполните_Список!Y461</f>
        <v>0</v>
      </c>
      <c r="AF552" s="236">
        <f>Заполните_Список!Z461</f>
        <v>0</v>
      </c>
      <c r="AG552" s="236">
        <f>Заполните_Список!AA461</f>
        <v>0</v>
      </c>
      <c r="AH552" s="236">
        <f>Заполните_Список!AB461</f>
        <v>0</v>
      </c>
      <c r="AI552" s="236">
        <f>Заполните_Список!AC461</f>
        <v>0</v>
      </c>
      <c r="AJ552" s="236">
        <f>Заполните_Список!AD461</f>
        <v>0</v>
      </c>
      <c r="AK552" s="236">
        <f>Заполните_Список!AE461</f>
        <v>0</v>
      </c>
      <c r="AL552" s="236">
        <f>Заполните_Список!AF461</f>
        <v>0</v>
      </c>
      <c r="AM552" s="236">
        <f>Заполните_Список!AG461</f>
        <v>0</v>
      </c>
      <c r="AN552" s="236">
        <f>Заполните_Список!AH461</f>
        <v>0</v>
      </c>
      <c r="AO552" s="236">
        <f>Заполните_Список!AI461</f>
        <v>0</v>
      </c>
      <c r="AP552" s="236">
        <f>Заполните_Список!AJ461</f>
        <v>0</v>
      </c>
      <c r="AQ552" s="236">
        <f>Заполните_Список!AK461</f>
        <v>0</v>
      </c>
    </row>
    <row r="553" spans="1:43" ht="18.75" customHeight="1">
      <c r="A553" s="243">
        <f>Заполните_Список!$B462</f>
        <v>550</v>
      </c>
      <c r="B553" s="244">
        <f>Заполните_Список!$C463</f>
        <v>0</v>
      </c>
      <c r="C553" s="258" t="str">
        <f t="shared" si="27"/>
        <v/>
      </c>
      <c r="D553" s="244">
        <f>Заполните_Список!$G463</f>
        <v>0</v>
      </c>
      <c r="E553" s="236"/>
      <c r="F553" s="243">
        <f t="shared" si="28"/>
        <v>550</v>
      </c>
      <c r="G553" s="236" t="e">
        <f>LEFT(Заполните_Список!$F463,FIND(" ",Заполните_Список!$F463,1)-1)</f>
        <v>#VALUE!</v>
      </c>
      <c r="H553" s="236" t="e">
        <f>MID(Заполните_Список!$F463,FIND(" ",Заполните_Список!$F463,1)+1,(FIND(" ",Заполните_Список!$F463,FIND(" ",Заполните_Список!$F463,1)+1)-FIND(" ",Заполните_Список!$F463,1))-1)</f>
        <v>#VALUE!</v>
      </c>
      <c r="I553" s="236" t="e">
        <f>RIGHT(Заполните_Список!$F463,LEN(Заполните_Список!$F463)-(FIND(" ",Заполните_Список!$F463,FIND(" ",Заполните_Список!$F463,1)+1)))</f>
        <v>#VALUE!</v>
      </c>
      <c r="J553" s="236"/>
      <c r="K553" s="347"/>
      <c r="L553" s="236"/>
      <c r="M553" s="236">
        <f>Заполните_Список!L463</f>
        <v>0</v>
      </c>
      <c r="N553" s="259" t="str">
        <f t="shared" si="29"/>
        <v/>
      </c>
      <c r="O553" s="236">
        <f>Заполните_Список!I463</f>
        <v>0</v>
      </c>
      <c r="P553" s="243"/>
      <c r="Q553" s="243"/>
      <c r="R553" s="243"/>
      <c r="S553" s="243"/>
      <c r="T553" s="236">
        <f>Заполните_Список!N462</f>
        <v>0</v>
      </c>
      <c r="U553" s="236">
        <f>Заполните_Список!O462</f>
        <v>0</v>
      </c>
      <c r="V553" s="236">
        <f>Заполните_Список!P462</f>
        <v>0</v>
      </c>
      <c r="W553" s="236">
        <f>Заполните_Список!Q462</f>
        <v>0</v>
      </c>
      <c r="X553" s="236">
        <f>Заполните_Список!R462</f>
        <v>0</v>
      </c>
      <c r="Y553" s="236">
        <f>Заполните_Список!S462</f>
        <v>0</v>
      </c>
      <c r="Z553" s="236">
        <f>Заполните_Список!T462</f>
        <v>0</v>
      </c>
      <c r="AA553" s="236">
        <f>Заполните_Список!U462</f>
        <v>0</v>
      </c>
      <c r="AB553" s="236">
        <f>Заполните_Список!V462</f>
        <v>0</v>
      </c>
      <c r="AC553" s="236">
        <f>Заполните_Список!W462</f>
        <v>0</v>
      </c>
      <c r="AD553" s="236">
        <f>Заполните_Список!X462</f>
        <v>0</v>
      </c>
      <c r="AE553" s="236">
        <f>Заполните_Список!Y462</f>
        <v>0</v>
      </c>
      <c r="AF553" s="236">
        <f>Заполните_Список!Z462</f>
        <v>0</v>
      </c>
      <c r="AG553" s="236">
        <f>Заполните_Список!AA462</f>
        <v>0</v>
      </c>
      <c r="AH553" s="236">
        <f>Заполните_Список!AB462</f>
        <v>0</v>
      </c>
      <c r="AI553" s="236">
        <f>Заполните_Список!AC462</f>
        <v>0</v>
      </c>
      <c r="AJ553" s="236">
        <f>Заполните_Список!AD462</f>
        <v>0</v>
      </c>
      <c r="AK553" s="236">
        <f>Заполните_Список!AE462</f>
        <v>0</v>
      </c>
      <c r="AL553" s="236">
        <f>Заполните_Список!AF462</f>
        <v>0</v>
      </c>
      <c r="AM553" s="236">
        <f>Заполните_Список!AG462</f>
        <v>0</v>
      </c>
      <c r="AN553" s="236">
        <f>Заполните_Список!AH462</f>
        <v>0</v>
      </c>
      <c r="AO553" s="236">
        <f>Заполните_Список!AI462</f>
        <v>0</v>
      </c>
      <c r="AP553" s="236">
        <f>Заполните_Список!AJ462</f>
        <v>0</v>
      </c>
      <c r="AQ553" s="236">
        <f>Заполните_Список!AK462</f>
        <v>0</v>
      </c>
    </row>
    <row r="554" spans="1:43" ht="18.75" customHeight="1">
      <c r="A554" s="243">
        <f>Заполните_Список!$B463</f>
        <v>551</v>
      </c>
      <c r="B554" s="244">
        <f>Заполните_Список!$C464</f>
        <v>0</v>
      </c>
      <c r="C554" s="258" t="str">
        <f t="shared" si="27"/>
        <v/>
      </c>
      <c r="D554" s="244">
        <f>Заполните_Список!$G464</f>
        <v>0</v>
      </c>
      <c r="E554" s="236"/>
      <c r="F554" s="243">
        <f t="shared" si="28"/>
        <v>551</v>
      </c>
      <c r="G554" s="236" t="e">
        <f>LEFT(Заполните_Список!$F464,FIND(" ",Заполните_Список!$F464,1)-1)</f>
        <v>#VALUE!</v>
      </c>
      <c r="H554" s="236" t="e">
        <f>MID(Заполните_Список!$F464,FIND(" ",Заполните_Список!$F464,1)+1,(FIND(" ",Заполните_Список!$F464,FIND(" ",Заполните_Список!$F464,1)+1)-FIND(" ",Заполните_Список!$F464,1))-1)</f>
        <v>#VALUE!</v>
      </c>
      <c r="I554" s="236" t="e">
        <f>RIGHT(Заполните_Список!$F464,LEN(Заполните_Список!$F464)-(FIND(" ",Заполните_Список!$F464,FIND(" ",Заполните_Список!$F464,1)+1)))</f>
        <v>#VALUE!</v>
      </c>
      <c r="J554" s="236"/>
      <c r="K554" s="347"/>
      <c r="L554" s="236"/>
      <c r="M554" s="236">
        <f>Заполните_Список!L464</f>
        <v>0</v>
      </c>
      <c r="N554" s="259" t="str">
        <f t="shared" si="29"/>
        <v/>
      </c>
      <c r="O554" s="236">
        <f>Заполните_Список!I464</f>
        <v>0</v>
      </c>
      <c r="P554" s="243"/>
      <c r="Q554" s="243"/>
      <c r="R554" s="243"/>
      <c r="S554" s="243"/>
      <c r="T554" s="236">
        <f>Заполните_Список!N463</f>
        <v>0</v>
      </c>
      <c r="U554" s="236">
        <f>Заполните_Список!O463</f>
        <v>0</v>
      </c>
      <c r="V554" s="236">
        <f>Заполните_Список!P463</f>
        <v>0</v>
      </c>
      <c r="W554" s="236">
        <f>Заполните_Список!Q463</f>
        <v>0</v>
      </c>
      <c r="X554" s="236">
        <f>Заполните_Список!R463</f>
        <v>0</v>
      </c>
      <c r="Y554" s="236">
        <f>Заполните_Список!S463</f>
        <v>0</v>
      </c>
      <c r="Z554" s="236">
        <f>Заполните_Список!T463</f>
        <v>0</v>
      </c>
      <c r="AA554" s="236">
        <f>Заполните_Список!U463</f>
        <v>0</v>
      </c>
      <c r="AB554" s="236">
        <f>Заполните_Список!V463</f>
        <v>0</v>
      </c>
      <c r="AC554" s="236">
        <f>Заполните_Список!W463</f>
        <v>0</v>
      </c>
      <c r="AD554" s="236">
        <f>Заполните_Список!X463</f>
        <v>0</v>
      </c>
      <c r="AE554" s="236">
        <f>Заполните_Список!Y463</f>
        <v>0</v>
      </c>
      <c r="AF554" s="236">
        <f>Заполните_Список!Z463</f>
        <v>0</v>
      </c>
      <c r="AG554" s="236">
        <f>Заполните_Список!AA463</f>
        <v>0</v>
      </c>
      <c r="AH554" s="236">
        <f>Заполните_Список!AB463</f>
        <v>0</v>
      </c>
      <c r="AI554" s="236">
        <f>Заполните_Список!AC463</f>
        <v>0</v>
      </c>
      <c r="AJ554" s="236">
        <f>Заполните_Список!AD463</f>
        <v>0</v>
      </c>
      <c r="AK554" s="236">
        <f>Заполните_Список!AE463</f>
        <v>0</v>
      </c>
      <c r="AL554" s="236">
        <f>Заполните_Список!AF463</f>
        <v>0</v>
      </c>
      <c r="AM554" s="236">
        <f>Заполните_Список!AG463</f>
        <v>0</v>
      </c>
      <c r="AN554" s="236">
        <f>Заполните_Список!AH463</f>
        <v>0</v>
      </c>
      <c r="AO554" s="236">
        <f>Заполните_Список!AI463</f>
        <v>0</v>
      </c>
      <c r="AP554" s="236">
        <f>Заполните_Список!AJ463</f>
        <v>0</v>
      </c>
      <c r="AQ554" s="236">
        <f>Заполните_Список!AK463</f>
        <v>0</v>
      </c>
    </row>
    <row r="555" spans="1:43" ht="18.75" customHeight="1">
      <c r="A555" s="243">
        <f>Заполните_Список!$B464</f>
        <v>552</v>
      </c>
      <c r="B555" s="244">
        <f>Заполните_Список!$C465</f>
        <v>0</v>
      </c>
      <c r="C555" s="258" t="str">
        <f t="shared" si="27"/>
        <v/>
      </c>
      <c r="D555" s="244">
        <f>Заполните_Список!$G465</f>
        <v>0</v>
      </c>
      <c r="E555" s="236"/>
      <c r="F555" s="243">
        <f t="shared" si="28"/>
        <v>552</v>
      </c>
      <c r="G555" s="236" t="e">
        <f>LEFT(Заполните_Список!$F465,FIND(" ",Заполните_Список!$F465,1)-1)</f>
        <v>#VALUE!</v>
      </c>
      <c r="H555" s="236" t="e">
        <f>MID(Заполните_Список!$F465,FIND(" ",Заполните_Список!$F465,1)+1,(FIND(" ",Заполните_Список!$F465,FIND(" ",Заполните_Список!$F465,1)+1)-FIND(" ",Заполните_Список!$F465,1))-1)</f>
        <v>#VALUE!</v>
      </c>
      <c r="I555" s="236" t="e">
        <f>RIGHT(Заполните_Список!$F465,LEN(Заполните_Список!$F465)-(FIND(" ",Заполните_Список!$F465,FIND(" ",Заполните_Список!$F465,1)+1)))</f>
        <v>#VALUE!</v>
      </c>
      <c r="J555" s="236"/>
      <c r="K555" s="347"/>
      <c r="L555" s="236"/>
      <c r="M555" s="236">
        <f>Заполните_Список!L465</f>
        <v>0</v>
      </c>
      <c r="N555" s="259" t="str">
        <f t="shared" si="29"/>
        <v/>
      </c>
      <c r="O555" s="236">
        <f>Заполните_Список!I465</f>
        <v>0</v>
      </c>
      <c r="P555" s="243"/>
      <c r="Q555" s="243"/>
      <c r="R555" s="243"/>
      <c r="S555" s="243"/>
      <c r="T555" s="236">
        <f>Заполните_Список!N464</f>
        <v>0</v>
      </c>
      <c r="U555" s="236">
        <f>Заполните_Список!O464</f>
        <v>0</v>
      </c>
      <c r="V555" s="236">
        <f>Заполните_Список!P464</f>
        <v>0</v>
      </c>
      <c r="W555" s="236">
        <f>Заполните_Список!Q464</f>
        <v>0</v>
      </c>
      <c r="X555" s="236">
        <f>Заполните_Список!R464</f>
        <v>0</v>
      </c>
      <c r="Y555" s="236">
        <f>Заполните_Список!S464</f>
        <v>0</v>
      </c>
      <c r="Z555" s="236">
        <f>Заполните_Список!T464</f>
        <v>0</v>
      </c>
      <c r="AA555" s="236">
        <f>Заполните_Список!U464</f>
        <v>0</v>
      </c>
      <c r="AB555" s="236">
        <f>Заполните_Список!V464</f>
        <v>0</v>
      </c>
      <c r="AC555" s="236">
        <f>Заполните_Список!W464</f>
        <v>0</v>
      </c>
      <c r="AD555" s="236">
        <f>Заполните_Список!X464</f>
        <v>0</v>
      </c>
      <c r="AE555" s="236">
        <f>Заполните_Список!Y464</f>
        <v>0</v>
      </c>
      <c r="AF555" s="236">
        <f>Заполните_Список!Z464</f>
        <v>0</v>
      </c>
      <c r="AG555" s="236">
        <f>Заполните_Список!AA464</f>
        <v>0</v>
      </c>
      <c r="AH555" s="236">
        <f>Заполните_Список!AB464</f>
        <v>0</v>
      </c>
      <c r="AI555" s="236">
        <f>Заполните_Список!AC464</f>
        <v>0</v>
      </c>
      <c r="AJ555" s="236">
        <f>Заполните_Список!AD464</f>
        <v>0</v>
      </c>
      <c r="AK555" s="236">
        <f>Заполните_Список!AE464</f>
        <v>0</v>
      </c>
      <c r="AL555" s="236">
        <f>Заполните_Список!AF464</f>
        <v>0</v>
      </c>
      <c r="AM555" s="236">
        <f>Заполните_Список!AG464</f>
        <v>0</v>
      </c>
      <c r="AN555" s="236">
        <f>Заполните_Список!AH464</f>
        <v>0</v>
      </c>
      <c r="AO555" s="236">
        <f>Заполните_Список!AI464</f>
        <v>0</v>
      </c>
      <c r="AP555" s="236">
        <f>Заполните_Список!AJ464</f>
        <v>0</v>
      </c>
      <c r="AQ555" s="236">
        <f>Заполните_Список!AK464</f>
        <v>0</v>
      </c>
    </row>
    <row r="556" spans="1:43" ht="18.75" customHeight="1">
      <c r="A556" s="243">
        <f>Заполните_Список!$B465</f>
        <v>553</v>
      </c>
      <c r="B556" s="244">
        <f>Заполните_Список!$C466</f>
        <v>0</v>
      </c>
      <c r="C556" s="258" t="str">
        <f t="shared" si="27"/>
        <v/>
      </c>
      <c r="D556" s="244">
        <f>Заполните_Список!$G466</f>
        <v>0</v>
      </c>
      <c r="E556" s="236"/>
      <c r="F556" s="243">
        <f t="shared" si="28"/>
        <v>553</v>
      </c>
      <c r="G556" s="236" t="e">
        <f>LEFT(Заполните_Список!$F466,FIND(" ",Заполните_Список!$F466,1)-1)</f>
        <v>#VALUE!</v>
      </c>
      <c r="H556" s="236" t="e">
        <f>MID(Заполните_Список!$F466,FIND(" ",Заполните_Список!$F466,1)+1,(FIND(" ",Заполните_Список!$F466,FIND(" ",Заполните_Список!$F466,1)+1)-FIND(" ",Заполните_Список!$F466,1))-1)</f>
        <v>#VALUE!</v>
      </c>
      <c r="I556" s="236" t="e">
        <f>RIGHT(Заполните_Список!$F466,LEN(Заполните_Список!$F466)-(FIND(" ",Заполните_Список!$F466,FIND(" ",Заполните_Список!$F466,1)+1)))</f>
        <v>#VALUE!</v>
      </c>
      <c r="J556" s="236"/>
      <c r="K556" s="347"/>
      <c r="L556" s="236"/>
      <c r="M556" s="236">
        <f>Заполните_Список!L466</f>
        <v>0</v>
      </c>
      <c r="N556" s="259" t="str">
        <f t="shared" si="29"/>
        <v/>
      </c>
      <c r="O556" s="236">
        <f>Заполните_Список!I466</f>
        <v>0</v>
      </c>
      <c r="P556" s="243"/>
      <c r="Q556" s="243"/>
      <c r="R556" s="243"/>
      <c r="S556" s="243"/>
      <c r="T556" s="236">
        <f>Заполните_Список!N465</f>
        <v>0</v>
      </c>
      <c r="U556" s="236">
        <f>Заполните_Список!O465</f>
        <v>0</v>
      </c>
      <c r="V556" s="236">
        <f>Заполните_Список!P465</f>
        <v>0</v>
      </c>
      <c r="W556" s="236">
        <f>Заполните_Список!Q465</f>
        <v>0</v>
      </c>
      <c r="X556" s="236">
        <f>Заполните_Список!R465</f>
        <v>0</v>
      </c>
      <c r="Y556" s="236">
        <f>Заполните_Список!S465</f>
        <v>0</v>
      </c>
      <c r="Z556" s="236">
        <f>Заполните_Список!T465</f>
        <v>0</v>
      </c>
      <c r="AA556" s="236">
        <f>Заполните_Список!U465</f>
        <v>0</v>
      </c>
      <c r="AB556" s="236">
        <f>Заполните_Список!V465</f>
        <v>0</v>
      </c>
      <c r="AC556" s="236">
        <f>Заполните_Список!W465</f>
        <v>0</v>
      </c>
      <c r="AD556" s="236">
        <f>Заполните_Список!X465</f>
        <v>0</v>
      </c>
      <c r="AE556" s="236">
        <f>Заполните_Список!Y465</f>
        <v>0</v>
      </c>
      <c r="AF556" s="236">
        <f>Заполните_Список!Z465</f>
        <v>0</v>
      </c>
      <c r="AG556" s="236">
        <f>Заполните_Список!AA465</f>
        <v>0</v>
      </c>
      <c r="AH556" s="236">
        <f>Заполните_Список!AB465</f>
        <v>0</v>
      </c>
      <c r="AI556" s="236">
        <f>Заполните_Список!AC465</f>
        <v>0</v>
      </c>
      <c r="AJ556" s="236">
        <f>Заполните_Список!AD465</f>
        <v>0</v>
      </c>
      <c r="AK556" s="236">
        <f>Заполните_Список!AE465</f>
        <v>0</v>
      </c>
      <c r="AL556" s="236">
        <f>Заполните_Список!AF465</f>
        <v>0</v>
      </c>
      <c r="AM556" s="236">
        <f>Заполните_Список!AG465</f>
        <v>0</v>
      </c>
      <c r="AN556" s="236">
        <f>Заполните_Список!AH465</f>
        <v>0</v>
      </c>
      <c r="AO556" s="236">
        <f>Заполните_Список!AI465</f>
        <v>0</v>
      </c>
      <c r="AP556" s="236">
        <f>Заполните_Список!AJ465</f>
        <v>0</v>
      </c>
      <c r="AQ556" s="236">
        <f>Заполните_Список!AK465</f>
        <v>0</v>
      </c>
    </row>
    <row r="557" spans="1:43" ht="18.75" customHeight="1">
      <c r="A557" s="243">
        <f>Заполните_Список!$B466</f>
        <v>554</v>
      </c>
      <c r="B557" s="244">
        <f>Заполните_Список!$C467</f>
        <v>0</v>
      </c>
      <c r="C557" s="258" t="str">
        <f t="shared" si="27"/>
        <v/>
      </c>
      <c r="D557" s="244">
        <f>Заполните_Список!$G467</f>
        <v>0</v>
      </c>
      <c r="E557" s="236"/>
      <c r="F557" s="243">
        <f t="shared" si="28"/>
        <v>554</v>
      </c>
      <c r="G557" s="236" t="e">
        <f>LEFT(Заполните_Список!$F467,FIND(" ",Заполните_Список!$F467,1)-1)</f>
        <v>#VALUE!</v>
      </c>
      <c r="H557" s="236" t="e">
        <f>MID(Заполните_Список!$F467,FIND(" ",Заполните_Список!$F467,1)+1,(FIND(" ",Заполните_Список!$F467,FIND(" ",Заполните_Список!$F467,1)+1)-FIND(" ",Заполните_Список!$F467,1))-1)</f>
        <v>#VALUE!</v>
      </c>
      <c r="I557" s="236" t="e">
        <f>RIGHT(Заполните_Список!$F467,LEN(Заполните_Список!$F467)-(FIND(" ",Заполните_Список!$F467,FIND(" ",Заполните_Список!$F467,1)+1)))</f>
        <v>#VALUE!</v>
      </c>
      <c r="J557" s="236"/>
      <c r="K557" s="347"/>
      <c r="L557" s="236"/>
      <c r="M557" s="236">
        <f>Заполните_Список!L467</f>
        <v>0</v>
      </c>
      <c r="N557" s="259" t="str">
        <f t="shared" si="29"/>
        <v/>
      </c>
      <c r="O557" s="236">
        <f>Заполните_Список!I467</f>
        <v>0</v>
      </c>
      <c r="P557" s="243"/>
      <c r="Q557" s="243"/>
      <c r="R557" s="243"/>
      <c r="S557" s="243"/>
      <c r="T557" s="236">
        <f>Заполните_Список!N466</f>
        <v>0</v>
      </c>
      <c r="U557" s="236">
        <f>Заполните_Список!O466</f>
        <v>0</v>
      </c>
      <c r="V557" s="236">
        <f>Заполните_Список!P466</f>
        <v>0</v>
      </c>
      <c r="W557" s="236">
        <f>Заполните_Список!Q466</f>
        <v>0</v>
      </c>
      <c r="X557" s="236">
        <f>Заполните_Список!R466</f>
        <v>0</v>
      </c>
      <c r="Y557" s="236">
        <f>Заполните_Список!S466</f>
        <v>0</v>
      </c>
      <c r="Z557" s="236">
        <f>Заполните_Список!T466</f>
        <v>0</v>
      </c>
      <c r="AA557" s="236">
        <f>Заполните_Список!U466</f>
        <v>0</v>
      </c>
      <c r="AB557" s="236">
        <f>Заполните_Список!V466</f>
        <v>0</v>
      </c>
      <c r="AC557" s="236">
        <f>Заполните_Список!W466</f>
        <v>0</v>
      </c>
      <c r="AD557" s="236">
        <f>Заполните_Список!X466</f>
        <v>0</v>
      </c>
      <c r="AE557" s="236">
        <f>Заполните_Список!Y466</f>
        <v>0</v>
      </c>
      <c r="AF557" s="236">
        <f>Заполните_Список!Z466</f>
        <v>0</v>
      </c>
      <c r="AG557" s="236">
        <f>Заполните_Список!AA466</f>
        <v>0</v>
      </c>
      <c r="AH557" s="236">
        <f>Заполните_Список!AB466</f>
        <v>0</v>
      </c>
      <c r="AI557" s="236">
        <f>Заполните_Список!AC466</f>
        <v>0</v>
      </c>
      <c r="AJ557" s="236">
        <f>Заполните_Список!AD466</f>
        <v>0</v>
      </c>
      <c r="AK557" s="236">
        <f>Заполните_Список!AE466</f>
        <v>0</v>
      </c>
      <c r="AL557" s="236">
        <f>Заполните_Список!AF466</f>
        <v>0</v>
      </c>
      <c r="AM557" s="236">
        <f>Заполните_Список!AG466</f>
        <v>0</v>
      </c>
      <c r="AN557" s="236">
        <f>Заполните_Список!AH466</f>
        <v>0</v>
      </c>
      <c r="AO557" s="236">
        <f>Заполните_Список!AI466</f>
        <v>0</v>
      </c>
      <c r="AP557" s="236">
        <f>Заполните_Список!AJ466</f>
        <v>0</v>
      </c>
      <c r="AQ557" s="236">
        <f>Заполните_Список!AK466</f>
        <v>0</v>
      </c>
    </row>
    <row r="558" spans="1:43" ht="18.75" customHeight="1">
      <c r="A558" s="243">
        <f>Заполните_Список!$B467</f>
        <v>555</v>
      </c>
      <c r="B558" s="244">
        <f>Заполните_Список!$C468</f>
        <v>0</v>
      </c>
      <c r="C558" s="258" t="str">
        <f t="shared" si="27"/>
        <v/>
      </c>
      <c r="D558" s="244">
        <f>Заполните_Список!$G468</f>
        <v>0</v>
      </c>
      <c r="E558" s="236"/>
      <c r="F558" s="243">
        <f t="shared" si="28"/>
        <v>555</v>
      </c>
      <c r="G558" s="236" t="e">
        <f>LEFT(Заполните_Список!$F468,FIND(" ",Заполните_Список!$F468,1)-1)</f>
        <v>#VALUE!</v>
      </c>
      <c r="H558" s="236" t="e">
        <f>MID(Заполните_Список!$F468,FIND(" ",Заполните_Список!$F468,1)+1,(FIND(" ",Заполните_Список!$F468,FIND(" ",Заполните_Список!$F468,1)+1)-FIND(" ",Заполните_Список!$F468,1))-1)</f>
        <v>#VALUE!</v>
      </c>
      <c r="I558" s="236" t="e">
        <f>RIGHT(Заполните_Список!$F468,LEN(Заполните_Список!$F468)-(FIND(" ",Заполните_Список!$F468,FIND(" ",Заполните_Список!$F468,1)+1)))</f>
        <v>#VALUE!</v>
      </c>
      <c r="J558" s="236"/>
      <c r="K558" s="347"/>
      <c r="L558" s="236"/>
      <c r="M558" s="236">
        <f>Заполните_Список!L468</f>
        <v>0</v>
      </c>
      <c r="N558" s="259" t="str">
        <f t="shared" si="29"/>
        <v/>
      </c>
      <c r="O558" s="236">
        <f>Заполните_Список!I468</f>
        <v>0</v>
      </c>
      <c r="P558" s="243"/>
      <c r="Q558" s="243"/>
      <c r="R558" s="243"/>
      <c r="S558" s="243"/>
      <c r="T558" s="236">
        <f>Заполните_Список!N467</f>
        <v>0</v>
      </c>
      <c r="U558" s="236">
        <f>Заполните_Список!O467</f>
        <v>0</v>
      </c>
      <c r="V558" s="236">
        <f>Заполните_Список!P467</f>
        <v>0</v>
      </c>
      <c r="W558" s="236">
        <f>Заполните_Список!Q467</f>
        <v>0</v>
      </c>
      <c r="X558" s="236">
        <f>Заполните_Список!R467</f>
        <v>0</v>
      </c>
      <c r="Y558" s="236">
        <f>Заполните_Список!S467</f>
        <v>0</v>
      </c>
      <c r="Z558" s="236">
        <f>Заполните_Список!T467</f>
        <v>0</v>
      </c>
      <c r="AA558" s="236">
        <f>Заполните_Список!U467</f>
        <v>0</v>
      </c>
      <c r="AB558" s="236">
        <f>Заполните_Список!V467</f>
        <v>0</v>
      </c>
      <c r="AC558" s="236">
        <f>Заполните_Список!W467</f>
        <v>0</v>
      </c>
      <c r="AD558" s="236">
        <f>Заполните_Список!X467</f>
        <v>0</v>
      </c>
      <c r="AE558" s="236">
        <f>Заполните_Список!Y467</f>
        <v>0</v>
      </c>
      <c r="AF558" s="236">
        <f>Заполните_Список!Z467</f>
        <v>0</v>
      </c>
      <c r="AG558" s="236">
        <f>Заполните_Список!AA467</f>
        <v>0</v>
      </c>
      <c r="AH558" s="236">
        <f>Заполните_Список!AB467</f>
        <v>0</v>
      </c>
      <c r="AI558" s="236">
        <f>Заполните_Список!AC467</f>
        <v>0</v>
      </c>
      <c r="AJ558" s="236">
        <f>Заполните_Список!AD467</f>
        <v>0</v>
      </c>
      <c r="AK558" s="236">
        <f>Заполните_Список!AE467</f>
        <v>0</v>
      </c>
      <c r="AL558" s="236">
        <f>Заполните_Список!AF467</f>
        <v>0</v>
      </c>
      <c r="AM558" s="236">
        <f>Заполните_Список!AG467</f>
        <v>0</v>
      </c>
      <c r="AN558" s="236">
        <f>Заполните_Список!AH467</f>
        <v>0</v>
      </c>
      <c r="AO558" s="236">
        <f>Заполните_Список!AI467</f>
        <v>0</v>
      </c>
      <c r="AP558" s="236">
        <f>Заполните_Список!AJ467</f>
        <v>0</v>
      </c>
      <c r="AQ558" s="236">
        <f>Заполните_Список!AK467</f>
        <v>0</v>
      </c>
    </row>
    <row r="559" spans="1:43" ht="18.75" customHeight="1">
      <c r="A559" s="243">
        <f>Заполните_Список!$B468</f>
        <v>556</v>
      </c>
      <c r="B559" s="244">
        <f>Заполните_Список!$C469</f>
        <v>0</v>
      </c>
      <c r="C559" s="258" t="str">
        <f t="shared" si="27"/>
        <v/>
      </c>
      <c r="D559" s="244">
        <f>Заполните_Список!$G469</f>
        <v>0</v>
      </c>
      <c r="E559" s="236"/>
      <c r="F559" s="243">
        <f t="shared" si="28"/>
        <v>556</v>
      </c>
      <c r="G559" s="236" t="e">
        <f>LEFT(Заполните_Список!$F469,FIND(" ",Заполните_Список!$F469,1)-1)</f>
        <v>#VALUE!</v>
      </c>
      <c r="H559" s="236" t="e">
        <f>MID(Заполните_Список!$F469,FIND(" ",Заполните_Список!$F469,1)+1,(FIND(" ",Заполните_Список!$F469,FIND(" ",Заполните_Список!$F469,1)+1)-FIND(" ",Заполните_Список!$F469,1))-1)</f>
        <v>#VALUE!</v>
      </c>
      <c r="I559" s="236" t="e">
        <f>RIGHT(Заполните_Список!$F469,LEN(Заполните_Список!$F469)-(FIND(" ",Заполните_Список!$F469,FIND(" ",Заполните_Список!$F469,1)+1)))</f>
        <v>#VALUE!</v>
      </c>
      <c r="J559" s="236"/>
      <c r="K559" s="347"/>
      <c r="L559" s="236"/>
      <c r="M559" s="236">
        <f>Заполните_Список!L469</f>
        <v>0</v>
      </c>
      <c r="N559" s="259" t="str">
        <f t="shared" si="29"/>
        <v/>
      </c>
      <c r="O559" s="236">
        <f>Заполните_Список!I469</f>
        <v>0</v>
      </c>
      <c r="P559" s="243"/>
      <c r="Q559" s="243"/>
      <c r="R559" s="243"/>
      <c r="S559" s="243"/>
      <c r="T559" s="236">
        <f>Заполните_Список!N468</f>
        <v>0</v>
      </c>
      <c r="U559" s="236">
        <f>Заполните_Список!O468</f>
        <v>0</v>
      </c>
      <c r="V559" s="236">
        <f>Заполните_Список!P468</f>
        <v>0</v>
      </c>
      <c r="W559" s="236">
        <f>Заполните_Список!Q468</f>
        <v>0</v>
      </c>
      <c r="X559" s="236">
        <f>Заполните_Список!R468</f>
        <v>0</v>
      </c>
      <c r="Y559" s="236">
        <f>Заполните_Список!S468</f>
        <v>0</v>
      </c>
      <c r="Z559" s="236">
        <f>Заполните_Список!T468</f>
        <v>0</v>
      </c>
      <c r="AA559" s="236">
        <f>Заполните_Список!U468</f>
        <v>0</v>
      </c>
      <c r="AB559" s="236">
        <f>Заполните_Список!V468</f>
        <v>0</v>
      </c>
      <c r="AC559" s="236">
        <f>Заполните_Список!W468</f>
        <v>0</v>
      </c>
      <c r="AD559" s="236">
        <f>Заполните_Список!X468</f>
        <v>0</v>
      </c>
      <c r="AE559" s="236">
        <f>Заполните_Список!Y468</f>
        <v>0</v>
      </c>
      <c r="AF559" s="236">
        <f>Заполните_Список!Z468</f>
        <v>0</v>
      </c>
      <c r="AG559" s="236">
        <f>Заполните_Список!AA468</f>
        <v>0</v>
      </c>
      <c r="AH559" s="236">
        <f>Заполните_Список!AB468</f>
        <v>0</v>
      </c>
      <c r="AI559" s="236">
        <f>Заполните_Список!AC468</f>
        <v>0</v>
      </c>
      <c r="AJ559" s="236">
        <f>Заполните_Список!AD468</f>
        <v>0</v>
      </c>
      <c r="AK559" s="236">
        <f>Заполните_Список!AE468</f>
        <v>0</v>
      </c>
      <c r="AL559" s="236">
        <f>Заполните_Список!AF468</f>
        <v>0</v>
      </c>
      <c r="AM559" s="236">
        <f>Заполните_Список!AG468</f>
        <v>0</v>
      </c>
      <c r="AN559" s="236">
        <f>Заполните_Список!AH468</f>
        <v>0</v>
      </c>
      <c r="AO559" s="236">
        <f>Заполните_Список!AI468</f>
        <v>0</v>
      </c>
      <c r="AP559" s="236">
        <f>Заполните_Список!AJ468</f>
        <v>0</v>
      </c>
      <c r="AQ559" s="236">
        <f>Заполните_Список!AK468</f>
        <v>0</v>
      </c>
    </row>
    <row r="560" spans="1:43" ht="18.75" customHeight="1">
      <c r="A560" s="243">
        <f>Заполните_Список!$B469</f>
        <v>557</v>
      </c>
      <c r="B560" s="244">
        <f>Заполните_Список!$C470</f>
        <v>0</v>
      </c>
      <c r="C560" s="258" t="str">
        <f t="shared" si="27"/>
        <v/>
      </c>
      <c r="D560" s="244">
        <f>Заполните_Список!$G470</f>
        <v>0</v>
      </c>
      <c r="E560" s="236"/>
      <c r="F560" s="243">
        <f t="shared" si="28"/>
        <v>557</v>
      </c>
      <c r="G560" s="236" t="e">
        <f>LEFT(Заполните_Список!$F470,FIND(" ",Заполните_Список!$F470,1)-1)</f>
        <v>#VALUE!</v>
      </c>
      <c r="H560" s="236" t="e">
        <f>MID(Заполните_Список!$F470,FIND(" ",Заполните_Список!$F470,1)+1,(FIND(" ",Заполните_Список!$F470,FIND(" ",Заполните_Список!$F470,1)+1)-FIND(" ",Заполните_Список!$F470,1))-1)</f>
        <v>#VALUE!</v>
      </c>
      <c r="I560" s="236" t="e">
        <f>RIGHT(Заполните_Список!$F470,LEN(Заполните_Список!$F470)-(FIND(" ",Заполните_Список!$F470,FIND(" ",Заполните_Список!$F470,1)+1)))</f>
        <v>#VALUE!</v>
      </c>
      <c r="J560" s="236"/>
      <c r="K560" s="347"/>
      <c r="L560" s="236"/>
      <c r="M560" s="236">
        <f>Заполните_Список!L470</f>
        <v>0</v>
      </c>
      <c r="N560" s="259" t="str">
        <f t="shared" si="29"/>
        <v/>
      </c>
      <c r="O560" s="236">
        <f>Заполните_Список!I470</f>
        <v>0</v>
      </c>
      <c r="P560" s="243"/>
      <c r="Q560" s="243"/>
      <c r="R560" s="243"/>
      <c r="S560" s="243"/>
      <c r="T560" s="236">
        <f>Заполните_Список!N469</f>
        <v>0</v>
      </c>
      <c r="U560" s="236">
        <f>Заполните_Список!O469</f>
        <v>0</v>
      </c>
      <c r="V560" s="236">
        <f>Заполните_Список!P469</f>
        <v>0</v>
      </c>
      <c r="W560" s="236">
        <f>Заполните_Список!Q469</f>
        <v>0</v>
      </c>
      <c r="X560" s="236">
        <f>Заполните_Список!R469</f>
        <v>0</v>
      </c>
      <c r="Y560" s="236">
        <f>Заполните_Список!S469</f>
        <v>0</v>
      </c>
      <c r="Z560" s="236">
        <f>Заполните_Список!T469</f>
        <v>0</v>
      </c>
      <c r="AA560" s="236">
        <f>Заполните_Список!U469</f>
        <v>0</v>
      </c>
      <c r="AB560" s="236">
        <f>Заполните_Список!V469</f>
        <v>0</v>
      </c>
      <c r="AC560" s="236">
        <f>Заполните_Список!W469</f>
        <v>0</v>
      </c>
      <c r="AD560" s="236">
        <f>Заполните_Список!X469</f>
        <v>0</v>
      </c>
      <c r="AE560" s="236">
        <f>Заполните_Список!Y469</f>
        <v>0</v>
      </c>
      <c r="AF560" s="236">
        <f>Заполните_Список!Z469</f>
        <v>0</v>
      </c>
      <c r="AG560" s="236">
        <f>Заполните_Список!AA469</f>
        <v>0</v>
      </c>
      <c r="AH560" s="236">
        <f>Заполните_Список!AB469</f>
        <v>0</v>
      </c>
      <c r="AI560" s="236">
        <f>Заполните_Список!AC469</f>
        <v>0</v>
      </c>
      <c r="AJ560" s="236">
        <f>Заполните_Список!AD469</f>
        <v>0</v>
      </c>
      <c r="AK560" s="236">
        <f>Заполните_Список!AE469</f>
        <v>0</v>
      </c>
      <c r="AL560" s="236">
        <f>Заполните_Список!AF469</f>
        <v>0</v>
      </c>
      <c r="AM560" s="236">
        <f>Заполните_Список!AG469</f>
        <v>0</v>
      </c>
      <c r="AN560" s="236">
        <f>Заполните_Список!AH469</f>
        <v>0</v>
      </c>
      <c r="AO560" s="236">
        <f>Заполните_Список!AI469</f>
        <v>0</v>
      </c>
      <c r="AP560" s="236">
        <f>Заполните_Список!AJ469</f>
        <v>0</v>
      </c>
      <c r="AQ560" s="236">
        <f>Заполните_Список!AK469</f>
        <v>0</v>
      </c>
    </row>
    <row r="561" spans="1:43" ht="18.75" customHeight="1">
      <c r="A561" s="243">
        <f>Заполните_Список!$B470</f>
        <v>558</v>
      </c>
      <c r="B561" s="244">
        <f>Заполните_Список!$C471</f>
        <v>0</v>
      </c>
      <c r="C561" s="258" t="str">
        <f t="shared" si="27"/>
        <v/>
      </c>
      <c r="D561" s="244">
        <f>Заполните_Список!$G471</f>
        <v>0</v>
      </c>
      <c r="E561" s="236"/>
      <c r="F561" s="243">
        <f t="shared" si="28"/>
        <v>558</v>
      </c>
      <c r="G561" s="236" t="e">
        <f>LEFT(Заполните_Список!$F471,FIND(" ",Заполните_Список!$F471,1)-1)</f>
        <v>#VALUE!</v>
      </c>
      <c r="H561" s="236" t="e">
        <f>MID(Заполните_Список!$F471,FIND(" ",Заполните_Список!$F471,1)+1,(FIND(" ",Заполните_Список!$F471,FIND(" ",Заполните_Список!$F471,1)+1)-FIND(" ",Заполните_Список!$F471,1))-1)</f>
        <v>#VALUE!</v>
      </c>
      <c r="I561" s="236" t="e">
        <f>RIGHT(Заполните_Список!$F471,LEN(Заполните_Список!$F471)-(FIND(" ",Заполните_Список!$F471,FIND(" ",Заполните_Список!$F471,1)+1)))</f>
        <v>#VALUE!</v>
      </c>
      <c r="J561" s="236"/>
      <c r="K561" s="347"/>
      <c r="L561" s="236"/>
      <c r="M561" s="236">
        <f>Заполните_Список!L471</f>
        <v>0</v>
      </c>
      <c r="N561" s="259" t="str">
        <f t="shared" si="29"/>
        <v/>
      </c>
      <c r="O561" s="236">
        <f>Заполните_Список!I471</f>
        <v>0</v>
      </c>
      <c r="P561" s="243"/>
      <c r="Q561" s="243"/>
      <c r="R561" s="243"/>
      <c r="S561" s="243"/>
      <c r="T561" s="236">
        <f>Заполните_Список!N470</f>
        <v>0</v>
      </c>
      <c r="U561" s="236">
        <f>Заполните_Список!O470</f>
        <v>0</v>
      </c>
      <c r="V561" s="236">
        <f>Заполните_Список!P470</f>
        <v>0</v>
      </c>
      <c r="W561" s="236">
        <f>Заполните_Список!Q470</f>
        <v>0</v>
      </c>
      <c r="X561" s="236">
        <f>Заполните_Список!R470</f>
        <v>0</v>
      </c>
      <c r="Y561" s="236">
        <f>Заполните_Список!S470</f>
        <v>0</v>
      </c>
      <c r="Z561" s="236">
        <f>Заполните_Список!T470</f>
        <v>0</v>
      </c>
      <c r="AA561" s="236">
        <f>Заполните_Список!U470</f>
        <v>0</v>
      </c>
      <c r="AB561" s="236">
        <f>Заполните_Список!V470</f>
        <v>0</v>
      </c>
      <c r="AC561" s="236">
        <f>Заполните_Список!W470</f>
        <v>0</v>
      </c>
      <c r="AD561" s="236">
        <f>Заполните_Список!X470</f>
        <v>0</v>
      </c>
      <c r="AE561" s="236">
        <f>Заполните_Список!Y470</f>
        <v>0</v>
      </c>
      <c r="AF561" s="236">
        <f>Заполните_Список!Z470</f>
        <v>0</v>
      </c>
      <c r="AG561" s="236">
        <f>Заполните_Список!AA470</f>
        <v>0</v>
      </c>
      <c r="AH561" s="236">
        <f>Заполните_Список!AB470</f>
        <v>0</v>
      </c>
      <c r="AI561" s="236">
        <f>Заполните_Список!AC470</f>
        <v>0</v>
      </c>
      <c r="AJ561" s="236">
        <f>Заполните_Список!AD470</f>
        <v>0</v>
      </c>
      <c r="AK561" s="236">
        <f>Заполните_Список!AE470</f>
        <v>0</v>
      </c>
      <c r="AL561" s="236">
        <f>Заполните_Список!AF470</f>
        <v>0</v>
      </c>
      <c r="AM561" s="236">
        <f>Заполните_Список!AG470</f>
        <v>0</v>
      </c>
      <c r="AN561" s="236">
        <f>Заполните_Список!AH470</f>
        <v>0</v>
      </c>
      <c r="AO561" s="236">
        <f>Заполните_Список!AI470</f>
        <v>0</v>
      </c>
      <c r="AP561" s="236">
        <f>Заполните_Список!AJ470</f>
        <v>0</v>
      </c>
      <c r="AQ561" s="236">
        <f>Заполните_Список!AK470</f>
        <v>0</v>
      </c>
    </row>
    <row r="562" spans="1:43" ht="18.75" customHeight="1">
      <c r="A562" s="243">
        <f>Заполните_Список!$B471</f>
        <v>559</v>
      </c>
      <c r="B562" s="244">
        <f>Заполните_Список!$C472</f>
        <v>0</v>
      </c>
      <c r="C562" s="258" t="str">
        <f t="shared" si="27"/>
        <v/>
      </c>
      <c r="D562" s="244">
        <f>Заполните_Список!$G472</f>
        <v>0</v>
      </c>
      <c r="E562" s="236"/>
      <c r="F562" s="243">
        <f t="shared" si="28"/>
        <v>559</v>
      </c>
      <c r="G562" s="236" t="e">
        <f>LEFT(Заполните_Список!$F472,FIND(" ",Заполните_Список!$F472,1)-1)</f>
        <v>#VALUE!</v>
      </c>
      <c r="H562" s="236" t="e">
        <f>MID(Заполните_Список!$F472,FIND(" ",Заполните_Список!$F472,1)+1,(FIND(" ",Заполните_Список!$F472,FIND(" ",Заполните_Список!$F472,1)+1)-FIND(" ",Заполните_Список!$F472,1))-1)</f>
        <v>#VALUE!</v>
      </c>
      <c r="I562" s="236" t="e">
        <f>RIGHT(Заполните_Список!$F472,LEN(Заполните_Список!$F472)-(FIND(" ",Заполните_Список!$F472,FIND(" ",Заполните_Список!$F472,1)+1)))</f>
        <v>#VALUE!</v>
      </c>
      <c r="J562" s="236"/>
      <c r="K562" s="347"/>
      <c r="L562" s="236"/>
      <c r="M562" s="236">
        <f>Заполните_Список!L472</f>
        <v>0</v>
      </c>
      <c r="N562" s="259" t="str">
        <f t="shared" si="29"/>
        <v/>
      </c>
      <c r="O562" s="236">
        <f>Заполните_Список!I472</f>
        <v>0</v>
      </c>
      <c r="P562" s="243"/>
      <c r="Q562" s="243"/>
      <c r="R562" s="243"/>
      <c r="S562" s="243"/>
      <c r="T562" s="236">
        <f>Заполните_Список!N471</f>
        <v>0</v>
      </c>
      <c r="U562" s="236">
        <f>Заполните_Список!O471</f>
        <v>0</v>
      </c>
      <c r="V562" s="236">
        <f>Заполните_Список!P471</f>
        <v>0</v>
      </c>
      <c r="W562" s="236">
        <f>Заполните_Список!Q471</f>
        <v>0</v>
      </c>
      <c r="X562" s="236">
        <f>Заполните_Список!R471</f>
        <v>0</v>
      </c>
      <c r="Y562" s="236">
        <f>Заполните_Список!S471</f>
        <v>0</v>
      </c>
      <c r="Z562" s="236">
        <f>Заполните_Список!T471</f>
        <v>0</v>
      </c>
      <c r="AA562" s="236">
        <f>Заполните_Список!U471</f>
        <v>0</v>
      </c>
      <c r="AB562" s="236">
        <f>Заполните_Список!V471</f>
        <v>0</v>
      </c>
      <c r="AC562" s="236">
        <f>Заполните_Список!W471</f>
        <v>0</v>
      </c>
      <c r="AD562" s="236">
        <f>Заполните_Список!X471</f>
        <v>0</v>
      </c>
      <c r="AE562" s="236">
        <f>Заполните_Список!Y471</f>
        <v>0</v>
      </c>
      <c r="AF562" s="236">
        <f>Заполните_Список!Z471</f>
        <v>0</v>
      </c>
      <c r="AG562" s="236">
        <f>Заполните_Список!AA471</f>
        <v>0</v>
      </c>
      <c r="AH562" s="236">
        <f>Заполните_Список!AB471</f>
        <v>0</v>
      </c>
      <c r="AI562" s="236">
        <f>Заполните_Список!AC471</f>
        <v>0</v>
      </c>
      <c r="AJ562" s="236">
        <f>Заполните_Список!AD471</f>
        <v>0</v>
      </c>
      <c r="AK562" s="236">
        <f>Заполните_Список!AE471</f>
        <v>0</v>
      </c>
      <c r="AL562" s="236">
        <f>Заполните_Список!AF471</f>
        <v>0</v>
      </c>
      <c r="AM562" s="236">
        <f>Заполните_Список!AG471</f>
        <v>0</v>
      </c>
      <c r="AN562" s="236">
        <f>Заполните_Список!AH471</f>
        <v>0</v>
      </c>
      <c r="AO562" s="236">
        <f>Заполните_Список!AI471</f>
        <v>0</v>
      </c>
      <c r="AP562" s="236">
        <f>Заполните_Список!AJ471</f>
        <v>0</v>
      </c>
      <c r="AQ562" s="236">
        <f>Заполните_Список!AK471</f>
        <v>0</v>
      </c>
    </row>
    <row r="563" spans="1:43" ht="18.75" customHeight="1">
      <c r="A563" s="243">
        <f>Заполните_Список!$B472</f>
        <v>560</v>
      </c>
      <c r="B563" s="244">
        <f>Заполните_Список!$C473</f>
        <v>0</v>
      </c>
      <c r="C563" s="258" t="str">
        <f t="shared" si="27"/>
        <v/>
      </c>
      <c r="D563" s="244">
        <f>Заполните_Список!$G473</f>
        <v>0</v>
      </c>
      <c r="E563" s="236"/>
      <c r="F563" s="243">
        <f t="shared" si="28"/>
        <v>560</v>
      </c>
      <c r="G563" s="236" t="e">
        <f>LEFT(Заполните_Список!$F473,FIND(" ",Заполните_Список!$F473,1)-1)</f>
        <v>#VALUE!</v>
      </c>
      <c r="H563" s="236" t="e">
        <f>MID(Заполните_Список!$F473,FIND(" ",Заполните_Список!$F473,1)+1,(FIND(" ",Заполните_Список!$F473,FIND(" ",Заполните_Список!$F473,1)+1)-FIND(" ",Заполните_Список!$F473,1))-1)</f>
        <v>#VALUE!</v>
      </c>
      <c r="I563" s="236" t="e">
        <f>RIGHT(Заполните_Список!$F473,LEN(Заполните_Список!$F473)-(FIND(" ",Заполните_Список!$F473,FIND(" ",Заполните_Список!$F473,1)+1)))</f>
        <v>#VALUE!</v>
      </c>
      <c r="J563" s="236"/>
      <c r="K563" s="347"/>
      <c r="L563" s="236"/>
      <c r="M563" s="236">
        <f>Заполните_Список!L473</f>
        <v>0</v>
      </c>
      <c r="N563" s="259" t="str">
        <f t="shared" si="29"/>
        <v/>
      </c>
      <c r="O563" s="236">
        <f>Заполните_Список!I473</f>
        <v>0</v>
      </c>
      <c r="P563" s="243"/>
      <c r="Q563" s="243"/>
      <c r="R563" s="243"/>
      <c r="S563" s="243"/>
      <c r="T563" s="236">
        <f>Заполните_Список!N472</f>
        <v>0</v>
      </c>
      <c r="U563" s="236">
        <f>Заполните_Список!O472</f>
        <v>0</v>
      </c>
      <c r="V563" s="236">
        <f>Заполните_Список!P472</f>
        <v>0</v>
      </c>
      <c r="W563" s="236">
        <f>Заполните_Список!Q472</f>
        <v>0</v>
      </c>
      <c r="X563" s="236">
        <f>Заполните_Список!R472</f>
        <v>0</v>
      </c>
      <c r="Y563" s="236">
        <f>Заполните_Список!S472</f>
        <v>0</v>
      </c>
      <c r="Z563" s="236">
        <f>Заполните_Список!T472</f>
        <v>0</v>
      </c>
      <c r="AA563" s="236">
        <f>Заполните_Список!U472</f>
        <v>0</v>
      </c>
      <c r="AB563" s="236">
        <f>Заполните_Список!V472</f>
        <v>0</v>
      </c>
      <c r="AC563" s="236">
        <f>Заполните_Список!W472</f>
        <v>0</v>
      </c>
      <c r="AD563" s="236">
        <f>Заполните_Список!X472</f>
        <v>0</v>
      </c>
      <c r="AE563" s="236">
        <f>Заполните_Список!Y472</f>
        <v>0</v>
      </c>
      <c r="AF563" s="236">
        <f>Заполните_Список!Z472</f>
        <v>0</v>
      </c>
      <c r="AG563" s="236">
        <f>Заполните_Список!AA472</f>
        <v>0</v>
      </c>
      <c r="AH563" s="236">
        <f>Заполните_Список!AB472</f>
        <v>0</v>
      </c>
      <c r="AI563" s="236">
        <f>Заполните_Список!AC472</f>
        <v>0</v>
      </c>
      <c r="AJ563" s="236">
        <f>Заполните_Список!AD472</f>
        <v>0</v>
      </c>
      <c r="AK563" s="236">
        <f>Заполните_Список!AE472</f>
        <v>0</v>
      </c>
      <c r="AL563" s="236">
        <f>Заполните_Список!AF472</f>
        <v>0</v>
      </c>
      <c r="AM563" s="236">
        <f>Заполните_Список!AG472</f>
        <v>0</v>
      </c>
      <c r="AN563" s="236">
        <f>Заполните_Список!AH472</f>
        <v>0</v>
      </c>
      <c r="AO563" s="236">
        <f>Заполните_Список!AI472</f>
        <v>0</v>
      </c>
      <c r="AP563" s="236">
        <f>Заполните_Список!AJ472</f>
        <v>0</v>
      </c>
      <c r="AQ563" s="236">
        <f>Заполните_Список!AK472</f>
        <v>0</v>
      </c>
    </row>
    <row r="564" spans="1:43" ht="18.75" customHeight="1">
      <c r="A564" s="243">
        <f>Заполните_Список!$B473</f>
        <v>561</v>
      </c>
      <c r="B564" s="244">
        <f>Заполните_Список!$C474</f>
        <v>0</v>
      </c>
      <c r="C564" s="258" t="str">
        <f t="shared" si="27"/>
        <v/>
      </c>
      <c r="D564" s="244">
        <f>Заполните_Список!$G474</f>
        <v>0</v>
      </c>
      <c r="E564" s="236"/>
      <c r="F564" s="243">
        <f t="shared" si="28"/>
        <v>561</v>
      </c>
      <c r="G564" s="236" t="e">
        <f>LEFT(Заполните_Список!$F474,FIND(" ",Заполните_Список!$F474,1)-1)</f>
        <v>#VALUE!</v>
      </c>
      <c r="H564" s="236" t="e">
        <f>MID(Заполните_Список!$F474,FIND(" ",Заполните_Список!$F474,1)+1,(FIND(" ",Заполните_Список!$F474,FIND(" ",Заполните_Список!$F474,1)+1)-FIND(" ",Заполните_Список!$F474,1))-1)</f>
        <v>#VALUE!</v>
      </c>
      <c r="I564" s="236" t="e">
        <f>RIGHT(Заполните_Список!$F474,LEN(Заполните_Список!$F474)-(FIND(" ",Заполните_Список!$F474,FIND(" ",Заполните_Список!$F474,1)+1)))</f>
        <v>#VALUE!</v>
      </c>
      <c r="J564" s="236"/>
      <c r="K564" s="347"/>
      <c r="L564" s="236"/>
      <c r="M564" s="236">
        <f>Заполните_Список!L474</f>
        <v>0</v>
      </c>
      <c r="N564" s="259" t="str">
        <f t="shared" si="29"/>
        <v/>
      </c>
      <c r="O564" s="236">
        <f>Заполните_Список!I474</f>
        <v>0</v>
      </c>
      <c r="P564" s="243"/>
      <c r="Q564" s="243"/>
      <c r="R564" s="243"/>
      <c r="S564" s="243"/>
      <c r="T564" s="236">
        <f>Заполните_Список!N473</f>
        <v>0</v>
      </c>
      <c r="U564" s="236">
        <f>Заполните_Список!O473</f>
        <v>0</v>
      </c>
      <c r="V564" s="236">
        <f>Заполните_Список!P473</f>
        <v>0</v>
      </c>
      <c r="W564" s="236">
        <f>Заполните_Список!Q473</f>
        <v>0</v>
      </c>
      <c r="X564" s="236">
        <f>Заполните_Список!R473</f>
        <v>0</v>
      </c>
      <c r="Y564" s="236">
        <f>Заполните_Список!S473</f>
        <v>0</v>
      </c>
      <c r="Z564" s="236">
        <f>Заполните_Список!T473</f>
        <v>0</v>
      </c>
      <c r="AA564" s="236">
        <f>Заполните_Список!U473</f>
        <v>0</v>
      </c>
      <c r="AB564" s="236">
        <f>Заполните_Список!V473</f>
        <v>0</v>
      </c>
      <c r="AC564" s="236">
        <f>Заполните_Список!W473</f>
        <v>0</v>
      </c>
      <c r="AD564" s="236">
        <f>Заполните_Список!X473</f>
        <v>0</v>
      </c>
      <c r="AE564" s="236">
        <f>Заполните_Список!Y473</f>
        <v>0</v>
      </c>
      <c r="AF564" s="236">
        <f>Заполните_Список!Z473</f>
        <v>0</v>
      </c>
      <c r="AG564" s="236">
        <f>Заполните_Список!AA473</f>
        <v>0</v>
      </c>
      <c r="AH564" s="236">
        <f>Заполните_Список!AB473</f>
        <v>0</v>
      </c>
      <c r="AI564" s="236">
        <f>Заполните_Список!AC473</f>
        <v>0</v>
      </c>
      <c r="AJ564" s="236">
        <f>Заполните_Список!AD473</f>
        <v>0</v>
      </c>
      <c r="AK564" s="236">
        <f>Заполните_Список!AE473</f>
        <v>0</v>
      </c>
      <c r="AL564" s="236">
        <f>Заполните_Список!AF473</f>
        <v>0</v>
      </c>
      <c r="AM564" s="236">
        <f>Заполните_Список!AG473</f>
        <v>0</v>
      </c>
      <c r="AN564" s="236">
        <f>Заполните_Список!AH473</f>
        <v>0</v>
      </c>
      <c r="AO564" s="236">
        <f>Заполните_Список!AI473</f>
        <v>0</v>
      </c>
      <c r="AP564" s="236">
        <f>Заполните_Список!AJ473</f>
        <v>0</v>
      </c>
      <c r="AQ564" s="236">
        <f>Заполните_Список!AK473</f>
        <v>0</v>
      </c>
    </row>
    <row r="565" spans="1:43" ht="18.75" customHeight="1">
      <c r="A565" s="243">
        <f>Заполните_Список!$B474</f>
        <v>562</v>
      </c>
      <c r="B565" s="244">
        <f>Заполните_Список!$C475</f>
        <v>0</v>
      </c>
      <c r="C565" s="258" t="str">
        <f t="shared" si="27"/>
        <v/>
      </c>
      <c r="D565" s="244">
        <f>Заполните_Список!$G475</f>
        <v>0</v>
      </c>
      <c r="E565" s="236"/>
      <c r="F565" s="243">
        <f t="shared" si="28"/>
        <v>562</v>
      </c>
      <c r="G565" s="236" t="e">
        <f>LEFT(Заполните_Список!$F475,FIND(" ",Заполните_Список!$F475,1)-1)</f>
        <v>#VALUE!</v>
      </c>
      <c r="H565" s="236" t="e">
        <f>MID(Заполните_Список!$F475,FIND(" ",Заполните_Список!$F475,1)+1,(FIND(" ",Заполните_Список!$F475,FIND(" ",Заполните_Список!$F475,1)+1)-FIND(" ",Заполните_Список!$F475,1))-1)</f>
        <v>#VALUE!</v>
      </c>
      <c r="I565" s="236" t="e">
        <f>RIGHT(Заполните_Список!$F475,LEN(Заполните_Список!$F475)-(FIND(" ",Заполните_Список!$F475,FIND(" ",Заполните_Список!$F475,1)+1)))</f>
        <v>#VALUE!</v>
      </c>
      <c r="J565" s="236"/>
      <c r="K565" s="347"/>
      <c r="L565" s="236"/>
      <c r="M565" s="236">
        <f>Заполните_Список!L475</f>
        <v>0</v>
      </c>
      <c r="N565" s="259" t="str">
        <f t="shared" si="29"/>
        <v/>
      </c>
      <c r="O565" s="236">
        <f>Заполните_Список!I475</f>
        <v>0</v>
      </c>
      <c r="P565" s="243"/>
      <c r="Q565" s="243"/>
      <c r="R565" s="243"/>
      <c r="S565" s="243"/>
      <c r="T565" s="236">
        <f>Заполните_Список!N474</f>
        <v>0</v>
      </c>
      <c r="U565" s="236">
        <f>Заполните_Список!O474</f>
        <v>0</v>
      </c>
      <c r="V565" s="236">
        <f>Заполните_Список!P474</f>
        <v>0</v>
      </c>
      <c r="W565" s="236">
        <f>Заполните_Список!Q474</f>
        <v>0</v>
      </c>
      <c r="X565" s="236">
        <f>Заполните_Список!R474</f>
        <v>0</v>
      </c>
      <c r="Y565" s="236">
        <f>Заполните_Список!S474</f>
        <v>0</v>
      </c>
      <c r="Z565" s="236">
        <f>Заполните_Список!T474</f>
        <v>0</v>
      </c>
      <c r="AA565" s="236">
        <f>Заполните_Список!U474</f>
        <v>0</v>
      </c>
      <c r="AB565" s="236">
        <f>Заполните_Список!V474</f>
        <v>0</v>
      </c>
      <c r="AC565" s="236">
        <f>Заполните_Список!W474</f>
        <v>0</v>
      </c>
      <c r="AD565" s="236">
        <f>Заполните_Список!X474</f>
        <v>0</v>
      </c>
      <c r="AE565" s="236">
        <f>Заполните_Список!Y474</f>
        <v>0</v>
      </c>
      <c r="AF565" s="236">
        <f>Заполните_Список!Z474</f>
        <v>0</v>
      </c>
      <c r="AG565" s="236">
        <f>Заполните_Список!AA474</f>
        <v>0</v>
      </c>
      <c r="AH565" s="236">
        <f>Заполните_Список!AB474</f>
        <v>0</v>
      </c>
      <c r="AI565" s="236">
        <f>Заполните_Список!AC474</f>
        <v>0</v>
      </c>
      <c r="AJ565" s="236">
        <f>Заполните_Список!AD474</f>
        <v>0</v>
      </c>
      <c r="AK565" s="236">
        <f>Заполните_Список!AE474</f>
        <v>0</v>
      </c>
      <c r="AL565" s="236">
        <f>Заполните_Список!AF474</f>
        <v>0</v>
      </c>
      <c r="AM565" s="236">
        <f>Заполните_Список!AG474</f>
        <v>0</v>
      </c>
      <c r="AN565" s="236">
        <f>Заполните_Список!AH474</f>
        <v>0</v>
      </c>
      <c r="AO565" s="236">
        <f>Заполните_Список!AI474</f>
        <v>0</v>
      </c>
      <c r="AP565" s="236">
        <f>Заполните_Список!AJ474</f>
        <v>0</v>
      </c>
      <c r="AQ565" s="236">
        <f>Заполните_Список!AK474</f>
        <v>0</v>
      </c>
    </row>
    <row r="566" spans="1:43" ht="18.75" customHeight="1">
      <c r="A566" s="243">
        <f>Заполните_Список!$B475</f>
        <v>563</v>
      </c>
      <c r="B566" s="244">
        <f>Заполните_Список!$C476</f>
        <v>0</v>
      </c>
      <c r="C566" s="258" t="str">
        <f t="shared" si="27"/>
        <v/>
      </c>
      <c r="D566" s="244">
        <f>Заполните_Список!$G476</f>
        <v>0</v>
      </c>
      <c r="E566" s="236"/>
      <c r="F566" s="243">
        <f t="shared" si="28"/>
        <v>563</v>
      </c>
      <c r="G566" s="236" t="e">
        <f>LEFT(Заполните_Список!$F476,FIND(" ",Заполните_Список!$F476,1)-1)</f>
        <v>#VALUE!</v>
      </c>
      <c r="H566" s="236" t="e">
        <f>MID(Заполните_Список!$F476,FIND(" ",Заполните_Список!$F476,1)+1,(FIND(" ",Заполните_Список!$F476,FIND(" ",Заполните_Список!$F476,1)+1)-FIND(" ",Заполните_Список!$F476,1))-1)</f>
        <v>#VALUE!</v>
      </c>
      <c r="I566" s="236" t="e">
        <f>RIGHT(Заполните_Список!$F476,LEN(Заполните_Список!$F476)-(FIND(" ",Заполните_Список!$F476,FIND(" ",Заполните_Список!$F476,1)+1)))</f>
        <v>#VALUE!</v>
      </c>
      <c r="J566" s="236"/>
      <c r="K566" s="347"/>
      <c r="L566" s="236"/>
      <c r="M566" s="236">
        <f>Заполните_Список!L476</f>
        <v>0</v>
      </c>
      <c r="N566" s="259" t="str">
        <f t="shared" si="29"/>
        <v/>
      </c>
      <c r="O566" s="236">
        <f>Заполните_Список!I476</f>
        <v>0</v>
      </c>
      <c r="P566" s="243"/>
      <c r="Q566" s="243"/>
      <c r="R566" s="243"/>
      <c r="S566" s="243"/>
      <c r="T566" s="236">
        <f>Заполните_Список!N475</f>
        <v>0</v>
      </c>
      <c r="U566" s="236">
        <f>Заполните_Список!O475</f>
        <v>0</v>
      </c>
      <c r="V566" s="236">
        <f>Заполните_Список!P475</f>
        <v>0</v>
      </c>
      <c r="W566" s="236">
        <f>Заполните_Список!Q475</f>
        <v>0</v>
      </c>
      <c r="X566" s="236">
        <f>Заполните_Список!R475</f>
        <v>0</v>
      </c>
      <c r="Y566" s="236">
        <f>Заполните_Список!S475</f>
        <v>0</v>
      </c>
      <c r="Z566" s="236">
        <f>Заполните_Список!T475</f>
        <v>0</v>
      </c>
      <c r="AA566" s="236">
        <f>Заполните_Список!U475</f>
        <v>0</v>
      </c>
      <c r="AB566" s="236">
        <f>Заполните_Список!V475</f>
        <v>0</v>
      </c>
      <c r="AC566" s="236">
        <f>Заполните_Список!W475</f>
        <v>0</v>
      </c>
      <c r="AD566" s="236">
        <f>Заполните_Список!X475</f>
        <v>0</v>
      </c>
      <c r="AE566" s="236">
        <f>Заполните_Список!Y475</f>
        <v>0</v>
      </c>
      <c r="AF566" s="236">
        <f>Заполните_Список!Z475</f>
        <v>0</v>
      </c>
      <c r="AG566" s="236">
        <f>Заполните_Список!AA475</f>
        <v>0</v>
      </c>
      <c r="AH566" s="236">
        <f>Заполните_Список!AB475</f>
        <v>0</v>
      </c>
      <c r="AI566" s="236">
        <f>Заполните_Список!AC475</f>
        <v>0</v>
      </c>
      <c r="AJ566" s="236">
        <f>Заполните_Список!AD475</f>
        <v>0</v>
      </c>
      <c r="AK566" s="236">
        <f>Заполните_Список!AE475</f>
        <v>0</v>
      </c>
      <c r="AL566" s="236">
        <f>Заполните_Список!AF475</f>
        <v>0</v>
      </c>
      <c r="AM566" s="236">
        <f>Заполните_Список!AG475</f>
        <v>0</v>
      </c>
      <c r="AN566" s="236">
        <f>Заполните_Список!AH475</f>
        <v>0</v>
      </c>
      <c r="AO566" s="236">
        <f>Заполните_Список!AI475</f>
        <v>0</v>
      </c>
      <c r="AP566" s="236">
        <f>Заполните_Список!AJ475</f>
        <v>0</v>
      </c>
      <c r="AQ566" s="236">
        <f>Заполните_Список!AK475</f>
        <v>0</v>
      </c>
    </row>
    <row r="567" spans="1:43" ht="18.75" customHeight="1">
      <c r="A567" s="243">
        <f>Заполните_Список!$B476</f>
        <v>564</v>
      </c>
      <c r="B567" s="244">
        <f>Заполните_Список!$C477</f>
        <v>0</v>
      </c>
      <c r="C567" s="258" t="str">
        <f t="shared" si="27"/>
        <v/>
      </c>
      <c r="D567" s="244">
        <f>Заполните_Список!$G477</f>
        <v>0</v>
      </c>
      <c r="E567" s="236"/>
      <c r="F567" s="243">
        <f t="shared" si="28"/>
        <v>564</v>
      </c>
      <c r="G567" s="236" t="e">
        <f>LEFT(Заполните_Список!$F477,FIND(" ",Заполните_Список!$F477,1)-1)</f>
        <v>#VALUE!</v>
      </c>
      <c r="H567" s="236" t="e">
        <f>MID(Заполните_Список!$F477,FIND(" ",Заполните_Список!$F477,1)+1,(FIND(" ",Заполните_Список!$F477,FIND(" ",Заполните_Список!$F477,1)+1)-FIND(" ",Заполните_Список!$F477,1))-1)</f>
        <v>#VALUE!</v>
      </c>
      <c r="I567" s="236" t="e">
        <f>RIGHT(Заполните_Список!$F477,LEN(Заполните_Список!$F477)-(FIND(" ",Заполните_Список!$F477,FIND(" ",Заполните_Список!$F477,1)+1)))</f>
        <v>#VALUE!</v>
      </c>
      <c r="J567" s="236"/>
      <c r="K567" s="347"/>
      <c r="L567" s="236"/>
      <c r="M567" s="236">
        <f>Заполните_Список!L477</f>
        <v>0</v>
      </c>
      <c r="N567" s="259" t="str">
        <f t="shared" si="29"/>
        <v/>
      </c>
      <c r="O567" s="236">
        <f>Заполните_Список!I477</f>
        <v>0</v>
      </c>
      <c r="P567" s="243"/>
      <c r="Q567" s="243"/>
      <c r="R567" s="243"/>
      <c r="S567" s="243"/>
      <c r="T567" s="236">
        <f>Заполните_Список!N476</f>
        <v>0</v>
      </c>
      <c r="U567" s="236">
        <f>Заполните_Список!O476</f>
        <v>0</v>
      </c>
      <c r="V567" s="236">
        <f>Заполните_Список!P476</f>
        <v>0</v>
      </c>
      <c r="W567" s="236">
        <f>Заполните_Список!Q476</f>
        <v>0</v>
      </c>
      <c r="X567" s="236">
        <f>Заполните_Список!R476</f>
        <v>0</v>
      </c>
      <c r="Y567" s="236">
        <f>Заполните_Список!S476</f>
        <v>0</v>
      </c>
      <c r="Z567" s="236">
        <f>Заполните_Список!T476</f>
        <v>0</v>
      </c>
      <c r="AA567" s="236">
        <f>Заполните_Список!U476</f>
        <v>0</v>
      </c>
      <c r="AB567" s="236">
        <f>Заполните_Список!V476</f>
        <v>0</v>
      </c>
      <c r="AC567" s="236">
        <f>Заполните_Список!W476</f>
        <v>0</v>
      </c>
      <c r="AD567" s="236">
        <f>Заполните_Список!X476</f>
        <v>0</v>
      </c>
      <c r="AE567" s="236">
        <f>Заполните_Список!Y476</f>
        <v>0</v>
      </c>
      <c r="AF567" s="236">
        <f>Заполните_Список!Z476</f>
        <v>0</v>
      </c>
      <c r="AG567" s="236">
        <f>Заполните_Список!AA476</f>
        <v>0</v>
      </c>
      <c r="AH567" s="236">
        <f>Заполните_Список!AB476</f>
        <v>0</v>
      </c>
      <c r="AI567" s="236">
        <f>Заполните_Список!AC476</f>
        <v>0</v>
      </c>
      <c r="AJ567" s="236">
        <f>Заполните_Список!AD476</f>
        <v>0</v>
      </c>
      <c r="AK567" s="236">
        <f>Заполните_Список!AE476</f>
        <v>0</v>
      </c>
      <c r="AL567" s="236">
        <f>Заполните_Список!AF476</f>
        <v>0</v>
      </c>
      <c r="AM567" s="236">
        <f>Заполните_Список!AG476</f>
        <v>0</v>
      </c>
      <c r="AN567" s="236">
        <f>Заполните_Список!AH476</f>
        <v>0</v>
      </c>
      <c r="AO567" s="236">
        <f>Заполните_Список!AI476</f>
        <v>0</v>
      </c>
      <c r="AP567" s="236">
        <f>Заполните_Список!AJ476</f>
        <v>0</v>
      </c>
      <c r="AQ567" s="236">
        <f>Заполните_Список!AK476</f>
        <v>0</v>
      </c>
    </row>
    <row r="568" spans="1:43" ht="18.75" customHeight="1">
      <c r="A568" s="243">
        <f>Заполните_Список!$B477</f>
        <v>565</v>
      </c>
      <c r="B568" s="244">
        <f>Заполните_Список!$C478</f>
        <v>0</v>
      </c>
      <c r="C568" s="258" t="str">
        <f t="shared" si="27"/>
        <v/>
      </c>
      <c r="D568" s="244">
        <f>Заполните_Список!$G478</f>
        <v>0</v>
      </c>
      <c r="E568" s="236"/>
      <c r="F568" s="243">
        <f t="shared" si="28"/>
        <v>565</v>
      </c>
      <c r="G568" s="236" t="e">
        <f>LEFT(Заполните_Список!$F478,FIND(" ",Заполните_Список!$F478,1)-1)</f>
        <v>#VALUE!</v>
      </c>
      <c r="H568" s="236" t="e">
        <f>MID(Заполните_Список!$F478,FIND(" ",Заполните_Список!$F478,1)+1,(FIND(" ",Заполните_Список!$F478,FIND(" ",Заполните_Список!$F478,1)+1)-FIND(" ",Заполните_Список!$F478,1))-1)</f>
        <v>#VALUE!</v>
      </c>
      <c r="I568" s="236" t="e">
        <f>RIGHT(Заполните_Список!$F478,LEN(Заполните_Список!$F478)-(FIND(" ",Заполните_Список!$F478,FIND(" ",Заполните_Список!$F478,1)+1)))</f>
        <v>#VALUE!</v>
      </c>
      <c r="J568" s="236"/>
      <c r="K568" s="347"/>
      <c r="L568" s="236"/>
      <c r="M568" s="236">
        <f>Заполните_Список!L478</f>
        <v>0</v>
      </c>
      <c r="N568" s="259" t="str">
        <f t="shared" si="29"/>
        <v/>
      </c>
      <c r="O568" s="236">
        <f>Заполните_Список!I478</f>
        <v>0</v>
      </c>
      <c r="P568" s="243"/>
      <c r="Q568" s="243"/>
      <c r="R568" s="243"/>
      <c r="S568" s="243"/>
      <c r="T568" s="236">
        <f>Заполните_Список!N477</f>
        <v>0</v>
      </c>
      <c r="U568" s="236">
        <f>Заполните_Список!O477</f>
        <v>0</v>
      </c>
      <c r="V568" s="236">
        <f>Заполните_Список!P477</f>
        <v>0</v>
      </c>
      <c r="W568" s="236">
        <f>Заполните_Список!Q477</f>
        <v>0</v>
      </c>
      <c r="X568" s="236">
        <f>Заполните_Список!R477</f>
        <v>0</v>
      </c>
      <c r="Y568" s="236">
        <f>Заполните_Список!S477</f>
        <v>0</v>
      </c>
      <c r="Z568" s="236">
        <f>Заполните_Список!T477</f>
        <v>0</v>
      </c>
      <c r="AA568" s="236">
        <f>Заполните_Список!U477</f>
        <v>0</v>
      </c>
      <c r="AB568" s="236">
        <f>Заполните_Список!V477</f>
        <v>0</v>
      </c>
      <c r="AC568" s="236">
        <f>Заполните_Список!W477</f>
        <v>0</v>
      </c>
      <c r="AD568" s="236">
        <f>Заполните_Список!X477</f>
        <v>0</v>
      </c>
      <c r="AE568" s="236">
        <f>Заполните_Список!Y477</f>
        <v>0</v>
      </c>
      <c r="AF568" s="236">
        <f>Заполните_Список!Z477</f>
        <v>0</v>
      </c>
      <c r="AG568" s="236">
        <f>Заполните_Список!AA477</f>
        <v>0</v>
      </c>
      <c r="AH568" s="236">
        <f>Заполните_Список!AB477</f>
        <v>0</v>
      </c>
      <c r="AI568" s="236">
        <f>Заполните_Список!AC477</f>
        <v>0</v>
      </c>
      <c r="AJ568" s="236">
        <f>Заполните_Список!AD477</f>
        <v>0</v>
      </c>
      <c r="AK568" s="236">
        <f>Заполните_Список!AE477</f>
        <v>0</v>
      </c>
      <c r="AL568" s="236">
        <f>Заполните_Список!AF477</f>
        <v>0</v>
      </c>
      <c r="AM568" s="236">
        <f>Заполните_Список!AG477</f>
        <v>0</v>
      </c>
      <c r="AN568" s="236">
        <f>Заполните_Список!AH477</f>
        <v>0</v>
      </c>
      <c r="AO568" s="236">
        <f>Заполните_Список!AI477</f>
        <v>0</v>
      </c>
      <c r="AP568" s="236">
        <f>Заполните_Список!AJ477</f>
        <v>0</v>
      </c>
      <c r="AQ568" s="236">
        <f>Заполните_Список!AK477</f>
        <v>0</v>
      </c>
    </row>
    <row r="569" spans="1:43" ht="18.75" customHeight="1">
      <c r="A569" s="243">
        <f>Заполните_Список!$B478</f>
        <v>566</v>
      </c>
      <c r="B569" s="244">
        <f>Заполните_Список!$C479</f>
        <v>0</v>
      </c>
      <c r="C569" s="258" t="str">
        <f t="shared" si="27"/>
        <v/>
      </c>
      <c r="D569" s="244">
        <f>Заполните_Список!$G479</f>
        <v>0</v>
      </c>
      <c r="E569" s="236"/>
      <c r="F569" s="243">
        <f t="shared" si="28"/>
        <v>566</v>
      </c>
      <c r="G569" s="236" t="e">
        <f>LEFT(Заполните_Список!$F479,FIND(" ",Заполните_Список!$F479,1)-1)</f>
        <v>#VALUE!</v>
      </c>
      <c r="H569" s="236" t="e">
        <f>MID(Заполните_Список!$F479,FIND(" ",Заполните_Список!$F479,1)+1,(FIND(" ",Заполните_Список!$F479,FIND(" ",Заполните_Список!$F479,1)+1)-FIND(" ",Заполните_Список!$F479,1))-1)</f>
        <v>#VALUE!</v>
      </c>
      <c r="I569" s="236" t="e">
        <f>RIGHT(Заполните_Список!$F479,LEN(Заполните_Список!$F479)-(FIND(" ",Заполните_Список!$F479,FIND(" ",Заполните_Список!$F479,1)+1)))</f>
        <v>#VALUE!</v>
      </c>
      <c r="J569" s="236"/>
      <c r="K569" s="347"/>
      <c r="L569" s="236"/>
      <c r="M569" s="236">
        <f>Заполните_Список!L479</f>
        <v>0</v>
      </c>
      <c r="N569" s="259" t="str">
        <f t="shared" si="29"/>
        <v/>
      </c>
      <c r="O569" s="236">
        <f>Заполните_Список!I479</f>
        <v>0</v>
      </c>
      <c r="P569" s="243"/>
      <c r="Q569" s="243"/>
      <c r="R569" s="243"/>
      <c r="S569" s="243"/>
      <c r="T569" s="236">
        <f>Заполните_Список!N478</f>
        <v>0</v>
      </c>
      <c r="U569" s="236">
        <f>Заполните_Список!O478</f>
        <v>0</v>
      </c>
      <c r="V569" s="236">
        <f>Заполните_Список!P478</f>
        <v>0</v>
      </c>
      <c r="W569" s="236">
        <f>Заполните_Список!Q478</f>
        <v>0</v>
      </c>
      <c r="X569" s="236">
        <f>Заполните_Список!R478</f>
        <v>0</v>
      </c>
      <c r="Y569" s="236">
        <f>Заполните_Список!S478</f>
        <v>0</v>
      </c>
      <c r="Z569" s="236">
        <f>Заполните_Список!T478</f>
        <v>0</v>
      </c>
      <c r="AA569" s="236">
        <f>Заполните_Список!U478</f>
        <v>0</v>
      </c>
      <c r="AB569" s="236">
        <f>Заполните_Список!V478</f>
        <v>0</v>
      </c>
      <c r="AC569" s="236">
        <f>Заполните_Список!W478</f>
        <v>0</v>
      </c>
      <c r="AD569" s="236">
        <f>Заполните_Список!X478</f>
        <v>0</v>
      </c>
      <c r="AE569" s="236">
        <f>Заполните_Список!Y478</f>
        <v>0</v>
      </c>
      <c r="AF569" s="236">
        <f>Заполните_Список!Z478</f>
        <v>0</v>
      </c>
      <c r="AG569" s="236">
        <f>Заполните_Список!AA478</f>
        <v>0</v>
      </c>
      <c r="AH569" s="236">
        <f>Заполните_Список!AB478</f>
        <v>0</v>
      </c>
      <c r="AI569" s="236">
        <f>Заполните_Список!AC478</f>
        <v>0</v>
      </c>
      <c r="AJ569" s="236">
        <f>Заполните_Список!AD478</f>
        <v>0</v>
      </c>
      <c r="AK569" s="236">
        <f>Заполните_Список!AE478</f>
        <v>0</v>
      </c>
      <c r="AL569" s="236">
        <f>Заполните_Список!AF478</f>
        <v>0</v>
      </c>
      <c r="AM569" s="236">
        <f>Заполните_Список!AG478</f>
        <v>0</v>
      </c>
      <c r="AN569" s="236">
        <f>Заполните_Список!AH478</f>
        <v>0</v>
      </c>
      <c r="AO569" s="236">
        <f>Заполните_Список!AI478</f>
        <v>0</v>
      </c>
      <c r="AP569" s="236">
        <f>Заполните_Список!AJ478</f>
        <v>0</v>
      </c>
      <c r="AQ569" s="236">
        <f>Заполните_Список!AK478</f>
        <v>0</v>
      </c>
    </row>
    <row r="570" spans="1:43" ht="18.75" customHeight="1">
      <c r="A570" s="243">
        <f>Заполните_Список!$B479</f>
        <v>567</v>
      </c>
      <c r="B570" s="244">
        <f>Заполните_Список!$C480</f>
        <v>0</v>
      </c>
      <c r="C570" s="258" t="str">
        <f t="shared" si="27"/>
        <v/>
      </c>
      <c r="D570" s="244">
        <f>Заполните_Список!$G480</f>
        <v>0</v>
      </c>
      <c r="E570" s="236"/>
      <c r="F570" s="243">
        <f t="shared" si="28"/>
        <v>567</v>
      </c>
      <c r="G570" s="236" t="e">
        <f>LEFT(Заполните_Список!$F480,FIND(" ",Заполните_Список!$F480,1)-1)</f>
        <v>#VALUE!</v>
      </c>
      <c r="H570" s="236" t="e">
        <f>MID(Заполните_Список!$F480,FIND(" ",Заполните_Список!$F480,1)+1,(FIND(" ",Заполните_Список!$F480,FIND(" ",Заполните_Список!$F480,1)+1)-FIND(" ",Заполните_Список!$F480,1))-1)</f>
        <v>#VALUE!</v>
      </c>
      <c r="I570" s="236" t="e">
        <f>RIGHT(Заполните_Список!$F480,LEN(Заполните_Список!$F480)-(FIND(" ",Заполните_Список!$F480,FIND(" ",Заполните_Список!$F480,1)+1)))</f>
        <v>#VALUE!</v>
      </c>
      <c r="J570" s="236"/>
      <c r="K570" s="347"/>
      <c r="L570" s="236"/>
      <c r="M570" s="236">
        <f>Заполните_Список!L480</f>
        <v>0</v>
      </c>
      <c r="N570" s="259" t="str">
        <f t="shared" si="29"/>
        <v/>
      </c>
      <c r="O570" s="236">
        <f>Заполните_Список!I480</f>
        <v>0</v>
      </c>
      <c r="P570" s="243"/>
      <c r="Q570" s="243"/>
      <c r="R570" s="243"/>
      <c r="S570" s="243"/>
      <c r="T570" s="236">
        <f>Заполните_Список!N479</f>
        <v>0</v>
      </c>
      <c r="U570" s="236">
        <f>Заполните_Список!O479</f>
        <v>0</v>
      </c>
      <c r="V570" s="236">
        <f>Заполните_Список!P479</f>
        <v>0</v>
      </c>
      <c r="W570" s="236">
        <f>Заполните_Список!Q479</f>
        <v>0</v>
      </c>
      <c r="X570" s="236">
        <f>Заполните_Список!R479</f>
        <v>0</v>
      </c>
      <c r="Y570" s="236">
        <f>Заполните_Список!S479</f>
        <v>0</v>
      </c>
      <c r="Z570" s="236">
        <f>Заполните_Список!T479</f>
        <v>0</v>
      </c>
      <c r="AA570" s="236">
        <f>Заполните_Список!U479</f>
        <v>0</v>
      </c>
      <c r="AB570" s="236">
        <f>Заполните_Список!V479</f>
        <v>0</v>
      </c>
      <c r="AC570" s="236">
        <f>Заполните_Список!W479</f>
        <v>0</v>
      </c>
      <c r="AD570" s="236">
        <f>Заполните_Список!X479</f>
        <v>0</v>
      </c>
      <c r="AE570" s="236">
        <f>Заполните_Список!Y479</f>
        <v>0</v>
      </c>
      <c r="AF570" s="236">
        <f>Заполните_Список!Z479</f>
        <v>0</v>
      </c>
      <c r="AG570" s="236">
        <f>Заполните_Список!AA479</f>
        <v>0</v>
      </c>
      <c r="AH570" s="236">
        <f>Заполните_Список!AB479</f>
        <v>0</v>
      </c>
      <c r="AI570" s="236">
        <f>Заполните_Список!AC479</f>
        <v>0</v>
      </c>
      <c r="AJ570" s="236">
        <f>Заполните_Список!AD479</f>
        <v>0</v>
      </c>
      <c r="AK570" s="236">
        <f>Заполните_Список!AE479</f>
        <v>0</v>
      </c>
      <c r="AL570" s="236">
        <f>Заполните_Список!AF479</f>
        <v>0</v>
      </c>
      <c r="AM570" s="236">
        <f>Заполните_Список!AG479</f>
        <v>0</v>
      </c>
      <c r="AN570" s="236">
        <f>Заполните_Список!AH479</f>
        <v>0</v>
      </c>
      <c r="AO570" s="236">
        <f>Заполните_Список!AI479</f>
        <v>0</v>
      </c>
      <c r="AP570" s="236">
        <f>Заполните_Список!AJ479</f>
        <v>0</v>
      </c>
      <c r="AQ570" s="236">
        <f>Заполните_Список!AK479</f>
        <v>0</v>
      </c>
    </row>
    <row r="571" spans="1:43" ht="18.75" customHeight="1">
      <c r="A571" s="243">
        <f>Заполните_Список!$B480</f>
        <v>568</v>
      </c>
      <c r="B571" s="244">
        <f>Заполните_Список!$C481</f>
        <v>0</v>
      </c>
      <c r="C571" s="258" t="str">
        <f t="shared" si="27"/>
        <v/>
      </c>
      <c r="D571" s="244">
        <f>Заполните_Список!$G481</f>
        <v>0</v>
      </c>
      <c r="E571" s="236"/>
      <c r="F571" s="243">
        <f t="shared" si="28"/>
        <v>568</v>
      </c>
      <c r="G571" s="236" t="e">
        <f>LEFT(Заполните_Список!$F481,FIND(" ",Заполните_Список!$F481,1)-1)</f>
        <v>#VALUE!</v>
      </c>
      <c r="H571" s="236" t="e">
        <f>MID(Заполните_Список!$F481,FIND(" ",Заполните_Список!$F481,1)+1,(FIND(" ",Заполните_Список!$F481,FIND(" ",Заполните_Список!$F481,1)+1)-FIND(" ",Заполните_Список!$F481,1))-1)</f>
        <v>#VALUE!</v>
      </c>
      <c r="I571" s="236" t="e">
        <f>RIGHT(Заполните_Список!$F481,LEN(Заполните_Список!$F481)-(FIND(" ",Заполните_Список!$F481,FIND(" ",Заполните_Список!$F481,1)+1)))</f>
        <v>#VALUE!</v>
      </c>
      <c r="J571" s="236"/>
      <c r="K571" s="347"/>
      <c r="L571" s="236"/>
      <c r="M571" s="236">
        <f>Заполните_Список!L481</f>
        <v>0</v>
      </c>
      <c r="N571" s="259" t="str">
        <f t="shared" si="29"/>
        <v/>
      </c>
      <c r="O571" s="236">
        <f>Заполните_Список!I481</f>
        <v>0</v>
      </c>
      <c r="P571" s="243"/>
      <c r="Q571" s="243"/>
      <c r="R571" s="243"/>
      <c r="S571" s="243"/>
      <c r="T571" s="236">
        <f>Заполните_Список!N480</f>
        <v>0</v>
      </c>
      <c r="U571" s="236">
        <f>Заполните_Список!O480</f>
        <v>0</v>
      </c>
      <c r="V571" s="236">
        <f>Заполните_Список!P480</f>
        <v>0</v>
      </c>
      <c r="W571" s="236">
        <f>Заполните_Список!Q480</f>
        <v>0</v>
      </c>
      <c r="X571" s="236">
        <f>Заполните_Список!R480</f>
        <v>0</v>
      </c>
      <c r="Y571" s="236">
        <f>Заполните_Список!S480</f>
        <v>0</v>
      </c>
      <c r="Z571" s="236">
        <f>Заполните_Список!T480</f>
        <v>0</v>
      </c>
      <c r="AA571" s="236">
        <f>Заполните_Список!U480</f>
        <v>0</v>
      </c>
      <c r="AB571" s="236">
        <f>Заполните_Список!V480</f>
        <v>0</v>
      </c>
      <c r="AC571" s="236">
        <f>Заполните_Список!W480</f>
        <v>0</v>
      </c>
      <c r="AD571" s="236">
        <f>Заполните_Список!X480</f>
        <v>0</v>
      </c>
      <c r="AE571" s="236">
        <f>Заполните_Список!Y480</f>
        <v>0</v>
      </c>
      <c r="AF571" s="236">
        <f>Заполните_Список!Z480</f>
        <v>0</v>
      </c>
      <c r="AG571" s="236">
        <f>Заполните_Список!AA480</f>
        <v>0</v>
      </c>
      <c r="AH571" s="236">
        <f>Заполните_Список!AB480</f>
        <v>0</v>
      </c>
      <c r="AI571" s="236">
        <f>Заполните_Список!AC480</f>
        <v>0</v>
      </c>
      <c r="AJ571" s="236">
        <f>Заполните_Список!AD480</f>
        <v>0</v>
      </c>
      <c r="AK571" s="236">
        <f>Заполните_Список!AE480</f>
        <v>0</v>
      </c>
      <c r="AL571" s="236">
        <f>Заполните_Список!AF480</f>
        <v>0</v>
      </c>
      <c r="AM571" s="236">
        <f>Заполните_Список!AG480</f>
        <v>0</v>
      </c>
      <c r="AN571" s="236">
        <f>Заполните_Список!AH480</f>
        <v>0</v>
      </c>
      <c r="AO571" s="236">
        <f>Заполните_Список!AI480</f>
        <v>0</v>
      </c>
      <c r="AP571" s="236">
        <f>Заполните_Список!AJ480</f>
        <v>0</v>
      </c>
      <c r="AQ571" s="236">
        <f>Заполните_Список!AK480</f>
        <v>0</v>
      </c>
    </row>
    <row r="572" spans="1:43" ht="18.75" customHeight="1">
      <c r="A572" s="243">
        <f>Заполните_Список!$B481</f>
        <v>569</v>
      </c>
      <c r="B572" s="244">
        <f>Заполните_Список!$C482</f>
        <v>0</v>
      </c>
      <c r="C572" s="258" t="str">
        <f t="shared" si="27"/>
        <v/>
      </c>
      <c r="D572" s="244">
        <f>Заполните_Список!$G482</f>
        <v>0</v>
      </c>
      <c r="E572" s="236"/>
      <c r="F572" s="243">
        <f t="shared" si="28"/>
        <v>569</v>
      </c>
      <c r="G572" s="236" t="e">
        <f>LEFT(Заполните_Список!$F482,FIND(" ",Заполните_Список!$F482,1)-1)</f>
        <v>#VALUE!</v>
      </c>
      <c r="H572" s="236" t="e">
        <f>MID(Заполните_Список!$F482,FIND(" ",Заполните_Список!$F482,1)+1,(FIND(" ",Заполните_Список!$F482,FIND(" ",Заполните_Список!$F482,1)+1)-FIND(" ",Заполните_Список!$F482,1))-1)</f>
        <v>#VALUE!</v>
      </c>
      <c r="I572" s="236" t="e">
        <f>RIGHT(Заполните_Список!$F482,LEN(Заполните_Список!$F482)-(FIND(" ",Заполните_Список!$F482,FIND(" ",Заполните_Список!$F482,1)+1)))</f>
        <v>#VALUE!</v>
      </c>
      <c r="J572" s="236"/>
      <c r="K572" s="347"/>
      <c r="L572" s="236"/>
      <c r="M572" s="236">
        <f>Заполните_Список!L482</f>
        <v>0</v>
      </c>
      <c r="N572" s="259" t="str">
        <f t="shared" si="29"/>
        <v/>
      </c>
      <c r="O572" s="236">
        <f>Заполните_Список!I482</f>
        <v>0</v>
      </c>
      <c r="P572" s="243"/>
      <c r="Q572" s="243"/>
      <c r="R572" s="243"/>
      <c r="S572" s="243"/>
      <c r="T572" s="236">
        <f>Заполните_Список!N481</f>
        <v>0</v>
      </c>
      <c r="U572" s="236">
        <f>Заполните_Список!O481</f>
        <v>0</v>
      </c>
      <c r="V572" s="236">
        <f>Заполните_Список!P481</f>
        <v>0</v>
      </c>
      <c r="W572" s="236">
        <f>Заполните_Список!Q481</f>
        <v>0</v>
      </c>
      <c r="X572" s="236">
        <f>Заполните_Список!R481</f>
        <v>0</v>
      </c>
      <c r="Y572" s="236">
        <f>Заполните_Список!S481</f>
        <v>0</v>
      </c>
      <c r="Z572" s="236">
        <f>Заполните_Список!T481</f>
        <v>0</v>
      </c>
      <c r="AA572" s="236">
        <f>Заполните_Список!U481</f>
        <v>0</v>
      </c>
      <c r="AB572" s="236">
        <f>Заполните_Список!V481</f>
        <v>0</v>
      </c>
      <c r="AC572" s="236">
        <f>Заполните_Список!W481</f>
        <v>0</v>
      </c>
      <c r="AD572" s="236">
        <f>Заполните_Список!X481</f>
        <v>0</v>
      </c>
      <c r="AE572" s="236">
        <f>Заполните_Список!Y481</f>
        <v>0</v>
      </c>
      <c r="AF572" s="236">
        <f>Заполните_Список!Z481</f>
        <v>0</v>
      </c>
      <c r="AG572" s="236">
        <f>Заполните_Список!AA481</f>
        <v>0</v>
      </c>
      <c r="AH572" s="236">
        <f>Заполните_Список!AB481</f>
        <v>0</v>
      </c>
      <c r="AI572" s="236">
        <f>Заполните_Список!AC481</f>
        <v>0</v>
      </c>
      <c r="AJ572" s="236">
        <f>Заполните_Список!AD481</f>
        <v>0</v>
      </c>
      <c r="AK572" s="236">
        <f>Заполните_Список!AE481</f>
        <v>0</v>
      </c>
      <c r="AL572" s="236">
        <f>Заполните_Список!AF481</f>
        <v>0</v>
      </c>
      <c r="AM572" s="236">
        <f>Заполните_Список!AG481</f>
        <v>0</v>
      </c>
      <c r="AN572" s="236">
        <f>Заполните_Список!AH481</f>
        <v>0</v>
      </c>
      <c r="AO572" s="236">
        <f>Заполните_Список!AI481</f>
        <v>0</v>
      </c>
      <c r="AP572" s="236">
        <f>Заполните_Список!AJ481</f>
        <v>0</v>
      </c>
      <c r="AQ572" s="236">
        <f>Заполните_Список!AK481</f>
        <v>0</v>
      </c>
    </row>
    <row r="573" spans="1:43" ht="18.75" customHeight="1">
      <c r="A573" s="243">
        <f>Заполните_Список!$B482</f>
        <v>570</v>
      </c>
      <c r="B573" s="244">
        <f>Заполните_Список!$C483</f>
        <v>0</v>
      </c>
      <c r="C573" s="258" t="str">
        <f t="shared" si="27"/>
        <v/>
      </c>
      <c r="D573" s="244">
        <f>Заполните_Список!$G483</f>
        <v>0</v>
      </c>
      <c r="E573" s="236"/>
      <c r="F573" s="243">
        <f t="shared" si="28"/>
        <v>570</v>
      </c>
      <c r="G573" s="236" t="e">
        <f>LEFT(Заполните_Список!$F483,FIND(" ",Заполните_Список!$F483,1)-1)</f>
        <v>#VALUE!</v>
      </c>
      <c r="H573" s="236" t="e">
        <f>MID(Заполните_Список!$F483,FIND(" ",Заполните_Список!$F483,1)+1,(FIND(" ",Заполните_Список!$F483,FIND(" ",Заполните_Список!$F483,1)+1)-FIND(" ",Заполните_Список!$F483,1))-1)</f>
        <v>#VALUE!</v>
      </c>
      <c r="I573" s="236" t="e">
        <f>RIGHT(Заполните_Список!$F483,LEN(Заполните_Список!$F483)-(FIND(" ",Заполните_Список!$F483,FIND(" ",Заполните_Список!$F483,1)+1)))</f>
        <v>#VALUE!</v>
      </c>
      <c r="J573" s="236"/>
      <c r="K573" s="347"/>
      <c r="L573" s="236"/>
      <c r="M573" s="236">
        <f>Заполните_Список!L483</f>
        <v>0</v>
      </c>
      <c r="N573" s="259" t="str">
        <f t="shared" si="29"/>
        <v/>
      </c>
      <c r="O573" s="236">
        <f>Заполните_Список!I483</f>
        <v>0</v>
      </c>
      <c r="P573" s="243"/>
      <c r="Q573" s="243"/>
      <c r="R573" s="243"/>
      <c r="S573" s="243"/>
      <c r="T573" s="236">
        <f>Заполните_Список!N482</f>
        <v>0</v>
      </c>
      <c r="U573" s="236">
        <f>Заполните_Список!O482</f>
        <v>0</v>
      </c>
      <c r="V573" s="236">
        <f>Заполните_Список!P482</f>
        <v>0</v>
      </c>
      <c r="W573" s="236">
        <f>Заполните_Список!Q482</f>
        <v>0</v>
      </c>
      <c r="X573" s="236">
        <f>Заполните_Список!R482</f>
        <v>0</v>
      </c>
      <c r="Y573" s="236">
        <f>Заполните_Список!S482</f>
        <v>0</v>
      </c>
      <c r="Z573" s="236">
        <f>Заполните_Список!T482</f>
        <v>0</v>
      </c>
      <c r="AA573" s="236">
        <f>Заполните_Список!U482</f>
        <v>0</v>
      </c>
      <c r="AB573" s="236">
        <f>Заполните_Список!V482</f>
        <v>0</v>
      </c>
      <c r="AC573" s="236">
        <f>Заполните_Список!W482</f>
        <v>0</v>
      </c>
      <c r="AD573" s="236">
        <f>Заполните_Список!X482</f>
        <v>0</v>
      </c>
      <c r="AE573" s="236">
        <f>Заполните_Список!Y482</f>
        <v>0</v>
      </c>
      <c r="AF573" s="236">
        <f>Заполните_Список!Z482</f>
        <v>0</v>
      </c>
      <c r="AG573" s="236">
        <f>Заполните_Список!AA482</f>
        <v>0</v>
      </c>
      <c r="AH573" s="236">
        <f>Заполните_Список!AB482</f>
        <v>0</v>
      </c>
      <c r="AI573" s="236">
        <f>Заполните_Список!AC482</f>
        <v>0</v>
      </c>
      <c r="AJ573" s="236">
        <f>Заполните_Список!AD482</f>
        <v>0</v>
      </c>
      <c r="AK573" s="236">
        <f>Заполните_Список!AE482</f>
        <v>0</v>
      </c>
      <c r="AL573" s="236">
        <f>Заполните_Список!AF482</f>
        <v>0</v>
      </c>
      <c r="AM573" s="236">
        <f>Заполните_Список!AG482</f>
        <v>0</v>
      </c>
      <c r="AN573" s="236">
        <f>Заполните_Список!AH482</f>
        <v>0</v>
      </c>
      <c r="AO573" s="236">
        <f>Заполните_Список!AI482</f>
        <v>0</v>
      </c>
      <c r="AP573" s="236">
        <f>Заполните_Список!AJ482</f>
        <v>0</v>
      </c>
      <c r="AQ573" s="236">
        <f>Заполните_Список!AK482</f>
        <v>0</v>
      </c>
    </row>
    <row r="574" spans="1:43" ht="18.75" customHeight="1">
      <c r="A574" s="243">
        <f>Заполните_Список!$B483</f>
        <v>571</v>
      </c>
      <c r="B574" s="244">
        <f>Заполните_Список!$C484</f>
        <v>0</v>
      </c>
      <c r="C574" s="258" t="str">
        <f t="shared" si="27"/>
        <v/>
      </c>
      <c r="D574" s="244">
        <f>Заполните_Список!$G484</f>
        <v>0</v>
      </c>
      <c r="E574" s="236"/>
      <c r="F574" s="243">
        <f t="shared" si="28"/>
        <v>571</v>
      </c>
      <c r="G574" s="236" t="e">
        <f>LEFT(Заполните_Список!$F484,FIND(" ",Заполните_Список!$F484,1)-1)</f>
        <v>#VALUE!</v>
      </c>
      <c r="H574" s="236" t="e">
        <f>MID(Заполните_Список!$F484,FIND(" ",Заполните_Список!$F484,1)+1,(FIND(" ",Заполните_Список!$F484,FIND(" ",Заполните_Список!$F484,1)+1)-FIND(" ",Заполните_Список!$F484,1))-1)</f>
        <v>#VALUE!</v>
      </c>
      <c r="I574" s="236" t="e">
        <f>RIGHT(Заполните_Список!$F484,LEN(Заполните_Список!$F484)-(FIND(" ",Заполните_Список!$F484,FIND(" ",Заполните_Список!$F484,1)+1)))</f>
        <v>#VALUE!</v>
      </c>
      <c r="J574" s="236"/>
      <c r="K574" s="347"/>
      <c r="L574" s="236"/>
      <c r="M574" s="236">
        <f>Заполните_Список!L484</f>
        <v>0</v>
      </c>
      <c r="N574" s="259" t="str">
        <f t="shared" si="29"/>
        <v/>
      </c>
      <c r="O574" s="236">
        <f>Заполните_Список!I484</f>
        <v>0</v>
      </c>
      <c r="P574" s="243"/>
      <c r="Q574" s="243"/>
      <c r="R574" s="243"/>
      <c r="S574" s="243"/>
      <c r="T574" s="236">
        <f>Заполните_Список!N483</f>
        <v>0</v>
      </c>
      <c r="U574" s="236">
        <f>Заполните_Список!O483</f>
        <v>0</v>
      </c>
      <c r="V574" s="236">
        <f>Заполните_Список!P483</f>
        <v>0</v>
      </c>
      <c r="W574" s="236">
        <f>Заполните_Список!Q483</f>
        <v>0</v>
      </c>
      <c r="X574" s="236">
        <f>Заполните_Список!R483</f>
        <v>0</v>
      </c>
      <c r="Y574" s="236">
        <f>Заполните_Список!S483</f>
        <v>0</v>
      </c>
      <c r="Z574" s="236">
        <f>Заполните_Список!T483</f>
        <v>0</v>
      </c>
      <c r="AA574" s="236">
        <f>Заполните_Список!U483</f>
        <v>0</v>
      </c>
      <c r="AB574" s="236">
        <f>Заполните_Список!V483</f>
        <v>0</v>
      </c>
      <c r="AC574" s="236">
        <f>Заполните_Список!W483</f>
        <v>0</v>
      </c>
      <c r="AD574" s="236">
        <f>Заполните_Список!X483</f>
        <v>0</v>
      </c>
      <c r="AE574" s="236">
        <f>Заполните_Список!Y483</f>
        <v>0</v>
      </c>
      <c r="AF574" s="236">
        <f>Заполните_Список!Z483</f>
        <v>0</v>
      </c>
      <c r="AG574" s="236">
        <f>Заполните_Список!AA483</f>
        <v>0</v>
      </c>
      <c r="AH574" s="236">
        <f>Заполните_Список!AB483</f>
        <v>0</v>
      </c>
      <c r="AI574" s="236">
        <f>Заполните_Список!AC483</f>
        <v>0</v>
      </c>
      <c r="AJ574" s="236">
        <f>Заполните_Список!AD483</f>
        <v>0</v>
      </c>
      <c r="AK574" s="236">
        <f>Заполните_Список!AE483</f>
        <v>0</v>
      </c>
      <c r="AL574" s="236">
        <f>Заполните_Список!AF483</f>
        <v>0</v>
      </c>
      <c r="AM574" s="236">
        <f>Заполните_Список!AG483</f>
        <v>0</v>
      </c>
      <c r="AN574" s="236">
        <f>Заполните_Список!AH483</f>
        <v>0</v>
      </c>
      <c r="AO574" s="236">
        <f>Заполните_Список!AI483</f>
        <v>0</v>
      </c>
      <c r="AP574" s="236">
        <f>Заполните_Список!AJ483</f>
        <v>0</v>
      </c>
      <c r="AQ574" s="236">
        <f>Заполните_Список!AK483</f>
        <v>0</v>
      </c>
    </row>
    <row r="575" spans="1:43" ht="18.75" customHeight="1">
      <c r="A575" s="243">
        <f>Заполните_Список!$B484</f>
        <v>572</v>
      </c>
      <c r="B575" s="244">
        <f>Заполните_Список!$C485</f>
        <v>0</v>
      </c>
      <c r="C575" s="258" t="str">
        <f t="shared" si="27"/>
        <v/>
      </c>
      <c r="D575" s="244">
        <f>Заполните_Список!$G485</f>
        <v>0</v>
      </c>
      <c r="E575" s="236"/>
      <c r="F575" s="243">
        <f t="shared" si="28"/>
        <v>572</v>
      </c>
      <c r="G575" s="236" t="e">
        <f>LEFT(Заполните_Список!$F485,FIND(" ",Заполните_Список!$F485,1)-1)</f>
        <v>#VALUE!</v>
      </c>
      <c r="H575" s="236" t="e">
        <f>MID(Заполните_Список!$F485,FIND(" ",Заполните_Список!$F485,1)+1,(FIND(" ",Заполните_Список!$F485,FIND(" ",Заполните_Список!$F485,1)+1)-FIND(" ",Заполните_Список!$F485,1))-1)</f>
        <v>#VALUE!</v>
      </c>
      <c r="I575" s="236" t="e">
        <f>RIGHT(Заполните_Список!$F485,LEN(Заполните_Список!$F485)-(FIND(" ",Заполните_Список!$F485,FIND(" ",Заполните_Список!$F485,1)+1)))</f>
        <v>#VALUE!</v>
      </c>
      <c r="J575" s="236"/>
      <c r="K575" s="347"/>
      <c r="L575" s="236"/>
      <c r="M575" s="236">
        <f>Заполните_Список!L485</f>
        <v>0</v>
      </c>
      <c r="N575" s="259" t="str">
        <f t="shared" si="29"/>
        <v/>
      </c>
      <c r="O575" s="236">
        <f>Заполните_Список!I485</f>
        <v>0</v>
      </c>
      <c r="P575" s="243"/>
      <c r="Q575" s="243"/>
      <c r="R575" s="243"/>
      <c r="S575" s="243"/>
      <c r="T575" s="236">
        <f>Заполните_Список!N484</f>
        <v>0</v>
      </c>
      <c r="U575" s="236">
        <f>Заполните_Список!O484</f>
        <v>0</v>
      </c>
      <c r="V575" s="236">
        <f>Заполните_Список!P484</f>
        <v>0</v>
      </c>
      <c r="W575" s="236">
        <f>Заполните_Список!Q484</f>
        <v>0</v>
      </c>
      <c r="X575" s="236">
        <f>Заполните_Список!R484</f>
        <v>0</v>
      </c>
      <c r="Y575" s="236">
        <f>Заполните_Список!S484</f>
        <v>0</v>
      </c>
      <c r="Z575" s="236">
        <f>Заполните_Список!T484</f>
        <v>0</v>
      </c>
      <c r="AA575" s="236">
        <f>Заполните_Список!U484</f>
        <v>0</v>
      </c>
      <c r="AB575" s="236">
        <f>Заполните_Список!V484</f>
        <v>0</v>
      </c>
      <c r="AC575" s="236">
        <f>Заполните_Список!W484</f>
        <v>0</v>
      </c>
      <c r="AD575" s="236">
        <f>Заполните_Список!X484</f>
        <v>0</v>
      </c>
      <c r="AE575" s="236">
        <f>Заполните_Список!Y484</f>
        <v>0</v>
      </c>
      <c r="AF575" s="236">
        <f>Заполните_Список!Z484</f>
        <v>0</v>
      </c>
      <c r="AG575" s="236">
        <f>Заполните_Список!AA484</f>
        <v>0</v>
      </c>
      <c r="AH575" s="236">
        <f>Заполните_Список!AB484</f>
        <v>0</v>
      </c>
      <c r="AI575" s="236">
        <f>Заполните_Список!AC484</f>
        <v>0</v>
      </c>
      <c r="AJ575" s="236">
        <f>Заполните_Список!AD484</f>
        <v>0</v>
      </c>
      <c r="AK575" s="236">
        <f>Заполните_Список!AE484</f>
        <v>0</v>
      </c>
      <c r="AL575" s="236">
        <f>Заполните_Список!AF484</f>
        <v>0</v>
      </c>
      <c r="AM575" s="236">
        <f>Заполните_Список!AG484</f>
        <v>0</v>
      </c>
      <c r="AN575" s="236">
        <f>Заполните_Список!AH484</f>
        <v>0</v>
      </c>
      <c r="AO575" s="236">
        <f>Заполните_Список!AI484</f>
        <v>0</v>
      </c>
      <c r="AP575" s="236">
        <f>Заполните_Список!AJ484</f>
        <v>0</v>
      </c>
      <c r="AQ575" s="236">
        <f>Заполните_Список!AK484</f>
        <v>0</v>
      </c>
    </row>
    <row r="576" spans="1:43" ht="18.75" customHeight="1">
      <c r="A576" s="243">
        <f>Заполните_Список!$B485</f>
        <v>573</v>
      </c>
      <c r="B576" s="244">
        <f>Заполните_Список!$C486</f>
        <v>0</v>
      </c>
      <c r="C576" s="258" t="str">
        <f t="shared" si="27"/>
        <v/>
      </c>
      <c r="D576" s="244">
        <f>Заполните_Список!$G486</f>
        <v>0</v>
      </c>
      <c r="E576" s="236"/>
      <c r="F576" s="243">
        <f t="shared" si="28"/>
        <v>573</v>
      </c>
      <c r="G576" s="236" t="e">
        <f>LEFT(Заполните_Список!$F486,FIND(" ",Заполните_Список!$F486,1)-1)</f>
        <v>#VALUE!</v>
      </c>
      <c r="H576" s="236" t="e">
        <f>MID(Заполните_Список!$F486,FIND(" ",Заполните_Список!$F486,1)+1,(FIND(" ",Заполните_Список!$F486,FIND(" ",Заполните_Список!$F486,1)+1)-FIND(" ",Заполните_Список!$F486,1))-1)</f>
        <v>#VALUE!</v>
      </c>
      <c r="I576" s="236" t="e">
        <f>RIGHT(Заполните_Список!$F486,LEN(Заполните_Список!$F486)-(FIND(" ",Заполните_Список!$F486,FIND(" ",Заполните_Список!$F486,1)+1)))</f>
        <v>#VALUE!</v>
      </c>
      <c r="J576" s="236"/>
      <c r="K576" s="347"/>
      <c r="L576" s="236"/>
      <c r="M576" s="236">
        <f>Заполните_Список!L486</f>
        <v>0</v>
      </c>
      <c r="N576" s="259" t="str">
        <f t="shared" si="29"/>
        <v/>
      </c>
      <c r="O576" s="236">
        <f>Заполните_Список!I486</f>
        <v>0</v>
      </c>
      <c r="P576" s="243"/>
      <c r="Q576" s="243"/>
      <c r="R576" s="243"/>
      <c r="S576" s="243"/>
      <c r="T576" s="236">
        <f>Заполните_Список!N485</f>
        <v>0</v>
      </c>
      <c r="U576" s="236">
        <f>Заполните_Список!O485</f>
        <v>0</v>
      </c>
      <c r="V576" s="236">
        <f>Заполните_Список!P485</f>
        <v>0</v>
      </c>
      <c r="W576" s="236">
        <f>Заполните_Список!Q485</f>
        <v>0</v>
      </c>
      <c r="X576" s="236">
        <f>Заполните_Список!R485</f>
        <v>0</v>
      </c>
      <c r="Y576" s="236">
        <f>Заполните_Список!S485</f>
        <v>0</v>
      </c>
      <c r="Z576" s="236">
        <f>Заполните_Список!T485</f>
        <v>0</v>
      </c>
      <c r="AA576" s="236">
        <f>Заполните_Список!U485</f>
        <v>0</v>
      </c>
      <c r="AB576" s="236">
        <f>Заполните_Список!V485</f>
        <v>0</v>
      </c>
      <c r="AC576" s="236">
        <f>Заполните_Список!W485</f>
        <v>0</v>
      </c>
      <c r="AD576" s="236">
        <f>Заполните_Список!X485</f>
        <v>0</v>
      </c>
      <c r="AE576" s="236">
        <f>Заполните_Список!Y485</f>
        <v>0</v>
      </c>
      <c r="AF576" s="236">
        <f>Заполните_Список!Z485</f>
        <v>0</v>
      </c>
      <c r="AG576" s="236">
        <f>Заполните_Список!AA485</f>
        <v>0</v>
      </c>
      <c r="AH576" s="236">
        <f>Заполните_Список!AB485</f>
        <v>0</v>
      </c>
      <c r="AI576" s="236">
        <f>Заполните_Список!AC485</f>
        <v>0</v>
      </c>
      <c r="AJ576" s="236">
        <f>Заполните_Список!AD485</f>
        <v>0</v>
      </c>
      <c r="AK576" s="236">
        <f>Заполните_Список!AE485</f>
        <v>0</v>
      </c>
      <c r="AL576" s="236">
        <f>Заполните_Список!AF485</f>
        <v>0</v>
      </c>
      <c r="AM576" s="236">
        <f>Заполните_Список!AG485</f>
        <v>0</v>
      </c>
      <c r="AN576" s="236">
        <f>Заполните_Список!AH485</f>
        <v>0</v>
      </c>
      <c r="AO576" s="236">
        <f>Заполните_Список!AI485</f>
        <v>0</v>
      </c>
      <c r="AP576" s="236">
        <f>Заполните_Список!AJ485</f>
        <v>0</v>
      </c>
      <c r="AQ576" s="236">
        <f>Заполните_Список!AK485</f>
        <v>0</v>
      </c>
    </row>
    <row r="577" spans="1:43" ht="18.75" customHeight="1">
      <c r="A577" s="243">
        <f>Заполните_Список!$B486</f>
        <v>574</v>
      </c>
      <c r="B577" s="244">
        <f>Заполните_Список!$C487</f>
        <v>0</v>
      </c>
      <c r="C577" s="258" t="str">
        <f t="shared" si="27"/>
        <v/>
      </c>
      <c r="D577" s="244">
        <f>Заполните_Список!$G487</f>
        <v>0</v>
      </c>
      <c r="E577" s="236"/>
      <c r="F577" s="243">
        <f t="shared" si="28"/>
        <v>574</v>
      </c>
      <c r="G577" s="236" t="e">
        <f>LEFT(Заполните_Список!$F487,FIND(" ",Заполните_Список!$F487,1)-1)</f>
        <v>#VALUE!</v>
      </c>
      <c r="H577" s="236" t="e">
        <f>MID(Заполните_Список!$F487,FIND(" ",Заполните_Список!$F487,1)+1,(FIND(" ",Заполните_Список!$F487,FIND(" ",Заполните_Список!$F487,1)+1)-FIND(" ",Заполните_Список!$F487,1))-1)</f>
        <v>#VALUE!</v>
      </c>
      <c r="I577" s="236" t="e">
        <f>RIGHT(Заполните_Список!$F487,LEN(Заполните_Список!$F487)-(FIND(" ",Заполните_Список!$F487,FIND(" ",Заполните_Список!$F487,1)+1)))</f>
        <v>#VALUE!</v>
      </c>
      <c r="J577" s="236"/>
      <c r="K577" s="347"/>
      <c r="L577" s="236"/>
      <c r="M577" s="236">
        <f>Заполните_Список!L487</f>
        <v>0</v>
      </c>
      <c r="N577" s="259" t="str">
        <f t="shared" si="29"/>
        <v/>
      </c>
      <c r="O577" s="236">
        <f>Заполните_Список!I487</f>
        <v>0</v>
      </c>
      <c r="P577" s="243"/>
      <c r="Q577" s="243"/>
      <c r="R577" s="243"/>
      <c r="S577" s="243"/>
      <c r="T577" s="236">
        <f>Заполните_Список!N486</f>
        <v>0</v>
      </c>
      <c r="U577" s="236">
        <f>Заполните_Список!O486</f>
        <v>0</v>
      </c>
      <c r="V577" s="236">
        <f>Заполните_Список!P486</f>
        <v>0</v>
      </c>
      <c r="W577" s="236">
        <f>Заполните_Список!Q486</f>
        <v>0</v>
      </c>
      <c r="X577" s="236">
        <f>Заполните_Список!R486</f>
        <v>0</v>
      </c>
      <c r="Y577" s="236">
        <f>Заполните_Список!S486</f>
        <v>0</v>
      </c>
      <c r="Z577" s="236">
        <f>Заполните_Список!T486</f>
        <v>0</v>
      </c>
      <c r="AA577" s="236">
        <f>Заполните_Список!U486</f>
        <v>0</v>
      </c>
      <c r="AB577" s="236">
        <f>Заполните_Список!V486</f>
        <v>0</v>
      </c>
      <c r="AC577" s="236">
        <f>Заполните_Список!W486</f>
        <v>0</v>
      </c>
      <c r="AD577" s="236">
        <f>Заполните_Список!X486</f>
        <v>0</v>
      </c>
      <c r="AE577" s="236">
        <f>Заполните_Список!Y486</f>
        <v>0</v>
      </c>
      <c r="AF577" s="236">
        <f>Заполните_Список!Z486</f>
        <v>0</v>
      </c>
      <c r="AG577" s="236">
        <f>Заполните_Список!AA486</f>
        <v>0</v>
      </c>
      <c r="AH577" s="236">
        <f>Заполните_Список!AB486</f>
        <v>0</v>
      </c>
      <c r="AI577" s="236">
        <f>Заполните_Список!AC486</f>
        <v>0</v>
      </c>
      <c r="AJ577" s="236">
        <f>Заполните_Список!AD486</f>
        <v>0</v>
      </c>
      <c r="AK577" s="236">
        <f>Заполните_Список!AE486</f>
        <v>0</v>
      </c>
      <c r="AL577" s="236">
        <f>Заполните_Список!AF486</f>
        <v>0</v>
      </c>
      <c r="AM577" s="236">
        <f>Заполните_Список!AG486</f>
        <v>0</v>
      </c>
      <c r="AN577" s="236">
        <f>Заполните_Список!AH486</f>
        <v>0</v>
      </c>
      <c r="AO577" s="236">
        <f>Заполните_Список!AI486</f>
        <v>0</v>
      </c>
      <c r="AP577" s="236">
        <f>Заполните_Список!AJ486</f>
        <v>0</v>
      </c>
      <c r="AQ577" s="236">
        <f>Заполните_Список!AK486</f>
        <v>0</v>
      </c>
    </row>
    <row r="578" spans="1:43" ht="18.75" customHeight="1">
      <c r="A578" s="243">
        <f>Заполните_Список!$B487</f>
        <v>575</v>
      </c>
      <c r="B578" s="244">
        <f>Заполните_Список!$C488</f>
        <v>0</v>
      </c>
      <c r="C578" s="258" t="str">
        <f t="shared" si="27"/>
        <v/>
      </c>
      <c r="D578" s="244">
        <f>Заполните_Список!$G488</f>
        <v>0</v>
      </c>
      <c r="E578" s="236"/>
      <c r="F578" s="243">
        <f t="shared" si="28"/>
        <v>575</v>
      </c>
      <c r="G578" s="236" t="e">
        <f>LEFT(Заполните_Список!$F488,FIND(" ",Заполните_Список!$F488,1)-1)</f>
        <v>#VALUE!</v>
      </c>
      <c r="H578" s="236" t="e">
        <f>MID(Заполните_Список!$F488,FIND(" ",Заполните_Список!$F488,1)+1,(FIND(" ",Заполните_Список!$F488,FIND(" ",Заполните_Список!$F488,1)+1)-FIND(" ",Заполните_Список!$F488,1))-1)</f>
        <v>#VALUE!</v>
      </c>
      <c r="I578" s="236" t="e">
        <f>RIGHT(Заполните_Список!$F488,LEN(Заполните_Список!$F488)-(FIND(" ",Заполните_Список!$F488,FIND(" ",Заполните_Список!$F488,1)+1)))</f>
        <v>#VALUE!</v>
      </c>
      <c r="J578" s="236"/>
      <c r="K578" s="347"/>
      <c r="L578" s="236"/>
      <c r="M578" s="236">
        <f>Заполните_Список!L488</f>
        <v>0</v>
      </c>
      <c r="N578" s="259" t="str">
        <f t="shared" si="29"/>
        <v/>
      </c>
      <c r="O578" s="236">
        <f>Заполните_Список!I488</f>
        <v>0</v>
      </c>
      <c r="P578" s="243"/>
      <c r="Q578" s="243"/>
      <c r="R578" s="243"/>
      <c r="S578" s="243"/>
      <c r="T578" s="236">
        <f>Заполните_Список!N487</f>
        <v>0</v>
      </c>
      <c r="U578" s="236">
        <f>Заполните_Список!O487</f>
        <v>0</v>
      </c>
      <c r="V578" s="236">
        <f>Заполните_Список!P487</f>
        <v>0</v>
      </c>
      <c r="W578" s="236">
        <f>Заполните_Список!Q487</f>
        <v>0</v>
      </c>
      <c r="X578" s="236">
        <f>Заполните_Список!R487</f>
        <v>0</v>
      </c>
      <c r="Y578" s="236">
        <f>Заполните_Список!S487</f>
        <v>0</v>
      </c>
      <c r="Z578" s="236">
        <f>Заполните_Список!T487</f>
        <v>0</v>
      </c>
      <c r="AA578" s="236">
        <f>Заполните_Список!U487</f>
        <v>0</v>
      </c>
      <c r="AB578" s="236">
        <f>Заполните_Список!V487</f>
        <v>0</v>
      </c>
      <c r="AC578" s="236">
        <f>Заполните_Список!W487</f>
        <v>0</v>
      </c>
      <c r="AD578" s="236">
        <f>Заполните_Список!X487</f>
        <v>0</v>
      </c>
      <c r="AE578" s="236">
        <f>Заполните_Список!Y487</f>
        <v>0</v>
      </c>
      <c r="AF578" s="236">
        <f>Заполните_Список!Z487</f>
        <v>0</v>
      </c>
      <c r="AG578" s="236">
        <f>Заполните_Список!AA487</f>
        <v>0</v>
      </c>
      <c r="AH578" s="236">
        <f>Заполните_Список!AB487</f>
        <v>0</v>
      </c>
      <c r="AI578" s="236">
        <f>Заполните_Список!AC487</f>
        <v>0</v>
      </c>
      <c r="AJ578" s="236">
        <f>Заполните_Список!AD487</f>
        <v>0</v>
      </c>
      <c r="AK578" s="236">
        <f>Заполните_Список!AE487</f>
        <v>0</v>
      </c>
      <c r="AL578" s="236">
        <f>Заполните_Список!AF487</f>
        <v>0</v>
      </c>
      <c r="AM578" s="236">
        <f>Заполните_Список!AG487</f>
        <v>0</v>
      </c>
      <c r="AN578" s="236">
        <f>Заполните_Список!AH487</f>
        <v>0</v>
      </c>
      <c r="AO578" s="236">
        <f>Заполните_Список!AI487</f>
        <v>0</v>
      </c>
      <c r="AP578" s="236">
        <f>Заполните_Список!AJ487</f>
        <v>0</v>
      </c>
      <c r="AQ578" s="236">
        <f>Заполните_Список!AK487</f>
        <v>0</v>
      </c>
    </row>
    <row r="579" spans="1:43" ht="18.75" customHeight="1">
      <c r="A579" s="243">
        <f>Заполните_Список!$B488</f>
        <v>576</v>
      </c>
      <c r="B579" s="244">
        <f>Заполните_Список!$C489</f>
        <v>0</v>
      </c>
      <c r="C579" s="258" t="str">
        <f t="shared" si="27"/>
        <v/>
      </c>
      <c r="D579" s="244">
        <f>Заполните_Список!$G489</f>
        <v>0</v>
      </c>
      <c r="E579" s="236"/>
      <c r="F579" s="243">
        <f t="shared" si="28"/>
        <v>576</v>
      </c>
      <c r="G579" s="236" t="e">
        <f>LEFT(Заполните_Список!$F489,FIND(" ",Заполните_Список!$F489,1)-1)</f>
        <v>#VALUE!</v>
      </c>
      <c r="H579" s="236" t="e">
        <f>MID(Заполните_Список!$F489,FIND(" ",Заполните_Список!$F489,1)+1,(FIND(" ",Заполните_Список!$F489,FIND(" ",Заполните_Список!$F489,1)+1)-FIND(" ",Заполните_Список!$F489,1))-1)</f>
        <v>#VALUE!</v>
      </c>
      <c r="I579" s="236" t="e">
        <f>RIGHT(Заполните_Список!$F489,LEN(Заполните_Список!$F489)-(FIND(" ",Заполните_Список!$F489,FIND(" ",Заполните_Список!$F489,1)+1)))</f>
        <v>#VALUE!</v>
      </c>
      <c r="J579" s="236"/>
      <c r="K579" s="347"/>
      <c r="L579" s="236"/>
      <c r="M579" s="236">
        <f>Заполните_Список!L489</f>
        <v>0</v>
      </c>
      <c r="N579" s="259" t="str">
        <f t="shared" si="29"/>
        <v/>
      </c>
      <c r="O579" s="236">
        <f>Заполните_Список!I489</f>
        <v>0</v>
      </c>
      <c r="P579" s="243"/>
      <c r="Q579" s="243"/>
      <c r="R579" s="243"/>
      <c r="S579" s="243"/>
      <c r="T579" s="236">
        <f>Заполните_Список!N488</f>
        <v>0</v>
      </c>
      <c r="U579" s="236">
        <f>Заполните_Список!O488</f>
        <v>0</v>
      </c>
      <c r="V579" s="236">
        <f>Заполните_Список!P488</f>
        <v>0</v>
      </c>
      <c r="W579" s="236">
        <f>Заполните_Список!Q488</f>
        <v>0</v>
      </c>
      <c r="X579" s="236">
        <f>Заполните_Список!R488</f>
        <v>0</v>
      </c>
      <c r="Y579" s="236">
        <f>Заполните_Список!S488</f>
        <v>0</v>
      </c>
      <c r="Z579" s="236">
        <f>Заполните_Список!T488</f>
        <v>0</v>
      </c>
      <c r="AA579" s="236">
        <f>Заполните_Список!U488</f>
        <v>0</v>
      </c>
      <c r="AB579" s="236">
        <f>Заполните_Список!V488</f>
        <v>0</v>
      </c>
      <c r="AC579" s="236">
        <f>Заполните_Список!W488</f>
        <v>0</v>
      </c>
      <c r="AD579" s="236">
        <f>Заполните_Список!X488</f>
        <v>0</v>
      </c>
      <c r="AE579" s="236">
        <f>Заполните_Список!Y488</f>
        <v>0</v>
      </c>
      <c r="AF579" s="236">
        <f>Заполните_Список!Z488</f>
        <v>0</v>
      </c>
      <c r="AG579" s="236">
        <f>Заполните_Список!AA488</f>
        <v>0</v>
      </c>
      <c r="AH579" s="236">
        <f>Заполните_Список!AB488</f>
        <v>0</v>
      </c>
      <c r="AI579" s="236">
        <f>Заполните_Список!AC488</f>
        <v>0</v>
      </c>
      <c r="AJ579" s="236">
        <f>Заполните_Список!AD488</f>
        <v>0</v>
      </c>
      <c r="AK579" s="236">
        <f>Заполните_Список!AE488</f>
        <v>0</v>
      </c>
      <c r="AL579" s="236">
        <f>Заполните_Список!AF488</f>
        <v>0</v>
      </c>
      <c r="AM579" s="236">
        <f>Заполните_Список!AG488</f>
        <v>0</v>
      </c>
      <c r="AN579" s="236">
        <f>Заполните_Список!AH488</f>
        <v>0</v>
      </c>
      <c r="AO579" s="236">
        <f>Заполните_Список!AI488</f>
        <v>0</v>
      </c>
      <c r="AP579" s="236">
        <f>Заполните_Список!AJ488</f>
        <v>0</v>
      </c>
      <c r="AQ579" s="236">
        <f>Заполните_Список!AK488</f>
        <v>0</v>
      </c>
    </row>
    <row r="580" spans="1:43" ht="18.75" customHeight="1">
      <c r="A580" s="243">
        <f>Заполните_Список!$B489</f>
        <v>577</v>
      </c>
      <c r="B580" s="244">
        <f>Заполните_Список!$C490</f>
        <v>0</v>
      </c>
      <c r="C580" s="258" t="str">
        <f t="shared" si="27"/>
        <v/>
      </c>
      <c r="D580" s="244">
        <f>Заполните_Список!$G490</f>
        <v>0</v>
      </c>
      <c r="E580" s="236"/>
      <c r="F580" s="243">
        <f t="shared" si="28"/>
        <v>577</v>
      </c>
      <c r="G580" s="236" t="e">
        <f>LEFT(Заполните_Список!$F490,FIND(" ",Заполните_Список!$F490,1)-1)</f>
        <v>#VALUE!</v>
      </c>
      <c r="H580" s="236" t="e">
        <f>MID(Заполните_Список!$F490,FIND(" ",Заполните_Список!$F490,1)+1,(FIND(" ",Заполните_Список!$F490,FIND(" ",Заполните_Список!$F490,1)+1)-FIND(" ",Заполните_Список!$F490,1))-1)</f>
        <v>#VALUE!</v>
      </c>
      <c r="I580" s="236" t="e">
        <f>RIGHT(Заполните_Список!$F490,LEN(Заполните_Список!$F490)-(FIND(" ",Заполните_Список!$F490,FIND(" ",Заполните_Список!$F490,1)+1)))</f>
        <v>#VALUE!</v>
      </c>
      <c r="J580" s="236"/>
      <c r="K580" s="347"/>
      <c r="L580" s="236"/>
      <c r="M580" s="236">
        <f>Заполните_Список!L490</f>
        <v>0</v>
      </c>
      <c r="N580" s="259" t="str">
        <f t="shared" si="29"/>
        <v/>
      </c>
      <c r="O580" s="236">
        <f>Заполните_Список!I490</f>
        <v>0</v>
      </c>
      <c r="P580" s="243"/>
      <c r="Q580" s="243"/>
      <c r="R580" s="243"/>
      <c r="S580" s="243"/>
      <c r="T580" s="236">
        <f>Заполните_Список!N489</f>
        <v>0</v>
      </c>
      <c r="U580" s="236">
        <f>Заполните_Список!O489</f>
        <v>0</v>
      </c>
      <c r="V580" s="236">
        <f>Заполните_Список!P489</f>
        <v>0</v>
      </c>
      <c r="W580" s="236">
        <f>Заполните_Список!Q489</f>
        <v>0</v>
      </c>
      <c r="X580" s="236">
        <f>Заполните_Список!R489</f>
        <v>0</v>
      </c>
      <c r="Y580" s="236">
        <f>Заполните_Список!S489</f>
        <v>0</v>
      </c>
      <c r="Z580" s="236">
        <f>Заполните_Список!T489</f>
        <v>0</v>
      </c>
      <c r="AA580" s="236">
        <f>Заполните_Список!U489</f>
        <v>0</v>
      </c>
      <c r="AB580" s="236">
        <f>Заполните_Список!V489</f>
        <v>0</v>
      </c>
      <c r="AC580" s="236">
        <f>Заполните_Список!W489</f>
        <v>0</v>
      </c>
      <c r="AD580" s="236">
        <f>Заполните_Список!X489</f>
        <v>0</v>
      </c>
      <c r="AE580" s="236">
        <f>Заполните_Список!Y489</f>
        <v>0</v>
      </c>
      <c r="AF580" s="236">
        <f>Заполните_Список!Z489</f>
        <v>0</v>
      </c>
      <c r="AG580" s="236">
        <f>Заполните_Список!AA489</f>
        <v>0</v>
      </c>
      <c r="AH580" s="236">
        <f>Заполните_Список!AB489</f>
        <v>0</v>
      </c>
      <c r="AI580" s="236">
        <f>Заполните_Список!AC489</f>
        <v>0</v>
      </c>
      <c r="AJ580" s="236">
        <f>Заполните_Список!AD489</f>
        <v>0</v>
      </c>
      <c r="AK580" s="236">
        <f>Заполните_Список!AE489</f>
        <v>0</v>
      </c>
      <c r="AL580" s="236">
        <f>Заполните_Список!AF489</f>
        <v>0</v>
      </c>
      <c r="AM580" s="236">
        <f>Заполните_Список!AG489</f>
        <v>0</v>
      </c>
      <c r="AN580" s="236">
        <f>Заполните_Список!AH489</f>
        <v>0</v>
      </c>
      <c r="AO580" s="236">
        <f>Заполните_Список!AI489</f>
        <v>0</v>
      </c>
      <c r="AP580" s="236">
        <f>Заполните_Список!AJ489</f>
        <v>0</v>
      </c>
      <c r="AQ580" s="236">
        <f>Заполните_Список!AK489</f>
        <v>0</v>
      </c>
    </row>
    <row r="581" spans="1:43" ht="18.75" customHeight="1">
      <c r="A581" s="243">
        <f>Заполните_Список!$B490</f>
        <v>578</v>
      </c>
      <c r="B581" s="244">
        <f>Заполните_Список!$C491</f>
        <v>0</v>
      </c>
      <c r="C581" s="258" t="str">
        <f t="shared" si="27"/>
        <v/>
      </c>
      <c r="D581" s="244">
        <f>Заполните_Список!$G491</f>
        <v>0</v>
      </c>
      <c r="E581" s="236"/>
      <c r="F581" s="243">
        <f t="shared" si="28"/>
        <v>578</v>
      </c>
      <c r="G581" s="236" t="e">
        <f>LEFT(Заполните_Список!$F491,FIND(" ",Заполните_Список!$F491,1)-1)</f>
        <v>#VALUE!</v>
      </c>
      <c r="H581" s="236" t="e">
        <f>MID(Заполните_Список!$F491,FIND(" ",Заполните_Список!$F491,1)+1,(FIND(" ",Заполните_Список!$F491,FIND(" ",Заполните_Список!$F491,1)+1)-FIND(" ",Заполните_Список!$F491,1))-1)</f>
        <v>#VALUE!</v>
      </c>
      <c r="I581" s="236" t="e">
        <f>RIGHT(Заполните_Список!$F491,LEN(Заполните_Список!$F491)-(FIND(" ",Заполните_Список!$F491,FIND(" ",Заполните_Список!$F491,1)+1)))</f>
        <v>#VALUE!</v>
      </c>
      <c r="J581" s="236"/>
      <c r="K581" s="347"/>
      <c r="L581" s="236"/>
      <c r="M581" s="236">
        <f>Заполните_Список!L491</f>
        <v>0</v>
      </c>
      <c r="N581" s="259" t="str">
        <f t="shared" si="29"/>
        <v/>
      </c>
      <c r="O581" s="236">
        <f>Заполните_Список!I491</f>
        <v>0</v>
      </c>
      <c r="P581" s="243"/>
      <c r="Q581" s="243"/>
      <c r="R581" s="243"/>
      <c r="S581" s="243"/>
      <c r="T581" s="236">
        <f>Заполните_Список!N490</f>
        <v>0</v>
      </c>
      <c r="U581" s="236">
        <f>Заполните_Список!O490</f>
        <v>0</v>
      </c>
      <c r="V581" s="236">
        <f>Заполните_Список!P490</f>
        <v>0</v>
      </c>
      <c r="W581" s="236">
        <f>Заполните_Список!Q490</f>
        <v>0</v>
      </c>
      <c r="X581" s="236">
        <f>Заполните_Список!R490</f>
        <v>0</v>
      </c>
      <c r="Y581" s="236">
        <f>Заполните_Список!S490</f>
        <v>0</v>
      </c>
      <c r="Z581" s="236">
        <f>Заполните_Список!T490</f>
        <v>0</v>
      </c>
      <c r="AA581" s="236">
        <f>Заполните_Список!U490</f>
        <v>0</v>
      </c>
      <c r="AB581" s="236">
        <f>Заполните_Список!V490</f>
        <v>0</v>
      </c>
      <c r="AC581" s="236">
        <f>Заполните_Список!W490</f>
        <v>0</v>
      </c>
      <c r="AD581" s="236">
        <f>Заполните_Список!X490</f>
        <v>0</v>
      </c>
      <c r="AE581" s="236">
        <f>Заполните_Список!Y490</f>
        <v>0</v>
      </c>
      <c r="AF581" s="236">
        <f>Заполните_Список!Z490</f>
        <v>0</v>
      </c>
      <c r="AG581" s="236">
        <f>Заполните_Список!AA490</f>
        <v>0</v>
      </c>
      <c r="AH581" s="236">
        <f>Заполните_Список!AB490</f>
        <v>0</v>
      </c>
      <c r="AI581" s="236">
        <f>Заполните_Список!AC490</f>
        <v>0</v>
      </c>
      <c r="AJ581" s="236">
        <f>Заполните_Список!AD490</f>
        <v>0</v>
      </c>
      <c r="AK581" s="236">
        <f>Заполните_Список!AE490</f>
        <v>0</v>
      </c>
      <c r="AL581" s="236">
        <f>Заполните_Список!AF490</f>
        <v>0</v>
      </c>
      <c r="AM581" s="236">
        <f>Заполните_Список!AG490</f>
        <v>0</v>
      </c>
      <c r="AN581" s="236">
        <f>Заполните_Список!AH490</f>
        <v>0</v>
      </c>
      <c r="AO581" s="236">
        <f>Заполните_Список!AI490</f>
        <v>0</v>
      </c>
      <c r="AP581" s="236">
        <f>Заполните_Список!AJ490</f>
        <v>0</v>
      </c>
      <c r="AQ581" s="236">
        <f>Заполните_Список!AK490</f>
        <v>0</v>
      </c>
    </row>
    <row r="582" spans="1:43" ht="18.75" customHeight="1">
      <c r="A582" s="243">
        <f>Заполните_Список!$B491</f>
        <v>579</v>
      </c>
      <c r="B582" s="244">
        <f>Заполните_Список!$C492</f>
        <v>0</v>
      </c>
      <c r="C582" s="258" t="str">
        <f t="shared" ref="C582:C645" si="30">IFERROR(VLOOKUP(B582,msu,2,0),"")</f>
        <v/>
      </c>
      <c r="D582" s="244">
        <f>Заполните_Список!$G492</f>
        <v>0</v>
      </c>
      <c r="E582" s="236"/>
      <c r="F582" s="243">
        <f t="shared" ref="F582:F645" si="31">F581+1</f>
        <v>579</v>
      </c>
      <c r="G582" s="236" t="e">
        <f>LEFT(Заполните_Список!$F492,FIND(" ",Заполните_Список!$F492,1)-1)</f>
        <v>#VALUE!</v>
      </c>
      <c r="H582" s="236" t="e">
        <f>MID(Заполните_Список!$F492,FIND(" ",Заполните_Список!$F492,1)+1,(FIND(" ",Заполните_Список!$F492,FIND(" ",Заполните_Список!$F492,1)+1)-FIND(" ",Заполните_Список!$F492,1))-1)</f>
        <v>#VALUE!</v>
      </c>
      <c r="I582" s="236" t="e">
        <f>RIGHT(Заполните_Список!$F492,LEN(Заполните_Список!$F492)-(FIND(" ",Заполните_Список!$F492,FIND(" ",Заполните_Список!$F492,1)+1)))</f>
        <v>#VALUE!</v>
      </c>
      <c r="J582" s="236"/>
      <c r="K582" s="347"/>
      <c r="L582" s="236"/>
      <c r="M582" s="236">
        <f>Заполните_Список!L492</f>
        <v>0</v>
      </c>
      <c r="N582" s="259" t="str">
        <f t="shared" ref="N582:N645" si="32">IFERROR(VLOOKUP(D582,oo,3,0),"")</f>
        <v/>
      </c>
      <c r="O582" s="236">
        <f>Заполните_Список!I492</f>
        <v>0</v>
      </c>
      <c r="P582" s="243"/>
      <c r="Q582" s="243"/>
      <c r="R582" s="243"/>
      <c r="S582" s="243"/>
      <c r="T582" s="236">
        <f>Заполните_Список!N491</f>
        <v>0</v>
      </c>
      <c r="U582" s="236">
        <f>Заполните_Список!O491</f>
        <v>0</v>
      </c>
      <c r="V582" s="236">
        <f>Заполните_Список!P491</f>
        <v>0</v>
      </c>
      <c r="W582" s="236">
        <f>Заполните_Список!Q491</f>
        <v>0</v>
      </c>
      <c r="X582" s="236">
        <f>Заполните_Список!R491</f>
        <v>0</v>
      </c>
      <c r="Y582" s="236">
        <f>Заполните_Список!S491</f>
        <v>0</v>
      </c>
      <c r="Z582" s="236">
        <f>Заполните_Список!T491</f>
        <v>0</v>
      </c>
      <c r="AA582" s="236">
        <f>Заполните_Список!U491</f>
        <v>0</v>
      </c>
      <c r="AB582" s="236">
        <f>Заполните_Список!V491</f>
        <v>0</v>
      </c>
      <c r="AC582" s="236">
        <f>Заполните_Список!W491</f>
        <v>0</v>
      </c>
      <c r="AD582" s="236">
        <f>Заполните_Список!X491</f>
        <v>0</v>
      </c>
      <c r="AE582" s="236">
        <f>Заполните_Список!Y491</f>
        <v>0</v>
      </c>
      <c r="AF582" s="236">
        <f>Заполните_Список!Z491</f>
        <v>0</v>
      </c>
      <c r="AG582" s="236">
        <f>Заполните_Список!AA491</f>
        <v>0</v>
      </c>
      <c r="AH582" s="236">
        <f>Заполните_Список!AB491</f>
        <v>0</v>
      </c>
      <c r="AI582" s="236">
        <f>Заполните_Список!AC491</f>
        <v>0</v>
      </c>
      <c r="AJ582" s="236">
        <f>Заполните_Список!AD491</f>
        <v>0</v>
      </c>
      <c r="AK582" s="236">
        <f>Заполните_Список!AE491</f>
        <v>0</v>
      </c>
      <c r="AL582" s="236">
        <f>Заполните_Список!AF491</f>
        <v>0</v>
      </c>
      <c r="AM582" s="236">
        <f>Заполните_Список!AG491</f>
        <v>0</v>
      </c>
      <c r="AN582" s="236">
        <f>Заполните_Список!AH491</f>
        <v>0</v>
      </c>
      <c r="AO582" s="236">
        <f>Заполните_Список!AI491</f>
        <v>0</v>
      </c>
      <c r="AP582" s="236">
        <f>Заполните_Список!AJ491</f>
        <v>0</v>
      </c>
      <c r="AQ582" s="236">
        <f>Заполните_Список!AK491</f>
        <v>0</v>
      </c>
    </row>
    <row r="583" spans="1:43" ht="18.75" customHeight="1">
      <c r="A583" s="243">
        <f>Заполните_Список!$B492</f>
        <v>580</v>
      </c>
      <c r="B583" s="244">
        <f>Заполните_Список!$C493</f>
        <v>0</v>
      </c>
      <c r="C583" s="258" t="str">
        <f t="shared" si="30"/>
        <v/>
      </c>
      <c r="D583" s="244">
        <f>Заполните_Список!$G493</f>
        <v>0</v>
      </c>
      <c r="E583" s="236"/>
      <c r="F583" s="243">
        <f t="shared" si="31"/>
        <v>580</v>
      </c>
      <c r="G583" s="236" t="e">
        <f>LEFT(Заполните_Список!$F493,FIND(" ",Заполните_Список!$F493,1)-1)</f>
        <v>#VALUE!</v>
      </c>
      <c r="H583" s="236" t="e">
        <f>MID(Заполните_Список!$F493,FIND(" ",Заполните_Список!$F493,1)+1,(FIND(" ",Заполните_Список!$F493,FIND(" ",Заполните_Список!$F493,1)+1)-FIND(" ",Заполните_Список!$F493,1))-1)</f>
        <v>#VALUE!</v>
      </c>
      <c r="I583" s="236" t="e">
        <f>RIGHT(Заполните_Список!$F493,LEN(Заполните_Список!$F493)-(FIND(" ",Заполните_Список!$F493,FIND(" ",Заполните_Список!$F493,1)+1)))</f>
        <v>#VALUE!</v>
      </c>
      <c r="J583" s="236"/>
      <c r="K583" s="347"/>
      <c r="L583" s="236"/>
      <c r="M583" s="236">
        <f>Заполните_Список!L493</f>
        <v>0</v>
      </c>
      <c r="N583" s="259" t="str">
        <f t="shared" si="32"/>
        <v/>
      </c>
      <c r="O583" s="236">
        <f>Заполните_Список!I493</f>
        <v>0</v>
      </c>
      <c r="P583" s="243"/>
      <c r="Q583" s="243"/>
      <c r="R583" s="243"/>
      <c r="S583" s="243"/>
      <c r="T583" s="236">
        <f>Заполните_Список!N492</f>
        <v>0</v>
      </c>
      <c r="U583" s="236">
        <f>Заполните_Список!O492</f>
        <v>0</v>
      </c>
      <c r="V583" s="236">
        <f>Заполните_Список!P492</f>
        <v>0</v>
      </c>
      <c r="W583" s="236">
        <f>Заполните_Список!Q492</f>
        <v>0</v>
      </c>
      <c r="X583" s="236">
        <f>Заполните_Список!R492</f>
        <v>0</v>
      </c>
      <c r="Y583" s="236">
        <f>Заполните_Список!S492</f>
        <v>0</v>
      </c>
      <c r="Z583" s="236">
        <f>Заполните_Список!T492</f>
        <v>0</v>
      </c>
      <c r="AA583" s="236">
        <f>Заполните_Список!U492</f>
        <v>0</v>
      </c>
      <c r="AB583" s="236">
        <f>Заполните_Список!V492</f>
        <v>0</v>
      </c>
      <c r="AC583" s="236">
        <f>Заполните_Список!W492</f>
        <v>0</v>
      </c>
      <c r="AD583" s="236">
        <f>Заполните_Список!X492</f>
        <v>0</v>
      </c>
      <c r="AE583" s="236">
        <f>Заполните_Список!Y492</f>
        <v>0</v>
      </c>
      <c r="AF583" s="236">
        <f>Заполните_Список!Z492</f>
        <v>0</v>
      </c>
      <c r="AG583" s="236">
        <f>Заполните_Список!AA492</f>
        <v>0</v>
      </c>
      <c r="AH583" s="236">
        <f>Заполните_Список!AB492</f>
        <v>0</v>
      </c>
      <c r="AI583" s="236">
        <f>Заполните_Список!AC492</f>
        <v>0</v>
      </c>
      <c r="AJ583" s="236">
        <f>Заполните_Список!AD492</f>
        <v>0</v>
      </c>
      <c r="AK583" s="236">
        <f>Заполните_Список!AE492</f>
        <v>0</v>
      </c>
      <c r="AL583" s="236">
        <f>Заполните_Список!AF492</f>
        <v>0</v>
      </c>
      <c r="AM583" s="236">
        <f>Заполните_Список!AG492</f>
        <v>0</v>
      </c>
      <c r="AN583" s="236">
        <f>Заполните_Список!AH492</f>
        <v>0</v>
      </c>
      <c r="AO583" s="236">
        <f>Заполните_Список!AI492</f>
        <v>0</v>
      </c>
      <c r="AP583" s="236">
        <f>Заполните_Список!AJ492</f>
        <v>0</v>
      </c>
      <c r="AQ583" s="236">
        <f>Заполните_Список!AK492</f>
        <v>0</v>
      </c>
    </row>
    <row r="584" spans="1:43" ht="18.75" customHeight="1">
      <c r="A584" s="243">
        <f>Заполните_Список!$B493</f>
        <v>581</v>
      </c>
      <c r="B584" s="244">
        <f>Заполните_Список!$C494</f>
        <v>0</v>
      </c>
      <c r="C584" s="258" t="str">
        <f t="shared" si="30"/>
        <v/>
      </c>
      <c r="D584" s="244">
        <f>Заполните_Список!$G494</f>
        <v>0</v>
      </c>
      <c r="E584" s="236"/>
      <c r="F584" s="243">
        <f t="shared" si="31"/>
        <v>581</v>
      </c>
      <c r="G584" s="236" t="e">
        <f>LEFT(Заполните_Список!$F494,FIND(" ",Заполните_Список!$F494,1)-1)</f>
        <v>#VALUE!</v>
      </c>
      <c r="H584" s="236" t="e">
        <f>MID(Заполните_Список!$F494,FIND(" ",Заполните_Список!$F494,1)+1,(FIND(" ",Заполните_Список!$F494,FIND(" ",Заполните_Список!$F494,1)+1)-FIND(" ",Заполните_Список!$F494,1))-1)</f>
        <v>#VALUE!</v>
      </c>
      <c r="I584" s="236" t="e">
        <f>RIGHT(Заполните_Список!$F494,LEN(Заполните_Список!$F494)-(FIND(" ",Заполните_Список!$F494,FIND(" ",Заполните_Список!$F494,1)+1)))</f>
        <v>#VALUE!</v>
      </c>
      <c r="J584" s="236"/>
      <c r="K584" s="347"/>
      <c r="L584" s="236"/>
      <c r="M584" s="236">
        <f>Заполните_Список!L494</f>
        <v>0</v>
      </c>
      <c r="N584" s="259" t="str">
        <f t="shared" si="32"/>
        <v/>
      </c>
      <c r="O584" s="236">
        <f>Заполните_Список!I494</f>
        <v>0</v>
      </c>
      <c r="P584" s="243"/>
      <c r="Q584" s="243"/>
      <c r="R584" s="243"/>
      <c r="S584" s="243"/>
      <c r="T584" s="236">
        <f>Заполните_Список!N493</f>
        <v>0</v>
      </c>
      <c r="U584" s="236">
        <f>Заполните_Список!O493</f>
        <v>0</v>
      </c>
      <c r="V584" s="236">
        <f>Заполните_Список!P493</f>
        <v>0</v>
      </c>
      <c r="W584" s="236">
        <f>Заполните_Список!Q493</f>
        <v>0</v>
      </c>
      <c r="X584" s="236">
        <f>Заполните_Список!R493</f>
        <v>0</v>
      </c>
      <c r="Y584" s="236">
        <f>Заполните_Список!S493</f>
        <v>0</v>
      </c>
      <c r="Z584" s="236">
        <f>Заполните_Список!T493</f>
        <v>0</v>
      </c>
      <c r="AA584" s="236">
        <f>Заполните_Список!U493</f>
        <v>0</v>
      </c>
      <c r="AB584" s="236">
        <f>Заполните_Список!V493</f>
        <v>0</v>
      </c>
      <c r="AC584" s="236">
        <f>Заполните_Список!W493</f>
        <v>0</v>
      </c>
      <c r="AD584" s="236">
        <f>Заполните_Список!X493</f>
        <v>0</v>
      </c>
      <c r="AE584" s="236">
        <f>Заполните_Список!Y493</f>
        <v>0</v>
      </c>
      <c r="AF584" s="236">
        <f>Заполните_Список!Z493</f>
        <v>0</v>
      </c>
      <c r="AG584" s="236">
        <f>Заполните_Список!AA493</f>
        <v>0</v>
      </c>
      <c r="AH584" s="236">
        <f>Заполните_Список!AB493</f>
        <v>0</v>
      </c>
      <c r="AI584" s="236">
        <f>Заполните_Список!AC493</f>
        <v>0</v>
      </c>
      <c r="AJ584" s="236">
        <f>Заполните_Список!AD493</f>
        <v>0</v>
      </c>
      <c r="AK584" s="236">
        <f>Заполните_Список!AE493</f>
        <v>0</v>
      </c>
      <c r="AL584" s="236">
        <f>Заполните_Список!AF493</f>
        <v>0</v>
      </c>
      <c r="AM584" s="236">
        <f>Заполните_Список!AG493</f>
        <v>0</v>
      </c>
      <c r="AN584" s="236">
        <f>Заполните_Список!AH493</f>
        <v>0</v>
      </c>
      <c r="AO584" s="236">
        <f>Заполните_Список!AI493</f>
        <v>0</v>
      </c>
      <c r="AP584" s="236">
        <f>Заполните_Список!AJ493</f>
        <v>0</v>
      </c>
      <c r="AQ584" s="236">
        <f>Заполните_Список!AK493</f>
        <v>0</v>
      </c>
    </row>
    <row r="585" spans="1:43" ht="18.75" customHeight="1">
      <c r="A585" s="243">
        <f>Заполните_Список!$B494</f>
        <v>582</v>
      </c>
      <c r="B585" s="244">
        <f>Заполните_Список!$C495</f>
        <v>0</v>
      </c>
      <c r="C585" s="258" t="str">
        <f t="shared" si="30"/>
        <v/>
      </c>
      <c r="D585" s="244">
        <f>Заполните_Список!$G495</f>
        <v>0</v>
      </c>
      <c r="E585" s="236"/>
      <c r="F585" s="243">
        <f t="shared" si="31"/>
        <v>582</v>
      </c>
      <c r="G585" s="236" t="e">
        <f>LEFT(Заполните_Список!$F495,FIND(" ",Заполните_Список!$F495,1)-1)</f>
        <v>#VALUE!</v>
      </c>
      <c r="H585" s="236" t="e">
        <f>MID(Заполните_Список!$F495,FIND(" ",Заполните_Список!$F495,1)+1,(FIND(" ",Заполните_Список!$F495,FIND(" ",Заполните_Список!$F495,1)+1)-FIND(" ",Заполните_Список!$F495,1))-1)</f>
        <v>#VALUE!</v>
      </c>
      <c r="I585" s="236" t="e">
        <f>RIGHT(Заполните_Список!$F495,LEN(Заполните_Список!$F495)-(FIND(" ",Заполните_Список!$F495,FIND(" ",Заполните_Список!$F495,1)+1)))</f>
        <v>#VALUE!</v>
      </c>
      <c r="J585" s="236"/>
      <c r="K585" s="347"/>
      <c r="L585" s="236"/>
      <c r="M585" s="236">
        <f>Заполните_Список!L495</f>
        <v>0</v>
      </c>
      <c r="N585" s="259" t="str">
        <f t="shared" si="32"/>
        <v/>
      </c>
      <c r="O585" s="236">
        <f>Заполните_Список!I495</f>
        <v>0</v>
      </c>
      <c r="P585" s="243"/>
      <c r="Q585" s="243"/>
      <c r="R585" s="243"/>
      <c r="S585" s="243"/>
      <c r="T585" s="236">
        <f>Заполните_Список!N494</f>
        <v>0</v>
      </c>
      <c r="U585" s="236">
        <f>Заполните_Список!O494</f>
        <v>0</v>
      </c>
      <c r="V585" s="236">
        <f>Заполните_Список!P494</f>
        <v>0</v>
      </c>
      <c r="W585" s="236">
        <f>Заполните_Список!Q494</f>
        <v>0</v>
      </c>
      <c r="X585" s="236">
        <f>Заполните_Список!R494</f>
        <v>0</v>
      </c>
      <c r="Y585" s="236">
        <f>Заполните_Список!S494</f>
        <v>0</v>
      </c>
      <c r="Z585" s="236">
        <f>Заполните_Список!T494</f>
        <v>0</v>
      </c>
      <c r="AA585" s="236">
        <f>Заполните_Список!U494</f>
        <v>0</v>
      </c>
      <c r="AB585" s="236">
        <f>Заполните_Список!V494</f>
        <v>0</v>
      </c>
      <c r="AC585" s="236">
        <f>Заполните_Список!W494</f>
        <v>0</v>
      </c>
      <c r="AD585" s="236">
        <f>Заполните_Список!X494</f>
        <v>0</v>
      </c>
      <c r="AE585" s="236">
        <f>Заполните_Список!Y494</f>
        <v>0</v>
      </c>
      <c r="AF585" s="236">
        <f>Заполните_Список!Z494</f>
        <v>0</v>
      </c>
      <c r="AG585" s="236">
        <f>Заполните_Список!AA494</f>
        <v>0</v>
      </c>
      <c r="AH585" s="236">
        <f>Заполните_Список!AB494</f>
        <v>0</v>
      </c>
      <c r="AI585" s="236">
        <f>Заполните_Список!AC494</f>
        <v>0</v>
      </c>
      <c r="AJ585" s="236">
        <f>Заполните_Список!AD494</f>
        <v>0</v>
      </c>
      <c r="AK585" s="236">
        <f>Заполните_Список!AE494</f>
        <v>0</v>
      </c>
      <c r="AL585" s="236">
        <f>Заполните_Список!AF494</f>
        <v>0</v>
      </c>
      <c r="AM585" s="236">
        <f>Заполните_Список!AG494</f>
        <v>0</v>
      </c>
      <c r="AN585" s="236">
        <f>Заполните_Список!AH494</f>
        <v>0</v>
      </c>
      <c r="AO585" s="236">
        <f>Заполните_Список!AI494</f>
        <v>0</v>
      </c>
      <c r="AP585" s="236">
        <f>Заполните_Список!AJ494</f>
        <v>0</v>
      </c>
      <c r="AQ585" s="236">
        <f>Заполните_Список!AK494</f>
        <v>0</v>
      </c>
    </row>
    <row r="586" spans="1:43" ht="18.75" customHeight="1">
      <c r="A586" s="243">
        <f>Заполните_Список!$B495</f>
        <v>583</v>
      </c>
      <c r="B586" s="244">
        <f>Заполните_Список!$C496</f>
        <v>0</v>
      </c>
      <c r="C586" s="258" t="str">
        <f t="shared" si="30"/>
        <v/>
      </c>
      <c r="D586" s="244">
        <f>Заполните_Список!$G496</f>
        <v>0</v>
      </c>
      <c r="E586" s="236"/>
      <c r="F586" s="243">
        <f t="shared" si="31"/>
        <v>583</v>
      </c>
      <c r="G586" s="236" t="e">
        <f>LEFT(Заполните_Список!$F496,FIND(" ",Заполните_Список!$F496,1)-1)</f>
        <v>#VALUE!</v>
      </c>
      <c r="H586" s="236" t="e">
        <f>MID(Заполните_Список!$F496,FIND(" ",Заполните_Список!$F496,1)+1,(FIND(" ",Заполните_Список!$F496,FIND(" ",Заполните_Список!$F496,1)+1)-FIND(" ",Заполните_Список!$F496,1))-1)</f>
        <v>#VALUE!</v>
      </c>
      <c r="I586" s="236" t="e">
        <f>RIGHT(Заполните_Список!$F496,LEN(Заполните_Список!$F496)-(FIND(" ",Заполните_Список!$F496,FIND(" ",Заполните_Список!$F496,1)+1)))</f>
        <v>#VALUE!</v>
      </c>
      <c r="J586" s="236"/>
      <c r="K586" s="347"/>
      <c r="L586" s="236"/>
      <c r="M586" s="236">
        <f>Заполните_Список!L496</f>
        <v>0</v>
      </c>
      <c r="N586" s="259" t="str">
        <f t="shared" si="32"/>
        <v/>
      </c>
      <c r="O586" s="236">
        <f>Заполните_Список!I496</f>
        <v>0</v>
      </c>
      <c r="P586" s="243"/>
      <c r="Q586" s="243"/>
      <c r="R586" s="243"/>
      <c r="S586" s="243"/>
      <c r="T586" s="236">
        <f>Заполните_Список!N495</f>
        <v>0</v>
      </c>
      <c r="U586" s="236">
        <f>Заполните_Список!O495</f>
        <v>0</v>
      </c>
      <c r="V586" s="236">
        <f>Заполните_Список!P495</f>
        <v>0</v>
      </c>
      <c r="W586" s="236">
        <f>Заполните_Список!Q495</f>
        <v>0</v>
      </c>
      <c r="X586" s="236">
        <f>Заполните_Список!R495</f>
        <v>0</v>
      </c>
      <c r="Y586" s="236">
        <f>Заполните_Список!S495</f>
        <v>0</v>
      </c>
      <c r="Z586" s="236">
        <f>Заполните_Список!T495</f>
        <v>0</v>
      </c>
      <c r="AA586" s="236">
        <f>Заполните_Список!U495</f>
        <v>0</v>
      </c>
      <c r="AB586" s="236">
        <f>Заполните_Список!V495</f>
        <v>0</v>
      </c>
      <c r="AC586" s="236">
        <f>Заполните_Список!W495</f>
        <v>0</v>
      </c>
      <c r="AD586" s="236">
        <f>Заполните_Список!X495</f>
        <v>0</v>
      </c>
      <c r="AE586" s="236">
        <f>Заполните_Список!Y495</f>
        <v>0</v>
      </c>
      <c r="AF586" s="236">
        <f>Заполните_Список!Z495</f>
        <v>0</v>
      </c>
      <c r="AG586" s="236">
        <f>Заполните_Список!AA495</f>
        <v>0</v>
      </c>
      <c r="AH586" s="236">
        <f>Заполните_Список!AB495</f>
        <v>0</v>
      </c>
      <c r="AI586" s="236">
        <f>Заполните_Список!AC495</f>
        <v>0</v>
      </c>
      <c r="AJ586" s="236">
        <f>Заполните_Список!AD495</f>
        <v>0</v>
      </c>
      <c r="AK586" s="236">
        <f>Заполните_Список!AE495</f>
        <v>0</v>
      </c>
      <c r="AL586" s="236">
        <f>Заполните_Список!AF495</f>
        <v>0</v>
      </c>
      <c r="AM586" s="236">
        <f>Заполните_Список!AG495</f>
        <v>0</v>
      </c>
      <c r="AN586" s="236">
        <f>Заполните_Список!AH495</f>
        <v>0</v>
      </c>
      <c r="AO586" s="236">
        <f>Заполните_Список!AI495</f>
        <v>0</v>
      </c>
      <c r="AP586" s="236">
        <f>Заполните_Список!AJ495</f>
        <v>0</v>
      </c>
      <c r="AQ586" s="236">
        <f>Заполните_Список!AK495</f>
        <v>0</v>
      </c>
    </row>
    <row r="587" spans="1:43" ht="18.75" customHeight="1">
      <c r="A587" s="243">
        <f>Заполните_Список!$B496</f>
        <v>584</v>
      </c>
      <c r="B587" s="244">
        <f>Заполните_Список!$C497</f>
        <v>0</v>
      </c>
      <c r="C587" s="258" t="str">
        <f t="shared" si="30"/>
        <v/>
      </c>
      <c r="D587" s="244">
        <f>Заполните_Список!$G497</f>
        <v>0</v>
      </c>
      <c r="E587" s="236"/>
      <c r="F587" s="243">
        <f t="shared" si="31"/>
        <v>584</v>
      </c>
      <c r="G587" s="236" t="e">
        <f>LEFT(Заполните_Список!$F497,FIND(" ",Заполните_Список!$F497,1)-1)</f>
        <v>#VALUE!</v>
      </c>
      <c r="H587" s="236" t="e">
        <f>MID(Заполните_Список!$F497,FIND(" ",Заполните_Список!$F497,1)+1,(FIND(" ",Заполните_Список!$F497,FIND(" ",Заполните_Список!$F497,1)+1)-FIND(" ",Заполните_Список!$F497,1))-1)</f>
        <v>#VALUE!</v>
      </c>
      <c r="I587" s="236" t="e">
        <f>RIGHT(Заполните_Список!$F497,LEN(Заполните_Список!$F497)-(FIND(" ",Заполните_Список!$F497,FIND(" ",Заполните_Список!$F497,1)+1)))</f>
        <v>#VALUE!</v>
      </c>
      <c r="J587" s="236"/>
      <c r="K587" s="347"/>
      <c r="L587" s="236"/>
      <c r="M587" s="236">
        <f>Заполните_Список!L497</f>
        <v>0</v>
      </c>
      <c r="N587" s="259" t="str">
        <f t="shared" si="32"/>
        <v/>
      </c>
      <c r="O587" s="236">
        <f>Заполните_Список!I497</f>
        <v>0</v>
      </c>
      <c r="P587" s="243"/>
      <c r="Q587" s="243"/>
      <c r="R587" s="243"/>
      <c r="S587" s="243"/>
      <c r="T587" s="236">
        <f>Заполните_Список!N496</f>
        <v>0</v>
      </c>
      <c r="U587" s="236">
        <f>Заполните_Список!O496</f>
        <v>0</v>
      </c>
      <c r="V587" s="236">
        <f>Заполните_Список!P496</f>
        <v>0</v>
      </c>
      <c r="W587" s="236">
        <f>Заполните_Список!Q496</f>
        <v>0</v>
      </c>
      <c r="X587" s="236">
        <f>Заполните_Список!R496</f>
        <v>0</v>
      </c>
      <c r="Y587" s="236">
        <f>Заполните_Список!S496</f>
        <v>0</v>
      </c>
      <c r="Z587" s="236">
        <f>Заполните_Список!T496</f>
        <v>0</v>
      </c>
      <c r="AA587" s="236">
        <f>Заполните_Список!U496</f>
        <v>0</v>
      </c>
      <c r="AB587" s="236">
        <f>Заполните_Список!V496</f>
        <v>0</v>
      </c>
      <c r="AC587" s="236">
        <f>Заполните_Список!W496</f>
        <v>0</v>
      </c>
      <c r="AD587" s="236">
        <f>Заполните_Список!X496</f>
        <v>0</v>
      </c>
      <c r="AE587" s="236">
        <f>Заполните_Список!Y496</f>
        <v>0</v>
      </c>
      <c r="AF587" s="236">
        <f>Заполните_Список!Z496</f>
        <v>0</v>
      </c>
      <c r="AG587" s="236">
        <f>Заполните_Список!AA496</f>
        <v>0</v>
      </c>
      <c r="AH587" s="236">
        <f>Заполните_Список!AB496</f>
        <v>0</v>
      </c>
      <c r="AI587" s="236">
        <f>Заполните_Список!AC496</f>
        <v>0</v>
      </c>
      <c r="AJ587" s="236">
        <f>Заполните_Список!AD496</f>
        <v>0</v>
      </c>
      <c r="AK587" s="236">
        <f>Заполните_Список!AE496</f>
        <v>0</v>
      </c>
      <c r="AL587" s="236">
        <f>Заполните_Список!AF496</f>
        <v>0</v>
      </c>
      <c r="AM587" s="236">
        <f>Заполните_Список!AG496</f>
        <v>0</v>
      </c>
      <c r="AN587" s="236">
        <f>Заполните_Список!AH496</f>
        <v>0</v>
      </c>
      <c r="AO587" s="236">
        <f>Заполните_Список!AI496</f>
        <v>0</v>
      </c>
      <c r="AP587" s="236">
        <f>Заполните_Список!AJ496</f>
        <v>0</v>
      </c>
      <c r="AQ587" s="236">
        <f>Заполните_Список!AK496</f>
        <v>0</v>
      </c>
    </row>
    <row r="588" spans="1:43" ht="18.75" customHeight="1">
      <c r="A588" s="243">
        <f>Заполните_Список!$B497</f>
        <v>585</v>
      </c>
      <c r="B588" s="244">
        <f>Заполните_Список!$C498</f>
        <v>0</v>
      </c>
      <c r="C588" s="258" t="str">
        <f t="shared" si="30"/>
        <v/>
      </c>
      <c r="D588" s="244">
        <f>Заполните_Список!$G498</f>
        <v>0</v>
      </c>
      <c r="E588" s="236"/>
      <c r="F588" s="243">
        <f t="shared" si="31"/>
        <v>585</v>
      </c>
      <c r="G588" s="236" t="e">
        <f>LEFT(Заполните_Список!$F498,FIND(" ",Заполните_Список!$F498,1)-1)</f>
        <v>#VALUE!</v>
      </c>
      <c r="H588" s="236" t="e">
        <f>MID(Заполните_Список!$F498,FIND(" ",Заполните_Список!$F498,1)+1,(FIND(" ",Заполните_Список!$F498,FIND(" ",Заполните_Список!$F498,1)+1)-FIND(" ",Заполните_Список!$F498,1))-1)</f>
        <v>#VALUE!</v>
      </c>
      <c r="I588" s="236" t="e">
        <f>RIGHT(Заполните_Список!$F498,LEN(Заполните_Список!$F498)-(FIND(" ",Заполните_Список!$F498,FIND(" ",Заполните_Список!$F498,1)+1)))</f>
        <v>#VALUE!</v>
      </c>
      <c r="J588" s="236"/>
      <c r="K588" s="347"/>
      <c r="L588" s="236"/>
      <c r="M588" s="236">
        <f>Заполните_Список!L498</f>
        <v>0</v>
      </c>
      <c r="N588" s="259" t="str">
        <f t="shared" si="32"/>
        <v/>
      </c>
      <c r="O588" s="236">
        <f>Заполните_Список!I498</f>
        <v>0</v>
      </c>
      <c r="P588" s="243"/>
      <c r="Q588" s="243"/>
      <c r="R588" s="243"/>
      <c r="S588" s="243"/>
      <c r="T588" s="236">
        <f>Заполните_Список!N497</f>
        <v>0</v>
      </c>
      <c r="U588" s="236">
        <f>Заполните_Список!O497</f>
        <v>0</v>
      </c>
      <c r="V588" s="236">
        <f>Заполните_Список!P497</f>
        <v>0</v>
      </c>
      <c r="W588" s="236">
        <f>Заполните_Список!Q497</f>
        <v>0</v>
      </c>
      <c r="X588" s="236">
        <f>Заполните_Список!R497</f>
        <v>0</v>
      </c>
      <c r="Y588" s="236">
        <f>Заполните_Список!S497</f>
        <v>0</v>
      </c>
      <c r="Z588" s="236">
        <f>Заполните_Список!T497</f>
        <v>0</v>
      </c>
      <c r="AA588" s="236">
        <f>Заполните_Список!U497</f>
        <v>0</v>
      </c>
      <c r="AB588" s="236">
        <f>Заполните_Список!V497</f>
        <v>0</v>
      </c>
      <c r="AC588" s="236">
        <f>Заполните_Список!W497</f>
        <v>0</v>
      </c>
      <c r="AD588" s="236">
        <f>Заполните_Список!X497</f>
        <v>0</v>
      </c>
      <c r="AE588" s="236">
        <f>Заполните_Список!Y497</f>
        <v>0</v>
      </c>
      <c r="AF588" s="236">
        <f>Заполните_Список!Z497</f>
        <v>0</v>
      </c>
      <c r="AG588" s="236">
        <f>Заполните_Список!AA497</f>
        <v>0</v>
      </c>
      <c r="AH588" s="236">
        <f>Заполните_Список!AB497</f>
        <v>0</v>
      </c>
      <c r="AI588" s="236">
        <f>Заполните_Список!AC497</f>
        <v>0</v>
      </c>
      <c r="AJ588" s="236">
        <f>Заполните_Список!AD497</f>
        <v>0</v>
      </c>
      <c r="AK588" s="236">
        <f>Заполните_Список!AE497</f>
        <v>0</v>
      </c>
      <c r="AL588" s="236">
        <f>Заполните_Список!AF497</f>
        <v>0</v>
      </c>
      <c r="AM588" s="236">
        <f>Заполните_Список!AG497</f>
        <v>0</v>
      </c>
      <c r="AN588" s="236">
        <f>Заполните_Список!AH497</f>
        <v>0</v>
      </c>
      <c r="AO588" s="236">
        <f>Заполните_Список!AI497</f>
        <v>0</v>
      </c>
      <c r="AP588" s="236">
        <f>Заполните_Список!AJ497</f>
        <v>0</v>
      </c>
      <c r="AQ588" s="236">
        <f>Заполните_Список!AK497</f>
        <v>0</v>
      </c>
    </row>
    <row r="589" spans="1:43" ht="18.75" customHeight="1">
      <c r="A589" s="243">
        <f>Заполните_Список!$B498</f>
        <v>586</v>
      </c>
      <c r="B589" s="244">
        <f>Заполните_Список!$C499</f>
        <v>0</v>
      </c>
      <c r="C589" s="258" t="str">
        <f t="shared" si="30"/>
        <v/>
      </c>
      <c r="D589" s="244">
        <f>Заполните_Список!$G499</f>
        <v>0</v>
      </c>
      <c r="E589" s="236"/>
      <c r="F589" s="243">
        <f t="shared" si="31"/>
        <v>586</v>
      </c>
      <c r="G589" s="236" t="e">
        <f>LEFT(Заполните_Список!$F499,FIND(" ",Заполните_Список!$F499,1)-1)</f>
        <v>#VALUE!</v>
      </c>
      <c r="H589" s="236" t="e">
        <f>MID(Заполните_Список!$F499,FIND(" ",Заполните_Список!$F499,1)+1,(FIND(" ",Заполните_Список!$F499,FIND(" ",Заполните_Список!$F499,1)+1)-FIND(" ",Заполните_Список!$F499,1))-1)</f>
        <v>#VALUE!</v>
      </c>
      <c r="I589" s="236" t="e">
        <f>RIGHT(Заполните_Список!$F499,LEN(Заполните_Список!$F499)-(FIND(" ",Заполните_Список!$F499,FIND(" ",Заполните_Список!$F499,1)+1)))</f>
        <v>#VALUE!</v>
      </c>
      <c r="J589" s="236"/>
      <c r="K589" s="347"/>
      <c r="L589" s="236"/>
      <c r="M589" s="236">
        <f>Заполните_Список!L499</f>
        <v>0</v>
      </c>
      <c r="N589" s="259" t="str">
        <f t="shared" si="32"/>
        <v/>
      </c>
      <c r="O589" s="236">
        <f>Заполните_Список!I499</f>
        <v>0</v>
      </c>
      <c r="P589" s="243"/>
      <c r="Q589" s="243"/>
      <c r="R589" s="243"/>
      <c r="S589" s="243"/>
      <c r="T589" s="236">
        <f>Заполните_Список!N498</f>
        <v>0</v>
      </c>
      <c r="U589" s="236">
        <f>Заполните_Список!O498</f>
        <v>0</v>
      </c>
      <c r="V589" s="236">
        <f>Заполните_Список!P498</f>
        <v>0</v>
      </c>
      <c r="W589" s="236">
        <f>Заполните_Список!Q498</f>
        <v>0</v>
      </c>
      <c r="X589" s="236">
        <f>Заполните_Список!R498</f>
        <v>0</v>
      </c>
      <c r="Y589" s="236">
        <f>Заполните_Список!S498</f>
        <v>0</v>
      </c>
      <c r="Z589" s="236">
        <f>Заполните_Список!T498</f>
        <v>0</v>
      </c>
      <c r="AA589" s="236">
        <f>Заполните_Список!U498</f>
        <v>0</v>
      </c>
      <c r="AB589" s="236">
        <f>Заполните_Список!V498</f>
        <v>0</v>
      </c>
      <c r="AC589" s="236">
        <f>Заполните_Список!W498</f>
        <v>0</v>
      </c>
      <c r="AD589" s="236">
        <f>Заполните_Список!X498</f>
        <v>0</v>
      </c>
      <c r="AE589" s="236">
        <f>Заполните_Список!Y498</f>
        <v>0</v>
      </c>
      <c r="AF589" s="236">
        <f>Заполните_Список!Z498</f>
        <v>0</v>
      </c>
      <c r="AG589" s="236">
        <f>Заполните_Список!AA498</f>
        <v>0</v>
      </c>
      <c r="AH589" s="236">
        <f>Заполните_Список!AB498</f>
        <v>0</v>
      </c>
      <c r="AI589" s="236">
        <f>Заполните_Список!AC498</f>
        <v>0</v>
      </c>
      <c r="AJ589" s="236">
        <f>Заполните_Список!AD498</f>
        <v>0</v>
      </c>
      <c r="AK589" s="236">
        <f>Заполните_Список!AE498</f>
        <v>0</v>
      </c>
      <c r="AL589" s="236">
        <f>Заполните_Список!AF498</f>
        <v>0</v>
      </c>
      <c r="AM589" s="236">
        <f>Заполните_Список!AG498</f>
        <v>0</v>
      </c>
      <c r="AN589" s="236">
        <f>Заполните_Список!AH498</f>
        <v>0</v>
      </c>
      <c r="AO589" s="236">
        <f>Заполните_Список!AI498</f>
        <v>0</v>
      </c>
      <c r="AP589" s="236">
        <f>Заполните_Список!AJ498</f>
        <v>0</v>
      </c>
      <c r="AQ589" s="236">
        <f>Заполните_Список!AK498</f>
        <v>0</v>
      </c>
    </row>
    <row r="590" spans="1:43" ht="18.75" customHeight="1">
      <c r="A590" s="243">
        <f>Заполните_Список!$B499</f>
        <v>587</v>
      </c>
      <c r="B590" s="244">
        <f>Заполните_Список!$C500</f>
        <v>0</v>
      </c>
      <c r="C590" s="258" t="str">
        <f t="shared" si="30"/>
        <v/>
      </c>
      <c r="D590" s="244">
        <f>Заполните_Список!$G500</f>
        <v>0</v>
      </c>
      <c r="E590" s="236"/>
      <c r="F590" s="243">
        <f t="shared" si="31"/>
        <v>587</v>
      </c>
      <c r="G590" s="236" t="e">
        <f>LEFT(Заполните_Список!$F500,FIND(" ",Заполните_Список!$F500,1)-1)</f>
        <v>#VALUE!</v>
      </c>
      <c r="H590" s="236" t="e">
        <f>MID(Заполните_Список!$F500,FIND(" ",Заполните_Список!$F500,1)+1,(FIND(" ",Заполните_Список!$F500,FIND(" ",Заполните_Список!$F500,1)+1)-FIND(" ",Заполните_Список!$F500,1))-1)</f>
        <v>#VALUE!</v>
      </c>
      <c r="I590" s="236" t="e">
        <f>RIGHT(Заполните_Список!$F500,LEN(Заполните_Список!$F500)-(FIND(" ",Заполните_Список!$F500,FIND(" ",Заполните_Список!$F500,1)+1)))</f>
        <v>#VALUE!</v>
      </c>
      <c r="J590" s="236"/>
      <c r="K590" s="347"/>
      <c r="L590" s="236"/>
      <c r="M590" s="236">
        <f>Заполните_Список!L500</f>
        <v>0</v>
      </c>
      <c r="N590" s="259" t="str">
        <f t="shared" si="32"/>
        <v/>
      </c>
      <c r="O590" s="236">
        <f>Заполните_Список!I500</f>
        <v>0</v>
      </c>
      <c r="P590" s="243"/>
      <c r="Q590" s="243"/>
      <c r="R590" s="243"/>
      <c r="S590" s="243"/>
      <c r="T590" s="236">
        <f>Заполните_Список!N499</f>
        <v>0</v>
      </c>
      <c r="U590" s="236">
        <f>Заполните_Список!O499</f>
        <v>0</v>
      </c>
      <c r="V590" s="236">
        <f>Заполните_Список!P499</f>
        <v>0</v>
      </c>
      <c r="W590" s="236">
        <f>Заполните_Список!Q499</f>
        <v>0</v>
      </c>
      <c r="X590" s="236">
        <f>Заполните_Список!R499</f>
        <v>0</v>
      </c>
      <c r="Y590" s="236">
        <f>Заполните_Список!S499</f>
        <v>0</v>
      </c>
      <c r="Z590" s="236">
        <f>Заполните_Список!T499</f>
        <v>0</v>
      </c>
      <c r="AA590" s="236">
        <f>Заполните_Список!U499</f>
        <v>0</v>
      </c>
      <c r="AB590" s="236">
        <f>Заполните_Список!V499</f>
        <v>0</v>
      </c>
      <c r="AC590" s="236">
        <f>Заполните_Список!W499</f>
        <v>0</v>
      </c>
      <c r="AD590" s="236">
        <f>Заполните_Список!X499</f>
        <v>0</v>
      </c>
      <c r="AE590" s="236">
        <f>Заполните_Список!Y499</f>
        <v>0</v>
      </c>
      <c r="AF590" s="236">
        <f>Заполните_Список!Z499</f>
        <v>0</v>
      </c>
      <c r="AG590" s="236">
        <f>Заполните_Список!AA499</f>
        <v>0</v>
      </c>
      <c r="AH590" s="236">
        <f>Заполните_Список!AB499</f>
        <v>0</v>
      </c>
      <c r="AI590" s="236">
        <f>Заполните_Список!AC499</f>
        <v>0</v>
      </c>
      <c r="AJ590" s="236">
        <f>Заполните_Список!AD499</f>
        <v>0</v>
      </c>
      <c r="AK590" s="236">
        <f>Заполните_Список!AE499</f>
        <v>0</v>
      </c>
      <c r="AL590" s="236">
        <f>Заполните_Список!AF499</f>
        <v>0</v>
      </c>
      <c r="AM590" s="236">
        <f>Заполните_Список!AG499</f>
        <v>0</v>
      </c>
      <c r="AN590" s="236">
        <f>Заполните_Список!AH499</f>
        <v>0</v>
      </c>
      <c r="AO590" s="236">
        <f>Заполните_Список!AI499</f>
        <v>0</v>
      </c>
      <c r="AP590" s="236">
        <f>Заполните_Список!AJ499</f>
        <v>0</v>
      </c>
      <c r="AQ590" s="236">
        <f>Заполните_Список!AK499</f>
        <v>0</v>
      </c>
    </row>
    <row r="591" spans="1:43" ht="18.75" customHeight="1">
      <c r="A591" s="243">
        <f>Заполните_Список!$B500</f>
        <v>588</v>
      </c>
      <c r="B591" s="244">
        <f>Заполните_Список!$C501</f>
        <v>0</v>
      </c>
      <c r="C591" s="258" t="str">
        <f t="shared" si="30"/>
        <v/>
      </c>
      <c r="D591" s="244">
        <f>Заполните_Список!$G501</f>
        <v>0</v>
      </c>
      <c r="E591" s="236"/>
      <c r="F591" s="243">
        <f t="shared" si="31"/>
        <v>588</v>
      </c>
      <c r="G591" s="236" t="e">
        <f>LEFT(Заполните_Список!$F501,FIND(" ",Заполните_Список!$F501,1)-1)</f>
        <v>#VALUE!</v>
      </c>
      <c r="H591" s="236" t="e">
        <f>MID(Заполните_Список!$F501,FIND(" ",Заполните_Список!$F501,1)+1,(FIND(" ",Заполните_Список!$F501,FIND(" ",Заполните_Список!$F501,1)+1)-FIND(" ",Заполните_Список!$F501,1))-1)</f>
        <v>#VALUE!</v>
      </c>
      <c r="I591" s="236" t="e">
        <f>RIGHT(Заполните_Список!$F501,LEN(Заполните_Список!$F501)-(FIND(" ",Заполните_Список!$F501,FIND(" ",Заполните_Список!$F501,1)+1)))</f>
        <v>#VALUE!</v>
      </c>
      <c r="J591" s="236"/>
      <c r="K591" s="347"/>
      <c r="L591" s="236"/>
      <c r="M591" s="236">
        <f>Заполните_Список!L501</f>
        <v>0</v>
      </c>
      <c r="N591" s="259" t="str">
        <f t="shared" si="32"/>
        <v/>
      </c>
      <c r="O591" s="236">
        <f>Заполните_Список!I501</f>
        <v>0</v>
      </c>
      <c r="P591" s="243"/>
      <c r="Q591" s="243"/>
      <c r="R591" s="243"/>
      <c r="S591" s="243"/>
      <c r="T591" s="236">
        <f>Заполните_Список!N500</f>
        <v>0</v>
      </c>
      <c r="U591" s="236">
        <f>Заполните_Список!O500</f>
        <v>0</v>
      </c>
      <c r="V591" s="236">
        <f>Заполните_Список!P500</f>
        <v>0</v>
      </c>
      <c r="W591" s="236">
        <f>Заполните_Список!Q500</f>
        <v>0</v>
      </c>
      <c r="X591" s="236">
        <f>Заполните_Список!R500</f>
        <v>0</v>
      </c>
      <c r="Y591" s="236">
        <f>Заполните_Список!S500</f>
        <v>0</v>
      </c>
      <c r="Z591" s="236">
        <f>Заполните_Список!T500</f>
        <v>0</v>
      </c>
      <c r="AA591" s="236">
        <f>Заполните_Список!U500</f>
        <v>0</v>
      </c>
      <c r="AB591" s="236">
        <f>Заполните_Список!V500</f>
        <v>0</v>
      </c>
      <c r="AC591" s="236">
        <f>Заполните_Список!W500</f>
        <v>0</v>
      </c>
      <c r="AD591" s="236">
        <f>Заполните_Список!X500</f>
        <v>0</v>
      </c>
      <c r="AE591" s="236">
        <f>Заполните_Список!Y500</f>
        <v>0</v>
      </c>
      <c r="AF591" s="236">
        <f>Заполните_Список!Z500</f>
        <v>0</v>
      </c>
      <c r="AG591" s="236">
        <f>Заполните_Список!AA500</f>
        <v>0</v>
      </c>
      <c r="AH591" s="236">
        <f>Заполните_Список!AB500</f>
        <v>0</v>
      </c>
      <c r="AI591" s="236">
        <f>Заполните_Список!AC500</f>
        <v>0</v>
      </c>
      <c r="AJ591" s="236">
        <f>Заполните_Список!AD500</f>
        <v>0</v>
      </c>
      <c r="AK591" s="236">
        <f>Заполните_Список!AE500</f>
        <v>0</v>
      </c>
      <c r="AL591" s="236">
        <f>Заполните_Список!AF500</f>
        <v>0</v>
      </c>
      <c r="AM591" s="236">
        <f>Заполните_Список!AG500</f>
        <v>0</v>
      </c>
      <c r="AN591" s="236">
        <f>Заполните_Список!AH500</f>
        <v>0</v>
      </c>
      <c r="AO591" s="236">
        <f>Заполните_Список!AI500</f>
        <v>0</v>
      </c>
      <c r="AP591" s="236">
        <f>Заполните_Список!AJ500</f>
        <v>0</v>
      </c>
      <c r="AQ591" s="236">
        <f>Заполните_Список!AK500</f>
        <v>0</v>
      </c>
    </row>
    <row r="592" spans="1:43" ht="18.75" customHeight="1">
      <c r="A592" s="243">
        <f>Заполните_Список!$B501</f>
        <v>589</v>
      </c>
      <c r="B592" s="244">
        <f>Заполните_Список!$C502</f>
        <v>0</v>
      </c>
      <c r="C592" s="258" t="str">
        <f t="shared" si="30"/>
        <v/>
      </c>
      <c r="D592" s="244">
        <f>Заполните_Список!$G502</f>
        <v>0</v>
      </c>
      <c r="E592" s="236"/>
      <c r="F592" s="243">
        <f t="shared" si="31"/>
        <v>589</v>
      </c>
      <c r="G592" s="236" t="e">
        <f>LEFT(Заполните_Список!$F502,FIND(" ",Заполните_Список!$F502,1)-1)</f>
        <v>#VALUE!</v>
      </c>
      <c r="H592" s="236" t="e">
        <f>MID(Заполните_Список!$F502,FIND(" ",Заполните_Список!$F502,1)+1,(FIND(" ",Заполните_Список!$F502,FIND(" ",Заполните_Список!$F502,1)+1)-FIND(" ",Заполните_Список!$F502,1))-1)</f>
        <v>#VALUE!</v>
      </c>
      <c r="I592" s="236" t="e">
        <f>RIGHT(Заполните_Список!$F502,LEN(Заполните_Список!$F502)-(FIND(" ",Заполните_Список!$F502,FIND(" ",Заполните_Список!$F502,1)+1)))</f>
        <v>#VALUE!</v>
      </c>
      <c r="J592" s="236"/>
      <c r="K592" s="347"/>
      <c r="L592" s="236"/>
      <c r="M592" s="236">
        <f>Заполните_Список!L502</f>
        <v>0</v>
      </c>
      <c r="N592" s="259" t="str">
        <f t="shared" si="32"/>
        <v/>
      </c>
      <c r="O592" s="236">
        <f>Заполните_Список!I502</f>
        <v>0</v>
      </c>
      <c r="P592" s="243"/>
      <c r="Q592" s="243"/>
      <c r="R592" s="243"/>
      <c r="S592" s="243"/>
      <c r="T592" s="236">
        <f>Заполните_Список!N501</f>
        <v>0</v>
      </c>
      <c r="U592" s="236">
        <f>Заполните_Список!O501</f>
        <v>0</v>
      </c>
      <c r="V592" s="236">
        <f>Заполните_Список!P501</f>
        <v>0</v>
      </c>
      <c r="W592" s="236">
        <f>Заполните_Список!Q501</f>
        <v>0</v>
      </c>
      <c r="X592" s="236">
        <f>Заполните_Список!R501</f>
        <v>0</v>
      </c>
      <c r="Y592" s="236">
        <f>Заполните_Список!S501</f>
        <v>0</v>
      </c>
      <c r="Z592" s="236">
        <f>Заполните_Список!T501</f>
        <v>0</v>
      </c>
      <c r="AA592" s="236">
        <f>Заполните_Список!U501</f>
        <v>0</v>
      </c>
      <c r="AB592" s="236">
        <f>Заполните_Список!V501</f>
        <v>0</v>
      </c>
      <c r="AC592" s="236">
        <f>Заполните_Список!W501</f>
        <v>0</v>
      </c>
      <c r="AD592" s="236">
        <f>Заполните_Список!X501</f>
        <v>0</v>
      </c>
      <c r="AE592" s="236">
        <f>Заполните_Список!Y501</f>
        <v>0</v>
      </c>
      <c r="AF592" s="236">
        <f>Заполните_Список!Z501</f>
        <v>0</v>
      </c>
      <c r="AG592" s="236">
        <f>Заполните_Список!AA501</f>
        <v>0</v>
      </c>
      <c r="AH592" s="236">
        <f>Заполните_Список!AB501</f>
        <v>0</v>
      </c>
      <c r="AI592" s="236">
        <f>Заполните_Список!AC501</f>
        <v>0</v>
      </c>
      <c r="AJ592" s="236">
        <f>Заполните_Список!AD501</f>
        <v>0</v>
      </c>
      <c r="AK592" s="236">
        <f>Заполните_Список!AE501</f>
        <v>0</v>
      </c>
      <c r="AL592" s="236">
        <f>Заполните_Список!AF501</f>
        <v>0</v>
      </c>
      <c r="AM592" s="236">
        <f>Заполните_Список!AG501</f>
        <v>0</v>
      </c>
      <c r="AN592" s="236">
        <f>Заполните_Список!AH501</f>
        <v>0</v>
      </c>
      <c r="AO592" s="236">
        <f>Заполните_Список!AI501</f>
        <v>0</v>
      </c>
      <c r="AP592" s="236">
        <f>Заполните_Список!AJ501</f>
        <v>0</v>
      </c>
      <c r="AQ592" s="236">
        <f>Заполните_Список!AK501</f>
        <v>0</v>
      </c>
    </row>
    <row r="593" spans="1:43" ht="18.75" customHeight="1">
      <c r="A593" s="243">
        <f>Заполните_Список!$B502</f>
        <v>590</v>
      </c>
      <c r="B593" s="244">
        <f>Заполните_Список!$C503</f>
        <v>0</v>
      </c>
      <c r="C593" s="258" t="str">
        <f t="shared" si="30"/>
        <v/>
      </c>
      <c r="D593" s="244">
        <f>Заполните_Список!$G503</f>
        <v>0</v>
      </c>
      <c r="E593" s="236"/>
      <c r="F593" s="243">
        <f t="shared" si="31"/>
        <v>590</v>
      </c>
      <c r="G593" s="236" t="e">
        <f>LEFT(Заполните_Список!$F503,FIND(" ",Заполните_Список!$F503,1)-1)</f>
        <v>#VALUE!</v>
      </c>
      <c r="H593" s="236" t="e">
        <f>MID(Заполните_Список!$F503,FIND(" ",Заполните_Список!$F503,1)+1,(FIND(" ",Заполните_Список!$F503,FIND(" ",Заполните_Список!$F503,1)+1)-FIND(" ",Заполните_Список!$F503,1))-1)</f>
        <v>#VALUE!</v>
      </c>
      <c r="I593" s="236" t="e">
        <f>RIGHT(Заполните_Список!$F503,LEN(Заполните_Список!$F503)-(FIND(" ",Заполните_Список!$F503,FIND(" ",Заполните_Список!$F503,1)+1)))</f>
        <v>#VALUE!</v>
      </c>
      <c r="J593" s="236"/>
      <c r="K593" s="347"/>
      <c r="L593" s="236"/>
      <c r="M593" s="236">
        <f>Заполните_Список!L503</f>
        <v>0</v>
      </c>
      <c r="N593" s="259" t="str">
        <f t="shared" si="32"/>
        <v/>
      </c>
      <c r="O593" s="236">
        <f>Заполните_Список!I503</f>
        <v>0</v>
      </c>
      <c r="P593" s="243"/>
      <c r="Q593" s="243"/>
      <c r="R593" s="243"/>
      <c r="S593" s="243"/>
      <c r="T593" s="236">
        <f>Заполните_Список!N502</f>
        <v>0</v>
      </c>
      <c r="U593" s="236">
        <f>Заполните_Список!O502</f>
        <v>0</v>
      </c>
      <c r="V593" s="236">
        <f>Заполните_Список!P502</f>
        <v>0</v>
      </c>
      <c r="W593" s="236">
        <f>Заполните_Список!Q502</f>
        <v>0</v>
      </c>
      <c r="X593" s="236">
        <f>Заполните_Список!R502</f>
        <v>0</v>
      </c>
      <c r="Y593" s="236">
        <f>Заполните_Список!S502</f>
        <v>0</v>
      </c>
      <c r="Z593" s="236">
        <f>Заполните_Список!T502</f>
        <v>0</v>
      </c>
      <c r="AA593" s="236">
        <f>Заполните_Список!U502</f>
        <v>0</v>
      </c>
      <c r="AB593" s="236">
        <f>Заполните_Список!V502</f>
        <v>0</v>
      </c>
      <c r="AC593" s="236">
        <f>Заполните_Список!W502</f>
        <v>0</v>
      </c>
      <c r="AD593" s="236">
        <f>Заполните_Список!X502</f>
        <v>0</v>
      </c>
      <c r="AE593" s="236">
        <f>Заполните_Список!Y502</f>
        <v>0</v>
      </c>
      <c r="AF593" s="236">
        <f>Заполните_Список!Z502</f>
        <v>0</v>
      </c>
      <c r="AG593" s="236">
        <f>Заполните_Список!AA502</f>
        <v>0</v>
      </c>
      <c r="AH593" s="236">
        <f>Заполните_Список!AB502</f>
        <v>0</v>
      </c>
      <c r="AI593" s="236">
        <f>Заполните_Список!AC502</f>
        <v>0</v>
      </c>
      <c r="AJ593" s="236">
        <f>Заполните_Список!AD502</f>
        <v>0</v>
      </c>
      <c r="AK593" s="236">
        <f>Заполните_Список!AE502</f>
        <v>0</v>
      </c>
      <c r="AL593" s="236">
        <f>Заполните_Список!AF502</f>
        <v>0</v>
      </c>
      <c r="AM593" s="236">
        <f>Заполните_Список!AG502</f>
        <v>0</v>
      </c>
      <c r="AN593" s="236">
        <f>Заполните_Список!AH502</f>
        <v>0</v>
      </c>
      <c r="AO593" s="236">
        <f>Заполните_Список!AI502</f>
        <v>0</v>
      </c>
      <c r="AP593" s="236">
        <f>Заполните_Список!AJ502</f>
        <v>0</v>
      </c>
      <c r="AQ593" s="236">
        <f>Заполните_Список!AK502</f>
        <v>0</v>
      </c>
    </row>
    <row r="594" spans="1:43" ht="18.75" customHeight="1">
      <c r="A594" s="243">
        <f>Заполните_Список!$B503</f>
        <v>591</v>
      </c>
      <c r="B594" s="244">
        <f>Заполните_Список!$C504</f>
        <v>0</v>
      </c>
      <c r="C594" s="258" t="str">
        <f t="shared" si="30"/>
        <v/>
      </c>
      <c r="D594" s="244">
        <f>Заполните_Список!$G504</f>
        <v>0</v>
      </c>
      <c r="E594" s="236"/>
      <c r="F594" s="243">
        <f t="shared" si="31"/>
        <v>591</v>
      </c>
      <c r="G594" s="236" t="e">
        <f>LEFT(Заполните_Список!$F504,FIND(" ",Заполните_Список!$F504,1)-1)</f>
        <v>#VALUE!</v>
      </c>
      <c r="H594" s="236" t="e">
        <f>MID(Заполните_Список!$F504,FIND(" ",Заполните_Список!$F504,1)+1,(FIND(" ",Заполните_Список!$F504,FIND(" ",Заполните_Список!$F504,1)+1)-FIND(" ",Заполните_Список!$F504,1))-1)</f>
        <v>#VALUE!</v>
      </c>
      <c r="I594" s="236" t="e">
        <f>RIGHT(Заполните_Список!$F504,LEN(Заполните_Список!$F504)-(FIND(" ",Заполните_Список!$F504,FIND(" ",Заполните_Список!$F504,1)+1)))</f>
        <v>#VALUE!</v>
      </c>
      <c r="J594" s="236"/>
      <c r="K594" s="347"/>
      <c r="L594" s="236"/>
      <c r="M594" s="236">
        <f>Заполните_Список!L504</f>
        <v>0</v>
      </c>
      <c r="N594" s="259" t="str">
        <f t="shared" si="32"/>
        <v/>
      </c>
      <c r="O594" s="236">
        <f>Заполните_Список!I504</f>
        <v>0</v>
      </c>
      <c r="P594" s="243"/>
      <c r="Q594" s="243"/>
      <c r="R594" s="243"/>
      <c r="S594" s="243"/>
      <c r="T594" s="236">
        <f>Заполните_Список!N503</f>
        <v>0</v>
      </c>
      <c r="U594" s="236">
        <f>Заполните_Список!O503</f>
        <v>0</v>
      </c>
      <c r="V594" s="236">
        <f>Заполните_Список!P503</f>
        <v>0</v>
      </c>
      <c r="W594" s="236">
        <f>Заполните_Список!Q503</f>
        <v>0</v>
      </c>
      <c r="X594" s="236">
        <f>Заполните_Список!R503</f>
        <v>0</v>
      </c>
      <c r="Y594" s="236">
        <f>Заполните_Список!S503</f>
        <v>0</v>
      </c>
      <c r="Z594" s="236">
        <f>Заполните_Список!T503</f>
        <v>0</v>
      </c>
      <c r="AA594" s="236">
        <f>Заполните_Список!U503</f>
        <v>0</v>
      </c>
      <c r="AB594" s="236">
        <f>Заполните_Список!V503</f>
        <v>0</v>
      </c>
      <c r="AC594" s="236">
        <f>Заполните_Список!W503</f>
        <v>0</v>
      </c>
      <c r="AD594" s="236">
        <f>Заполните_Список!X503</f>
        <v>0</v>
      </c>
      <c r="AE594" s="236">
        <f>Заполните_Список!Y503</f>
        <v>0</v>
      </c>
      <c r="AF594" s="236">
        <f>Заполните_Список!Z503</f>
        <v>0</v>
      </c>
      <c r="AG594" s="236">
        <f>Заполните_Список!AA503</f>
        <v>0</v>
      </c>
      <c r="AH594" s="236">
        <f>Заполните_Список!AB503</f>
        <v>0</v>
      </c>
      <c r="AI594" s="236">
        <f>Заполните_Список!AC503</f>
        <v>0</v>
      </c>
      <c r="AJ594" s="236">
        <f>Заполните_Список!AD503</f>
        <v>0</v>
      </c>
      <c r="AK594" s="236">
        <f>Заполните_Список!AE503</f>
        <v>0</v>
      </c>
      <c r="AL594" s="236">
        <f>Заполните_Список!AF503</f>
        <v>0</v>
      </c>
      <c r="AM594" s="236">
        <f>Заполните_Список!AG503</f>
        <v>0</v>
      </c>
      <c r="AN594" s="236">
        <f>Заполните_Список!AH503</f>
        <v>0</v>
      </c>
      <c r="AO594" s="236">
        <f>Заполните_Список!AI503</f>
        <v>0</v>
      </c>
      <c r="AP594" s="236">
        <f>Заполните_Список!AJ503</f>
        <v>0</v>
      </c>
      <c r="AQ594" s="236">
        <f>Заполните_Список!AK503</f>
        <v>0</v>
      </c>
    </row>
    <row r="595" spans="1:43" ht="18.75" customHeight="1">
      <c r="A595" s="243">
        <f>Заполните_Список!$B504</f>
        <v>592</v>
      </c>
      <c r="B595" s="244">
        <f>Заполните_Список!$C505</f>
        <v>0</v>
      </c>
      <c r="C595" s="258" t="str">
        <f t="shared" si="30"/>
        <v/>
      </c>
      <c r="D595" s="244">
        <f>Заполните_Список!$G505</f>
        <v>0</v>
      </c>
      <c r="E595" s="236"/>
      <c r="F595" s="243">
        <f t="shared" si="31"/>
        <v>592</v>
      </c>
      <c r="G595" s="236" t="e">
        <f>LEFT(Заполните_Список!$F505,FIND(" ",Заполните_Список!$F505,1)-1)</f>
        <v>#VALUE!</v>
      </c>
      <c r="H595" s="236" t="e">
        <f>MID(Заполните_Список!$F505,FIND(" ",Заполните_Список!$F505,1)+1,(FIND(" ",Заполните_Список!$F505,FIND(" ",Заполните_Список!$F505,1)+1)-FIND(" ",Заполните_Список!$F505,1))-1)</f>
        <v>#VALUE!</v>
      </c>
      <c r="I595" s="236" t="e">
        <f>RIGHT(Заполните_Список!$F505,LEN(Заполните_Список!$F505)-(FIND(" ",Заполните_Список!$F505,FIND(" ",Заполните_Список!$F505,1)+1)))</f>
        <v>#VALUE!</v>
      </c>
      <c r="J595" s="236"/>
      <c r="K595" s="347"/>
      <c r="L595" s="236"/>
      <c r="M595" s="236">
        <f>Заполните_Список!L505</f>
        <v>0</v>
      </c>
      <c r="N595" s="259" t="str">
        <f t="shared" si="32"/>
        <v/>
      </c>
      <c r="O595" s="236">
        <f>Заполните_Список!I505</f>
        <v>0</v>
      </c>
      <c r="P595" s="243"/>
      <c r="Q595" s="243"/>
      <c r="R595" s="243"/>
      <c r="S595" s="243"/>
      <c r="T595" s="236">
        <f>Заполните_Список!N504</f>
        <v>0</v>
      </c>
      <c r="U595" s="236">
        <f>Заполните_Список!O504</f>
        <v>0</v>
      </c>
      <c r="V595" s="236">
        <f>Заполните_Список!P504</f>
        <v>0</v>
      </c>
      <c r="W595" s="236">
        <f>Заполните_Список!Q504</f>
        <v>0</v>
      </c>
      <c r="X595" s="236">
        <f>Заполните_Список!R504</f>
        <v>0</v>
      </c>
      <c r="Y595" s="236">
        <f>Заполните_Список!S504</f>
        <v>0</v>
      </c>
      <c r="Z595" s="236">
        <f>Заполните_Список!T504</f>
        <v>0</v>
      </c>
      <c r="AA595" s="236">
        <f>Заполните_Список!U504</f>
        <v>0</v>
      </c>
      <c r="AB595" s="236">
        <f>Заполните_Список!V504</f>
        <v>0</v>
      </c>
      <c r="AC595" s="236">
        <f>Заполните_Список!W504</f>
        <v>0</v>
      </c>
      <c r="AD595" s="236">
        <f>Заполните_Список!X504</f>
        <v>0</v>
      </c>
      <c r="AE595" s="236">
        <f>Заполните_Список!Y504</f>
        <v>0</v>
      </c>
      <c r="AF595" s="236">
        <f>Заполните_Список!Z504</f>
        <v>0</v>
      </c>
      <c r="AG595" s="236">
        <f>Заполните_Список!AA504</f>
        <v>0</v>
      </c>
      <c r="AH595" s="236">
        <f>Заполните_Список!AB504</f>
        <v>0</v>
      </c>
      <c r="AI595" s="236">
        <f>Заполните_Список!AC504</f>
        <v>0</v>
      </c>
      <c r="AJ595" s="236">
        <f>Заполните_Список!AD504</f>
        <v>0</v>
      </c>
      <c r="AK595" s="236">
        <f>Заполните_Список!AE504</f>
        <v>0</v>
      </c>
      <c r="AL595" s="236">
        <f>Заполните_Список!AF504</f>
        <v>0</v>
      </c>
      <c r="AM595" s="236">
        <f>Заполните_Список!AG504</f>
        <v>0</v>
      </c>
      <c r="AN595" s="236">
        <f>Заполните_Список!AH504</f>
        <v>0</v>
      </c>
      <c r="AO595" s="236">
        <f>Заполните_Список!AI504</f>
        <v>0</v>
      </c>
      <c r="AP595" s="236">
        <f>Заполните_Список!AJ504</f>
        <v>0</v>
      </c>
      <c r="AQ595" s="236">
        <f>Заполните_Список!AK504</f>
        <v>0</v>
      </c>
    </row>
    <row r="596" spans="1:43" ht="18.75" customHeight="1">
      <c r="A596" s="243">
        <f>Заполните_Список!$B505</f>
        <v>593</v>
      </c>
      <c r="B596" s="244">
        <f>Заполните_Список!$C506</f>
        <v>0</v>
      </c>
      <c r="C596" s="258" t="str">
        <f t="shared" si="30"/>
        <v/>
      </c>
      <c r="D596" s="244">
        <f>Заполните_Список!$G506</f>
        <v>0</v>
      </c>
      <c r="E596" s="236"/>
      <c r="F596" s="243">
        <f t="shared" si="31"/>
        <v>593</v>
      </c>
      <c r="G596" s="236" t="e">
        <f>LEFT(Заполните_Список!$F506,FIND(" ",Заполните_Список!$F506,1)-1)</f>
        <v>#VALUE!</v>
      </c>
      <c r="H596" s="236" t="e">
        <f>MID(Заполните_Список!$F506,FIND(" ",Заполните_Список!$F506,1)+1,(FIND(" ",Заполните_Список!$F506,FIND(" ",Заполните_Список!$F506,1)+1)-FIND(" ",Заполните_Список!$F506,1))-1)</f>
        <v>#VALUE!</v>
      </c>
      <c r="I596" s="236" t="e">
        <f>RIGHT(Заполните_Список!$F506,LEN(Заполните_Список!$F506)-(FIND(" ",Заполните_Список!$F506,FIND(" ",Заполните_Список!$F506,1)+1)))</f>
        <v>#VALUE!</v>
      </c>
      <c r="J596" s="236"/>
      <c r="K596" s="347"/>
      <c r="L596" s="236"/>
      <c r="M596" s="236">
        <f>Заполните_Список!L506</f>
        <v>0</v>
      </c>
      <c r="N596" s="259" t="str">
        <f t="shared" si="32"/>
        <v/>
      </c>
      <c r="O596" s="236">
        <f>Заполните_Список!I506</f>
        <v>0</v>
      </c>
      <c r="P596" s="243"/>
      <c r="Q596" s="243"/>
      <c r="R596" s="243"/>
      <c r="S596" s="243"/>
      <c r="T596" s="236">
        <f>Заполните_Список!N505</f>
        <v>0</v>
      </c>
      <c r="U596" s="236">
        <f>Заполните_Список!O505</f>
        <v>0</v>
      </c>
      <c r="V596" s="236">
        <f>Заполните_Список!P505</f>
        <v>0</v>
      </c>
      <c r="W596" s="236">
        <f>Заполните_Список!Q505</f>
        <v>0</v>
      </c>
      <c r="X596" s="236">
        <f>Заполните_Список!R505</f>
        <v>0</v>
      </c>
      <c r="Y596" s="236">
        <f>Заполните_Список!S505</f>
        <v>0</v>
      </c>
      <c r="Z596" s="236">
        <f>Заполните_Список!T505</f>
        <v>0</v>
      </c>
      <c r="AA596" s="236">
        <f>Заполните_Список!U505</f>
        <v>0</v>
      </c>
      <c r="AB596" s="236">
        <f>Заполните_Список!V505</f>
        <v>0</v>
      </c>
      <c r="AC596" s="236">
        <f>Заполните_Список!W505</f>
        <v>0</v>
      </c>
      <c r="AD596" s="236">
        <f>Заполните_Список!X505</f>
        <v>0</v>
      </c>
      <c r="AE596" s="236">
        <f>Заполните_Список!Y505</f>
        <v>0</v>
      </c>
      <c r="AF596" s="236">
        <f>Заполните_Список!Z505</f>
        <v>0</v>
      </c>
      <c r="AG596" s="236">
        <f>Заполните_Список!AA505</f>
        <v>0</v>
      </c>
      <c r="AH596" s="236">
        <f>Заполните_Список!AB505</f>
        <v>0</v>
      </c>
      <c r="AI596" s="236">
        <f>Заполните_Список!AC505</f>
        <v>0</v>
      </c>
      <c r="AJ596" s="236">
        <f>Заполните_Список!AD505</f>
        <v>0</v>
      </c>
      <c r="AK596" s="236">
        <f>Заполните_Список!AE505</f>
        <v>0</v>
      </c>
      <c r="AL596" s="236">
        <f>Заполните_Список!AF505</f>
        <v>0</v>
      </c>
      <c r="AM596" s="236">
        <f>Заполните_Список!AG505</f>
        <v>0</v>
      </c>
      <c r="AN596" s="236">
        <f>Заполните_Список!AH505</f>
        <v>0</v>
      </c>
      <c r="AO596" s="236">
        <f>Заполните_Список!AI505</f>
        <v>0</v>
      </c>
      <c r="AP596" s="236">
        <f>Заполните_Список!AJ505</f>
        <v>0</v>
      </c>
      <c r="AQ596" s="236">
        <f>Заполните_Список!AK505</f>
        <v>0</v>
      </c>
    </row>
    <row r="597" spans="1:43" ht="18.75" customHeight="1">
      <c r="A597" s="243">
        <f>Заполните_Список!$B506</f>
        <v>594</v>
      </c>
      <c r="B597" s="244">
        <f>Заполните_Список!$C507</f>
        <v>0</v>
      </c>
      <c r="C597" s="258" t="str">
        <f t="shared" si="30"/>
        <v/>
      </c>
      <c r="D597" s="244">
        <f>Заполните_Список!$G507</f>
        <v>0</v>
      </c>
      <c r="E597" s="236"/>
      <c r="F597" s="243">
        <f t="shared" si="31"/>
        <v>594</v>
      </c>
      <c r="G597" s="236" t="e">
        <f>LEFT(Заполните_Список!$F507,FIND(" ",Заполните_Список!$F507,1)-1)</f>
        <v>#VALUE!</v>
      </c>
      <c r="H597" s="236" t="e">
        <f>MID(Заполните_Список!$F507,FIND(" ",Заполните_Список!$F507,1)+1,(FIND(" ",Заполните_Список!$F507,FIND(" ",Заполните_Список!$F507,1)+1)-FIND(" ",Заполните_Список!$F507,1))-1)</f>
        <v>#VALUE!</v>
      </c>
      <c r="I597" s="236" t="e">
        <f>RIGHT(Заполните_Список!$F507,LEN(Заполните_Список!$F507)-(FIND(" ",Заполните_Список!$F507,FIND(" ",Заполните_Список!$F507,1)+1)))</f>
        <v>#VALUE!</v>
      </c>
      <c r="J597" s="236"/>
      <c r="K597" s="347"/>
      <c r="L597" s="236"/>
      <c r="M597" s="236">
        <f>Заполните_Список!L507</f>
        <v>0</v>
      </c>
      <c r="N597" s="259" t="str">
        <f t="shared" si="32"/>
        <v/>
      </c>
      <c r="O597" s="236">
        <f>Заполните_Список!I507</f>
        <v>0</v>
      </c>
      <c r="P597" s="243"/>
      <c r="Q597" s="243"/>
      <c r="R597" s="243"/>
      <c r="S597" s="243"/>
      <c r="T597" s="236">
        <f>Заполните_Список!N506</f>
        <v>0</v>
      </c>
      <c r="U597" s="236">
        <f>Заполните_Список!O506</f>
        <v>0</v>
      </c>
      <c r="V597" s="236">
        <f>Заполните_Список!P506</f>
        <v>0</v>
      </c>
      <c r="W597" s="236">
        <f>Заполните_Список!Q506</f>
        <v>0</v>
      </c>
      <c r="X597" s="236">
        <f>Заполните_Список!R506</f>
        <v>0</v>
      </c>
      <c r="Y597" s="236">
        <f>Заполните_Список!S506</f>
        <v>0</v>
      </c>
      <c r="Z597" s="236">
        <f>Заполните_Список!T506</f>
        <v>0</v>
      </c>
      <c r="AA597" s="236">
        <f>Заполните_Список!U506</f>
        <v>0</v>
      </c>
      <c r="AB597" s="236">
        <f>Заполните_Список!V506</f>
        <v>0</v>
      </c>
      <c r="AC597" s="236">
        <f>Заполните_Список!W506</f>
        <v>0</v>
      </c>
      <c r="AD597" s="236">
        <f>Заполните_Список!X506</f>
        <v>0</v>
      </c>
      <c r="AE597" s="236">
        <f>Заполните_Список!Y506</f>
        <v>0</v>
      </c>
      <c r="AF597" s="236">
        <f>Заполните_Список!Z506</f>
        <v>0</v>
      </c>
      <c r="AG597" s="236">
        <f>Заполните_Список!AA506</f>
        <v>0</v>
      </c>
      <c r="AH597" s="236">
        <f>Заполните_Список!AB506</f>
        <v>0</v>
      </c>
      <c r="AI597" s="236">
        <f>Заполните_Список!AC506</f>
        <v>0</v>
      </c>
      <c r="AJ597" s="236">
        <f>Заполните_Список!AD506</f>
        <v>0</v>
      </c>
      <c r="AK597" s="236">
        <f>Заполните_Список!AE506</f>
        <v>0</v>
      </c>
      <c r="AL597" s="236">
        <f>Заполните_Список!AF506</f>
        <v>0</v>
      </c>
      <c r="AM597" s="236">
        <f>Заполните_Список!AG506</f>
        <v>0</v>
      </c>
      <c r="AN597" s="236">
        <f>Заполните_Список!AH506</f>
        <v>0</v>
      </c>
      <c r="AO597" s="236">
        <f>Заполните_Список!AI506</f>
        <v>0</v>
      </c>
      <c r="AP597" s="236">
        <f>Заполните_Список!AJ506</f>
        <v>0</v>
      </c>
      <c r="AQ597" s="236">
        <f>Заполните_Список!AK506</f>
        <v>0</v>
      </c>
    </row>
    <row r="598" spans="1:43" ht="18.75" customHeight="1">
      <c r="A598" s="243">
        <f>Заполните_Список!$B507</f>
        <v>595</v>
      </c>
      <c r="B598" s="244">
        <f>Заполните_Список!$C508</f>
        <v>0</v>
      </c>
      <c r="C598" s="258" t="str">
        <f t="shared" si="30"/>
        <v/>
      </c>
      <c r="D598" s="244">
        <f>Заполните_Список!$G508</f>
        <v>0</v>
      </c>
      <c r="E598" s="236"/>
      <c r="F598" s="243">
        <f t="shared" si="31"/>
        <v>595</v>
      </c>
      <c r="G598" s="236" t="e">
        <f>LEFT(Заполните_Список!$F508,FIND(" ",Заполните_Список!$F508,1)-1)</f>
        <v>#VALUE!</v>
      </c>
      <c r="H598" s="236" t="e">
        <f>MID(Заполните_Список!$F508,FIND(" ",Заполните_Список!$F508,1)+1,(FIND(" ",Заполните_Список!$F508,FIND(" ",Заполните_Список!$F508,1)+1)-FIND(" ",Заполните_Список!$F508,1))-1)</f>
        <v>#VALUE!</v>
      </c>
      <c r="I598" s="236" t="e">
        <f>RIGHT(Заполните_Список!$F508,LEN(Заполните_Список!$F508)-(FIND(" ",Заполните_Список!$F508,FIND(" ",Заполните_Список!$F508,1)+1)))</f>
        <v>#VALUE!</v>
      </c>
      <c r="J598" s="236"/>
      <c r="K598" s="347"/>
      <c r="L598" s="236"/>
      <c r="M598" s="236">
        <f>Заполните_Список!L508</f>
        <v>0</v>
      </c>
      <c r="N598" s="259" t="str">
        <f t="shared" si="32"/>
        <v/>
      </c>
      <c r="O598" s="236">
        <f>Заполните_Список!I508</f>
        <v>0</v>
      </c>
      <c r="P598" s="243"/>
      <c r="Q598" s="243"/>
      <c r="R598" s="243"/>
      <c r="S598" s="243"/>
      <c r="T598" s="236">
        <f>Заполните_Список!N507</f>
        <v>0</v>
      </c>
      <c r="U598" s="236">
        <f>Заполните_Список!O507</f>
        <v>0</v>
      </c>
      <c r="V598" s="236">
        <f>Заполните_Список!P507</f>
        <v>0</v>
      </c>
      <c r="W598" s="236">
        <f>Заполните_Список!Q507</f>
        <v>0</v>
      </c>
      <c r="X598" s="236">
        <f>Заполните_Список!R507</f>
        <v>0</v>
      </c>
      <c r="Y598" s="236">
        <f>Заполните_Список!S507</f>
        <v>0</v>
      </c>
      <c r="Z598" s="236">
        <f>Заполните_Список!T507</f>
        <v>0</v>
      </c>
      <c r="AA598" s="236">
        <f>Заполните_Список!U507</f>
        <v>0</v>
      </c>
      <c r="AB598" s="236">
        <f>Заполните_Список!V507</f>
        <v>0</v>
      </c>
      <c r="AC598" s="236">
        <f>Заполните_Список!W507</f>
        <v>0</v>
      </c>
      <c r="AD598" s="236">
        <f>Заполните_Список!X507</f>
        <v>0</v>
      </c>
      <c r="AE598" s="236">
        <f>Заполните_Список!Y507</f>
        <v>0</v>
      </c>
      <c r="AF598" s="236">
        <f>Заполните_Список!Z507</f>
        <v>0</v>
      </c>
      <c r="AG598" s="236">
        <f>Заполните_Список!AA507</f>
        <v>0</v>
      </c>
      <c r="AH598" s="236">
        <f>Заполните_Список!AB507</f>
        <v>0</v>
      </c>
      <c r="AI598" s="236">
        <f>Заполните_Список!AC507</f>
        <v>0</v>
      </c>
      <c r="AJ598" s="236">
        <f>Заполните_Список!AD507</f>
        <v>0</v>
      </c>
      <c r="AK598" s="236">
        <f>Заполните_Список!AE507</f>
        <v>0</v>
      </c>
      <c r="AL598" s="236">
        <f>Заполните_Список!AF507</f>
        <v>0</v>
      </c>
      <c r="AM598" s="236">
        <f>Заполните_Список!AG507</f>
        <v>0</v>
      </c>
      <c r="AN598" s="236">
        <f>Заполните_Список!AH507</f>
        <v>0</v>
      </c>
      <c r="AO598" s="236">
        <f>Заполните_Список!AI507</f>
        <v>0</v>
      </c>
      <c r="AP598" s="236">
        <f>Заполните_Список!AJ507</f>
        <v>0</v>
      </c>
      <c r="AQ598" s="236">
        <f>Заполните_Список!AK507</f>
        <v>0</v>
      </c>
    </row>
    <row r="599" spans="1:43" ht="18.75" customHeight="1">
      <c r="A599" s="243">
        <f>Заполните_Список!$B508</f>
        <v>596</v>
      </c>
      <c r="B599" s="244">
        <f>Заполните_Список!$C509</f>
        <v>0</v>
      </c>
      <c r="C599" s="258" t="str">
        <f t="shared" si="30"/>
        <v/>
      </c>
      <c r="D599" s="244">
        <f>Заполните_Список!$G509</f>
        <v>0</v>
      </c>
      <c r="E599" s="236"/>
      <c r="F599" s="243">
        <f t="shared" si="31"/>
        <v>596</v>
      </c>
      <c r="G599" s="236" t="e">
        <f>LEFT(Заполните_Список!$F509,FIND(" ",Заполните_Список!$F509,1)-1)</f>
        <v>#VALUE!</v>
      </c>
      <c r="H599" s="236" t="e">
        <f>MID(Заполните_Список!$F509,FIND(" ",Заполните_Список!$F509,1)+1,(FIND(" ",Заполните_Список!$F509,FIND(" ",Заполните_Список!$F509,1)+1)-FIND(" ",Заполните_Список!$F509,1))-1)</f>
        <v>#VALUE!</v>
      </c>
      <c r="I599" s="236" t="e">
        <f>RIGHT(Заполните_Список!$F509,LEN(Заполните_Список!$F509)-(FIND(" ",Заполните_Список!$F509,FIND(" ",Заполните_Список!$F509,1)+1)))</f>
        <v>#VALUE!</v>
      </c>
      <c r="J599" s="236"/>
      <c r="K599" s="347"/>
      <c r="L599" s="236"/>
      <c r="M599" s="236">
        <f>Заполните_Список!L509</f>
        <v>0</v>
      </c>
      <c r="N599" s="259" t="str">
        <f t="shared" si="32"/>
        <v/>
      </c>
      <c r="O599" s="236">
        <f>Заполните_Список!I509</f>
        <v>0</v>
      </c>
      <c r="P599" s="243"/>
      <c r="Q599" s="243"/>
      <c r="R599" s="243"/>
      <c r="S599" s="243"/>
      <c r="T599" s="236">
        <f>Заполните_Список!N508</f>
        <v>0</v>
      </c>
      <c r="U599" s="236">
        <f>Заполните_Список!O508</f>
        <v>0</v>
      </c>
      <c r="V599" s="236">
        <f>Заполните_Список!P508</f>
        <v>0</v>
      </c>
      <c r="W599" s="236">
        <f>Заполните_Список!Q508</f>
        <v>0</v>
      </c>
      <c r="X599" s="236">
        <f>Заполните_Список!R508</f>
        <v>0</v>
      </c>
      <c r="Y599" s="236">
        <f>Заполните_Список!S508</f>
        <v>0</v>
      </c>
      <c r="Z599" s="236">
        <f>Заполните_Список!T508</f>
        <v>0</v>
      </c>
      <c r="AA599" s="236">
        <f>Заполните_Список!U508</f>
        <v>0</v>
      </c>
      <c r="AB599" s="236">
        <f>Заполните_Список!V508</f>
        <v>0</v>
      </c>
      <c r="AC599" s="236">
        <f>Заполните_Список!W508</f>
        <v>0</v>
      </c>
      <c r="AD599" s="236">
        <f>Заполните_Список!X508</f>
        <v>0</v>
      </c>
      <c r="AE599" s="236">
        <f>Заполните_Список!Y508</f>
        <v>0</v>
      </c>
      <c r="AF599" s="236">
        <f>Заполните_Список!Z508</f>
        <v>0</v>
      </c>
      <c r="AG599" s="236">
        <f>Заполните_Список!AA508</f>
        <v>0</v>
      </c>
      <c r="AH599" s="236">
        <f>Заполните_Список!AB508</f>
        <v>0</v>
      </c>
      <c r="AI599" s="236">
        <f>Заполните_Список!AC508</f>
        <v>0</v>
      </c>
      <c r="AJ599" s="236">
        <f>Заполните_Список!AD508</f>
        <v>0</v>
      </c>
      <c r="AK599" s="236">
        <f>Заполните_Список!AE508</f>
        <v>0</v>
      </c>
      <c r="AL599" s="236">
        <f>Заполните_Список!AF508</f>
        <v>0</v>
      </c>
      <c r="AM599" s="236">
        <f>Заполните_Список!AG508</f>
        <v>0</v>
      </c>
      <c r="AN599" s="236">
        <f>Заполните_Список!AH508</f>
        <v>0</v>
      </c>
      <c r="AO599" s="236">
        <f>Заполните_Список!AI508</f>
        <v>0</v>
      </c>
      <c r="AP599" s="236">
        <f>Заполните_Список!AJ508</f>
        <v>0</v>
      </c>
      <c r="AQ599" s="236">
        <f>Заполните_Список!AK508</f>
        <v>0</v>
      </c>
    </row>
    <row r="600" spans="1:43" ht="18.75" customHeight="1">
      <c r="A600" s="243">
        <f>Заполните_Список!$B509</f>
        <v>597</v>
      </c>
      <c r="B600" s="244">
        <f>Заполните_Список!$C510</f>
        <v>0</v>
      </c>
      <c r="C600" s="258" t="str">
        <f t="shared" si="30"/>
        <v/>
      </c>
      <c r="D600" s="244">
        <f>Заполните_Список!$G510</f>
        <v>0</v>
      </c>
      <c r="E600" s="236"/>
      <c r="F600" s="243">
        <f t="shared" si="31"/>
        <v>597</v>
      </c>
      <c r="G600" s="236" t="e">
        <f>LEFT(Заполните_Список!$F510,FIND(" ",Заполните_Список!$F510,1)-1)</f>
        <v>#VALUE!</v>
      </c>
      <c r="H600" s="236" t="e">
        <f>MID(Заполните_Список!$F510,FIND(" ",Заполните_Список!$F510,1)+1,(FIND(" ",Заполните_Список!$F510,FIND(" ",Заполните_Список!$F510,1)+1)-FIND(" ",Заполните_Список!$F510,1))-1)</f>
        <v>#VALUE!</v>
      </c>
      <c r="I600" s="236" t="e">
        <f>RIGHT(Заполните_Список!$F510,LEN(Заполните_Список!$F510)-(FIND(" ",Заполните_Список!$F510,FIND(" ",Заполните_Список!$F510,1)+1)))</f>
        <v>#VALUE!</v>
      </c>
      <c r="J600" s="236"/>
      <c r="K600" s="347"/>
      <c r="L600" s="236"/>
      <c r="M600" s="236">
        <f>Заполните_Список!L510</f>
        <v>0</v>
      </c>
      <c r="N600" s="259" t="str">
        <f t="shared" si="32"/>
        <v/>
      </c>
      <c r="O600" s="236">
        <f>Заполните_Список!I510</f>
        <v>0</v>
      </c>
      <c r="P600" s="243"/>
      <c r="Q600" s="243"/>
      <c r="R600" s="243"/>
      <c r="S600" s="243"/>
      <c r="T600" s="236">
        <f>Заполните_Список!N509</f>
        <v>0</v>
      </c>
      <c r="U600" s="236">
        <f>Заполните_Список!O509</f>
        <v>0</v>
      </c>
      <c r="V600" s="236">
        <f>Заполните_Список!P509</f>
        <v>0</v>
      </c>
      <c r="W600" s="236">
        <f>Заполните_Список!Q509</f>
        <v>0</v>
      </c>
      <c r="X600" s="236">
        <f>Заполните_Список!R509</f>
        <v>0</v>
      </c>
      <c r="Y600" s="236">
        <f>Заполните_Список!S509</f>
        <v>0</v>
      </c>
      <c r="Z600" s="236">
        <f>Заполните_Список!T509</f>
        <v>0</v>
      </c>
      <c r="AA600" s="236">
        <f>Заполните_Список!U509</f>
        <v>0</v>
      </c>
      <c r="AB600" s="236">
        <f>Заполните_Список!V509</f>
        <v>0</v>
      </c>
      <c r="AC600" s="236">
        <f>Заполните_Список!W509</f>
        <v>0</v>
      </c>
      <c r="AD600" s="236">
        <f>Заполните_Список!X509</f>
        <v>0</v>
      </c>
      <c r="AE600" s="236">
        <f>Заполните_Список!Y509</f>
        <v>0</v>
      </c>
      <c r="AF600" s="236">
        <f>Заполните_Список!Z509</f>
        <v>0</v>
      </c>
      <c r="AG600" s="236">
        <f>Заполните_Список!AA509</f>
        <v>0</v>
      </c>
      <c r="AH600" s="236">
        <f>Заполните_Список!AB509</f>
        <v>0</v>
      </c>
      <c r="AI600" s="236">
        <f>Заполните_Список!AC509</f>
        <v>0</v>
      </c>
      <c r="AJ600" s="236">
        <f>Заполните_Список!AD509</f>
        <v>0</v>
      </c>
      <c r="AK600" s="236">
        <f>Заполните_Список!AE509</f>
        <v>0</v>
      </c>
      <c r="AL600" s="236">
        <f>Заполните_Список!AF509</f>
        <v>0</v>
      </c>
      <c r="AM600" s="236">
        <f>Заполните_Список!AG509</f>
        <v>0</v>
      </c>
      <c r="AN600" s="236">
        <f>Заполните_Список!AH509</f>
        <v>0</v>
      </c>
      <c r="AO600" s="236">
        <f>Заполните_Список!AI509</f>
        <v>0</v>
      </c>
      <c r="AP600" s="236">
        <f>Заполните_Список!AJ509</f>
        <v>0</v>
      </c>
      <c r="AQ600" s="236">
        <f>Заполните_Список!AK509</f>
        <v>0</v>
      </c>
    </row>
    <row r="601" spans="1:43" ht="18.75" customHeight="1">
      <c r="A601" s="243">
        <f>Заполните_Список!$B510</f>
        <v>598</v>
      </c>
      <c r="B601" s="244">
        <f>Заполните_Список!$C511</f>
        <v>0</v>
      </c>
      <c r="C601" s="258" t="str">
        <f t="shared" si="30"/>
        <v/>
      </c>
      <c r="D601" s="244">
        <f>Заполните_Список!$G511</f>
        <v>0</v>
      </c>
      <c r="E601" s="236"/>
      <c r="F601" s="243">
        <f t="shared" si="31"/>
        <v>598</v>
      </c>
      <c r="G601" s="236" t="e">
        <f>LEFT(Заполните_Список!$F511,FIND(" ",Заполните_Список!$F511,1)-1)</f>
        <v>#VALUE!</v>
      </c>
      <c r="H601" s="236" t="e">
        <f>MID(Заполните_Список!$F511,FIND(" ",Заполните_Список!$F511,1)+1,(FIND(" ",Заполните_Список!$F511,FIND(" ",Заполните_Список!$F511,1)+1)-FIND(" ",Заполните_Список!$F511,1))-1)</f>
        <v>#VALUE!</v>
      </c>
      <c r="I601" s="236" t="e">
        <f>RIGHT(Заполните_Список!$F511,LEN(Заполните_Список!$F511)-(FIND(" ",Заполните_Список!$F511,FIND(" ",Заполните_Список!$F511,1)+1)))</f>
        <v>#VALUE!</v>
      </c>
      <c r="J601" s="236"/>
      <c r="K601" s="347"/>
      <c r="L601" s="236"/>
      <c r="M601" s="236">
        <f>Заполните_Список!L511</f>
        <v>0</v>
      </c>
      <c r="N601" s="259" t="str">
        <f t="shared" si="32"/>
        <v/>
      </c>
      <c r="O601" s="236">
        <f>Заполните_Список!I511</f>
        <v>0</v>
      </c>
      <c r="P601" s="243"/>
      <c r="Q601" s="243"/>
      <c r="R601" s="243"/>
      <c r="S601" s="243"/>
      <c r="T601" s="236">
        <f>Заполните_Список!N510</f>
        <v>0</v>
      </c>
      <c r="U601" s="236">
        <f>Заполните_Список!O510</f>
        <v>0</v>
      </c>
      <c r="V601" s="236">
        <f>Заполните_Список!P510</f>
        <v>0</v>
      </c>
      <c r="W601" s="236">
        <f>Заполните_Список!Q510</f>
        <v>0</v>
      </c>
      <c r="X601" s="236">
        <f>Заполните_Список!R510</f>
        <v>0</v>
      </c>
      <c r="Y601" s="236">
        <f>Заполните_Список!S510</f>
        <v>0</v>
      </c>
      <c r="Z601" s="236">
        <f>Заполните_Список!T510</f>
        <v>0</v>
      </c>
      <c r="AA601" s="236">
        <f>Заполните_Список!U510</f>
        <v>0</v>
      </c>
      <c r="AB601" s="236">
        <f>Заполните_Список!V510</f>
        <v>0</v>
      </c>
      <c r="AC601" s="236">
        <f>Заполните_Список!W510</f>
        <v>0</v>
      </c>
      <c r="AD601" s="236">
        <f>Заполните_Список!X510</f>
        <v>0</v>
      </c>
      <c r="AE601" s="236">
        <f>Заполните_Список!Y510</f>
        <v>0</v>
      </c>
      <c r="AF601" s="236">
        <f>Заполните_Список!Z510</f>
        <v>0</v>
      </c>
      <c r="AG601" s="236">
        <f>Заполните_Список!AA510</f>
        <v>0</v>
      </c>
      <c r="AH601" s="236">
        <f>Заполните_Список!AB510</f>
        <v>0</v>
      </c>
      <c r="AI601" s="236">
        <f>Заполните_Список!AC510</f>
        <v>0</v>
      </c>
      <c r="AJ601" s="236">
        <f>Заполните_Список!AD510</f>
        <v>0</v>
      </c>
      <c r="AK601" s="236">
        <f>Заполните_Список!AE510</f>
        <v>0</v>
      </c>
      <c r="AL601" s="236">
        <f>Заполните_Список!AF510</f>
        <v>0</v>
      </c>
      <c r="AM601" s="236">
        <f>Заполните_Список!AG510</f>
        <v>0</v>
      </c>
      <c r="AN601" s="236">
        <f>Заполните_Список!AH510</f>
        <v>0</v>
      </c>
      <c r="AO601" s="236">
        <f>Заполните_Список!AI510</f>
        <v>0</v>
      </c>
      <c r="AP601" s="236">
        <f>Заполните_Список!AJ510</f>
        <v>0</v>
      </c>
      <c r="AQ601" s="236">
        <f>Заполните_Список!AK510</f>
        <v>0</v>
      </c>
    </row>
    <row r="602" spans="1:43" ht="18.75" customHeight="1">
      <c r="A602" s="243">
        <f>Заполните_Список!$B511</f>
        <v>599</v>
      </c>
      <c r="B602" s="244">
        <f>Заполните_Список!$C512</f>
        <v>0</v>
      </c>
      <c r="C602" s="258" t="str">
        <f t="shared" si="30"/>
        <v/>
      </c>
      <c r="D602" s="244">
        <f>Заполните_Список!$G512</f>
        <v>0</v>
      </c>
      <c r="E602" s="236"/>
      <c r="F602" s="243">
        <f t="shared" si="31"/>
        <v>599</v>
      </c>
      <c r="G602" s="236" t="e">
        <f>LEFT(Заполните_Список!$F512,FIND(" ",Заполните_Список!$F512,1)-1)</f>
        <v>#VALUE!</v>
      </c>
      <c r="H602" s="236" t="e">
        <f>MID(Заполните_Список!$F512,FIND(" ",Заполните_Список!$F512,1)+1,(FIND(" ",Заполните_Список!$F512,FIND(" ",Заполните_Список!$F512,1)+1)-FIND(" ",Заполните_Список!$F512,1))-1)</f>
        <v>#VALUE!</v>
      </c>
      <c r="I602" s="236" t="e">
        <f>RIGHT(Заполните_Список!$F512,LEN(Заполните_Список!$F512)-(FIND(" ",Заполните_Список!$F512,FIND(" ",Заполните_Список!$F512,1)+1)))</f>
        <v>#VALUE!</v>
      </c>
      <c r="J602" s="236"/>
      <c r="K602" s="347"/>
      <c r="L602" s="236"/>
      <c r="M602" s="236">
        <f>Заполните_Список!L512</f>
        <v>0</v>
      </c>
      <c r="N602" s="259" t="str">
        <f t="shared" si="32"/>
        <v/>
      </c>
      <c r="O602" s="236">
        <f>Заполните_Список!I512</f>
        <v>0</v>
      </c>
      <c r="P602" s="243"/>
      <c r="Q602" s="243"/>
      <c r="R602" s="243"/>
      <c r="S602" s="243"/>
      <c r="T602" s="236">
        <f>Заполните_Список!N511</f>
        <v>0</v>
      </c>
      <c r="U602" s="236">
        <f>Заполните_Список!O511</f>
        <v>0</v>
      </c>
      <c r="V602" s="236">
        <f>Заполните_Список!P511</f>
        <v>0</v>
      </c>
      <c r="W602" s="236">
        <f>Заполните_Список!Q511</f>
        <v>0</v>
      </c>
      <c r="X602" s="236">
        <f>Заполните_Список!R511</f>
        <v>0</v>
      </c>
      <c r="Y602" s="236">
        <f>Заполните_Список!S511</f>
        <v>0</v>
      </c>
      <c r="Z602" s="236">
        <f>Заполните_Список!T511</f>
        <v>0</v>
      </c>
      <c r="AA602" s="236">
        <f>Заполните_Список!U511</f>
        <v>0</v>
      </c>
      <c r="AB602" s="236">
        <f>Заполните_Список!V511</f>
        <v>0</v>
      </c>
      <c r="AC602" s="236">
        <f>Заполните_Список!W511</f>
        <v>0</v>
      </c>
      <c r="AD602" s="236">
        <f>Заполните_Список!X511</f>
        <v>0</v>
      </c>
      <c r="AE602" s="236">
        <f>Заполните_Список!Y511</f>
        <v>0</v>
      </c>
      <c r="AF602" s="236">
        <f>Заполните_Список!Z511</f>
        <v>0</v>
      </c>
      <c r="AG602" s="236">
        <f>Заполните_Список!AA511</f>
        <v>0</v>
      </c>
      <c r="AH602" s="236">
        <f>Заполните_Список!AB511</f>
        <v>0</v>
      </c>
      <c r="AI602" s="236">
        <f>Заполните_Список!AC511</f>
        <v>0</v>
      </c>
      <c r="AJ602" s="236">
        <f>Заполните_Список!AD511</f>
        <v>0</v>
      </c>
      <c r="AK602" s="236">
        <f>Заполните_Список!AE511</f>
        <v>0</v>
      </c>
      <c r="AL602" s="236">
        <f>Заполните_Список!AF511</f>
        <v>0</v>
      </c>
      <c r="AM602" s="236">
        <f>Заполните_Список!AG511</f>
        <v>0</v>
      </c>
      <c r="AN602" s="236">
        <f>Заполните_Список!AH511</f>
        <v>0</v>
      </c>
      <c r="AO602" s="236">
        <f>Заполните_Список!AI511</f>
        <v>0</v>
      </c>
      <c r="AP602" s="236">
        <f>Заполните_Список!AJ511</f>
        <v>0</v>
      </c>
      <c r="AQ602" s="236">
        <f>Заполните_Список!AK511</f>
        <v>0</v>
      </c>
    </row>
    <row r="603" spans="1:43" ht="18.75" customHeight="1">
      <c r="A603" s="243">
        <f>Заполните_Список!$B512</f>
        <v>600</v>
      </c>
      <c r="B603" s="244">
        <f>Заполните_Список!$C513</f>
        <v>0</v>
      </c>
      <c r="C603" s="258" t="str">
        <f t="shared" si="30"/>
        <v/>
      </c>
      <c r="D603" s="244">
        <f>Заполните_Список!$G513</f>
        <v>0</v>
      </c>
      <c r="E603" s="236"/>
      <c r="F603" s="243">
        <f t="shared" si="31"/>
        <v>600</v>
      </c>
      <c r="G603" s="236" t="e">
        <f>LEFT(Заполните_Список!$F513,FIND(" ",Заполните_Список!$F513,1)-1)</f>
        <v>#VALUE!</v>
      </c>
      <c r="H603" s="236" t="e">
        <f>MID(Заполните_Список!$F513,FIND(" ",Заполните_Список!$F513,1)+1,(FIND(" ",Заполните_Список!$F513,FIND(" ",Заполните_Список!$F513,1)+1)-FIND(" ",Заполните_Список!$F513,1))-1)</f>
        <v>#VALUE!</v>
      </c>
      <c r="I603" s="236" t="e">
        <f>RIGHT(Заполните_Список!$F513,LEN(Заполните_Список!$F513)-(FIND(" ",Заполните_Список!$F513,FIND(" ",Заполните_Список!$F513,1)+1)))</f>
        <v>#VALUE!</v>
      </c>
      <c r="J603" s="236"/>
      <c r="K603" s="347"/>
      <c r="L603" s="236"/>
      <c r="M603" s="236">
        <f>Заполните_Список!L513</f>
        <v>0</v>
      </c>
      <c r="N603" s="259" t="str">
        <f t="shared" si="32"/>
        <v/>
      </c>
      <c r="O603" s="236">
        <f>Заполните_Список!I513</f>
        <v>0</v>
      </c>
      <c r="P603" s="243"/>
      <c r="Q603" s="243"/>
      <c r="R603" s="243"/>
      <c r="S603" s="243"/>
      <c r="T603" s="236">
        <f>Заполните_Список!N512</f>
        <v>0</v>
      </c>
      <c r="U603" s="236">
        <f>Заполните_Список!O512</f>
        <v>0</v>
      </c>
      <c r="V603" s="236">
        <f>Заполните_Список!P512</f>
        <v>0</v>
      </c>
      <c r="W603" s="236">
        <f>Заполните_Список!Q512</f>
        <v>0</v>
      </c>
      <c r="X603" s="236">
        <f>Заполните_Список!R512</f>
        <v>0</v>
      </c>
      <c r="Y603" s="236">
        <f>Заполните_Список!S512</f>
        <v>0</v>
      </c>
      <c r="Z603" s="236">
        <f>Заполните_Список!T512</f>
        <v>0</v>
      </c>
      <c r="AA603" s="236">
        <f>Заполните_Список!U512</f>
        <v>0</v>
      </c>
      <c r="AB603" s="236">
        <f>Заполните_Список!V512</f>
        <v>0</v>
      </c>
      <c r="AC603" s="236">
        <f>Заполните_Список!W512</f>
        <v>0</v>
      </c>
      <c r="AD603" s="236">
        <f>Заполните_Список!X512</f>
        <v>0</v>
      </c>
      <c r="AE603" s="236">
        <f>Заполните_Список!Y512</f>
        <v>0</v>
      </c>
      <c r="AF603" s="236">
        <f>Заполните_Список!Z512</f>
        <v>0</v>
      </c>
      <c r="AG603" s="236">
        <f>Заполните_Список!AA512</f>
        <v>0</v>
      </c>
      <c r="AH603" s="236">
        <f>Заполните_Список!AB512</f>
        <v>0</v>
      </c>
      <c r="AI603" s="236">
        <f>Заполните_Список!AC512</f>
        <v>0</v>
      </c>
      <c r="AJ603" s="236">
        <f>Заполните_Список!AD512</f>
        <v>0</v>
      </c>
      <c r="AK603" s="236">
        <f>Заполните_Список!AE512</f>
        <v>0</v>
      </c>
      <c r="AL603" s="236">
        <f>Заполните_Список!AF512</f>
        <v>0</v>
      </c>
      <c r="AM603" s="236">
        <f>Заполните_Список!AG512</f>
        <v>0</v>
      </c>
      <c r="AN603" s="236">
        <f>Заполните_Список!AH512</f>
        <v>0</v>
      </c>
      <c r="AO603" s="236">
        <f>Заполните_Список!AI512</f>
        <v>0</v>
      </c>
      <c r="AP603" s="236">
        <f>Заполните_Список!AJ512</f>
        <v>0</v>
      </c>
      <c r="AQ603" s="236">
        <f>Заполните_Список!AK512</f>
        <v>0</v>
      </c>
    </row>
    <row r="604" spans="1:43" ht="18.75" customHeight="1">
      <c r="A604" s="243">
        <f>Заполните_Список!$B513</f>
        <v>601</v>
      </c>
      <c r="B604" s="244">
        <f>Заполните_Список!$C514</f>
        <v>0</v>
      </c>
      <c r="C604" s="258" t="str">
        <f t="shared" si="30"/>
        <v/>
      </c>
      <c r="D604" s="244">
        <f>Заполните_Список!$G514</f>
        <v>0</v>
      </c>
      <c r="E604" s="236"/>
      <c r="F604" s="243">
        <f t="shared" si="31"/>
        <v>601</v>
      </c>
      <c r="G604" s="236" t="e">
        <f>LEFT(Заполните_Список!$F514,FIND(" ",Заполните_Список!$F514,1)-1)</f>
        <v>#VALUE!</v>
      </c>
      <c r="H604" s="236" t="e">
        <f>MID(Заполните_Список!$F514,FIND(" ",Заполните_Список!$F514,1)+1,(FIND(" ",Заполните_Список!$F514,FIND(" ",Заполните_Список!$F514,1)+1)-FIND(" ",Заполните_Список!$F514,1))-1)</f>
        <v>#VALUE!</v>
      </c>
      <c r="I604" s="236" t="e">
        <f>RIGHT(Заполните_Список!$F514,LEN(Заполните_Список!$F514)-(FIND(" ",Заполните_Список!$F514,FIND(" ",Заполните_Список!$F514,1)+1)))</f>
        <v>#VALUE!</v>
      </c>
      <c r="J604" s="236"/>
      <c r="K604" s="347"/>
      <c r="L604" s="236"/>
      <c r="M604" s="236">
        <f>Заполните_Список!L514</f>
        <v>0</v>
      </c>
      <c r="N604" s="259" t="str">
        <f t="shared" si="32"/>
        <v/>
      </c>
      <c r="O604" s="236">
        <f>Заполните_Список!I514</f>
        <v>0</v>
      </c>
      <c r="P604" s="243"/>
      <c r="Q604" s="243"/>
      <c r="R604" s="243"/>
      <c r="S604" s="243"/>
      <c r="T604" s="236">
        <f>Заполните_Список!N513</f>
        <v>0</v>
      </c>
      <c r="U604" s="236">
        <f>Заполните_Список!O513</f>
        <v>0</v>
      </c>
      <c r="V604" s="236">
        <f>Заполните_Список!P513</f>
        <v>0</v>
      </c>
      <c r="W604" s="236">
        <f>Заполните_Список!Q513</f>
        <v>0</v>
      </c>
      <c r="X604" s="236">
        <f>Заполните_Список!R513</f>
        <v>0</v>
      </c>
      <c r="Y604" s="236">
        <f>Заполните_Список!S513</f>
        <v>0</v>
      </c>
      <c r="Z604" s="236">
        <f>Заполните_Список!T513</f>
        <v>0</v>
      </c>
      <c r="AA604" s="236">
        <f>Заполните_Список!U513</f>
        <v>0</v>
      </c>
      <c r="AB604" s="236">
        <f>Заполните_Список!V513</f>
        <v>0</v>
      </c>
      <c r="AC604" s="236">
        <f>Заполните_Список!W513</f>
        <v>0</v>
      </c>
      <c r="AD604" s="236">
        <f>Заполните_Список!X513</f>
        <v>0</v>
      </c>
      <c r="AE604" s="236">
        <f>Заполните_Список!Y513</f>
        <v>0</v>
      </c>
      <c r="AF604" s="236">
        <f>Заполните_Список!Z513</f>
        <v>0</v>
      </c>
      <c r="AG604" s="236">
        <f>Заполните_Список!AA513</f>
        <v>0</v>
      </c>
      <c r="AH604" s="236">
        <f>Заполните_Список!AB513</f>
        <v>0</v>
      </c>
      <c r="AI604" s="236">
        <f>Заполните_Список!AC513</f>
        <v>0</v>
      </c>
      <c r="AJ604" s="236">
        <f>Заполните_Список!AD513</f>
        <v>0</v>
      </c>
      <c r="AK604" s="236">
        <f>Заполните_Список!AE513</f>
        <v>0</v>
      </c>
      <c r="AL604" s="236">
        <f>Заполните_Список!AF513</f>
        <v>0</v>
      </c>
      <c r="AM604" s="236">
        <f>Заполните_Список!AG513</f>
        <v>0</v>
      </c>
      <c r="AN604" s="236">
        <f>Заполните_Список!AH513</f>
        <v>0</v>
      </c>
      <c r="AO604" s="236">
        <f>Заполните_Список!AI513</f>
        <v>0</v>
      </c>
      <c r="AP604" s="236">
        <f>Заполните_Список!AJ513</f>
        <v>0</v>
      </c>
      <c r="AQ604" s="236">
        <f>Заполните_Список!AK513</f>
        <v>0</v>
      </c>
    </row>
    <row r="605" spans="1:43" ht="18.75" customHeight="1">
      <c r="A605" s="243">
        <f>Заполните_Список!$B514</f>
        <v>602</v>
      </c>
      <c r="B605" s="244">
        <f>Заполните_Список!$C515</f>
        <v>0</v>
      </c>
      <c r="C605" s="258" t="str">
        <f t="shared" si="30"/>
        <v/>
      </c>
      <c r="D605" s="244">
        <f>Заполните_Список!$G515</f>
        <v>0</v>
      </c>
      <c r="E605" s="236"/>
      <c r="F605" s="243">
        <f t="shared" si="31"/>
        <v>602</v>
      </c>
      <c r="G605" s="236" t="e">
        <f>LEFT(Заполните_Список!$F515,FIND(" ",Заполните_Список!$F515,1)-1)</f>
        <v>#VALUE!</v>
      </c>
      <c r="H605" s="236" t="e">
        <f>MID(Заполните_Список!$F515,FIND(" ",Заполните_Список!$F515,1)+1,(FIND(" ",Заполните_Список!$F515,FIND(" ",Заполните_Список!$F515,1)+1)-FIND(" ",Заполните_Список!$F515,1))-1)</f>
        <v>#VALUE!</v>
      </c>
      <c r="I605" s="236" t="e">
        <f>RIGHT(Заполните_Список!$F515,LEN(Заполните_Список!$F515)-(FIND(" ",Заполните_Список!$F515,FIND(" ",Заполните_Список!$F515,1)+1)))</f>
        <v>#VALUE!</v>
      </c>
      <c r="J605" s="236"/>
      <c r="K605" s="347"/>
      <c r="L605" s="236"/>
      <c r="M605" s="236">
        <f>Заполните_Список!L515</f>
        <v>0</v>
      </c>
      <c r="N605" s="259" t="str">
        <f t="shared" si="32"/>
        <v/>
      </c>
      <c r="O605" s="236">
        <f>Заполните_Список!I515</f>
        <v>0</v>
      </c>
      <c r="P605" s="243"/>
      <c r="Q605" s="243"/>
      <c r="R605" s="243"/>
      <c r="S605" s="243"/>
      <c r="T605" s="236">
        <f>Заполните_Список!N514</f>
        <v>0</v>
      </c>
      <c r="U605" s="236">
        <f>Заполните_Список!O514</f>
        <v>0</v>
      </c>
      <c r="V605" s="236">
        <f>Заполните_Список!P514</f>
        <v>0</v>
      </c>
      <c r="W605" s="236">
        <f>Заполните_Список!Q514</f>
        <v>0</v>
      </c>
      <c r="X605" s="236">
        <f>Заполните_Список!R514</f>
        <v>0</v>
      </c>
      <c r="Y605" s="236">
        <f>Заполните_Список!S514</f>
        <v>0</v>
      </c>
      <c r="Z605" s="236">
        <f>Заполните_Список!T514</f>
        <v>0</v>
      </c>
      <c r="AA605" s="236">
        <f>Заполните_Список!U514</f>
        <v>0</v>
      </c>
      <c r="AB605" s="236">
        <f>Заполните_Список!V514</f>
        <v>0</v>
      </c>
      <c r="AC605" s="236">
        <f>Заполните_Список!W514</f>
        <v>0</v>
      </c>
      <c r="AD605" s="236">
        <f>Заполните_Список!X514</f>
        <v>0</v>
      </c>
      <c r="AE605" s="236">
        <f>Заполните_Список!Y514</f>
        <v>0</v>
      </c>
      <c r="AF605" s="236">
        <f>Заполните_Список!Z514</f>
        <v>0</v>
      </c>
      <c r="AG605" s="236">
        <f>Заполните_Список!AA514</f>
        <v>0</v>
      </c>
      <c r="AH605" s="236">
        <f>Заполните_Список!AB514</f>
        <v>0</v>
      </c>
      <c r="AI605" s="236">
        <f>Заполните_Список!AC514</f>
        <v>0</v>
      </c>
      <c r="AJ605" s="236">
        <f>Заполните_Список!AD514</f>
        <v>0</v>
      </c>
      <c r="AK605" s="236">
        <f>Заполните_Список!AE514</f>
        <v>0</v>
      </c>
      <c r="AL605" s="236">
        <f>Заполните_Список!AF514</f>
        <v>0</v>
      </c>
      <c r="AM605" s="236">
        <f>Заполните_Список!AG514</f>
        <v>0</v>
      </c>
      <c r="AN605" s="236">
        <f>Заполните_Список!AH514</f>
        <v>0</v>
      </c>
      <c r="AO605" s="236">
        <f>Заполните_Список!AI514</f>
        <v>0</v>
      </c>
      <c r="AP605" s="236">
        <f>Заполните_Список!AJ514</f>
        <v>0</v>
      </c>
      <c r="AQ605" s="236">
        <f>Заполните_Список!AK514</f>
        <v>0</v>
      </c>
    </row>
    <row r="606" spans="1:43" ht="18.75" customHeight="1">
      <c r="A606" s="243">
        <f>Заполните_Список!$B515</f>
        <v>603</v>
      </c>
      <c r="B606" s="244">
        <f>Заполните_Список!$C516</f>
        <v>0</v>
      </c>
      <c r="C606" s="258" t="str">
        <f t="shared" si="30"/>
        <v/>
      </c>
      <c r="D606" s="244">
        <f>Заполните_Список!$G516</f>
        <v>0</v>
      </c>
      <c r="E606" s="236"/>
      <c r="F606" s="243">
        <f t="shared" si="31"/>
        <v>603</v>
      </c>
      <c r="G606" s="236" t="e">
        <f>LEFT(Заполните_Список!$F516,FIND(" ",Заполните_Список!$F516,1)-1)</f>
        <v>#VALUE!</v>
      </c>
      <c r="H606" s="236" t="e">
        <f>MID(Заполните_Список!$F516,FIND(" ",Заполните_Список!$F516,1)+1,(FIND(" ",Заполните_Список!$F516,FIND(" ",Заполните_Список!$F516,1)+1)-FIND(" ",Заполните_Список!$F516,1))-1)</f>
        <v>#VALUE!</v>
      </c>
      <c r="I606" s="236" t="e">
        <f>RIGHT(Заполните_Список!$F516,LEN(Заполните_Список!$F516)-(FIND(" ",Заполните_Список!$F516,FIND(" ",Заполните_Список!$F516,1)+1)))</f>
        <v>#VALUE!</v>
      </c>
      <c r="J606" s="236"/>
      <c r="K606" s="347"/>
      <c r="L606" s="236"/>
      <c r="M606" s="236">
        <f>Заполните_Список!L516</f>
        <v>0</v>
      </c>
      <c r="N606" s="259" t="str">
        <f t="shared" si="32"/>
        <v/>
      </c>
      <c r="O606" s="236">
        <f>Заполните_Список!I516</f>
        <v>0</v>
      </c>
      <c r="P606" s="243"/>
      <c r="Q606" s="243"/>
      <c r="R606" s="243"/>
      <c r="S606" s="243"/>
      <c r="T606" s="236">
        <f>Заполните_Список!N515</f>
        <v>0</v>
      </c>
      <c r="U606" s="236">
        <f>Заполните_Список!O515</f>
        <v>0</v>
      </c>
      <c r="V606" s="236">
        <f>Заполните_Список!P515</f>
        <v>0</v>
      </c>
      <c r="W606" s="236">
        <f>Заполните_Список!Q515</f>
        <v>0</v>
      </c>
      <c r="X606" s="236">
        <f>Заполните_Список!R515</f>
        <v>0</v>
      </c>
      <c r="Y606" s="236">
        <f>Заполните_Список!S515</f>
        <v>0</v>
      </c>
      <c r="Z606" s="236">
        <f>Заполните_Список!T515</f>
        <v>0</v>
      </c>
      <c r="AA606" s="236">
        <f>Заполните_Список!U515</f>
        <v>0</v>
      </c>
      <c r="AB606" s="236">
        <f>Заполните_Список!V515</f>
        <v>0</v>
      </c>
      <c r="AC606" s="236">
        <f>Заполните_Список!W515</f>
        <v>0</v>
      </c>
      <c r="AD606" s="236">
        <f>Заполните_Список!X515</f>
        <v>0</v>
      </c>
      <c r="AE606" s="236">
        <f>Заполните_Список!Y515</f>
        <v>0</v>
      </c>
      <c r="AF606" s="236">
        <f>Заполните_Список!Z515</f>
        <v>0</v>
      </c>
      <c r="AG606" s="236">
        <f>Заполните_Список!AA515</f>
        <v>0</v>
      </c>
      <c r="AH606" s="236">
        <f>Заполните_Список!AB515</f>
        <v>0</v>
      </c>
      <c r="AI606" s="236">
        <f>Заполните_Список!AC515</f>
        <v>0</v>
      </c>
      <c r="AJ606" s="236">
        <f>Заполните_Список!AD515</f>
        <v>0</v>
      </c>
      <c r="AK606" s="236">
        <f>Заполните_Список!AE515</f>
        <v>0</v>
      </c>
      <c r="AL606" s="236">
        <f>Заполните_Список!AF515</f>
        <v>0</v>
      </c>
      <c r="AM606" s="236">
        <f>Заполните_Список!AG515</f>
        <v>0</v>
      </c>
      <c r="AN606" s="236">
        <f>Заполните_Список!AH515</f>
        <v>0</v>
      </c>
      <c r="AO606" s="236">
        <f>Заполните_Список!AI515</f>
        <v>0</v>
      </c>
      <c r="AP606" s="236">
        <f>Заполните_Список!AJ515</f>
        <v>0</v>
      </c>
      <c r="AQ606" s="236">
        <f>Заполните_Список!AK515</f>
        <v>0</v>
      </c>
    </row>
    <row r="607" spans="1:43" ht="18.75" customHeight="1">
      <c r="A607" s="243">
        <f>Заполните_Список!$B516</f>
        <v>604</v>
      </c>
      <c r="B607" s="244">
        <f>Заполните_Список!$C517</f>
        <v>0</v>
      </c>
      <c r="C607" s="258" t="str">
        <f t="shared" si="30"/>
        <v/>
      </c>
      <c r="D607" s="244">
        <f>Заполните_Список!$G517</f>
        <v>0</v>
      </c>
      <c r="E607" s="236"/>
      <c r="F607" s="243">
        <f t="shared" si="31"/>
        <v>604</v>
      </c>
      <c r="G607" s="236" t="e">
        <f>LEFT(Заполните_Список!$F517,FIND(" ",Заполните_Список!$F517,1)-1)</f>
        <v>#VALUE!</v>
      </c>
      <c r="H607" s="236" t="e">
        <f>MID(Заполните_Список!$F517,FIND(" ",Заполните_Список!$F517,1)+1,(FIND(" ",Заполните_Список!$F517,FIND(" ",Заполните_Список!$F517,1)+1)-FIND(" ",Заполните_Список!$F517,1))-1)</f>
        <v>#VALUE!</v>
      </c>
      <c r="I607" s="236" t="e">
        <f>RIGHT(Заполните_Список!$F517,LEN(Заполните_Список!$F517)-(FIND(" ",Заполните_Список!$F517,FIND(" ",Заполните_Список!$F517,1)+1)))</f>
        <v>#VALUE!</v>
      </c>
      <c r="J607" s="236"/>
      <c r="K607" s="347"/>
      <c r="L607" s="236"/>
      <c r="M607" s="236">
        <f>Заполните_Список!L517</f>
        <v>0</v>
      </c>
      <c r="N607" s="259" t="str">
        <f t="shared" si="32"/>
        <v/>
      </c>
      <c r="O607" s="236">
        <f>Заполните_Список!I517</f>
        <v>0</v>
      </c>
      <c r="P607" s="243"/>
      <c r="Q607" s="243"/>
      <c r="R607" s="243"/>
      <c r="S607" s="243"/>
      <c r="T607" s="236">
        <f>Заполните_Список!N516</f>
        <v>0</v>
      </c>
      <c r="U607" s="236">
        <f>Заполните_Список!O516</f>
        <v>0</v>
      </c>
      <c r="V607" s="236">
        <f>Заполните_Список!P516</f>
        <v>0</v>
      </c>
      <c r="W607" s="236">
        <f>Заполните_Список!Q516</f>
        <v>0</v>
      </c>
      <c r="X607" s="236">
        <f>Заполните_Список!R516</f>
        <v>0</v>
      </c>
      <c r="Y607" s="236">
        <f>Заполните_Список!S516</f>
        <v>0</v>
      </c>
      <c r="Z607" s="236">
        <f>Заполните_Список!T516</f>
        <v>0</v>
      </c>
      <c r="AA607" s="236">
        <f>Заполните_Список!U516</f>
        <v>0</v>
      </c>
      <c r="AB607" s="236">
        <f>Заполните_Список!V516</f>
        <v>0</v>
      </c>
      <c r="AC607" s="236">
        <f>Заполните_Список!W516</f>
        <v>0</v>
      </c>
      <c r="AD607" s="236">
        <f>Заполните_Список!X516</f>
        <v>0</v>
      </c>
      <c r="AE607" s="236">
        <f>Заполните_Список!Y516</f>
        <v>0</v>
      </c>
      <c r="AF607" s="236">
        <f>Заполните_Список!Z516</f>
        <v>0</v>
      </c>
      <c r="AG607" s="236">
        <f>Заполните_Список!AA516</f>
        <v>0</v>
      </c>
      <c r="AH607" s="236">
        <f>Заполните_Список!AB516</f>
        <v>0</v>
      </c>
      <c r="AI607" s="236">
        <f>Заполните_Список!AC516</f>
        <v>0</v>
      </c>
      <c r="AJ607" s="236">
        <f>Заполните_Список!AD516</f>
        <v>0</v>
      </c>
      <c r="AK607" s="236">
        <f>Заполните_Список!AE516</f>
        <v>0</v>
      </c>
      <c r="AL607" s="236">
        <f>Заполните_Список!AF516</f>
        <v>0</v>
      </c>
      <c r="AM607" s="236">
        <f>Заполните_Список!AG516</f>
        <v>0</v>
      </c>
      <c r="AN607" s="236">
        <f>Заполните_Список!AH516</f>
        <v>0</v>
      </c>
      <c r="AO607" s="236">
        <f>Заполните_Список!AI516</f>
        <v>0</v>
      </c>
      <c r="AP607" s="236">
        <f>Заполните_Список!AJ516</f>
        <v>0</v>
      </c>
      <c r="AQ607" s="236">
        <f>Заполните_Список!AK516</f>
        <v>0</v>
      </c>
    </row>
    <row r="608" spans="1:43" ht="18.75" customHeight="1">
      <c r="A608" s="243">
        <f>Заполните_Список!$B517</f>
        <v>605</v>
      </c>
      <c r="B608" s="244">
        <f>Заполните_Список!$C518</f>
        <v>0</v>
      </c>
      <c r="C608" s="258" t="str">
        <f t="shared" si="30"/>
        <v/>
      </c>
      <c r="D608" s="244">
        <f>Заполните_Список!$G518</f>
        <v>0</v>
      </c>
      <c r="E608" s="236"/>
      <c r="F608" s="243">
        <f t="shared" si="31"/>
        <v>605</v>
      </c>
      <c r="G608" s="236" t="e">
        <f>LEFT(Заполните_Список!$F518,FIND(" ",Заполните_Список!$F518,1)-1)</f>
        <v>#VALUE!</v>
      </c>
      <c r="H608" s="236" t="e">
        <f>MID(Заполните_Список!$F518,FIND(" ",Заполните_Список!$F518,1)+1,(FIND(" ",Заполните_Список!$F518,FIND(" ",Заполните_Список!$F518,1)+1)-FIND(" ",Заполните_Список!$F518,1))-1)</f>
        <v>#VALUE!</v>
      </c>
      <c r="I608" s="236" t="e">
        <f>RIGHT(Заполните_Список!$F518,LEN(Заполните_Список!$F518)-(FIND(" ",Заполните_Список!$F518,FIND(" ",Заполните_Список!$F518,1)+1)))</f>
        <v>#VALUE!</v>
      </c>
      <c r="J608" s="236"/>
      <c r="K608" s="347"/>
      <c r="L608" s="236"/>
      <c r="M608" s="236">
        <f>Заполните_Список!L518</f>
        <v>0</v>
      </c>
      <c r="N608" s="259" t="str">
        <f t="shared" si="32"/>
        <v/>
      </c>
      <c r="O608" s="236">
        <f>Заполните_Список!I518</f>
        <v>0</v>
      </c>
      <c r="P608" s="243"/>
      <c r="Q608" s="243"/>
      <c r="R608" s="243"/>
      <c r="S608" s="243"/>
      <c r="T608" s="236">
        <f>Заполните_Список!N517</f>
        <v>0</v>
      </c>
      <c r="U608" s="236">
        <f>Заполните_Список!O517</f>
        <v>0</v>
      </c>
      <c r="V608" s="236">
        <f>Заполните_Список!P517</f>
        <v>0</v>
      </c>
      <c r="W608" s="236">
        <f>Заполните_Список!Q517</f>
        <v>0</v>
      </c>
      <c r="X608" s="236">
        <f>Заполните_Список!R517</f>
        <v>0</v>
      </c>
      <c r="Y608" s="236">
        <f>Заполните_Список!S517</f>
        <v>0</v>
      </c>
      <c r="Z608" s="236">
        <f>Заполните_Список!T517</f>
        <v>0</v>
      </c>
      <c r="AA608" s="236">
        <f>Заполните_Список!U517</f>
        <v>0</v>
      </c>
      <c r="AB608" s="236">
        <f>Заполните_Список!V517</f>
        <v>0</v>
      </c>
      <c r="AC608" s="236">
        <f>Заполните_Список!W517</f>
        <v>0</v>
      </c>
      <c r="AD608" s="236">
        <f>Заполните_Список!X517</f>
        <v>0</v>
      </c>
      <c r="AE608" s="236">
        <f>Заполните_Список!Y517</f>
        <v>0</v>
      </c>
      <c r="AF608" s="236">
        <f>Заполните_Список!Z517</f>
        <v>0</v>
      </c>
      <c r="AG608" s="236">
        <f>Заполните_Список!AA517</f>
        <v>0</v>
      </c>
      <c r="AH608" s="236">
        <f>Заполните_Список!AB517</f>
        <v>0</v>
      </c>
      <c r="AI608" s="236">
        <f>Заполните_Список!AC517</f>
        <v>0</v>
      </c>
      <c r="AJ608" s="236">
        <f>Заполните_Список!AD517</f>
        <v>0</v>
      </c>
      <c r="AK608" s="236">
        <f>Заполните_Список!AE517</f>
        <v>0</v>
      </c>
      <c r="AL608" s="236">
        <f>Заполните_Список!AF517</f>
        <v>0</v>
      </c>
      <c r="AM608" s="236">
        <f>Заполните_Список!AG517</f>
        <v>0</v>
      </c>
      <c r="AN608" s="236">
        <f>Заполните_Список!AH517</f>
        <v>0</v>
      </c>
      <c r="AO608" s="236">
        <f>Заполните_Список!AI517</f>
        <v>0</v>
      </c>
      <c r="AP608" s="236">
        <f>Заполните_Список!AJ517</f>
        <v>0</v>
      </c>
      <c r="AQ608" s="236">
        <f>Заполните_Список!AK517</f>
        <v>0</v>
      </c>
    </row>
    <row r="609" spans="1:43" ht="18.75" customHeight="1">
      <c r="A609" s="243">
        <f>Заполните_Список!$B518</f>
        <v>606</v>
      </c>
      <c r="B609" s="244">
        <f>Заполните_Список!$C519</f>
        <v>0</v>
      </c>
      <c r="C609" s="258" t="str">
        <f t="shared" si="30"/>
        <v/>
      </c>
      <c r="D609" s="244">
        <f>Заполните_Список!$G519</f>
        <v>0</v>
      </c>
      <c r="E609" s="236"/>
      <c r="F609" s="243">
        <f t="shared" si="31"/>
        <v>606</v>
      </c>
      <c r="G609" s="236" t="e">
        <f>LEFT(Заполните_Список!$F519,FIND(" ",Заполните_Список!$F519,1)-1)</f>
        <v>#VALUE!</v>
      </c>
      <c r="H609" s="236" t="e">
        <f>MID(Заполните_Список!$F519,FIND(" ",Заполните_Список!$F519,1)+1,(FIND(" ",Заполните_Список!$F519,FIND(" ",Заполните_Список!$F519,1)+1)-FIND(" ",Заполните_Список!$F519,1))-1)</f>
        <v>#VALUE!</v>
      </c>
      <c r="I609" s="236" t="e">
        <f>RIGHT(Заполните_Список!$F519,LEN(Заполните_Список!$F519)-(FIND(" ",Заполните_Список!$F519,FIND(" ",Заполните_Список!$F519,1)+1)))</f>
        <v>#VALUE!</v>
      </c>
      <c r="J609" s="236"/>
      <c r="K609" s="347"/>
      <c r="L609" s="236"/>
      <c r="M609" s="236">
        <f>Заполните_Список!L519</f>
        <v>0</v>
      </c>
      <c r="N609" s="259" t="str">
        <f t="shared" si="32"/>
        <v/>
      </c>
      <c r="O609" s="236">
        <f>Заполните_Список!I519</f>
        <v>0</v>
      </c>
      <c r="P609" s="243"/>
      <c r="Q609" s="243"/>
      <c r="R609" s="243"/>
      <c r="S609" s="243"/>
      <c r="T609" s="236">
        <f>Заполните_Список!N518</f>
        <v>0</v>
      </c>
      <c r="U609" s="236">
        <f>Заполните_Список!O518</f>
        <v>0</v>
      </c>
      <c r="V609" s="236">
        <f>Заполните_Список!P518</f>
        <v>0</v>
      </c>
      <c r="W609" s="236">
        <f>Заполните_Список!Q518</f>
        <v>0</v>
      </c>
      <c r="X609" s="236">
        <f>Заполните_Список!R518</f>
        <v>0</v>
      </c>
      <c r="Y609" s="236">
        <f>Заполните_Список!S518</f>
        <v>0</v>
      </c>
      <c r="Z609" s="236">
        <f>Заполните_Список!T518</f>
        <v>0</v>
      </c>
      <c r="AA609" s="236">
        <f>Заполните_Список!U518</f>
        <v>0</v>
      </c>
      <c r="AB609" s="236">
        <f>Заполните_Список!V518</f>
        <v>0</v>
      </c>
      <c r="AC609" s="236">
        <f>Заполните_Список!W518</f>
        <v>0</v>
      </c>
      <c r="AD609" s="236">
        <f>Заполните_Список!X518</f>
        <v>0</v>
      </c>
      <c r="AE609" s="236">
        <f>Заполните_Список!Y518</f>
        <v>0</v>
      </c>
      <c r="AF609" s="236">
        <f>Заполните_Список!Z518</f>
        <v>0</v>
      </c>
      <c r="AG609" s="236">
        <f>Заполните_Список!AA518</f>
        <v>0</v>
      </c>
      <c r="AH609" s="236">
        <f>Заполните_Список!AB518</f>
        <v>0</v>
      </c>
      <c r="AI609" s="236">
        <f>Заполните_Список!AC518</f>
        <v>0</v>
      </c>
      <c r="AJ609" s="236">
        <f>Заполните_Список!AD518</f>
        <v>0</v>
      </c>
      <c r="AK609" s="236">
        <f>Заполните_Список!AE518</f>
        <v>0</v>
      </c>
      <c r="AL609" s="236">
        <f>Заполните_Список!AF518</f>
        <v>0</v>
      </c>
      <c r="AM609" s="236">
        <f>Заполните_Список!AG518</f>
        <v>0</v>
      </c>
      <c r="AN609" s="236">
        <f>Заполните_Список!AH518</f>
        <v>0</v>
      </c>
      <c r="AO609" s="236">
        <f>Заполните_Список!AI518</f>
        <v>0</v>
      </c>
      <c r="AP609" s="236">
        <f>Заполните_Список!AJ518</f>
        <v>0</v>
      </c>
      <c r="AQ609" s="236">
        <f>Заполните_Список!AK518</f>
        <v>0</v>
      </c>
    </row>
    <row r="610" spans="1:43" ht="18.75" customHeight="1">
      <c r="A610" s="243">
        <f>Заполните_Список!$B519</f>
        <v>607</v>
      </c>
      <c r="B610" s="244">
        <f>Заполните_Список!$C520</f>
        <v>0</v>
      </c>
      <c r="C610" s="258" t="str">
        <f t="shared" si="30"/>
        <v/>
      </c>
      <c r="D610" s="244">
        <f>Заполните_Список!$G520</f>
        <v>0</v>
      </c>
      <c r="E610" s="236"/>
      <c r="F610" s="243">
        <f t="shared" si="31"/>
        <v>607</v>
      </c>
      <c r="G610" s="236" t="e">
        <f>LEFT(Заполните_Список!$F520,FIND(" ",Заполните_Список!$F520,1)-1)</f>
        <v>#VALUE!</v>
      </c>
      <c r="H610" s="236" t="e">
        <f>MID(Заполните_Список!$F520,FIND(" ",Заполните_Список!$F520,1)+1,(FIND(" ",Заполните_Список!$F520,FIND(" ",Заполните_Список!$F520,1)+1)-FIND(" ",Заполните_Список!$F520,1))-1)</f>
        <v>#VALUE!</v>
      </c>
      <c r="I610" s="236" t="e">
        <f>RIGHT(Заполните_Список!$F520,LEN(Заполните_Список!$F520)-(FIND(" ",Заполните_Список!$F520,FIND(" ",Заполните_Список!$F520,1)+1)))</f>
        <v>#VALUE!</v>
      </c>
      <c r="J610" s="236"/>
      <c r="K610" s="347"/>
      <c r="L610" s="236"/>
      <c r="M610" s="236">
        <f>Заполните_Список!L520</f>
        <v>0</v>
      </c>
      <c r="N610" s="259" t="str">
        <f t="shared" si="32"/>
        <v/>
      </c>
      <c r="O610" s="236">
        <f>Заполните_Список!I520</f>
        <v>0</v>
      </c>
      <c r="P610" s="243"/>
      <c r="Q610" s="243"/>
      <c r="R610" s="243"/>
      <c r="S610" s="243"/>
      <c r="T610" s="236">
        <f>Заполните_Список!N519</f>
        <v>0</v>
      </c>
      <c r="U610" s="236">
        <f>Заполните_Список!O519</f>
        <v>0</v>
      </c>
      <c r="V610" s="236">
        <f>Заполните_Список!P519</f>
        <v>0</v>
      </c>
      <c r="W610" s="236">
        <f>Заполните_Список!Q519</f>
        <v>0</v>
      </c>
      <c r="X610" s="236">
        <f>Заполните_Список!R519</f>
        <v>0</v>
      </c>
      <c r="Y610" s="236">
        <f>Заполните_Список!S519</f>
        <v>0</v>
      </c>
      <c r="Z610" s="236">
        <f>Заполните_Список!T519</f>
        <v>0</v>
      </c>
      <c r="AA610" s="236">
        <f>Заполните_Список!U519</f>
        <v>0</v>
      </c>
      <c r="AB610" s="236">
        <f>Заполните_Список!V519</f>
        <v>0</v>
      </c>
      <c r="AC610" s="236">
        <f>Заполните_Список!W519</f>
        <v>0</v>
      </c>
      <c r="AD610" s="236">
        <f>Заполните_Список!X519</f>
        <v>0</v>
      </c>
      <c r="AE610" s="236">
        <f>Заполните_Список!Y519</f>
        <v>0</v>
      </c>
      <c r="AF610" s="236">
        <f>Заполните_Список!Z519</f>
        <v>0</v>
      </c>
      <c r="AG610" s="236">
        <f>Заполните_Список!AA519</f>
        <v>0</v>
      </c>
      <c r="AH610" s="236">
        <f>Заполните_Список!AB519</f>
        <v>0</v>
      </c>
      <c r="AI610" s="236">
        <f>Заполните_Список!AC519</f>
        <v>0</v>
      </c>
      <c r="AJ610" s="236">
        <f>Заполните_Список!AD519</f>
        <v>0</v>
      </c>
      <c r="AK610" s="236">
        <f>Заполните_Список!AE519</f>
        <v>0</v>
      </c>
      <c r="AL610" s="236">
        <f>Заполните_Список!AF519</f>
        <v>0</v>
      </c>
      <c r="AM610" s="236">
        <f>Заполните_Список!AG519</f>
        <v>0</v>
      </c>
      <c r="AN610" s="236">
        <f>Заполните_Список!AH519</f>
        <v>0</v>
      </c>
      <c r="AO610" s="236">
        <f>Заполните_Список!AI519</f>
        <v>0</v>
      </c>
      <c r="AP610" s="236">
        <f>Заполните_Список!AJ519</f>
        <v>0</v>
      </c>
      <c r="AQ610" s="236">
        <f>Заполните_Список!AK519</f>
        <v>0</v>
      </c>
    </row>
    <row r="611" spans="1:43" ht="18.75" customHeight="1">
      <c r="A611" s="243">
        <f>Заполните_Список!$B520</f>
        <v>608</v>
      </c>
      <c r="B611" s="244">
        <f>Заполните_Список!$C521</f>
        <v>0</v>
      </c>
      <c r="C611" s="258" t="str">
        <f t="shared" si="30"/>
        <v/>
      </c>
      <c r="D611" s="244">
        <f>Заполните_Список!$G521</f>
        <v>0</v>
      </c>
      <c r="E611" s="236"/>
      <c r="F611" s="243">
        <f t="shared" si="31"/>
        <v>608</v>
      </c>
      <c r="G611" s="236" t="e">
        <f>LEFT(Заполните_Список!$F521,FIND(" ",Заполните_Список!$F521,1)-1)</f>
        <v>#VALUE!</v>
      </c>
      <c r="H611" s="236" t="e">
        <f>MID(Заполните_Список!$F521,FIND(" ",Заполните_Список!$F521,1)+1,(FIND(" ",Заполните_Список!$F521,FIND(" ",Заполните_Список!$F521,1)+1)-FIND(" ",Заполните_Список!$F521,1))-1)</f>
        <v>#VALUE!</v>
      </c>
      <c r="I611" s="236" t="e">
        <f>RIGHT(Заполните_Список!$F521,LEN(Заполните_Список!$F521)-(FIND(" ",Заполните_Список!$F521,FIND(" ",Заполните_Список!$F521,1)+1)))</f>
        <v>#VALUE!</v>
      </c>
      <c r="J611" s="236"/>
      <c r="K611" s="347"/>
      <c r="L611" s="236"/>
      <c r="M611" s="236">
        <f>Заполните_Список!L521</f>
        <v>0</v>
      </c>
      <c r="N611" s="259" t="str">
        <f t="shared" si="32"/>
        <v/>
      </c>
      <c r="O611" s="236">
        <f>Заполните_Список!I521</f>
        <v>0</v>
      </c>
      <c r="P611" s="243"/>
      <c r="Q611" s="243"/>
      <c r="R611" s="243"/>
      <c r="S611" s="243"/>
      <c r="T611" s="236">
        <f>Заполните_Список!N520</f>
        <v>0</v>
      </c>
      <c r="U611" s="236">
        <f>Заполните_Список!O520</f>
        <v>0</v>
      </c>
      <c r="V611" s="236">
        <f>Заполните_Список!P520</f>
        <v>0</v>
      </c>
      <c r="W611" s="236">
        <f>Заполните_Список!Q520</f>
        <v>0</v>
      </c>
      <c r="X611" s="236">
        <f>Заполните_Список!R520</f>
        <v>0</v>
      </c>
      <c r="Y611" s="236">
        <f>Заполните_Список!S520</f>
        <v>0</v>
      </c>
      <c r="Z611" s="236">
        <f>Заполните_Список!T520</f>
        <v>0</v>
      </c>
      <c r="AA611" s="236">
        <f>Заполните_Список!U520</f>
        <v>0</v>
      </c>
      <c r="AB611" s="236">
        <f>Заполните_Список!V520</f>
        <v>0</v>
      </c>
      <c r="AC611" s="236">
        <f>Заполните_Список!W520</f>
        <v>0</v>
      </c>
      <c r="AD611" s="236">
        <f>Заполните_Список!X520</f>
        <v>0</v>
      </c>
      <c r="AE611" s="236">
        <f>Заполните_Список!Y520</f>
        <v>0</v>
      </c>
      <c r="AF611" s="236">
        <f>Заполните_Список!Z520</f>
        <v>0</v>
      </c>
      <c r="AG611" s="236">
        <f>Заполните_Список!AA520</f>
        <v>0</v>
      </c>
      <c r="AH611" s="236">
        <f>Заполните_Список!AB520</f>
        <v>0</v>
      </c>
      <c r="AI611" s="236">
        <f>Заполните_Список!AC520</f>
        <v>0</v>
      </c>
      <c r="AJ611" s="236">
        <f>Заполните_Список!AD520</f>
        <v>0</v>
      </c>
      <c r="AK611" s="236">
        <f>Заполните_Список!AE520</f>
        <v>0</v>
      </c>
      <c r="AL611" s="236">
        <f>Заполните_Список!AF520</f>
        <v>0</v>
      </c>
      <c r="AM611" s="236">
        <f>Заполните_Список!AG520</f>
        <v>0</v>
      </c>
      <c r="AN611" s="236">
        <f>Заполните_Список!AH520</f>
        <v>0</v>
      </c>
      <c r="AO611" s="236">
        <f>Заполните_Список!AI520</f>
        <v>0</v>
      </c>
      <c r="AP611" s="236">
        <f>Заполните_Список!AJ520</f>
        <v>0</v>
      </c>
      <c r="AQ611" s="236">
        <f>Заполните_Список!AK520</f>
        <v>0</v>
      </c>
    </row>
    <row r="612" spans="1:43" ht="18.75" customHeight="1">
      <c r="A612" s="243">
        <f>Заполните_Список!$B521</f>
        <v>609</v>
      </c>
      <c r="B612" s="244">
        <f>Заполните_Список!$C522</f>
        <v>0</v>
      </c>
      <c r="C612" s="258" t="str">
        <f t="shared" si="30"/>
        <v/>
      </c>
      <c r="D612" s="244">
        <f>Заполните_Список!$G522</f>
        <v>0</v>
      </c>
      <c r="E612" s="236"/>
      <c r="F612" s="243">
        <f t="shared" si="31"/>
        <v>609</v>
      </c>
      <c r="G612" s="236" t="e">
        <f>LEFT(Заполните_Список!$F522,FIND(" ",Заполните_Список!$F522,1)-1)</f>
        <v>#VALUE!</v>
      </c>
      <c r="H612" s="236" t="e">
        <f>MID(Заполните_Список!$F522,FIND(" ",Заполните_Список!$F522,1)+1,(FIND(" ",Заполните_Список!$F522,FIND(" ",Заполните_Список!$F522,1)+1)-FIND(" ",Заполните_Список!$F522,1))-1)</f>
        <v>#VALUE!</v>
      </c>
      <c r="I612" s="236" t="e">
        <f>RIGHT(Заполните_Список!$F522,LEN(Заполните_Список!$F522)-(FIND(" ",Заполните_Список!$F522,FIND(" ",Заполните_Список!$F522,1)+1)))</f>
        <v>#VALUE!</v>
      </c>
      <c r="J612" s="236"/>
      <c r="K612" s="347"/>
      <c r="L612" s="236"/>
      <c r="M612" s="236">
        <f>Заполните_Список!L522</f>
        <v>0</v>
      </c>
      <c r="N612" s="259" t="str">
        <f t="shared" si="32"/>
        <v/>
      </c>
      <c r="O612" s="236">
        <f>Заполните_Список!I522</f>
        <v>0</v>
      </c>
      <c r="P612" s="243"/>
      <c r="Q612" s="243"/>
      <c r="R612" s="243"/>
      <c r="S612" s="243"/>
      <c r="T612" s="236">
        <f>Заполните_Список!N521</f>
        <v>0</v>
      </c>
      <c r="U612" s="236">
        <f>Заполните_Список!O521</f>
        <v>0</v>
      </c>
      <c r="V612" s="236">
        <f>Заполните_Список!P521</f>
        <v>0</v>
      </c>
      <c r="W612" s="236">
        <f>Заполните_Список!Q521</f>
        <v>0</v>
      </c>
      <c r="X612" s="236">
        <f>Заполните_Список!R521</f>
        <v>0</v>
      </c>
      <c r="Y612" s="236">
        <f>Заполните_Список!S521</f>
        <v>0</v>
      </c>
      <c r="Z612" s="236">
        <f>Заполните_Список!T521</f>
        <v>0</v>
      </c>
      <c r="AA612" s="236">
        <f>Заполните_Список!U521</f>
        <v>0</v>
      </c>
      <c r="AB612" s="236">
        <f>Заполните_Список!V521</f>
        <v>0</v>
      </c>
      <c r="AC612" s="236">
        <f>Заполните_Список!W521</f>
        <v>0</v>
      </c>
      <c r="AD612" s="236">
        <f>Заполните_Список!X521</f>
        <v>0</v>
      </c>
      <c r="AE612" s="236">
        <f>Заполните_Список!Y521</f>
        <v>0</v>
      </c>
      <c r="AF612" s="236">
        <f>Заполните_Список!Z521</f>
        <v>0</v>
      </c>
      <c r="AG612" s="236">
        <f>Заполните_Список!AA521</f>
        <v>0</v>
      </c>
      <c r="AH612" s="236">
        <f>Заполните_Список!AB521</f>
        <v>0</v>
      </c>
      <c r="AI612" s="236">
        <f>Заполните_Список!AC521</f>
        <v>0</v>
      </c>
      <c r="AJ612" s="236">
        <f>Заполните_Список!AD521</f>
        <v>0</v>
      </c>
      <c r="AK612" s="236">
        <f>Заполните_Список!AE521</f>
        <v>0</v>
      </c>
      <c r="AL612" s="236">
        <f>Заполните_Список!AF521</f>
        <v>0</v>
      </c>
      <c r="AM612" s="236">
        <f>Заполните_Список!AG521</f>
        <v>0</v>
      </c>
      <c r="AN612" s="236">
        <f>Заполните_Список!AH521</f>
        <v>0</v>
      </c>
      <c r="AO612" s="236">
        <f>Заполните_Список!AI521</f>
        <v>0</v>
      </c>
      <c r="AP612" s="236">
        <f>Заполните_Список!AJ521</f>
        <v>0</v>
      </c>
      <c r="AQ612" s="236">
        <f>Заполните_Список!AK521</f>
        <v>0</v>
      </c>
    </row>
    <row r="613" spans="1:43" ht="18.75" customHeight="1">
      <c r="A613" s="243">
        <f>Заполните_Список!$B522</f>
        <v>610</v>
      </c>
      <c r="B613" s="244">
        <f>Заполните_Список!$C523</f>
        <v>0</v>
      </c>
      <c r="C613" s="258" t="str">
        <f t="shared" si="30"/>
        <v/>
      </c>
      <c r="D613" s="244">
        <f>Заполните_Список!$G523</f>
        <v>0</v>
      </c>
      <c r="E613" s="236"/>
      <c r="F613" s="243">
        <f t="shared" si="31"/>
        <v>610</v>
      </c>
      <c r="G613" s="236" t="e">
        <f>LEFT(Заполните_Список!$F523,FIND(" ",Заполните_Список!$F523,1)-1)</f>
        <v>#VALUE!</v>
      </c>
      <c r="H613" s="236" t="e">
        <f>MID(Заполните_Список!$F523,FIND(" ",Заполните_Список!$F523,1)+1,(FIND(" ",Заполните_Список!$F523,FIND(" ",Заполните_Список!$F523,1)+1)-FIND(" ",Заполните_Список!$F523,1))-1)</f>
        <v>#VALUE!</v>
      </c>
      <c r="I613" s="236" t="e">
        <f>RIGHT(Заполните_Список!$F523,LEN(Заполните_Список!$F523)-(FIND(" ",Заполните_Список!$F523,FIND(" ",Заполните_Список!$F523,1)+1)))</f>
        <v>#VALUE!</v>
      </c>
      <c r="J613" s="236"/>
      <c r="K613" s="347"/>
      <c r="L613" s="236"/>
      <c r="M613" s="236">
        <f>Заполните_Список!L523</f>
        <v>0</v>
      </c>
      <c r="N613" s="259" t="str">
        <f t="shared" si="32"/>
        <v/>
      </c>
      <c r="O613" s="236">
        <f>Заполните_Список!I523</f>
        <v>0</v>
      </c>
      <c r="P613" s="243"/>
      <c r="Q613" s="243"/>
      <c r="R613" s="243"/>
      <c r="S613" s="243"/>
      <c r="T613" s="236">
        <f>Заполните_Список!N522</f>
        <v>0</v>
      </c>
      <c r="U613" s="236">
        <f>Заполните_Список!O522</f>
        <v>0</v>
      </c>
      <c r="V613" s="236">
        <f>Заполните_Список!P522</f>
        <v>0</v>
      </c>
      <c r="W613" s="236">
        <f>Заполните_Список!Q522</f>
        <v>0</v>
      </c>
      <c r="X613" s="236">
        <f>Заполните_Список!R522</f>
        <v>0</v>
      </c>
      <c r="Y613" s="236">
        <f>Заполните_Список!S522</f>
        <v>0</v>
      </c>
      <c r="Z613" s="236">
        <f>Заполните_Список!T522</f>
        <v>0</v>
      </c>
      <c r="AA613" s="236">
        <f>Заполните_Список!U522</f>
        <v>0</v>
      </c>
      <c r="AB613" s="236">
        <f>Заполните_Список!V522</f>
        <v>0</v>
      </c>
      <c r="AC613" s="236">
        <f>Заполните_Список!W522</f>
        <v>0</v>
      </c>
      <c r="AD613" s="236">
        <f>Заполните_Список!X522</f>
        <v>0</v>
      </c>
      <c r="AE613" s="236">
        <f>Заполните_Список!Y522</f>
        <v>0</v>
      </c>
      <c r="AF613" s="236">
        <f>Заполните_Список!Z522</f>
        <v>0</v>
      </c>
      <c r="AG613" s="236">
        <f>Заполните_Список!AA522</f>
        <v>0</v>
      </c>
      <c r="AH613" s="236">
        <f>Заполните_Список!AB522</f>
        <v>0</v>
      </c>
      <c r="AI613" s="236">
        <f>Заполните_Список!AC522</f>
        <v>0</v>
      </c>
      <c r="AJ613" s="236">
        <f>Заполните_Список!AD522</f>
        <v>0</v>
      </c>
      <c r="AK613" s="236">
        <f>Заполните_Список!AE522</f>
        <v>0</v>
      </c>
      <c r="AL613" s="236">
        <f>Заполните_Список!AF522</f>
        <v>0</v>
      </c>
      <c r="AM613" s="236">
        <f>Заполните_Список!AG522</f>
        <v>0</v>
      </c>
      <c r="AN613" s="236">
        <f>Заполните_Список!AH522</f>
        <v>0</v>
      </c>
      <c r="AO613" s="236">
        <f>Заполните_Список!AI522</f>
        <v>0</v>
      </c>
      <c r="AP613" s="236">
        <f>Заполните_Список!AJ522</f>
        <v>0</v>
      </c>
      <c r="AQ613" s="236">
        <f>Заполните_Список!AK522</f>
        <v>0</v>
      </c>
    </row>
    <row r="614" spans="1:43" ht="18.75" customHeight="1">
      <c r="A614" s="243">
        <f>Заполните_Список!$B523</f>
        <v>611</v>
      </c>
      <c r="B614" s="244">
        <f>Заполните_Список!$C524</f>
        <v>0</v>
      </c>
      <c r="C614" s="258" t="str">
        <f t="shared" si="30"/>
        <v/>
      </c>
      <c r="D614" s="244">
        <f>Заполните_Список!$G524</f>
        <v>0</v>
      </c>
      <c r="E614" s="236"/>
      <c r="F614" s="243">
        <f t="shared" si="31"/>
        <v>611</v>
      </c>
      <c r="G614" s="236" t="e">
        <f>LEFT(Заполните_Список!$F524,FIND(" ",Заполните_Список!$F524,1)-1)</f>
        <v>#VALUE!</v>
      </c>
      <c r="H614" s="236" t="e">
        <f>MID(Заполните_Список!$F524,FIND(" ",Заполните_Список!$F524,1)+1,(FIND(" ",Заполните_Список!$F524,FIND(" ",Заполните_Список!$F524,1)+1)-FIND(" ",Заполните_Список!$F524,1))-1)</f>
        <v>#VALUE!</v>
      </c>
      <c r="I614" s="236" t="e">
        <f>RIGHT(Заполните_Список!$F524,LEN(Заполните_Список!$F524)-(FIND(" ",Заполните_Список!$F524,FIND(" ",Заполните_Список!$F524,1)+1)))</f>
        <v>#VALUE!</v>
      </c>
      <c r="J614" s="236"/>
      <c r="K614" s="347"/>
      <c r="L614" s="236"/>
      <c r="M614" s="236">
        <f>Заполните_Список!L524</f>
        <v>0</v>
      </c>
      <c r="N614" s="259" t="str">
        <f t="shared" si="32"/>
        <v/>
      </c>
      <c r="O614" s="236">
        <f>Заполните_Список!I524</f>
        <v>0</v>
      </c>
      <c r="P614" s="243"/>
      <c r="Q614" s="243"/>
      <c r="R614" s="243"/>
      <c r="S614" s="243"/>
      <c r="T614" s="236">
        <f>Заполните_Список!N523</f>
        <v>0</v>
      </c>
      <c r="U614" s="236">
        <f>Заполните_Список!O523</f>
        <v>0</v>
      </c>
      <c r="V614" s="236">
        <f>Заполните_Список!P523</f>
        <v>0</v>
      </c>
      <c r="W614" s="236">
        <f>Заполните_Список!Q523</f>
        <v>0</v>
      </c>
      <c r="X614" s="236">
        <f>Заполните_Список!R523</f>
        <v>0</v>
      </c>
      <c r="Y614" s="236">
        <f>Заполните_Список!S523</f>
        <v>0</v>
      </c>
      <c r="Z614" s="236">
        <f>Заполните_Список!T523</f>
        <v>0</v>
      </c>
      <c r="AA614" s="236">
        <f>Заполните_Список!U523</f>
        <v>0</v>
      </c>
      <c r="AB614" s="236">
        <f>Заполните_Список!V523</f>
        <v>0</v>
      </c>
      <c r="AC614" s="236">
        <f>Заполните_Список!W523</f>
        <v>0</v>
      </c>
      <c r="AD614" s="236">
        <f>Заполните_Список!X523</f>
        <v>0</v>
      </c>
      <c r="AE614" s="236">
        <f>Заполните_Список!Y523</f>
        <v>0</v>
      </c>
      <c r="AF614" s="236">
        <f>Заполните_Список!Z523</f>
        <v>0</v>
      </c>
      <c r="AG614" s="236">
        <f>Заполните_Список!AA523</f>
        <v>0</v>
      </c>
      <c r="AH614" s="236">
        <f>Заполните_Список!AB523</f>
        <v>0</v>
      </c>
      <c r="AI614" s="236">
        <f>Заполните_Список!AC523</f>
        <v>0</v>
      </c>
      <c r="AJ614" s="236">
        <f>Заполните_Список!AD523</f>
        <v>0</v>
      </c>
      <c r="AK614" s="236">
        <f>Заполните_Список!AE523</f>
        <v>0</v>
      </c>
      <c r="AL614" s="236">
        <f>Заполните_Список!AF523</f>
        <v>0</v>
      </c>
      <c r="AM614" s="236">
        <f>Заполните_Список!AG523</f>
        <v>0</v>
      </c>
      <c r="AN614" s="236">
        <f>Заполните_Список!AH523</f>
        <v>0</v>
      </c>
      <c r="AO614" s="236">
        <f>Заполните_Список!AI523</f>
        <v>0</v>
      </c>
      <c r="AP614" s="236">
        <f>Заполните_Список!AJ523</f>
        <v>0</v>
      </c>
      <c r="AQ614" s="236">
        <f>Заполните_Список!AK523</f>
        <v>0</v>
      </c>
    </row>
    <row r="615" spans="1:43" ht="18.75" customHeight="1">
      <c r="A615" s="243">
        <f>Заполните_Список!$B524</f>
        <v>612</v>
      </c>
      <c r="B615" s="244">
        <f>Заполните_Список!$C525</f>
        <v>0</v>
      </c>
      <c r="C615" s="258" t="str">
        <f t="shared" si="30"/>
        <v/>
      </c>
      <c r="D615" s="244">
        <f>Заполните_Список!$G525</f>
        <v>0</v>
      </c>
      <c r="E615" s="236"/>
      <c r="F615" s="243">
        <f t="shared" si="31"/>
        <v>612</v>
      </c>
      <c r="G615" s="236" t="e">
        <f>LEFT(Заполните_Список!$F525,FIND(" ",Заполните_Список!$F525,1)-1)</f>
        <v>#VALUE!</v>
      </c>
      <c r="H615" s="236" t="e">
        <f>MID(Заполните_Список!$F525,FIND(" ",Заполните_Список!$F525,1)+1,(FIND(" ",Заполните_Список!$F525,FIND(" ",Заполните_Список!$F525,1)+1)-FIND(" ",Заполните_Список!$F525,1))-1)</f>
        <v>#VALUE!</v>
      </c>
      <c r="I615" s="236" t="e">
        <f>RIGHT(Заполните_Список!$F525,LEN(Заполните_Список!$F525)-(FIND(" ",Заполните_Список!$F525,FIND(" ",Заполните_Список!$F525,1)+1)))</f>
        <v>#VALUE!</v>
      </c>
      <c r="J615" s="236"/>
      <c r="K615" s="347"/>
      <c r="L615" s="236"/>
      <c r="M615" s="236">
        <f>Заполните_Список!L525</f>
        <v>0</v>
      </c>
      <c r="N615" s="259" t="str">
        <f t="shared" si="32"/>
        <v/>
      </c>
      <c r="O615" s="236">
        <f>Заполните_Список!I525</f>
        <v>0</v>
      </c>
      <c r="P615" s="243"/>
      <c r="Q615" s="243"/>
      <c r="R615" s="243"/>
      <c r="S615" s="243"/>
      <c r="T615" s="236">
        <f>Заполните_Список!N524</f>
        <v>0</v>
      </c>
      <c r="U615" s="236">
        <f>Заполните_Список!O524</f>
        <v>0</v>
      </c>
      <c r="V615" s="236">
        <f>Заполните_Список!P524</f>
        <v>0</v>
      </c>
      <c r="W615" s="236">
        <f>Заполните_Список!Q524</f>
        <v>0</v>
      </c>
      <c r="X615" s="236">
        <f>Заполните_Список!R524</f>
        <v>0</v>
      </c>
      <c r="Y615" s="236">
        <f>Заполните_Список!S524</f>
        <v>0</v>
      </c>
      <c r="Z615" s="236">
        <f>Заполните_Список!T524</f>
        <v>0</v>
      </c>
      <c r="AA615" s="236">
        <f>Заполните_Список!U524</f>
        <v>0</v>
      </c>
      <c r="AB615" s="236">
        <f>Заполните_Список!V524</f>
        <v>0</v>
      </c>
      <c r="AC615" s="236">
        <f>Заполните_Список!W524</f>
        <v>0</v>
      </c>
      <c r="AD615" s="236">
        <f>Заполните_Список!X524</f>
        <v>0</v>
      </c>
      <c r="AE615" s="236">
        <f>Заполните_Список!Y524</f>
        <v>0</v>
      </c>
      <c r="AF615" s="236">
        <f>Заполните_Список!Z524</f>
        <v>0</v>
      </c>
      <c r="AG615" s="236">
        <f>Заполните_Список!AA524</f>
        <v>0</v>
      </c>
      <c r="AH615" s="236">
        <f>Заполните_Список!AB524</f>
        <v>0</v>
      </c>
      <c r="AI615" s="236">
        <f>Заполните_Список!AC524</f>
        <v>0</v>
      </c>
      <c r="AJ615" s="236">
        <f>Заполните_Список!AD524</f>
        <v>0</v>
      </c>
      <c r="AK615" s="236">
        <f>Заполните_Список!AE524</f>
        <v>0</v>
      </c>
      <c r="AL615" s="236">
        <f>Заполните_Список!AF524</f>
        <v>0</v>
      </c>
      <c r="AM615" s="236">
        <f>Заполните_Список!AG524</f>
        <v>0</v>
      </c>
      <c r="AN615" s="236">
        <f>Заполните_Список!AH524</f>
        <v>0</v>
      </c>
      <c r="AO615" s="236">
        <f>Заполните_Список!AI524</f>
        <v>0</v>
      </c>
      <c r="AP615" s="236">
        <f>Заполните_Список!AJ524</f>
        <v>0</v>
      </c>
      <c r="AQ615" s="236">
        <f>Заполните_Список!AK524</f>
        <v>0</v>
      </c>
    </row>
    <row r="616" spans="1:43" ht="18.75" customHeight="1">
      <c r="A616" s="243">
        <f>Заполните_Список!$B525</f>
        <v>613</v>
      </c>
      <c r="B616" s="244">
        <f>Заполните_Список!$C526</f>
        <v>0</v>
      </c>
      <c r="C616" s="258" t="str">
        <f t="shared" si="30"/>
        <v/>
      </c>
      <c r="D616" s="244">
        <f>Заполните_Список!$G526</f>
        <v>0</v>
      </c>
      <c r="E616" s="236"/>
      <c r="F616" s="243">
        <f t="shared" si="31"/>
        <v>613</v>
      </c>
      <c r="G616" s="236" t="e">
        <f>LEFT(Заполните_Список!$F526,FIND(" ",Заполните_Список!$F526,1)-1)</f>
        <v>#VALUE!</v>
      </c>
      <c r="H616" s="236" t="e">
        <f>MID(Заполните_Список!$F526,FIND(" ",Заполните_Список!$F526,1)+1,(FIND(" ",Заполните_Список!$F526,FIND(" ",Заполните_Список!$F526,1)+1)-FIND(" ",Заполните_Список!$F526,1))-1)</f>
        <v>#VALUE!</v>
      </c>
      <c r="I616" s="236" t="e">
        <f>RIGHT(Заполните_Список!$F526,LEN(Заполните_Список!$F526)-(FIND(" ",Заполните_Список!$F526,FIND(" ",Заполните_Список!$F526,1)+1)))</f>
        <v>#VALUE!</v>
      </c>
      <c r="J616" s="236"/>
      <c r="K616" s="347"/>
      <c r="L616" s="236"/>
      <c r="M616" s="236">
        <f>Заполните_Список!L526</f>
        <v>0</v>
      </c>
      <c r="N616" s="259" t="str">
        <f t="shared" si="32"/>
        <v/>
      </c>
      <c r="O616" s="236">
        <f>Заполните_Список!I526</f>
        <v>0</v>
      </c>
      <c r="P616" s="243"/>
      <c r="Q616" s="243"/>
      <c r="R616" s="243"/>
      <c r="S616" s="243"/>
      <c r="T616" s="236">
        <f>Заполните_Список!N525</f>
        <v>0</v>
      </c>
      <c r="U616" s="236">
        <f>Заполните_Список!O525</f>
        <v>0</v>
      </c>
      <c r="V616" s="236">
        <f>Заполните_Список!P525</f>
        <v>0</v>
      </c>
      <c r="W616" s="236">
        <f>Заполните_Список!Q525</f>
        <v>0</v>
      </c>
      <c r="X616" s="236">
        <f>Заполните_Список!R525</f>
        <v>0</v>
      </c>
      <c r="Y616" s="236">
        <f>Заполните_Список!S525</f>
        <v>0</v>
      </c>
      <c r="Z616" s="236">
        <f>Заполните_Список!T525</f>
        <v>0</v>
      </c>
      <c r="AA616" s="236">
        <f>Заполните_Список!U525</f>
        <v>0</v>
      </c>
      <c r="AB616" s="236">
        <f>Заполните_Список!V525</f>
        <v>0</v>
      </c>
      <c r="AC616" s="236">
        <f>Заполните_Список!W525</f>
        <v>0</v>
      </c>
      <c r="AD616" s="236">
        <f>Заполните_Список!X525</f>
        <v>0</v>
      </c>
      <c r="AE616" s="236">
        <f>Заполните_Список!Y525</f>
        <v>0</v>
      </c>
      <c r="AF616" s="236">
        <f>Заполните_Список!Z525</f>
        <v>0</v>
      </c>
      <c r="AG616" s="236">
        <f>Заполните_Список!AA525</f>
        <v>0</v>
      </c>
      <c r="AH616" s="236">
        <f>Заполните_Список!AB525</f>
        <v>0</v>
      </c>
      <c r="AI616" s="236">
        <f>Заполните_Список!AC525</f>
        <v>0</v>
      </c>
      <c r="AJ616" s="236">
        <f>Заполните_Список!AD525</f>
        <v>0</v>
      </c>
      <c r="AK616" s="236">
        <f>Заполните_Список!AE525</f>
        <v>0</v>
      </c>
      <c r="AL616" s="236">
        <f>Заполните_Список!AF525</f>
        <v>0</v>
      </c>
      <c r="AM616" s="236">
        <f>Заполните_Список!AG525</f>
        <v>0</v>
      </c>
      <c r="AN616" s="236">
        <f>Заполните_Список!AH525</f>
        <v>0</v>
      </c>
      <c r="AO616" s="236">
        <f>Заполните_Список!AI525</f>
        <v>0</v>
      </c>
      <c r="AP616" s="236">
        <f>Заполните_Список!AJ525</f>
        <v>0</v>
      </c>
      <c r="AQ616" s="236">
        <f>Заполните_Список!AK525</f>
        <v>0</v>
      </c>
    </row>
    <row r="617" spans="1:43" ht="18.75" customHeight="1">
      <c r="A617" s="243">
        <f>Заполните_Список!$B526</f>
        <v>614</v>
      </c>
      <c r="B617" s="244">
        <f>Заполните_Список!$C527</f>
        <v>0</v>
      </c>
      <c r="C617" s="258" t="str">
        <f t="shared" si="30"/>
        <v/>
      </c>
      <c r="D617" s="244">
        <f>Заполните_Список!$G527</f>
        <v>0</v>
      </c>
      <c r="E617" s="236"/>
      <c r="F617" s="243">
        <f t="shared" si="31"/>
        <v>614</v>
      </c>
      <c r="G617" s="236" t="e">
        <f>LEFT(Заполните_Список!$F527,FIND(" ",Заполните_Список!$F527,1)-1)</f>
        <v>#VALUE!</v>
      </c>
      <c r="H617" s="236" t="e">
        <f>MID(Заполните_Список!$F527,FIND(" ",Заполните_Список!$F527,1)+1,(FIND(" ",Заполните_Список!$F527,FIND(" ",Заполните_Список!$F527,1)+1)-FIND(" ",Заполните_Список!$F527,1))-1)</f>
        <v>#VALUE!</v>
      </c>
      <c r="I617" s="236" t="e">
        <f>RIGHT(Заполните_Список!$F527,LEN(Заполните_Список!$F527)-(FIND(" ",Заполните_Список!$F527,FIND(" ",Заполните_Список!$F527,1)+1)))</f>
        <v>#VALUE!</v>
      </c>
      <c r="J617" s="236"/>
      <c r="K617" s="347"/>
      <c r="L617" s="236"/>
      <c r="M617" s="236">
        <f>Заполните_Список!L527</f>
        <v>0</v>
      </c>
      <c r="N617" s="259" t="str">
        <f t="shared" si="32"/>
        <v/>
      </c>
      <c r="O617" s="236">
        <f>Заполните_Список!I527</f>
        <v>0</v>
      </c>
      <c r="P617" s="243"/>
      <c r="Q617" s="243"/>
      <c r="R617" s="243"/>
      <c r="S617" s="243"/>
      <c r="T617" s="236">
        <f>Заполните_Список!N526</f>
        <v>0</v>
      </c>
      <c r="U617" s="236">
        <f>Заполните_Список!O526</f>
        <v>0</v>
      </c>
      <c r="V617" s="236">
        <f>Заполните_Список!P526</f>
        <v>0</v>
      </c>
      <c r="W617" s="236">
        <f>Заполните_Список!Q526</f>
        <v>0</v>
      </c>
      <c r="X617" s="236">
        <f>Заполните_Список!R526</f>
        <v>0</v>
      </c>
      <c r="Y617" s="236">
        <f>Заполните_Список!S526</f>
        <v>0</v>
      </c>
      <c r="Z617" s="236">
        <f>Заполните_Список!T526</f>
        <v>0</v>
      </c>
      <c r="AA617" s="236">
        <f>Заполните_Список!U526</f>
        <v>0</v>
      </c>
      <c r="AB617" s="236">
        <f>Заполните_Список!V526</f>
        <v>0</v>
      </c>
      <c r="AC617" s="236">
        <f>Заполните_Список!W526</f>
        <v>0</v>
      </c>
      <c r="AD617" s="236">
        <f>Заполните_Список!X526</f>
        <v>0</v>
      </c>
      <c r="AE617" s="236">
        <f>Заполните_Список!Y526</f>
        <v>0</v>
      </c>
      <c r="AF617" s="236">
        <f>Заполните_Список!Z526</f>
        <v>0</v>
      </c>
      <c r="AG617" s="236">
        <f>Заполните_Список!AA526</f>
        <v>0</v>
      </c>
      <c r="AH617" s="236">
        <f>Заполните_Список!AB526</f>
        <v>0</v>
      </c>
      <c r="AI617" s="236">
        <f>Заполните_Список!AC526</f>
        <v>0</v>
      </c>
      <c r="AJ617" s="236">
        <f>Заполните_Список!AD526</f>
        <v>0</v>
      </c>
      <c r="AK617" s="236">
        <f>Заполните_Список!AE526</f>
        <v>0</v>
      </c>
      <c r="AL617" s="236">
        <f>Заполните_Список!AF526</f>
        <v>0</v>
      </c>
      <c r="AM617" s="236">
        <f>Заполните_Список!AG526</f>
        <v>0</v>
      </c>
      <c r="AN617" s="236">
        <f>Заполните_Список!AH526</f>
        <v>0</v>
      </c>
      <c r="AO617" s="236">
        <f>Заполните_Список!AI526</f>
        <v>0</v>
      </c>
      <c r="AP617" s="236">
        <f>Заполните_Список!AJ526</f>
        <v>0</v>
      </c>
      <c r="AQ617" s="236">
        <f>Заполните_Список!AK526</f>
        <v>0</v>
      </c>
    </row>
    <row r="618" spans="1:43" ht="18.75" customHeight="1">
      <c r="A618" s="243">
        <f>Заполните_Список!$B527</f>
        <v>615</v>
      </c>
      <c r="B618" s="244">
        <f>Заполните_Список!$C528</f>
        <v>0</v>
      </c>
      <c r="C618" s="258" t="str">
        <f t="shared" si="30"/>
        <v/>
      </c>
      <c r="D618" s="244">
        <f>Заполните_Список!$G528</f>
        <v>0</v>
      </c>
      <c r="E618" s="236"/>
      <c r="F618" s="243">
        <f t="shared" si="31"/>
        <v>615</v>
      </c>
      <c r="G618" s="236" t="e">
        <f>LEFT(Заполните_Список!$F528,FIND(" ",Заполните_Список!$F528,1)-1)</f>
        <v>#VALUE!</v>
      </c>
      <c r="H618" s="236" t="e">
        <f>MID(Заполните_Список!$F528,FIND(" ",Заполните_Список!$F528,1)+1,(FIND(" ",Заполните_Список!$F528,FIND(" ",Заполните_Список!$F528,1)+1)-FIND(" ",Заполните_Список!$F528,1))-1)</f>
        <v>#VALUE!</v>
      </c>
      <c r="I618" s="236" t="e">
        <f>RIGHT(Заполните_Список!$F528,LEN(Заполните_Список!$F528)-(FIND(" ",Заполните_Список!$F528,FIND(" ",Заполните_Список!$F528,1)+1)))</f>
        <v>#VALUE!</v>
      </c>
      <c r="J618" s="236"/>
      <c r="K618" s="347"/>
      <c r="L618" s="236"/>
      <c r="M618" s="236">
        <f>Заполните_Список!L528</f>
        <v>0</v>
      </c>
      <c r="N618" s="259" t="str">
        <f t="shared" si="32"/>
        <v/>
      </c>
      <c r="O618" s="236">
        <f>Заполните_Список!I528</f>
        <v>0</v>
      </c>
      <c r="P618" s="243"/>
      <c r="Q618" s="243"/>
      <c r="R618" s="243"/>
      <c r="S618" s="243"/>
      <c r="T618" s="236">
        <f>Заполните_Список!N527</f>
        <v>0</v>
      </c>
      <c r="U618" s="236">
        <f>Заполните_Список!O527</f>
        <v>0</v>
      </c>
      <c r="V618" s="236">
        <f>Заполните_Список!P527</f>
        <v>0</v>
      </c>
      <c r="W618" s="236">
        <f>Заполните_Список!Q527</f>
        <v>0</v>
      </c>
      <c r="X618" s="236">
        <f>Заполните_Список!R527</f>
        <v>0</v>
      </c>
      <c r="Y618" s="236">
        <f>Заполните_Список!S527</f>
        <v>0</v>
      </c>
      <c r="Z618" s="236">
        <f>Заполните_Список!T527</f>
        <v>0</v>
      </c>
      <c r="AA618" s="236">
        <f>Заполните_Список!U527</f>
        <v>0</v>
      </c>
      <c r="AB618" s="236">
        <f>Заполните_Список!V527</f>
        <v>0</v>
      </c>
      <c r="AC618" s="236">
        <f>Заполните_Список!W527</f>
        <v>0</v>
      </c>
      <c r="AD618" s="236">
        <f>Заполните_Список!X527</f>
        <v>0</v>
      </c>
      <c r="AE618" s="236">
        <f>Заполните_Список!Y527</f>
        <v>0</v>
      </c>
      <c r="AF618" s="236">
        <f>Заполните_Список!Z527</f>
        <v>0</v>
      </c>
      <c r="AG618" s="236">
        <f>Заполните_Список!AA527</f>
        <v>0</v>
      </c>
      <c r="AH618" s="236">
        <f>Заполните_Список!AB527</f>
        <v>0</v>
      </c>
      <c r="AI618" s="236">
        <f>Заполните_Список!AC527</f>
        <v>0</v>
      </c>
      <c r="AJ618" s="236">
        <f>Заполните_Список!AD527</f>
        <v>0</v>
      </c>
      <c r="AK618" s="236">
        <f>Заполните_Список!AE527</f>
        <v>0</v>
      </c>
      <c r="AL618" s="236">
        <f>Заполните_Список!AF527</f>
        <v>0</v>
      </c>
      <c r="AM618" s="236">
        <f>Заполните_Список!AG527</f>
        <v>0</v>
      </c>
      <c r="AN618" s="236">
        <f>Заполните_Список!AH527</f>
        <v>0</v>
      </c>
      <c r="AO618" s="236">
        <f>Заполните_Список!AI527</f>
        <v>0</v>
      </c>
      <c r="AP618" s="236">
        <f>Заполните_Список!AJ527</f>
        <v>0</v>
      </c>
      <c r="AQ618" s="236">
        <f>Заполните_Список!AK527</f>
        <v>0</v>
      </c>
    </row>
    <row r="619" spans="1:43" ht="18.75" customHeight="1">
      <c r="A619" s="243">
        <f>Заполните_Список!$B528</f>
        <v>616</v>
      </c>
      <c r="B619" s="244">
        <f>Заполните_Список!$C529</f>
        <v>0</v>
      </c>
      <c r="C619" s="258" t="str">
        <f t="shared" si="30"/>
        <v/>
      </c>
      <c r="D619" s="244">
        <f>Заполните_Список!$G529</f>
        <v>0</v>
      </c>
      <c r="E619" s="236"/>
      <c r="F619" s="243">
        <f t="shared" si="31"/>
        <v>616</v>
      </c>
      <c r="G619" s="236" t="e">
        <f>LEFT(Заполните_Список!$F529,FIND(" ",Заполните_Список!$F529,1)-1)</f>
        <v>#VALUE!</v>
      </c>
      <c r="H619" s="236" t="e">
        <f>MID(Заполните_Список!$F529,FIND(" ",Заполните_Список!$F529,1)+1,(FIND(" ",Заполните_Список!$F529,FIND(" ",Заполните_Список!$F529,1)+1)-FIND(" ",Заполните_Список!$F529,1))-1)</f>
        <v>#VALUE!</v>
      </c>
      <c r="I619" s="236" t="e">
        <f>RIGHT(Заполните_Список!$F529,LEN(Заполните_Список!$F529)-(FIND(" ",Заполните_Список!$F529,FIND(" ",Заполните_Список!$F529,1)+1)))</f>
        <v>#VALUE!</v>
      </c>
      <c r="J619" s="236"/>
      <c r="K619" s="347"/>
      <c r="L619" s="236"/>
      <c r="M619" s="236">
        <f>Заполните_Список!L529</f>
        <v>0</v>
      </c>
      <c r="N619" s="259" t="str">
        <f t="shared" si="32"/>
        <v/>
      </c>
      <c r="O619" s="236">
        <f>Заполните_Список!I529</f>
        <v>0</v>
      </c>
      <c r="P619" s="243"/>
      <c r="Q619" s="243"/>
      <c r="R619" s="243"/>
      <c r="S619" s="243"/>
      <c r="T619" s="236">
        <f>Заполните_Список!N528</f>
        <v>0</v>
      </c>
      <c r="U619" s="236">
        <f>Заполните_Список!O528</f>
        <v>0</v>
      </c>
      <c r="V619" s="236">
        <f>Заполните_Список!P528</f>
        <v>0</v>
      </c>
      <c r="W619" s="236">
        <f>Заполните_Список!Q528</f>
        <v>0</v>
      </c>
      <c r="X619" s="236">
        <f>Заполните_Список!R528</f>
        <v>0</v>
      </c>
      <c r="Y619" s="236">
        <f>Заполните_Список!S528</f>
        <v>0</v>
      </c>
      <c r="Z619" s="236">
        <f>Заполните_Список!T528</f>
        <v>0</v>
      </c>
      <c r="AA619" s="236">
        <f>Заполните_Список!U528</f>
        <v>0</v>
      </c>
      <c r="AB619" s="236">
        <f>Заполните_Список!V528</f>
        <v>0</v>
      </c>
      <c r="AC619" s="236">
        <f>Заполните_Список!W528</f>
        <v>0</v>
      </c>
      <c r="AD619" s="236">
        <f>Заполните_Список!X528</f>
        <v>0</v>
      </c>
      <c r="AE619" s="236">
        <f>Заполните_Список!Y528</f>
        <v>0</v>
      </c>
      <c r="AF619" s="236">
        <f>Заполните_Список!Z528</f>
        <v>0</v>
      </c>
      <c r="AG619" s="236">
        <f>Заполните_Список!AA528</f>
        <v>0</v>
      </c>
      <c r="AH619" s="236">
        <f>Заполните_Список!AB528</f>
        <v>0</v>
      </c>
      <c r="AI619" s="236">
        <f>Заполните_Список!AC528</f>
        <v>0</v>
      </c>
      <c r="AJ619" s="236">
        <f>Заполните_Список!AD528</f>
        <v>0</v>
      </c>
      <c r="AK619" s="236">
        <f>Заполните_Список!AE528</f>
        <v>0</v>
      </c>
      <c r="AL619" s="236">
        <f>Заполните_Список!AF528</f>
        <v>0</v>
      </c>
      <c r="AM619" s="236">
        <f>Заполните_Список!AG528</f>
        <v>0</v>
      </c>
      <c r="AN619" s="236">
        <f>Заполните_Список!AH528</f>
        <v>0</v>
      </c>
      <c r="AO619" s="236">
        <f>Заполните_Список!AI528</f>
        <v>0</v>
      </c>
      <c r="AP619" s="236">
        <f>Заполните_Список!AJ528</f>
        <v>0</v>
      </c>
      <c r="AQ619" s="236">
        <f>Заполните_Список!AK528</f>
        <v>0</v>
      </c>
    </row>
    <row r="620" spans="1:43" ht="18.75" customHeight="1">
      <c r="A620" s="243">
        <f>Заполните_Список!$B529</f>
        <v>617</v>
      </c>
      <c r="B620" s="244">
        <f>Заполните_Список!$C530</f>
        <v>0</v>
      </c>
      <c r="C620" s="258" t="str">
        <f t="shared" si="30"/>
        <v/>
      </c>
      <c r="D620" s="244">
        <f>Заполните_Список!$G530</f>
        <v>0</v>
      </c>
      <c r="E620" s="236"/>
      <c r="F620" s="243">
        <f t="shared" si="31"/>
        <v>617</v>
      </c>
      <c r="G620" s="236" t="e">
        <f>LEFT(Заполните_Список!$F530,FIND(" ",Заполните_Список!$F530,1)-1)</f>
        <v>#VALUE!</v>
      </c>
      <c r="H620" s="236" t="e">
        <f>MID(Заполните_Список!$F530,FIND(" ",Заполните_Список!$F530,1)+1,(FIND(" ",Заполните_Список!$F530,FIND(" ",Заполните_Список!$F530,1)+1)-FIND(" ",Заполните_Список!$F530,1))-1)</f>
        <v>#VALUE!</v>
      </c>
      <c r="I620" s="236" t="e">
        <f>RIGHT(Заполните_Список!$F530,LEN(Заполните_Список!$F530)-(FIND(" ",Заполните_Список!$F530,FIND(" ",Заполните_Список!$F530,1)+1)))</f>
        <v>#VALUE!</v>
      </c>
      <c r="J620" s="236"/>
      <c r="K620" s="347"/>
      <c r="L620" s="236"/>
      <c r="M620" s="236">
        <f>Заполните_Список!L530</f>
        <v>0</v>
      </c>
      <c r="N620" s="259" t="str">
        <f t="shared" si="32"/>
        <v/>
      </c>
      <c r="O620" s="236">
        <f>Заполните_Список!I530</f>
        <v>0</v>
      </c>
      <c r="P620" s="243"/>
      <c r="Q620" s="243"/>
      <c r="R620" s="243"/>
      <c r="S620" s="243"/>
      <c r="T620" s="236">
        <f>Заполните_Список!N529</f>
        <v>0</v>
      </c>
      <c r="U620" s="236">
        <f>Заполните_Список!O529</f>
        <v>0</v>
      </c>
      <c r="V620" s="236">
        <f>Заполните_Список!P529</f>
        <v>0</v>
      </c>
      <c r="W620" s="236">
        <f>Заполните_Список!Q529</f>
        <v>0</v>
      </c>
      <c r="X620" s="236">
        <f>Заполните_Список!R529</f>
        <v>0</v>
      </c>
      <c r="Y620" s="236">
        <f>Заполните_Список!S529</f>
        <v>0</v>
      </c>
      <c r="Z620" s="236">
        <f>Заполните_Список!T529</f>
        <v>0</v>
      </c>
      <c r="AA620" s="236">
        <f>Заполните_Список!U529</f>
        <v>0</v>
      </c>
      <c r="AB620" s="236">
        <f>Заполните_Список!V529</f>
        <v>0</v>
      </c>
      <c r="AC620" s="236">
        <f>Заполните_Список!W529</f>
        <v>0</v>
      </c>
      <c r="AD620" s="236">
        <f>Заполните_Список!X529</f>
        <v>0</v>
      </c>
      <c r="AE620" s="236">
        <f>Заполните_Список!Y529</f>
        <v>0</v>
      </c>
      <c r="AF620" s="236">
        <f>Заполните_Список!Z529</f>
        <v>0</v>
      </c>
      <c r="AG620" s="236">
        <f>Заполните_Список!AA529</f>
        <v>0</v>
      </c>
      <c r="AH620" s="236">
        <f>Заполните_Список!AB529</f>
        <v>0</v>
      </c>
      <c r="AI620" s="236">
        <f>Заполните_Список!AC529</f>
        <v>0</v>
      </c>
      <c r="AJ620" s="236">
        <f>Заполните_Список!AD529</f>
        <v>0</v>
      </c>
      <c r="AK620" s="236">
        <f>Заполните_Список!AE529</f>
        <v>0</v>
      </c>
      <c r="AL620" s="236">
        <f>Заполните_Список!AF529</f>
        <v>0</v>
      </c>
      <c r="AM620" s="236">
        <f>Заполните_Список!AG529</f>
        <v>0</v>
      </c>
      <c r="AN620" s="236">
        <f>Заполните_Список!AH529</f>
        <v>0</v>
      </c>
      <c r="AO620" s="236">
        <f>Заполните_Список!AI529</f>
        <v>0</v>
      </c>
      <c r="AP620" s="236">
        <f>Заполните_Список!AJ529</f>
        <v>0</v>
      </c>
      <c r="AQ620" s="236">
        <f>Заполните_Список!AK529</f>
        <v>0</v>
      </c>
    </row>
    <row r="621" spans="1:43" ht="18.75" customHeight="1">
      <c r="A621" s="243">
        <f>Заполните_Список!$B530</f>
        <v>618</v>
      </c>
      <c r="B621" s="244">
        <f>Заполните_Список!$C531</f>
        <v>0</v>
      </c>
      <c r="C621" s="258" t="str">
        <f t="shared" si="30"/>
        <v/>
      </c>
      <c r="D621" s="244">
        <f>Заполните_Список!$G531</f>
        <v>0</v>
      </c>
      <c r="E621" s="236"/>
      <c r="F621" s="243">
        <f t="shared" si="31"/>
        <v>618</v>
      </c>
      <c r="G621" s="236" t="e">
        <f>LEFT(Заполните_Список!$F531,FIND(" ",Заполните_Список!$F531,1)-1)</f>
        <v>#VALUE!</v>
      </c>
      <c r="H621" s="236" t="e">
        <f>MID(Заполните_Список!$F531,FIND(" ",Заполните_Список!$F531,1)+1,(FIND(" ",Заполните_Список!$F531,FIND(" ",Заполните_Список!$F531,1)+1)-FIND(" ",Заполните_Список!$F531,1))-1)</f>
        <v>#VALUE!</v>
      </c>
      <c r="I621" s="236" t="e">
        <f>RIGHT(Заполните_Список!$F531,LEN(Заполните_Список!$F531)-(FIND(" ",Заполните_Список!$F531,FIND(" ",Заполните_Список!$F531,1)+1)))</f>
        <v>#VALUE!</v>
      </c>
      <c r="J621" s="236"/>
      <c r="K621" s="347"/>
      <c r="L621" s="236"/>
      <c r="M621" s="236">
        <f>Заполните_Список!L531</f>
        <v>0</v>
      </c>
      <c r="N621" s="259" t="str">
        <f t="shared" si="32"/>
        <v/>
      </c>
      <c r="O621" s="236">
        <f>Заполните_Список!I531</f>
        <v>0</v>
      </c>
      <c r="P621" s="243"/>
      <c r="Q621" s="243"/>
      <c r="R621" s="243"/>
      <c r="S621" s="243"/>
      <c r="T621" s="236">
        <f>Заполните_Список!N530</f>
        <v>0</v>
      </c>
      <c r="U621" s="236">
        <f>Заполните_Список!O530</f>
        <v>0</v>
      </c>
      <c r="V621" s="236">
        <f>Заполните_Список!P530</f>
        <v>0</v>
      </c>
      <c r="W621" s="236">
        <f>Заполните_Список!Q530</f>
        <v>0</v>
      </c>
      <c r="X621" s="236">
        <f>Заполните_Список!R530</f>
        <v>0</v>
      </c>
      <c r="Y621" s="236">
        <f>Заполните_Список!S530</f>
        <v>0</v>
      </c>
      <c r="Z621" s="236">
        <f>Заполните_Список!T530</f>
        <v>0</v>
      </c>
      <c r="AA621" s="236">
        <f>Заполните_Список!U530</f>
        <v>0</v>
      </c>
      <c r="AB621" s="236">
        <f>Заполните_Список!V530</f>
        <v>0</v>
      </c>
      <c r="AC621" s="236">
        <f>Заполните_Список!W530</f>
        <v>0</v>
      </c>
      <c r="AD621" s="236">
        <f>Заполните_Список!X530</f>
        <v>0</v>
      </c>
      <c r="AE621" s="236">
        <f>Заполните_Список!Y530</f>
        <v>0</v>
      </c>
      <c r="AF621" s="236">
        <f>Заполните_Список!Z530</f>
        <v>0</v>
      </c>
      <c r="AG621" s="236">
        <f>Заполните_Список!AA530</f>
        <v>0</v>
      </c>
      <c r="AH621" s="236">
        <f>Заполните_Список!AB530</f>
        <v>0</v>
      </c>
      <c r="AI621" s="236">
        <f>Заполните_Список!AC530</f>
        <v>0</v>
      </c>
      <c r="AJ621" s="236">
        <f>Заполните_Список!AD530</f>
        <v>0</v>
      </c>
      <c r="AK621" s="236">
        <f>Заполните_Список!AE530</f>
        <v>0</v>
      </c>
      <c r="AL621" s="236">
        <f>Заполните_Список!AF530</f>
        <v>0</v>
      </c>
      <c r="AM621" s="236">
        <f>Заполните_Список!AG530</f>
        <v>0</v>
      </c>
      <c r="AN621" s="236">
        <f>Заполните_Список!AH530</f>
        <v>0</v>
      </c>
      <c r="AO621" s="236">
        <f>Заполните_Список!AI530</f>
        <v>0</v>
      </c>
      <c r="AP621" s="236">
        <f>Заполните_Список!AJ530</f>
        <v>0</v>
      </c>
      <c r="AQ621" s="236">
        <f>Заполните_Список!AK530</f>
        <v>0</v>
      </c>
    </row>
    <row r="622" spans="1:43" ht="18.75" customHeight="1">
      <c r="A622" s="243">
        <f>Заполните_Список!$B531</f>
        <v>619</v>
      </c>
      <c r="B622" s="244">
        <f>Заполните_Список!$C532</f>
        <v>0</v>
      </c>
      <c r="C622" s="258" t="str">
        <f t="shared" si="30"/>
        <v/>
      </c>
      <c r="D622" s="244">
        <f>Заполните_Список!$G532</f>
        <v>0</v>
      </c>
      <c r="E622" s="236"/>
      <c r="F622" s="243">
        <f t="shared" si="31"/>
        <v>619</v>
      </c>
      <c r="G622" s="236" t="e">
        <f>LEFT(Заполните_Список!$F532,FIND(" ",Заполните_Список!$F532,1)-1)</f>
        <v>#VALUE!</v>
      </c>
      <c r="H622" s="236" t="e">
        <f>MID(Заполните_Список!$F532,FIND(" ",Заполните_Список!$F532,1)+1,(FIND(" ",Заполните_Список!$F532,FIND(" ",Заполните_Список!$F532,1)+1)-FIND(" ",Заполните_Список!$F532,1))-1)</f>
        <v>#VALUE!</v>
      </c>
      <c r="I622" s="236" t="e">
        <f>RIGHT(Заполните_Список!$F532,LEN(Заполните_Список!$F532)-(FIND(" ",Заполните_Список!$F532,FIND(" ",Заполните_Список!$F532,1)+1)))</f>
        <v>#VALUE!</v>
      </c>
      <c r="J622" s="236"/>
      <c r="K622" s="347"/>
      <c r="L622" s="236"/>
      <c r="M622" s="236">
        <f>Заполните_Список!L532</f>
        <v>0</v>
      </c>
      <c r="N622" s="259" t="str">
        <f t="shared" si="32"/>
        <v/>
      </c>
      <c r="O622" s="236">
        <f>Заполните_Список!I532</f>
        <v>0</v>
      </c>
      <c r="P622" s="243"/>
      <c r="Q622" s="243"/>
      <c r="R622" s="243"/>
      <c r="S622" s="243"/>
      <c r="T622" s="236">
        <f>Заполните_Список!N531</f>
        <v>0</v>
      </c>
      <c r="U622" s="236">
        <f>Заполните_Список!O531</f>
        <v>0</v>
      </c>
      <c r="V622" s="236">
        <f>Заполните_Список!P531</f>
        <v>0</v>
      </c>
      <c r="W622" s="236">
        <f>Заполните_Список!Q531</f>
        <v>0</v>
      </c>
      <c r="X622" s="236">
        <f>Заполните_Список!R531</f>
        <v>0</v>
      </c>
      <c r="Y622" s="236">
        <f>Заполните_Список!S531</f>
        <v>0</v>
      </c>
      <c r="Z622" s="236">
        <f>Заполните_Список!T531</f>
        <v>0</v>
      </c>
      <c r="AA622" s="236">
        <f>Заполните_Список!U531</f>
        <v>0</v>
      </c>
      <c r="AB622" s="236">
        <f>Заполните_Список!V531</f>
        <v>0</v>
      </c>
      <c r="AC622" s="236">
        <f>Заполните_Список!W531</f>
        <v>0</v>
      </c>
      <c r="AD622" s="236">
        <f>Заполните_Список!X531</f>
        <v>0</v>
      </c>
      <c r="AE622" s="236">
        <f>Заполните_Список!Y531</f>
        <v>0</v>
      </c>
      <c r="AF622" s="236">
        <f>Заполните_Список!Z531</f>
        <v>0</v>
      </c>
      <c r="AG622" s="236">
        <f>Заполните_Список!AA531</f>
        <v>0</v>
      </c>
      <c r="AH622" s="236">
        <f>Заполните_Список!AB531</f>
        <v>0</v>
      </c>
      <c r="AI622" s="236">
        <f>Заполните_Список!AC531</f>
        <v>0</v>
      </c>
      <c r="AJ622" s="236">
        <f>Заполните_Список!AD531</f>
        <v>0</v>
      </c>
      <c r="AK622" s="236">
        <f>Заполните_Список!AE531</f>
        <v>0</v>
      </c>
      <c r="AL622" s="236">
        <f>Заполните_Список!AF531</f>
        <v>0</v>
      </c>
      <c r="AM622" s="236">
        <f>Заполните_Список!AG531</f>
        <v>0</v>
      </c>
      <c r="AN622" s="236">
        <f>Заполните_Список!AH531</f>
        <v>0</v>
      </c>
      <c r="AO622" s="236">
        <f>Заполните_Список!AI531</f>
        <v>0</v>
      </c>
      <c r="AP622" s="236">
        <f>Заполните_Список!AJ531</f>
        <v>0</v>
      </c>
      <c r="AQ622" s="236">
        <f>Заполните_Список!AK531</f>
        <v>0</v>
      </c>
    </row>
    <row r="623" spans="1:43" ht="18.75" customHeight="1">
      <c r="A623" s="243">
        <f>Заполните_Список!$B532</f>
        <v>620</v>
      </c>
      <c r="B623" s="244">
        <f>Заполните_Список!$C533</f>
        <v>0</v>
      </c>
      <c r="C623" s="258" t="str">
        <f t="shared" si="30"/>
        <v/>
      </c>
      <c r="D623" s="244">
        <f>Заполните_Список!$G533</f>
        <v>0</v>
      </c>
      <c r="E623" s="236"/>
      <c r="F623" s="243">
        <f t="shared" si="31"/>
        <v>620</v>
      </c>
      <c r="G623" s="236" t="e">
        <f>LEFT(Заполните_Список!$F533,FIND(" ",Заполните_Список!$F533,1)-1)</f>
        <v>#VALUE!</v>
      </c>
      <c r="H623" s="236" t="e">
        <f>MID(Заполните_Список!$F533,FIND(" ",Заполните_Список!$F533,1)+1,(FIND(" ",Заполните_Список!$F533,FIND(" ",Заполните_Список!$F533,1)+1)-FIND(" ",Заполните_Список!$F533,1))-1)</f>
        <v>#VALUE!</v>
      </c>
      <c r="I623" s="236" t="e">
        <f>RIGHT(Заполните_Список!$F533,LEN(Заполните_Список!$F533)-(FIND(" ",Заполните_Список!$F533,FIND(" ",Заполните_Список!$F533,1)+1)))</f>
        <v>#VALUE!</v>
      </c>
      <c r="J623" s="236"/>
      <c r="K623" s="347"/>
      <c r="L623" s="236"/>
      <c r="M623" s="236">
        <f>Заполните_Список!L533</f>
        <v>0</v>
      </c>
      <c r="N623" s="259" t="str">
        <f t="shared" si="32"/>
        <v/>
      </c>
      <c r="O623" s="236">
        <f>Заполните_Список!I533</f>
        <v>0</v>
      </c>
      <c r="P623" s="243"/>
      <c r="Q623" s="243"/>
      <c r="R623" s="243"/>
      <c r="S623" s="243"/>
      <c r="T623" s="236">
        <f>Заполните_Список!N532</f>
        <v>0</v>
      </c>
      <c r="U623" s="236">
        <f>Заполните_Список!O532</f>
        <v>0</v>
      </c>
      <c r="V623" s="236">
        <f>Заполните_Список!P532</f>
        <v>0</v>
      </c>
      <c r="W623" s="236">
        <f>Заполните_Список!Q532</f>
        <v>0</v>
      </c>
      <c r="X623" s="236">
        <f>Заполните_Список!R532</f>
        <v>0</v>
      </c>
      <c r="Y623" s="236">
        <f>Заполните_Список!S532</f>
        <v>0</v>
      </c>
      <c r="Z623" s="236">
        <f>Заполните_Список!T532</f>
        <v>0</v>
      </c>
      <c r="AA623" s="236">
        <f>Заполните_Список!U532</f>
        <v>0</v>
      </c>
      <c r="AB623" s="236">
        <f>Заполните_Список!V532</f>
        <v>0</v>
      </c>
      <c r="AC623" s="236">
        <f>Заполните_Список!W532</f>
        <v>0</v>
      </c>
      <c r="AD623" s="236">
        <f>Заполните_Список!X532</f>
        <v>0</v>
      </c>
      <c r="AE623" s="236">
        <f>Заполните_Список!Y532</f>
        <v>0</v>
      </c>
      <c r="AF623" s="236">
        <f>Заполните_Список!Z532</f>
        <v>0</v>
      </c>
      <c r="AG623" s="236">
        <f>Заполните_Список!AA532</f>
        <v>0</v>
      </c>
      <c r="AH623" s="236">
        <f>Заполните_Список!AB532</f>
        <v>0</v>
      </c>
      <c r="AI623" s="236">
        <f>Заполните_Список!AC532</f>
        <v>0</v>
      </c>
      <c r="AJ623" s="236">
        <f>Заполните_Список!AD532</f>
        <v>0</v>
      </c>
      <c r="AK623" s="236">
        <f>Заполните_Список!AE532</f>
        <v>0</v>
      </c>
      <c r="AL623" s="236">
        <f>Заполните_Список!AF532</f>
        <v>0</v>
      </c>
      <c r="AM623" s="236">
        <f>Заполните_Список!AG532</f>
        <v>0</v>
      </c>
      <c r="AN623" s="236">
        <f>Заполните_Список!AH532</f>
        <v>0</v>
      </c>
      <c r="AO623" s="236">
        <f>Заполните_Список!AI532</f>
        <v>0</v>
      </c>
      <c r="AP623" s="236">
        <f>Заполните_Список!AJ532</f>
        <v>0</v>
      </c>
      <c r="AQ623" s="236">
        <f>Заполните_Список!AK532</f>
        <v>0</v>
      </c>
    </row>
    <row r="624" spans="1:43" ht="18.75" customHeight="1">
      <c r="A624" s="243">
        <f>Заполните_Список!$B533</f>
        <v>621</v>
      </c>
      <c r="B624" s="244">
        <f>Заполните_Список!$C534</f>
        <v>0</v>
      </c>
      <c r="C624" s="258" t="str">
        <f t="shared" si="30"/>
        <v/>
      </c>
      <c r="D624" s="244">
        <f>Заполните_Список!$G534</f>
        <v>0</v>
      </c>
      <c r="E624" s="236"/>
      <c r="F624" s="243">
        <f t="shared" si="31"/>
        <v>621</v>
      </c>
      <c r="G624" s="236" t="e">
        <f>LEFT(Заполните_Список!$F534,FIND(" ",Заполните_Список!$F534,1)-1)</f>
        <v>#VALUE!</v>
      </c>
      <c r="H624" s="236" t="e">
        <f>MID(Заполните_Список!$F534,FIND(" ",Заполните_Список!$F534,1)+1,(FIND(" ",Заполните_Список!$F534,FIND(" ",Заполните_Список!$F534,1)+1)-FIND(" ",Заполните_Список!$F534,1))-1)</f>
        <v>#VALUE!</v>
      </c>
      <c r="I624" s="236" t="e">
        <f>RIGHT(Заполните_Список!$F534,LEN(Заполните_Список!$F534)-(FIND(" ",Заполните_Список!$F534,FIND(" ",Заполните_Список!$F534,1)+1)))</f>
        <v>#VALUE!</v>
      </c>
      <c r="J624" s="236"/>
      <c r="K624" s="347"/>
      <c r="L624" s="236"/>
      <c r="M624" s="236">
        <f>Заполните_Список!L534</f>
        <v>0</v>
      </c>
      <c r="N624" s="259" t="str">
        <f t="shared" si="32"/>
        <v/>
      </c>
      <c r="O624" s="236">
        <f>Заполните_Список!I534</f>
        <v>0</v>
      </c>
      <c r="P624" s="243"/>
      <c r="Q624" s="243"/>
      <c r="R624" s="243"/>
      <c r="S624" s="243"/>
      <c r="T624" s="236">
        <f>Заполните_Список!N533</f>
        <v>0</v>
      </c>
      <c r="U624" s="236">
        <f>Заполните_Список!O533</f>
        <v>0</v>
      </c>
      <c r="V624" s="236">
        <f>Заполните_Список!P533</f>
        <v>0</v>
      </c>
      <c r="W624" s="236">
        <f>Заполните_Список!Q533</f>
        <v>0</v>
      </c>
      <c r="X624" s="236">
        <f>Заполните_Список!R533</f>
        <v>0</v>
      </c>
      <c r="Y624" s="236">
        <f>Заполните_Список!S533</f>
        <v>0</v>
      </c>
      <c r="Z624" s="236">
        <f>Заполните_Список!T533</f>
        <v>0</v>
      </c>
      <c r="AA624" s="236">
        <f>Заполните_Список!U533</f>
        <v>0</v>
      </c>
      <c r="AB624" s="236">
        <f>Заполните_Список!V533</f>
        <v>0</v>
      </c>
      <c r="AC624" s="236">
        <f>Заполните_Список!W533</f>
        <v>0</v>
      </c>
      <c r="AD624" s="236">
        <f>Заполните_Список!X533</f>
        <v>0</v>
      </c>
      <c r="AE624" s="236">
        <f>Заполните_Список!Y533</f>
        <v>0</v>
      </c>
      <c r="AF624" s="236">
        <f>Заполните_Список!Z533</f>
        <v>0</v>
      </c>
      <c r="AG624" s="236">
        <f>Заполните_Список!AA533</f>
        <v>0</v>
      </c>
      <c r="AH624" s="236">
        <f>Заполните_Список!AB533</f>
        <v>0</v>
      </c>
      <c r="AI624" s="236">
        <f>Заполните_Список!AC533</f>
        <v>0</v>
      </c>
      <c r="AJ624" s="236">
        <f>Заполните_Список!AD533</f>
        <v>0</v>
      </c>
      <c r="AK624" s="236">
        <f>Заполните_Список!AE533</f>
        <v>0</v>
      </c>
      <c r="AL624" s="236">
        <f>Заполните_Список!AF533</f>
        <v>0</v>
      </c>
      <c r="AM624" s="236">
        <f>Заполните_Список!AG533</f>
        <v>0</v>
      </c>
      <c r="AN624" s="236">
        <f>Заполните_Список!AH533</f>
        <v>0</v>
      </c>
      <c r="AO624" s="236">
        <f>Заполните_Список!AI533</f>
        <v>0</v>
      </c>
      <c r="AP624" s="236">
        <f>Заполните_Список!AJ533</f>
        <v>0</v>
      </c>
      <c r="AQ624" s="236">
        <f>Заполните_Список!AK533</f>
        <v>0</v>
      </c>
    </row>
    <row r="625" spans="1:43" ht="18.75" customHeight="1">
      <c r="A625" s="243">
        <f>Заполните_Список!$B534</f>
        <v>622</v>
      </c>
      <c r="B625" s="244">
        <f>Заполните_Список!$C535</f>
        <v>0</v>
      </c>
      <c r="C625" s="258" t="str">
        <f t="shared" si="30"/>
        <v/>
      </c>
      <c r="D625" s="244">
        <f>Заполните_Список!$G535</f>
        <v>0</v>
      </c>
      <c r="E625" s="236"/>
      <c r="F625" s="243">
        <f t="shared" si="31"/>
        <v>622</v>
      </c>
      <c r="G625" s="236" t="e">
        <f>LEFT(Заполните_Список!$F535,FIND(" ",Заполните_Список!$F535,1)-1)</f>
        <v>#VALUE!</v>
      </c>
      <c r="H625" s="236" t="e">
        <f>MID(Заполните_Список!$F535,FIND(" ",Заполните_Список!$F535,1)+1,(FIND(" ",Заполните_Список!$F535,FIND(" ",Заполните_Список!$F535,1)+1)-FIND(" ",Заполните_Список!$F535,1))-1)</f>
        <v>#VALUE!</v>
      </c>
      <c r="I625" s="236" t="e">
        <f>RIGHT(Заполните_Список!$F535,LEN(Заполните_Список!$F535)-(FIND(" ",Заполните_Список!$F535,FIND(" ",Заполните_Список!$F535,1)+1)))</f>
        <v>#VALUE!</v>
      </c>
      <c r="J625" s="236"/>
      <c r="K625" s="347"/>
      <c r="L625" s="236"/>
      <c r="M625" s="236">
        <f>Заполните_Список!L535</f>
        <v>0</v>
      </c>
      <c r="N625" s="259" t="str">
        <f t="shared" si="32"/>
        <v/>
      </c>
      <c r="O625" s="236">
        <f>Заполните_Список!I535</f>
        <v>0</v>
      </c>
      <c r="P625" s="243"/>
      <c r="Q625" s="243"/>
      <c r="R625" s="243"/>
      <c r="S625" s="243"/>
      <c r="T625" s="236">
        <f>Заполните_Список!N534</f>
        <v>0</v>
      </c>
      <c r="U625" s="236">
        <f>Заполните_Список!O534</f>
        <v>0</v>
      </c>
      <c r="V625" s="236">
        <f>Заполните_Список!P534</f>
        <v>0</v>
      </c>
      <c r="W625" s="236">
        <f>Заполните_Список!Q534</f>
        <v>0</v>
      </c>
      <c r="X625" s="236">
        <f>Заполните_Список!R534</f>
        <v>0</v>
      </c>
      <c r="Y625" s="236">
        <f>Заполните_Список!S534</f>
        <v>0</v>
      </c>
      <c r="Z625" s="236">
        <f>Заполните_Список!T534</f>
        <v>0</v>
      </c>
      <c r="AA625" s="236">
        <f>Заполните_Список!U534</f>
        <v>0</v>
      </c>
      <c r="AB625" s="236">
        <f>Заполните_Список!V534</f>
        <v>0</v>
      </c>
      <c r="AC625" s="236">
        <f>Заполните_Список!W534</f>
        <v>0</v>
      </c>
      <c r="AD625" s="236">
        <f>Заполните_Список!X534</f>
        <v>0</v>
      </c>
      <c r="AE625" s="236">
        <f>Заполните_Список!Y534</f>
        <v>0</v>
      </c>
      <c r="AF625" s="236">
        <f>Заполните_Список!Z534</f>
        <v>0</v>
      </c>
      <c r="AG625" s="236">
        <f>Заполните_Список!AA534</f>
        <v>0</v>
      </c>
      <c r="AH625" s="236">
        <f>Заполните_Список!AB534</f>
        <v>0</v>
      </c>
      <c r="AI625" s="236">
        <f>Заполните_Список!AC534</f>
        <v>0</v>
      </c>
      <c r="AJ625" s="236">
        <f>Заполните_Список!AD534</f>
        <v>0</v>
      </c>
      <c r="AK625" s="236">
        <f>Заполните_Список!AE534</f>
        <v>0</v>
      </c>
      <c r="AL625" s="236">
        <f>Заполните_Список!AF534</f>
        <v>0</v>
      </c>
      <c r="AM625" s="236">
        <f>Заполните_Список!AG534</f>
        <v>0</v>
      </c>
      <c r="AN625" s="236">
        <f>Заполните_Список!AH534</f>
        <v>0</v>
      </c>
      <c r="AO625" s="236">
        <f>Заполните_Список!AI534</f>
        <v>0</v>
      </c>
      <c r="AP625" s="236">
        <f>Заполните_Список!AJ534</f>
        <v>0</v>
      </c>
      <c r="AQ625" s="236">
        <f>Заполните_Список!AK534</f>
        <v>0</v>
      </c>
    </row>
    <row r="626" spans="1:43" ht="18.75" customHeight="1">
      <c r="A626" s="243">
        <f>Заполните_Список!$B535</f>
        <v>623</v>
      </c>
      <c r="B626" s="244">
        <f>Заполните_Список!$C536</f>
        <v>0</v>
      </c>
      <c r="C626" s="258" t="str">
        <f t="shared" si="30"/>
        <v/>
      </c>
      <c r="D626" s="244">
        <f>Заполните_Список!$G536</f>
        <v>0</v>
      </c>
      <c r="E626" s="236"/>
      <c r="F626" s="243">
        <f t="shared" si="31"/>
        <v>623</v>
      </c>
      <c r="G626" s="236" t="e">
        <f>LEFT(Заполните_Список!$F536,FIND(" ",Заполните_Список!$F536,1)-1)</f>
        <v>#VALUE!</v>
      </c>
      <c r="H626" s="236" t="e">
        <f>MID(Заполните_Список!$F536,FIND(" ",Заполните_Список!$F536,1)+1,(FIND(" ",Заполните_Список!$F536,FIND(" ",Заполните_Список!$F536,1)+1)-FIND(" ",Заполните_Список!$F536,1))-1)</f>
        <v>#VALUE!</v>
      </c>
      <c r="I626" s="236" t="e">
        <f>RIGHT(Заполните_Список!$F536,LEN(Заполните_Список!$F536)-(FIND(" ",Заполните_Список!$F536,FIND(" ",Заполните_Список!$F536,1)+1)))</f>
        <v>#VALUE!</v>
      </c>
      <c r="J626" s="236"/>
      <c r="K626" s="347"/>
      <c r="L626" s="236"/>
      <c r="M626" s="236">
        <f>Заполните_Список!L536</f>
        <v>0</v>
      </c>
      <c r="N626" s="259" t="str">
        <f t="shared" si="32"/>
        <v/>
      </c>
      <c r="O626" s="236">
        <f>Заполните_Список!I536</f>
        <v>0</v>
      </c>
      <c r="P626" s="243"/>
      <c r="Q626" s="243"/>
      <c r="R626" s="243"/>
      <c r="S626" s="243"/>
      <c r="T626" s="236">
        <f>Заполните_Список!N535</f>
        <v>0</v>
      </c>
      <c r="U626" s="236">
        <f>Заполните_Список!O535</f>
        <v>0</v>
      </c>
      <c r="V626" s="236">
        <f>Заполните_Список!P535</f>
        <v>0</v>
      </c>
      <c r="W626" s="236">
        <f>Заполните_Список!Q535</f>
        <v>0</v>
      </c>
      <c r="X626" s="236">
        <f>Заполните_Список!R535</f>
        <v>0</v>
      </c>
      <c r="Y626" s="236">
        <f>Заполните_Список!S535</f>
        <v>0</v>
      </c>
      <c r="Z626" s="236">
        <f>Заполните_Список!T535</f>
        <v>0</v>
      </c>
      <c r="AA626" s="236">
        <f>Заполните_Список!U535</f>
        <v>0</v>
      </c>
      <c r="AB626" s="236">
        <f>Заполните_Список!V535</f>
        <v>0</v>
      </c>
      <c r="AC626" s="236">
        <f>Заполните_Список!W535</f>
        <v>0</v>
      </c>
      <c r="AD626" s="236">
        <f>Заполните_Список!X535</f>
        <v>0</v>
      </c>
      <c r="AE626" s="236">
        <f>Заполните_Список!Y535</f>
        <v>0</v>
      </c>
      <c r="AF626" s="236">
        <f>Заполните_Список!Z535</f>
        <v>0</v>
      </c>
      <c r="AG626" s="236">
        <f>Заполните_Список!AA535</f>
        <v>0</v>
      </c>
      <c r="AH626" s="236">
        <f>Заполните_Список!AB535</f>
        <v>0</v>
      </c>
      <c r="AI626" s="236">
        <f>Заполните_Список!AC535</f>
        <v>0</v>
      </c>
      <c r="AJ626" s="236">
        <f>Заполните_Список!AD535</f>
        <v>0</v>
      </c>
      <c r="AK626" s="236">
        <f>Заполните_Список!AE535</f>
        <v>0</v>
      </c>
      <c r="AL626" s="236">
        <f>Заполните_Список!AF535</f>
        <v>0</v>
      </c>
      <c r="AM626" s="236">
        <f>Заполните_Список!AG535</f>
        <v>0</v>
      </c>
      <c r="AN626" s="236">
        <f>Заполните_Список!AH535</f>
        <v>0</v>
      </c>
      <c r="AO626" s="236">
        <f>Заполните_Список!AI535</f>
        <v>0</v>
      </c>
      <c r="AP626" s="236">
        <f>Заполните_Список!AJ535</f>
        <v>0</v>
      </c>
      <c r="AQ626" s="236">
        <f>Заполните_Список!AK535</f>
        <v>0</v>
      </c>
    </row>
    <row r="627" spans="1:43" ht="18.75" customHeight="1">
      <c r="A627" s="243">
        <f>Заполните_Список!$B536</f>
        <v>624</v>
      </c>
      <c r="B627" s="244">
        <f>Заполните_Список!$C537</f>
        <v>0</v>
      </c>
      <c r="C627" s="258" t="str">
        <f t="shared" si="30"/>
        <v/>
      </c>
      <c r="D627" s="244">
        <f>Заполните_Список!$G537</f>
        <v>0</v>
      </c>
      <c r="E627" s="236"/>
      <c r="F627" s="243">
        <f t="shared" si="31"/>
        <v>624</v>
      </c>
      <c r="G627" s="236" t="e">
        <f>LEFT(Заполните_Список!$F537,FIND(" ",Заполните_Список!$F537,1)-1)</f>
        <v>#VALUE!</v>
      </c>
      <c r="H627" s="236" t="e">
        <f>MID(Заполните_Список!$F537,FIND(" ",Заполните_Список!$F537,1)+1,(FIND(" ",Заполните_Список!$F537,FIND(" ",Заполните_Список!$F537,1)+1)-FIND(" ",Заполните_Список!$F537,1))-1)</f>
        <v>#VALUE!</v>
      </c>
      <c r="I627" s="236" t="e">
        <f>RIGHT(Заполните_Список!$F537,LEN(Заполните_Список!$F537)-(FIND(" ",Заполните_Список!$F537,FIND(" ",Заполните_Список!$F537,1)+1)))</f>
        <v>#VALUE!</v>
      </c>
      <c r="J627" s="236"/>
      <c r="K627" s="347"/>
      <c r="L627" s="236"/>
      <c r="M627" s="236">
        <f>Заполните_Список!L537</f>
        <v>0</v>
      </c>
      <c r="N627" s="259" t="str">
        <f t="shared" si="32"/>
        <v/>
      </c>
      <c r="O627" s="236">
        <f>Заполните_Список!I537</f>
        <v>0</v>
      </c>
      <c r="P627" s="243"/>
      <c r="Q627" s="243"/>
      <c r="R627" s="243"/>
      <c r="S627" s="243"/>
      <c r="T627" s="236">
        <f>Заполните_Список!N536</f>
        <v>0</v>
      </c>
      <c r="U627" s="236">
        <f>Заполните_Список!O536</f>
        <v>0</v>
      </c>
      <c r="V627" s="236">
        <f>Заполните_Список!P536</f>
        <v>0</v>
      </c>
      <c r="W627" s="236">
        <f>Заполните_Список!Q536</f>
        <v>0</v>
      </c>
      <c r="X627" s="236">
        <f>Заполните_Список!R536</f>
        <v>0</v>
      </c>
      <c r="Y627" s="236">
        <f>Заполните_Список!S536</f>
        <v>0</v>
      </c>
      <c r="Z627" s="236">
        <f>Заполните_Список!T536</f>
        <v>0</v>
      </c>
      <c r="AA627" s="236">
        <f>Заполните_Список!U536</f>
        <v>0</v>
      </c>
      <c r="AB627" s="236">
        <f>Заполните_Список!V536</f>
        <v>0</v>
      </c>
      <c r="AC627" s="236">
        <f>Заполните_Список!W536</f>
        <v>0</v>
      </c>
      <c r="AD627" s="236">
        <f>Заполните_Список!X536</f>
        <v>0</v>
      </c>
      <c r="AE627" s="236">
        <f>Заполните_Список!Y536</f>
        <v>0</v>
      </c>
      <c r="AF627" s="236">
        <f>Заполните_Список!Z536</f>
        <v>0</v>
      </c>
      <c r="AG627" s="236">
        <f>Заполните_Список!AA536</f>
        <v>0</v>
      </c>
      <c r="AH627" s="236">
        <f>Заполните_Список!AB536</f>
        <v>0</v>
      </c>
      <c r="AI627" s="236">
        <f>Заполните_Список!AC536</f>
        <v>0</v>
      </c>
      <c r="AJ627" s="236">
        <f>Заполните_Список!AD536</f>
        <v>0</v>
      </c>
      <c r="AK627" s="236">
        <f>Заполните_Список!AE536</f>
        <v>0</v>
      </c>
      <c r="AL627" s="236">
        <f>Заполните_Список!AF536</f>
        <v>0</v>
      </c>
      <c r="AM627" s="236">
        <f>Заполните_Список!AG536</f>
        <v>0</v>
      </c>
      <c r="AN627" s="236">
        <f>Заполните_Список!AH536</f>
        <v>0</v>
      </c>
      <c r="AO627" s="236">
        <f>Заполните_Список!AI536</f>
        <v>0</v>
      </c>
      <c r="AP627" s="236">
        <f>Заполните_Список!AJ536</f>
        <v>0</v>
      </c>
      <c r="AQ627" s="236">
        <f>Заполните_Список!AK536</f>
        <v>0</v>
      </c>
    </row>
    <row r="628" spans="1:43" ht="18.75" customHeight="1">
      <c r="A628" s="243">
        <f>Заполните_Список!$B537</f>
        <v>625</v>
      </c>
      <c r="B628" s="244">
        <f>Заполните_Список!$C538</f>
        <v>0</v>
      </c>
      <c r="C628" s="258" t="str">
        <f t="shared" si="30"/>
        <v/>
      </c>
      <c r="D628" s="244">
        <f>Заполните_Список!$G538</f>
        <v>0</v>
      </c>
      <c r="E628" s="236"/>
      <c r="F628" s="243">
        <f t="shared" si="31"/>
        <v>625</v>
      </c>
      <c r="G628" s="236" t="e">
        <f>LEFT(Заполните_Список!$F538,FIND(" ",Заполните_Список!$F538,1)-1)</f>
        <v>#VALUE!</v>
      </c>
      <c r="H628" s="236" t="e">
        <f>MID(Заполните_Список!$F538,FIND(" ",Заполните_Список!$F538,1)+1,(FIND(" ",Заполните_Список!$F538,FIND(" ",Заполните_Список!$F538,1)+1)-FIND(" ",Заполните_Список!$F538,1))-1)</f>
        <v>#VALUE!</v>
      </c>
      <c r="I628" s="236" t="e">
        <f>RIGHT(Заполните_Список!$F538,LEN(Заполните_Список!$F538)-(FIND(" ",Заполните_Список!$F538,FIND(" ",Заполните_Список!$F538,1)+1)))</f>
        <v>#VALUE!</v>
      </c>
      <c r="J628" s="236"/>
      <c r="K628" s="347"/>
      <c r="L628" s="236"/>
      <c r="M628" s="236">
        <f>Заполните_Список!L538</f>
        <v>0</v>
      </c>
      <c r="N628" s="259" t="str">
        <f t="shared" si="32"/>
        <v/>
      </c>
      <c r="O628" s="236">
        <f>Заполните_Список!I538</f>
        <v>0</v>
      </c>
      <c r="P628" s="243"/>
      <c r="Q628" s="243"/>
      <c r="R628" s="243"/>
      <c r="S628" s="243"/>
      <c r="T628" s="236">
        <f>Заполните_Список!N537</f>
        <v>0</v>
      </c>
      <c r="U628" s="236">
        <f>Заполните_Список!O537</f>
        <v>0</v>
      </c>
      <c r="V628" s="236">
        <f>Заполните_Список!P537</f>
        <v>0</v>
      </c>
      <c r="W628" s="236">
        <f>Заполните_Список!Q537</f>
        <v>0</v>
      </c>
      <c r="X628" s="236">
        <f>Заполните_Список!R537</f>
        <v>0</v>
      </c>
      <c r="Y628" s="236">
        <f>Заполните_Список!S537</f>
        <v>0</v>
      </c>
      <c r="Z628" s="236">
        <f>Заполните_Список!T537</f>
        <v>0</v>
      </c>
      <c r="AA628" s="236">
        <f>Заполните_Список!U537</f>
        <v>0</v>
      </c>
      <c r="AB628" s="236">
        <f>Заполните_Список!V537</f>
        <v>0</v>
      </c>
      <c r="AC628" s="236">
        <f>Заполните_Список!W537</f>
        <v>0</v>
      </c>
      <c r="AD628" s="236">
        <f>Заполните_Список!X537</f>
        <v>0</v>
      </c>
      <c r="AE628" s="236">
        <f>Заполните_Список!Y537</f>
        <v>0</v>
      </c>
      <c r="AF628" s="236">
        <f>Заполните_Список!Z537</f>
        <v>0</v>
      </c>
      <c r="AG628" s="236">
        <f>Заполните_Список!AA537</f>
        <v>0</v>
      </c>
      <c r="AH628" s="236">
        <f>Заполните_Список!AB537</f>
        <v>0</v>
      </c>
      <c r="AI628" s="236">
        <f>Заполните_Список!AC537</f>
        <v>0</v>
      </c>
      <c r="AJ628" s="236">
        <f>Заполните_Список!AD537</f>
        <v>0</v>
      </c>
      <c r="AK628" s="236">
        <f>Заполните_Список!AE537</f>
        <v>0</v>
      </c>
      <c r="AL628" s="236">
        <f>Заполните_Список!AF537</f>
        <v>0</v>
      </c>
      <c r="AM628" s="236">
        <f>Заполните_Список!AG537</f>
        <v>0</v>
      </c>
      <c r="AN628" s="236">
        <f>Заполните_Список!AH537</f>
        <v>0</v>
      </c>
      <c r="AO628" s="236">
        <f>Заполните_Список!AI537</f>
        <v>0</v>
      </c>
      <c r="AP628" s="236">
        <f>Заполните_Список!AJ537</f>
        <v>0</v>
      </c>
      <c r="AQ628" s="236">
        <f>Заполните_Список!AK537</f>
        <v>0</v>
      </c>
    </row>
    <row r="629" spans="1:43" ht="18.75" customHeight="1">
      <c r="A629" s="243">
        <f>Заполните_Список!$B538</f>
        <v>626</v>
      </c>
      <c r="B629" s="244">
        <f>Заполните_Список!$C539</f>
        <v>0</v>
      </c>
      <c r="C629" s="258" t="str">
        <f t="shared" si="30"/>
        <v/>
      </c>
      <c r="D629" s="244">
        <f>Заполните_Список!$G539</f>
        <v>0</v>
      </c>
      <c r="E629" s="236"/>
      <c r="F629" s="243">
        <f t="shared" si="31"/>
        <v>626</v>
      </c>
      <c r="G629" s="236" t="e">
        <f>LEFT(Заполните_Список!$F539,FIND(" ",Заполните_Список!$F539,1)-1)</f>
        <v>#VALUE!</v>
      </c>
      <c r="H629" s="236" t="e">
        <f>MID(Заполните_Список!$F539,FIND(" ",Заполните_Список!$F539,1)+1,(FIND(" ",Заполните_Список!$F539,FIND(" ",Заполните_Список!$F539,1)+1)-FIND(" ",Заполните_Список!$F539,1))-1)</f>
        <v>#VALUE!</v>
      </c>
      <c r="I629" s="236" t="e">
        <f>RIGHT(Заполните_Список!$F539,LEN(Заполните_Список!$F539)-(FIND(" ",Заполните_Список!$F539,FIND(" ",Заполните_Список!$F539,1)+1)))</f>
        <v>#VALUE!</v>
      </c>
      <c r="J629" s="236"/>
      <c r="K629" s="347"/>
      <c r="L629" s="236"/>
      <c r="M629" s="236">
        <f>Заполните_Список!L539</f>
        <v>0</v>
      </c>
      <c r="N629" s="259" t="str">
        <f t="shared" si="32"/>
        <v/>
      </c>
      <c r="O629" s="236">
        <f>Заполните_Список!I539</f>
        <v>0</v>
      </c>
      <c r="P629" s="243"/>
      <c r="Q629" s="243"/>
      <c r="R629" s="243"/>
      <c r="S629" s="243"/>
      <c r="T629" s="236">
        <f>Заполните_Список!N538</f>
        <v>0</v>
      </c>
      <c r="U629" s="236">
        <f>Заполните_Список!O538</f>
        <v>0</v>
      </c>
      <c r="V629" s="236">
        <f>Заполните_Список!P538</f>
        <v>0</v>
      </c>
      <c r="W629" s="236">
        <f>Заполните_Список!Q538</f>
        <v>0</v>
      </c>
      <c r="X629" s="236">
        <f>Заполните_Список!R538</f>
        <v>0</v>
      </c>
      <c r="Y629" s="236">
        <f>Заполните_Список!S538</f>
        <v>0</v>
      </c>
      <c r="Z629" s="236">
        <f>Заполните_Список!T538</f>
        <v>0</v>
      </c>
      <c r="AA629" s="236">
        <f>Заполните_Список!U538</f>
        <v>0</v>
      </c>
      <c r="AB629" s="236">
        <f>Заполните_Список!V538</f>
        <v>0</v>
      </c>
      <c r="AC629" s="236">
        <f>Заполните_Список!W538</f>
        <v>0</v>
      </c>
      <c r="AD629" s="236">
        <f>Заполните_Список!X538</f>
        <v>0</v>
      </c>
      <c r="AE629" s="236">
        <f>Заполните_Список!Y538</f>
        <v>0</v>
      </c>
      <c r="AF629" s="236">
        <f>Заполните_Список!Z538</f>
        <v>0</v>
      </c>
      <c r="AG629" s="236">
        <f>Заполните_Список!AA538</f>
        <v>0</v>
      </c>
      <c r="AH629" s="236">
        <f>Заполните_Список!AB538</f>
        <v>0</v>
      </c>
      <c r="AI629" s="236">
        <f>Заполните_Список!AC538</f>
        <v>0</v>
      </c>
      <c r="AJ629" s="236">
        <f>Заполните_Список!AD538</f>
        <v>0</v>
      </c>
      <c r="AK629" s="236">
        <f>Заполните_Список!AE538</f>
        <v>0</v>
      </c>
      <c r="AL629" s="236">
        <f>Заполните_Список!AF538</f>
        <v>0</v>
      </c>
      <c r="AM629" s="236">
        <f>Заполните_Список!AG538</f>
        <v>0</v>
      </c>
      <c r="AN629" s="236">
        <f>Заполните_Список!AH538</f>
        <v>0</v>
      </c>
      <c r="AO629" s="236">
        <f>Заполните_Список!AI538</f>
        <v>0</v>
      </c>
      <c r="AP629" s="236">
        <f>Заполните_Список!AJ538</f>
        <v>0</v>
      </c>
      <c r="AQ629" s="236">
        <f>Заполните_Список!AK538</f>
        <v>0</v>
      </c>
    </row>
    <row r="630" spans="1:43" ht="18.75" customHeight="1">
      <c r="A630" s="243">
        <f>Заполните_Список!$B539</f>
        <v>627</v>
      </c>
      <c r="B630" s="244">
        <f>Заполните_Список!$C540</f>
        <v>0</v>
      </c>
      <c r="C630" s="258" t="str">
        <f t="shared" si="30"/>
        <v/>
      </c>
      <c r="D630" s="244">
        <f>Заполните_Список!$G540</f>
        <v>0</v>
      </c>
      <c r="E630" s="236"/>
      <c r="F630" s="243">
        <f t="shared" si="31"/>
        <v>627</v>
      </c>
      <c r="G630" s="236" t="e">
        <f>LEFT(Заполните_Список!$F540,FIND(" ",Заполните_Список!$F540,1)-1)</f>
        <v>#VALUE!</v>
      </c>
      <c r="H630" s="236" t="e">
        <f>MID(Заполните_Список!$F540,FIND(" ",Заполните_Список!$F540,1)+1,(FIND(" ",Заполните_Список!$F540,FIND(" ",Заполните_Список!$F540,1)+1)-FIND(" ",Заполните_Список!$F540,1))-1)</f>
        <v>#VALUE!</v>
      </c>
      <c r="I630" s="236" t="e">
        <f>RIGHT(Заполните_Список!$F540,LEN(Заполните_Список!$F540)-(FIND(" ",Заполните_Список!$F540,FIND(" ",Заполните_Список!$F540,1)+1)))</f>
        <v>#VALUE!</v>
      </c>
      <c r="J630" s="236"/>
      <c r="K630" s="347"/>
      <c r="L630" s="236"/>
      <c r="M630" s="236">
        <f>Заполните_Список!L540</f>
        <v>0</v>
      </c>
      <c r="N630" s="259" t="str">
        <f t="shared" si="32"/>
        <v/>
      </c>
      <c r="O630" s="236">
        <f>Заполните_Список!I540</f>
        <v>0</v>
      </c>
      <c r="P630" s="243"/>
      <c r="Q630" s="243"/>
      <c r="R630" s="243"/>
      <c r="S630" s="243"/>
      <c r="T630" s="236">
        <f>Заполните_Список!N539</f>
        <v>0</v>
      </c>
      <c r="U630" s="236">
        <f>Заполните_Список!O539</f>
        <v>0</v>
      </c>
      <c r="V630" s="236">
        <f>Заполните_Список!P539</f>
        <v>0</v>
      </c>
      <c r="W630" s="236">
        <f>Заполните_Список!Q539</f>
        <v>0</v>
      </c>
      <c r="X630" s="236">
        <f>Заполните_Список!R539</f>
        <v>0</v>
      </c>
      <c r="Y630" s="236">
        <f>Заполните_Список!S539</f>
        <v>0</v>
      </c>
      <c r="Z630" s="236">
        <f>Заполните_Список!T539</f>
        <v>0</v>
      </c>
      <c r="AA630" s="236">
        <f>Заполните_Список!U539</f>
        <v>0</v>
      </c>
      <c r="AB630" s="236">
        <f>Заполните_Список!V539</f>
        <v>0</v>
      </c>
      <c r="AC630" s="236">
        <f>Заполните_Список!W539</f>
        <v>0</v>
      </c>
      <c r="AD630" s="236">
        <f>Заполните_Список!X539</f>
        <v>0</v>
      </c>
      <c r="AE630" s="236">
        <f>Заполните_Список!Y539</f>
        <v>0</v>
      </c>
      <c r="AF630" s="236">
        <f>Заполните_Список!Z539</f>
        <v>0</v>
      </c>
      <c r="AG630" s="236">
        <f>Заполните_Список!AA539</f>
        <v>0</v>
      </c>
      <c r="AH630" s="236">
        <f>Заполните_Список!AB539</f>
        <v>0</v>
      </c>
      <c r="AI630" s="236">
        <f>Заполните_Список!AC539</f>
        <v>0</v>
      </c>
      <c r="AJ630" s="236">
        <f>Заполните_Список!AD539</f>
        <v>0</v>
      </c>
      <c r="AK630" s="236">
        <f>Заполните_Список!AE539</f>
        <v>0</v>
      </c>
      <c r="AL630" s="236">
        <f>Заполните_Список!AF539</f>
        <v>0</v>
      </c>
      <c r="AM630" s="236">
        <f>Заполните_Список!AG539</f>
        <v>0</v>
      </c>
      <c r="AN630" s="236">
        <f>Заполните_Список!AH539</f>
        <v>0</v>
      </c>
      <c r="AO630" s="236">
        <f>Заполните_Список!AI539</f>
        <v>0</v>
      </c>
      <c r="AP630" s="236">
        <f>Заполните_Список!AJ539</f>
        <v>0</v>
      </c>
      <c r="AQ630" s="236">
        <f>Заполните_Список!AK539</f>
        <v>0</v>
      </c>
    </row>
    <row r="631" spans="1:43" ht="18.75" customHeight="1">
      <c r="A631" s="243">
        <f>Заполните_Список!$B540</f>
        <v>628</v>
      </c>
      <c r="B631" s="244">
        <f>Заполните_Список!$C541</f>
        <v>0</v>
      </c>
      <c r="C631" s="258" t="str">
        <f t="shared" si="30"/>
        <v/>
      </c>
      <c r="D631" s="244">
        <f>Заполните_Список!$G541</f>
        <v>0</v>
      </c>
      <c r="E631" s="236"/>
      <c r="F631" s="243">
        <f t="shared" si="31"/>
        <v>628</v>
      </c>
      <c r="G631" s="236" t="e">
        <f>LEFT(Заполните_Список!$F541,FIND(" ",Заполните_Список!$F541,1)-1)</f>
        <v>#VALUE!</v>
      </c>
      <c r="H631" s="236" t="e">
        <f>MID(Заполните_Список!$F541,FIND(" ",Заполните_Список!$F541,1)+1,(FIND(" ",Заполните_Список!$F541,FIND(" ",Заполните_Список!$F541,1)+1)-FIND(" ",Заполните_Список!$F541,1))-1)</f>
        <v>#VALUE!</v>
      </c>
      <c r="I631" s="236" t="e">
        <f>RIGHT(Заполните_Список!$F541,LEN(Заполните_Список!$F541)-(FIND(" ",Заполните_Список!$F541,FIND(" ",Заполните_Список!$F541,1)+1)))</f>
        <v>#VALUE!</v>
      </c>
      <c r="J631" s="236"/>
      <c r="K631" s="347"/>
      <c r="L631" s="236"/>
      <c r="M631" s="236">
        <f>Заполните_Список!L541</f>
        <v>0</v>
      </c>
      <c r="N631" s="259" t="str">
        <f t="shared" si="32"/>
        <v/>
      </c>
      <c r="O631" s="236">
        <f>Заполните_Список!I541</f>
        <v>0</v>
      </c>
      <c r="P631" s="243"/>
      <c r="Q631" s="243"/>
      <c r="R631" s="243"/>
      <c r="S631" s="243"/>
      <c r="T631" s="236">
        <f>Заполните_Список!N540</f>
        <v>0</v>
      </c>
      <c r="U631" s="236">
        <f>Заполните_Список!O540</f>
        <v>0</v>
      </c>
      <c r="V631" s="236">
        <f>Заполните_Список!P540</f>
        <v>0</v>
      </c>
      <c r="W631" s="236">
        <f>Заполните_Список!Q540</f>
        <v>0</v>
      </c>
      <c r="X631" s="236">
        <f>Заполните_Список!R540</f>
        <v>0</v>
      </c>
      <c r="Y631" s="236">
        <f>Заполните_Список!S540</f>
        <v>0</v>
      </c>
      <c r="Z631" s="236">
        <f>Заполните_Список!T540</f>
        <v>0</v>
      </c>
      <c r="AA631" s="236">
        <f>Заполните_Список!U540</f>
        <v>0</v>
      </c>
      <c r="AB631" s="236">
        <f>Заполните_Список!V540</f>
        <v>0</v>
      </c>
      <c r="AC631" s="236">
        <f>Заполните_Список!W540</f>
        <v>0</v>
      </c>
      <c r="AD631" s="236">
        <f>Заполните_Список!X540</f>
        <v>0</v>
      </c>
      <c r="AE631" s="236">
        <f>Заполните_Список!Y540</f>
        <v>0</v>
      </c>
      <c r="AF631" s="236">
        <f>Заполните_Список!Z540</f>
        <v>0</v>
      </c>
      <c r="AG631" s="236">
        <f>Заполните_Список!AA540</f>
        <v>0</v>
      </c>
      <c r="AH631" s="236">
        <f>Заполните_Список!AB540</f>
        <v>0</v>
      </c>
      <c r="AI631" s="236">
        <f>Заполните_Список!AC540</f>
        <v>0</v>
      </c>
      <c r="AJ631" s="236">
        <f>Заполните_Список!AD540</f>
        <v>0</v>
      </c>
      <c r="AK631" s="236">
        <f>Заполните_Список!AE540</f>
        <v>0</v>
      </c>
      <c r="AL631" s="236">
        <f>Заполните_Список!AF540</f>
        <v>0</v>
      </c>
      <c r="AM631" s="236">
        <f>Заполните_Список!AG540</f>
        <v>0</v>
      </c>
      <c r="AN631" s="236">
        <f>Заполните_Список!AH540</f>
        <v>0</v>
      </c>
      <c r="AO631" s="236">
        <f>Заполните_Список!AI540</f>
        <v>0</v>
      </c>
      <c r="AP631" s="236">
        <f>Заполните_Список!AJ540</f>
        <v>0</v>
      </c>
      <c r="AQ631" s="236">
        <f>Заполните_Список!AK540</f>
        <v>0</v>
      </c>
    </row>
    <row r="632" spans="1:43" ht="18.75" customHeight="1">
      <c r="A632" s="243">
        <f>Заполните_Список!$B541</f>
        <v>629</v>
      </c>
      <c r="B632" s="244">
        <f>Заполните_Список!$C542</f>
        <v>0</v>
      </c>
      <c r="C632" s="258" t="str">
        <f t="shared" si="30"/>
        <v/>
      </c>
      <c r="D632" s="244">
        <f>Заполните_Список!$G542</f>
        <v>0</v>
      </c>
      <c r="E632" s="236"/>
      <c r="F632" s="243">
        <f t="shared" si="31"/>
        <v>629</v>
      </c>
      <c r="G632" s="236" t="e">
        <f>LEFT(Заполните_Список!$F542,FIND(" ",Заполните_Список!$F542,1)-1)</f>
        <v>#VALUE!</v>
      </c>
      <c r="H632" s="236" t="e">
        <f>MID(Заполните_Список!$F542,FIND(" ",Заполните_Список!$F542,1)+1,(FIND(" ",Заполните_Список!$F542,FIND(" ",Заполните_Список!$F542,1)+1)-FIND(" ",Заполните_Список!$F542,1))-1)</f>
        <v>#VALUE!</v>
      </c>
      <c r="I632" s="236" t="e">
        <f>RIGHT(Заполните_Список!$F542,LEN(Заполните_Список!$F542)-(FIND(" ",Заполните_Список!$F542,FIND(" ",Заполните_Список!$F542,1)+1)))</f>
        <v>#VALUE!</v>
      </c>
      <c r="J632" s="236"/>
      <c r="K632" s="347"/>
      <c r="L632" s="236"/>
      <c r="M632" s="236">
        <f>Заполните_Список!L542</f>
        <v>0</v>
      </c>
      <c r="N632" s="259" t="str">
        <f t="shared" si="32"/>
        <v/>
      </c>
      <c r="O632" s="236">
        <f>Заполните_Список!I542</f>
        <v>0</v>
      </c>
      <c r="P632" s="243"/>
      <c r="Q632" s="243"/>
      <c r="R632" s="243"/>
      <c r="S632" s="243"/>
      <c r="T632" s="236">
        <f>Заполните_Список!N541</f>
        <v>0</v>
      </c>
      <c r="U632" s="236">
        <f>Заполните_Список!O541</f>
        <v>0</v>
      </c>
      <c r="V632" s="236">
        <f>Заполните_Список!P541</f>
        <v>0</v>
      </c>
      <c r="W632" s="236">
        <f>Заполните_Список!Q541</f>
        <v>0</v>
      </c>
      <c r="X632" s="236">
        <f>Заполните_Список!R541</f>
        <v>0</v>
      </c>
      <c r="Y632" s="236">
        <f>Заполните_Список!S541</f>
        <v>0</v>
      </c>
      <c r="Z632" s="236">
        <f>Заполните_Список!T541</f>
        <v>0</v>
      </c>
      <c r="AA632" s="236">
        <f>Заполните_Список!U541</f>
        <v>0</v>
      </c>
      <c r="AB632" s="236">
        <f>Заполните_Список!V541</f>
        <v>0</v>
      </c>
      <c r="AC632" s="236">
        <f>Заполните_Список!W541</f>
        <v>0</v>
      </c>
      <c r="AD632" s="236">
        <f>Заполните_Список!X541</f>
        <v>0</v>
      </c>
      <c r="AE632" s="236">
        <f>Заполните_Список!Y541</f>
        <v>0</v>
      </c>
      <c r="AF632" s="236">
        <f>Заполните_Список!Z541</f>
        <v>0</v>
      </c>
      <c r="AG632" s="236">
        <f>Заполните_Список!AA541</f>
        <v>0</v>
      </c>
      <c r="AH632" s="236">
        <f>Заполните_Список!AB541</f>
        <v>0</v>
      </c>
      <c r="AI632" s="236">
        <f>Заполните_Список!AC541</f>
        <v>0</v>
      </c>
      <c r="AJ632" s="236">
        <f>Заполните_Список!AD541</f>
        <v>0</v>
      </c>
      <c r="AK632" s="236">
        <f>Заполните_Список!AE541</f>
        <v>0</v>
      </c>
      <c r="AL632" s="236">
        <f>Заполните_Список!AF541</f>
        <v>0</v>
      </c>
      <c r="AM632" s="236">
        <f>Заполните_Список!AG541</f>
        <v>0</v>
      </c>
      <c r="AN632" s="236">
        <f>Заполните_Список!AH541</f>
        <v>0</v>
      </c>
      <c r="AO632" s="236">
        <f>Заполните_Список!AI541</f>
        <v>0</v>
      </c>
      <c r="AP632" s="236">
        <f>Заполните_Список!AJ541</f>
        <v>0</v>
      </c>
      <c r="AQ632" s="236">
        <f>Заполните_Список!AK541</f>
        <v>0</v>
      </c>
    </row>
    <row r="633" spans="1:43" ht="18.75" customHeight="1">
      <c r="A633" s="243">
        <f>Заполните_Список!$B542</f>
        <v>630</v>
      </c>
      <c r="B633" s="244">
        <f>Заполните_Список!$C543</f>
        <v>0</v>
      </c>
      <c r="C633" s="258" t="str">
        <f t="shared" si="30"/>
        <v/>
      </c>
      <c r="D633" s="244">
        <f>Заполните_Список!$G543</f>
        <v>0</v>
      </c>
      <c r="E633" s="236"/>
      <c r="F633" s="243">
        <f t="shared" si="31"/>
        <v>630</v>
      </c>
      <c r="G633" s="236" t="e">
        <f>LEFT(Заполните_Список!$F543,FIND(" ",Заполните_Список!$F543,1)-1)</f>
        <v>#VALUE!</v>
      </c>
      <c r="H633" s="236" t="e">
        <f>MID(Заполните_Список!$F543,FIND(" ",Заполните_Список!$F543,1)+1,(FIND(" ",Заполните_Список!$F543,FIND(" ",Заполните_Список!$F543,1)+1)-FIND(" ",Заполните_Список!$F543,1))-1)</f>
        <v>#VALUE!</v>
      </c>
      <c r="I633" s="236" t="e">
        <f>RIGHT(Заполните_Список!$F543,LEN(Заполните_Список!$F543)-(FIND(" ",Заполните_Список!$F543,FIND(" ",Заполните_Список!$F543,1)+1)))</f>
        <v>#VALUE!</v>
      </c>
      <c r="J633" s="236"/>
      <c r="K633" s="347"/>
      <c r="L633" s="236"/>
      <c r="M633" s="236">
        <f>Заполните_Список!L543</f>
        <v>0</v>
      </c>
      <c r="N633" s="259" t="str">
        <f t="shared" si="32"/>
        <v/>
      </c>
      <c r="O633" s="236">
        <f>Заполните_Список!I543</f>
        <v>0</v>
      </c>
      <c r="P633" s="243"/>
      <c r="Q633" s="243"/>
      <c r="R633" s="243"/>
      <c r="S633" s="243"/>
      <c r="T633" s="236">
        <f>Заполните_Список!N542</f>
        <v>0</v>
      </c>
      <c r="U633" s="236">
        <f>Заполните_Список!O542</f>
        <v>0</v>
      </c>
      <c r="V633" s="236">
        <f>Заполните_Список!P542</f>
        <v>0</v>
      </c>
      <c r="W633" s="236">
        <f>Заполните_Список!Q542</f>
        <v>0</v>
      </c>
      <c r="X633" s="236">
        <f>Заполните_Список!R542</f>
        <v>0</v>
      </c>
      <c r="Y633" s="236">
        <f>Заполните_Список!S542</f>
        <v>0</v>
      </c>
      <c r="Z633" s="236">
        <f>Заполните_Список!T542</f>
        <v>0</v>
      </c>
      <c r="AA633" s="236">
        <f>Заполните_Список!U542</f>
        <v>0</v>
      </c>
      <c r="AB633" s="236">
        <f>Заполните_Список!V542</f>
        <v>0</v>
      </c>
      <c r="AC633" s="236">
        <f>Заполните_Список!W542</f>
        <v>0</v>
      </c>
      <c r="AD633" s="236">
        <f>Заполните_Список!X542</f>
        <v>0</v>
      </c>
      <c r="AE633" s="236">
        <f>Заполните_Список!Y542</f>
        <v>0</v>
      </c>
      <c r="AF633" s="236">
        <f>Заполните_Список!Z542</f>
        <v>0</v>
      </c>
      <c r="AG633" s="236">
        <f>Заполните_Список!AA542</f>
        <v>0</v>
      </c>
      <c r="AH633" s="236">
        <f>Заполните_Список!AB542</f>
        <v>0</v>
      </c>
      <c r="AI633" s="236">
        <f>Заполните_Список!AC542</f>
        <v>0</v>
      </c>
      <c r="AJ633" s="236">
        <f>Заполните_Список!AD542</f>
        <v>0</v>
      </c>
      <c r="AK633" s="236">
        <f>Заполните_Список!AE542</f>
        <v>0</v>
      </c>
      <c r="AL633" s="236">
        <f>Заполните_Список!AF542</f>
        <v>0</v>
      </c>
      <c r="AM633" s="236">
        <f>Заполните_Список!AG542</f>
        <v>0</v>
      </c>
      <c r="AN633" s="236">
        <f>Заполните_Список!AH542</f>
        <v>0</v>
      </c>
      <c r="AO633" s="236">
        <f>Заполните_Список!AI542</f>
        <v>0</v>
      </c>
      <c r="AP633" s="236">
        <f>Заполните_Список!AJ542</f>
        <v>0</v>
      </c>
      <c r="AQ633" s="236">
        <f>Заполните_Список!AK542</f>
        <v>0</v>
      </c>
    </row>
    <row r="634" spans="1:43" ht="18.75" customHeight="1">
      <c r="A634" s="243">
        <f>Заполните_Список!$B543</f>
        <v>631</v>
      </c>
      <c r="B634" s="244">
        <f>Заполните_Список!$C544</f>
        <v>0</v>
      </c>
      <c r="C634" s="258" t="str">
        <f t="shared" si="30"/>
        <v/>
      </c>
      <c r="D634" s="244">
        <f>Заполните_Список!$G544</f>
        <v>0</v>
      </c>
      <c r="E634" s="236"/>
      <c r="F634" s="243">
        <f t="shared" si="31"/>
        <v>631</v>
      </c>
      <c r="G634" s="236" t="e">
        <f>LEFT(Заполните_Список!$F544,FIND(" ",Заполните_Список!$F544,1)-1)</f>
        <v>#VALUE!</v>
      </c>
      <c r="H634" s="236" t="e">
        <f>MID(Заполните_Список!$F544,FIND(" ",Заполните_Список!$F544,1)+1,(FIND(" ",Заполните_Список!$F544,FIND(" ",Заполните_Список!$F544,1)+1)-FIND(" ",Заполните_Список!$F544,1))-1)</f>
        <v>#VALUE!</v>
      </c>
      <c r="I634" s="236" t="e">
        <f>RIGHT(Заполните_Список!$F544,LEN(Заполните_Список!$F544)-(FIND(" ",Заполните_Список!$F544,FIND(" ",Заполните_Список!$F544,1)+1)))</f>
        <v>#VALUE!</v>
      </c>
      <c r="J634" s="236"/>
      <c r="K634" s="347"/>
      <c r="L634" s="236"/>
      <c r="M634" s="236">
        <f>Заполните_Список!L544</f>
        <v>0</v>
      </c>
      <c r="N634" s="259" t="str">
        <f t="shared" si="32"/>
        <v/>
      </c>
      <c r="O634" s="236">
        <f>Заполните_Список!I544</f>
        <v>0</v>
      </c>
      <c r="P634" s="243"/>
      <c r="Q634" s="243"/>
      <c r="R634" s="243"/>
      <c r="S634" s="243"/>
      <c r="T634" s="236">
        <f>Заполните_Список!N543</f>
        <v>0</v>
      </c>
      <c r="U634" s="236">
        <f>Заполните_Список!O543</f>
        <v>0</v>
      </c>
      <c r="V634" s="236">
        <f>Заполните_Список!P543</f>
        <v>0</v>
      </c>
      <c r="W634" s="236">
        <f>Заполните_Список!Q543</f>
        <v>0</v>
      </c>
      <c r="X634" s="236">
        <f>Заполните_Список!R543</f>
        <v>0</v>
      </c>
      <c r="Y634" s="236">
        <f>Заполните_Список!S543</f>
        <v>0</v>
      </c>
      <c r="Z634" s="236">
        <f>Заполните_Список!T543</f>
        <v>0</v>
      </c>
      <c r="AA634" s="236">
        <f>Заполните_Список!U543</f>
        <v>0</v>
      </c>
      <c r="AB634" s="236">
        <f>Заполните_Список!V543</f>
        <v>0</v>
      </c>
      <c r="AC634" s="236">
        <f>Заполните_Список!W543</f>
        <v>0</v>
      </c>
      <c r="AD634" s="236">
        <f>Заполните_Список!X543</f>
        <v>0</v>
      </c>
      <c r="AE634" s="236">
        <f>Заполните_Список!Y543</f>
        <v>0</v>
      </c>
      <c r="AF634" s="236">
        <f>Заполните_Список!Z543</f>
        <v>0</v>
      </c>
      <c r="AG634" s="236">
        <f>Заполните_Список!AA543</f>
        <v>0</v>
      </c>
      <c r="AH634" s="236">
        <f>Заполните_Список!AB543</f>
        <v>0</v>
      </c>
      <c r="AI634" s="236">
        <f>Заполните_Список!AC543</f>
        <v>0</v>
      </c>
      <c r="AJ634" s="236">
        <f>Заполните_Список!AD543</f>
        <v>0</v>
      </c>
      <c r="AK634" s="236">
        <f>Заполните_Список!AE543</f>
        <v>0</v>
      </c>
      <c r="AL634" s="236">
        <f>Заполните_Список!AF543</f>
        <v>0</v>
      </c>
      <c r="AM634" s="236">
        <f>Заполните_Список!AG543</f>
        <v>0</v>
      </c>
      <c r="AN634" s="236">
        <f>Заполните_Список!AH543</f>
        <v>0</v>
      </c>
      <c r="AO634" s="236">
        <f>Заполните_Список!AI543</f>
        <v>0</v>
      </c>
      <c r="AP634" s="236">
        <f>Заполните_Список!AJ543</f>
        <v>0</v>
      </c>
      <c r="AQ634" s="236">
        <f>Заполните_Список!AK543</f>
        <v>0</v>
      </c>
    </row>
    <row r="635" spans="1:43" ht="18.75" customHeight="1">
      <c r="A635" s="243">
        <f>Заполните_Список!$B544</f>
        <v>632</v>
      </c>
      <c r="B635" s="244">
        <f>Заполните_Список!$C545</f>
        <v>0</v>
      </c>
      <c r="C635" s="258" t="str">
        <f t="shared" si="30"/>
        <v/>
      </c>
      <c r="D635" s="244">
        <f>Заполните_Список!$G545</f>
        <v>0</v>
      </c>
      <c r="E635" s="236"/>
      <c r="F635" s="243">
        <f t="shared" si="31"/>
        <v>632</v>
      </c>
      <c r="G635" s="236" t="e">
        <f>LEFT(Заполните_Список!$F545,FIND(" ",Заполните_Список!$F545,1)-1)</f>
        <v>#VALUE!</v>
      </c>
      <c r="H635" s="236" t="e">
        <f>MID(Заполните_Список!$F545,FIND(" ",Заполните_Список!$F545,1)+1,(FIND(" ",Заполните_Список!$F545,FIND(" ",Заполните_Список!$F545,1)+1)-FIND(" ",Заполните_Список!$F545,1))-1)</f>
        <v>#VALUE!</v>
      </c>
      <c r="I635" s="236" t="e">
        <f>RIGHT(Заполните_Список!$F545,LEN(Заполните_Список!$F545)-(FIND(" ",Заполните_Список!$F545,FIND(" ",Заполните_Список!$F545,1)+1)))</f>
        <v>#VALUE!</v>
      </c>
      <c r="J635" s="236"/>
      <c r="K635" s="347"/>
      <c r="L635" s="236"/>
      <c r="M635" s="236">
        <f>Заполните_Список!L545</f>
        <v>0</v>
      </c>
      <c r="N635" s="259" t="str">
        <f t="shared" si="32"/>
        <v/>
      </c>
      <c r="O635" s="236">
        <f>Заполните_Список!I545</f>
        <v>0</v>
      </c>
      <c r="P635" s="243"/>
      <c r="Q635" s="243"/>
      <c r="R635" s="243"/>
      <c r="S635" s="243"/>
      <c r="T635" s="236">
        <f>Заполните_Список!N544</f>
        <v>0</v>
      </c>
      <c r="U635" s="236">
        <f>Заполните_Список!O544</f>
        <v>0</v>
      </c>
      <c r="V635" s="236">
        <f>Заполните_Список!P544</f>
        <v>0</v>
      </c>
      <c r="W635" s="236">
        <f>Заполните_Список!Q544</f>
        <v>0</v>
      </c>
      <c r="X635" s="236">
        <f>Заполните_Список!R544</f>
        <v>0</v>
      </c>
      <c r="Y635" s="236">
        <f>Заполните_Список!S544</f>
        <v>0</v>
      </c>
      <c r="Z635" s="236">
        <f>Заполните_Список!T544</f>
        <v>0</v>
      </c>
      <c r="AA635" s="236">
        <f>Заполните_Список!U544</f>
        <v>0</v>
      </c>
      <c r="AB635" s="236">
        <f>Заполните_Список!V544</f>
        <v>0</v>
      </c>
      <c r="AC635" s="236">
        <f>Заполните_Список!W544</f>
        <v>0</v>
      </c>
      <c r="AD635" s="236">
        <f>Заполните_Список!X544</f>
        <v>0</v>
      </c>
      <c r="AE635" s="236">
        <f>Заполните_Список!Y544</f>
        <v>0</v>
      </c>
      <c r="AF635" s="236">
        <f>Заполните_Список!Z544</f>
        <v>0</v>
      </c>
      <c r="AG635" s="236">
        <f>Заполните_Список!AA544</f>
        <v>0</v>
      </c>
      <c r="AH635" s="236">
        <f>Заполните_Список!AB544</f>
        <v>0</v>
      </c>
      <c r="AI635" s="236">
        <f>Заполните_Список!AC544</f>
        <v>0</v>
      </c>
      <c r="AJ635" s="236">
        <f>Заполните_Список!AD544</f>
        <v>0</v>
      </c>
      <c r="AK635" s="236">
        <f>Заполните_Список!AE544</f>
        <v>0</v>
      </c>
      <c r="AL635" s="236">
        <f>Заполните_Список!AF544</f>
        <v>0</v>
      </c>
      <c r="AM635" s="236">
        <f>Заполните_Список!AG544</f>
        <v>0</v>
      </c>
      <c r="AN635" s="236">
        <f>Заполните_Список!AH544</f>
        <v>0</v>
      </c>
      <c r="AO635" s="236">
        <f>Заполните_Список!AI544</f>
        <v>0</v>
      </c>
      <c r="AP635" s="236">
        <f>Заполните_Список!AJ544</f>
        <v>0</v>
      </c>
      <c r="AQ635" s="236">
        <f>Заполните_Список!AK544</f>
        <v>0</v>
      </c>
    </row>
    <row r="636" spans="1:43" ht="18.75" customHeight="1">
      <c r="A636" s="243">
        <f>Заполните_Список!$B545</f>
        <v>633</v>
      </c>
      <c r="B636" s="244">
        <f>Заполните_Список!$C546</f>
        <v>0</v>
      </c>
      <c r="C636" s="258" t="str">
        <f t="shared" si="30"/>
        <v/>
      </c>
      <c r="D636" s="244">
        <f>Заполните_Список!$G546</f>
        <v>0</v>
      </c>
      <c r="E636" s="236"/>
      <c r="F636" s="243">
        <f t="shared" si="31"/>
        <v>633</v>
      </c>
      <c r="G636" s="236" t="e">
        <f>LEFT(Заполните_Список!$F546,FIND(" ",Заполните_Список!$F546,1)-1)</f>
        <v>#VALUE!</v>
      </c>
      <c r="H636" s="236" t="e">
        <f>MID(Заполните_Список!$F546,FIND(" ",Заполните_Список!$F546,1)+1,(FIND(" ",Заполните_Список!$F546,FIND(" ",Заполните_Список!$F546,1)+1)-FIND(" ",Заполните_Список!$F546,1))-1)</f>
        <v>#VALUE!</v>
      </c>
      <c r="I636" s="236" t="e">
        <f>RIGHT(Заполните_Список!$F546,LEN(Заполните_Список!$F546)-(FIND(" ",Заполните_Список!$F546,FIND(" ",Заполните_Список!$F546,1)+1)))</f>
        <v>#VALUE!</v>
      </c>
      <c r="J636" s="236"/>
      <c r="K636" s="347"/>
      <c r="L636" s="236"/>
      <c r="M636" s="236">
        <f>Заполните_Список!L546</f>
        <v>0</v>
      </c>
      <c r="N636" s="259" t="str">
        <f t="shared" si="32"/>
        <v/>
      </c>
      <c r="O636" s="236">
        <f>Заполните_Список!I546</f>
        <v>0</v>
      </c>
      <c r="P636" s="243"/>
      <c r="Q636" s="243"/>
      <c r="R636" s="243"/>
      <c r="S636" s="243"/>
      <c r="T636" s="236">
        <f>Заполните_Список!N545</f>
        <v>0</v>
      </c>
      <c r="U636" s="236">
        <f>Заполните_Список!O545</f>
        <v>0</v>
      </c>
      <c r="V636" s="236">
        <f>Заполните_Список!P545</f>
        <v>0</v>
      </c>
      <c r="W636" s="236">
        <f>Заполните_Список!Q545</f>
        <v>0</v>
      </c>
      <c r="X636" s="236">
        <f>Заполните_Список!R545</f>
        <v>0</v>
      </c>
      <c r="Y636" s="236">
        <f>Заполните_Список!S545</f>
        <v>0</v>
      </c>
      <c r="Z636" s="236">
        <f>Заполните_Список!T545</f>
        <v>0</v>
      </c>
      <c r="AA636" s="236">
        <f>Заполните_Список!U545</f>
        <v>0</v>
      </c>
      <c r="AB636" s="236">
        <f>Заполните_Список!V545</f>
        <v>0</v>
      </c>
      <c r="AC636" s="236">
        <f>Заполните_Список!W545</f>
        <v>0</v>
      </c>
      <c r="AD636" s="236">
        <f>Заполните_Список!X545</f>
        <v>0</v>
      </c>
      <c r="AE636" s="236">
        <f>Заполните_Список!Y545</f>
        <v>0</v>
      </c>
      <c r="AF636" s="236">
        <f>Заполните_Список!Z545</f>
        <v>0</v>
      </c>
      <c r="AG636" s="236">
        <f>Заполните_Список!AA545</f>
        <v>0</v>
      </c>
      <c r="AH636" s="236">
        <f>Заполните_Список!AB545</f>
        <v>0</v>
      </c>
      <c r="AI636" s="236">
        <f>Заполните_Список!AC545</f>
        <v>0</v>
      </c>
      <c r="AJ636" s="236">
        <f>Заполните_Список!AD545</f>
        <v>0</v>
      </c>
      <c r="AK636" s="236">
        <f>Заполните_Список!AE545</f>
        <v>0</v>
      </c>
      <c r="AL636" s="236">
        <f>Заполните_Список!AF545</f>
        <v>0</v>
      </c>
      <c r="AM636" s="236">
        <f>Заполните_Список!AG545</f>
        <v>0</v>
      </c>
      <c r="AN636" s="236">
        <f>Заполните_Список!AH545</f>
        <v>0</v>
      </c>
      <c r="AO636" s="236">
        <f>Заполните_Список!AI545</f>
        <v>0</v>
      </c>
      <c r="AP636" s="236">
        <f>Заполните_Список!AJ545</f>
        <v>0</v>
      </c>
      <c r="AQ636" s="236">
        <f>Заполните_Список!AK545</f>
        <v>0</v>
      </c>
    </row>
    <row r="637" spans="1:43" ht="18.75" customHeight="1">
      <c r="A637" s="243">
        <f>Заполните_Список!$B546</f>
        <v>634</v>
      </c>
      <c r="B637" s="244">
        <f>Заполните_Список!$C547</f>
        <v>0</v>
      </c>
      <c r="C637" s="258" t="str">
        <f t="shared" si="30"/>
        <v/>
      </c>
      <c r="D637" s="244">
        <f>Заполните_Список!$G547</f>
        <v>0</v>
      </c>
      <c r="E637" s="236"/>
      <c r="F637" s="243">
        <f t="shared" si="31"/>
        <v>634</v>
      </c>
      <c r="G637" s="236" t="e">
        <f>LEFT(Заполните_Список!$F547,FIND(" ",Заполните_Список!$F547,1)-1)</f>
        <v>#VALUE!</v>
      </c>
      <c r="H637" s="236" t="e">
        <f>MID(Заполните_Список!$F547,FIND(" ",Заполните_Список!$F547,1)+1,(FIND(" ",Заполните_Список!$F547,FIND(" ",Заполните_Список!$F547,1)+1)-FIND(" ",Заполните_Список!$F547,1))-1)</f>
        <v>#VALUE!</v>
      </c>
      <c r="I637" s="236" t="e">
        <f>RIGHT(Заполните_Список!$F547,LEN(Заполните_Список!$F547)-(FIND(" ",Заполните_Список!$F547,FIND(" ",Заполните_Список!$F547,1)+1)))</f>
        <v>#VALUE!</v>
      </c>
      <c r="J637" s="236"/>
      <c r="K637" s="347"/>
      <c r="L637" s="236"/>
      <c r="M637" s="236">
        <f>Заполните_Список!L547</f>
        <v>0</v>
      </c>
      <c r="N637" s="259" t="str">
        <f t="shared" si="32"/>
        <v/>
      </c>
      <c r="O637" s="236">
        <f>Заполните_Список!I547</f>
        <v>0</v>
      </c>
      <c r="P637" s="243"/>
      <c r="Q637" s="243"/>
      <c r="R637" s="243"/>
      <c r="S637" s="243"/>
      <c r="T637" s="236">
        <f>Заполните_Список!N546</f>
        <v>0</v>
      </c>
      <c r="U637" s="236">
        <f>Заполните_Список!O546</f>
        <v>0</v>
      </c>
      <c r="V637" s="236">
        <f>Заполните_Список!P546</f>
        <v>0</v>
      </c>
      <c r="W637" s="236">
        <f>Заполните_Список!Q546</f>
        <v>0</v>
      </c>
      <c r="X637" s="236">
        <f>Заполните_Список!R546</f>
        <v>0</v>
      </c>
      <c r="Y637" s="236">
        <f>Заполните_Список!S546</f>
        <v>0</v>
      </c>
      <c r="Z637" s="236">
        <f>Заполните_Список!T546</f>
        <v>0</v>
      </c>
      <c r="AA637" s="236">
        <f>Заполните_Список!U546</f>
        <v>0</v>
      </c>
      <c r="AB637" s="236">
        <f>Заполните_Список!V546</f>
        <v>0</v>
      </c>
      <c r="AC637" s="236">
        <f>Заполните_Список!W546</f>
        <v>0</v>
      </c>
      <c r="AD637" s="236">
        <f>Заполните_Список!X546</f>
        <v>0</v>
      </c>
      <c r="AE637" s="236">
        <f>Заполните_Список!Y546</f>
        <v>0</v>
      </c>
      <c r="AF637" s="236">
        <f>Заполните_Список!Z546</f>
        <v>0</v>
      </c>
      <c r="AG637" s="236">
        <f>Заполните_Список!AA546</f>
        <v>0</v>
      </c>
      <c r="AH637" s="236">
        <f>Заполните_Список!AB546</f>
        <v>0</v>
      </c>
      <c r="AI637" s="236">
        <f>Заполните_Список!AC546</f>
        <v>0</v>
      </c>
      <c r="AJ637" s="236">
        <f>Заполните_Список!AD546</f>
        <v>0</v>
      </c>
      <c r="AK637" s="236">
        <f>Заполните_Список!AE546</f>
        <v>0</v>
      </c>
      <c r="AL637" s="236">
        <f>Заполните_Список!AF546</f>
        <v>0</v>
      </c>
      <c r="AM637" s="236">
        <f>Заполните_Список!AG546</f>
        <v>0</v>
      </c>
      <c r="AN637" s="236">
        <f>Заполните_Список!AH546</f>
        <v>0</v>
      </c>
      <c r="AO637" s="236">
        <f>Заполните_Список!AI546</f>
        <v>0</v>
      </c>
      <c r="AP637" s="236">
        <f>Заполните_Список!AJ546</f>
        <v>0</v>
      </c>
      <c r="AQ637" s="236">
        <f>Заполните_Список!AK546</f>
        <v>0</v>
      </c>
    </row>
    <row r="638" spans="1:43" ht="18.75" customHeight="1">
      <c r="A638" s="243">
        <f>Заполните_Список!$B547</f>
        <v>635</v>
      </c>
      <c r="B638" s="244">
        <f>Заполните_Список!$C548</f>
        <v>0</v>
      </c>
      <c r="C638" s="258" t="str">
        <f t="shared" si="30"/>
        <v/>
      </c>
      <c r="D638" s="244">
        <f>Заполните_Список!$G548</f>
        <v>0</v>
      </c>
      <c r="E638" s="236"/>
      <c r="F638" s="243">
        <f t="shared" si="31"/>
        <v>635</v>
      </c>
      <c r="G638" s="236" t="e">
        <f>LEFT(Заполните_Список!$F548,FIND(" ",Заполните_Список!$F548,1)-1)</f>
        <v>#VALUE!</v>
      </c>
      <c r="H638" s="236" t="e">
        <f>MID(Заполните_Список!$F548,FIND(" ",Заполните_Список!$F548,1)+1,(FIND(" ",Заполните_Список!$F548,FIND(" ",Заполните_Список!$F548,1)+1)-FIND(" ",Заполните_Список!$F548,1))-1)</f>
        <v>#VALUE!</v>
      </c>
      <c r="I638" s="236" t="e">
        <f>RIGHT(Заполните_Список!$F548,LEN(Заполните_Список!$F548)-(FIND(" ",Заполните_Список!$F548,FIND(" ",Заполните_Список!$F548,1)+1)))</f>
        <v>#VALUE!</v>
      </c>
      <c r="J638" s="236"/>
      <c r="K638" s="347"/>
      <c r="L638" s="236"/>
      <c r="M638" s="236">
        <f>Заполните_Список!L548</f>
        <v>0</v>
      </c>
      <c r="N638" s="259" t="str">
        <f t="shared" si="32"/>
        <v/>
      </c>
      <c r="O638" s="236">
        <f>Заполните_Список!I548</f>
        <v>0</v>
      </c>
      <c r="P638" s="243"/>
      <c r="Q638" s="243"/>
      <c r="R638" s="243"/>
      <c r="S638" s="243"/>
      <c r="T638" s="236">
        <f>Заполните_Список!N547</f>
        <v>0</v>
      </c>
      <c r="U638" s="236">
        <f>Заполните_Список!O547</f>
        <v>0</v>
      </c>
      <c r="V638" s="236">
        <f>Заполните_Список!P547</f>
        <v>0</v>
      </c>
      <c r="W638" s="236">
        <f>Заполните_Список!Q547</f>
        <v>0</v>
      </c>
      <c r="X638" s="236">
        <f>Заполните_Список!R547</f>
        <v>0</v>
      </c>
      <c r="Y638" s="236">
        <f>Заполните_Список!S547</f>
        <v>0</v>
      </c>
      <c r="Z638" s="236">
        <f>Заполните_Список!T547</f>
        <v>0</v>
      </c>
      <c r="AA638" s="236">
        <f>Заполните_Список!U547</f>
        <v>0</v>
      </c>
      <c r="AB638" s="236">
        <f>Заполните_Список!V547</f>
        <v>0</v>
      </c>
      <c r="AC638" s="236">
        <f>Заполните_Список!W547</f>
        <v>0</v>
      </c>
      <c r="AD638" s="236">
        <f>Заполните_Список!X547</f>
        <v>0</v>
      </c>
      <c r="AE638" s="236">
        <f>Заполните_Список!Y547</f>
        <v>0</v>
      </c>
      <c r="AF638" s="236">
        <f>Заполните_Список!Z547</f>
        <v>0</v>
      </c>
      <c r="AG638" s="236">
        <f>Заполните_Список!AA547</f>
        <v>0</v>
      </c>
      <c r="AH638" s="236">
        <f>Заполните_Список!AB547</f>
        <v>0</v>
      </c>
      <c r="AI638" s="236">
        <f>Заполните_Список!AC547</f>
        <v>0</v>
      </c>
      <c r="AJ638" s="236">
        <f>Заполните_Список!AD547</f>
        <v>0</v>
      </c>
      <c r="AK638" s="236">
        <f>Заполните_Список!AE547</f>
        <v>0</v>
      </c>
      <c r="AL638" s="236">
        <f>Заполните_Список!AF547</f>
        <v>0</v>
      </c>
      <c r="AM638" s="236">
        <f>Заполните_Список!AG547</f>
        <v>0</v>
      </c>
      <c r="AN638" s="236">
        <f>Заполните_Список!AH547</f>
        <v>0</v>
      </c>
      <c r="AO638" s="236">
        <f>Заполните_Список!AI547</f>
        <v>0</v>
      </c>
      <c r="AP638" s="236">
        <f>Заполните_Список!AJ547</f>
        <v>0</v>
      </c>
      <c r="AQ638" s="236">
        <f>Заполните_Список!AK547</f>
        <v>0</v>
      </c>
    </row>
    <row r="639" spans="1:43" ht="18.75" customHeight="1">
      <c r="A639" s="243">
        <f>Заполните_Список!$B548</f>
        <v>636</v>
      </c>
      <c r="B639" s="244">
        <f>Заполните_Список!$C549</f>
        <v>0</v>
      </c>
      <c r="C639" s="258" t="str">
        <f t="shared" si="30"/>
        <v/>
      </c>
      <c r="D639" s="244">
        <f>Заполните_Список!$G549</f>
        <v>0</v>
      </c>
      <c r="E639" s="236"/>
      <c r="F639" s="243">
        <f t="shared" si="31"/>
        <v>636</v>
      </c>
      <c r="G639" s="236" t="e">
        <f>LEFT(Заполните_Список!$F549,FIND(" ",Заполните_Список!$F549,1)-1)</f>
        <v>#VALUE!</v>
      </c>
      <c r="H639" s="236" t="e">
        <f>MID(Заполните_Список!$F549,FIND(" ",Заполните_Список!$F549,1)+1,(FIND(" ",Заполните_Список!$F549,FIND(" ",Заполните_Список!$F549,1)+1)-FIND(" ",Заполните_Список!$F549,1))-1)</f>
        <v>#VALUE!</v>
      </c>
      <c r="I639" s="236" t="e">
        <f>RIGHT(Заполните_Список!$F549,LEN(Заполните_Список!$F549)-(FIND(" ",Заполните_Список!$F549,FIND(" ",Заполните_Список!$F549,1)+1)))</f>
        <v>#VALUE!</v>
      </c>
      <c r="J639" s="236"/>
      <c r="K639" s="347"/>
      <c r="L639" s="236"/>
      <c r="M639" s="236">
        <f>Заполните_Список!L549</f>
        <v>0</v>
      </c>
      <c r="N639" s="259" t="str">
        <f t="shared" si="32"/>
        <v/>
      </c>
      <c r="O639" s="236">
        <f>Заполните_Список!I549</f>
        <v>0</v>
      </c>
      <c r="P639" s="243"/>
      <c r="Q639" s="243"/>
      <c r="R639" s="243"/>
      <c r="S639" s="243"/>
      <c r="T639" s="236">
        <f>Заполните_Список!N548</f>
        <v>0</v>
      </c>
      <c r="U639" s="236">
        <f>Заполните_Список!O548</f>
        <v>0</v>
      </c>
      <c r="V639" s="236">
        <f>Заполните_Список!P548</f>
        <v>0</v>
      </c>
      <c r="W639" s="236">
        <f>Заполните_Список!Q548</f>
        <v>0</v>
      </c>
      <c r="X639" s="236">
        <f>Заполните_Список!R548</f>
        <v>0</v>
      </c>
      <c r="Y639" s="236">
        <f>Заполните_Список!S548</f>
        <v>0</v>
      </c>
      <c r="Z639" s="236">
        <f>Заполните_Список!T548</f>
        <v>0</v>
      </c>
      <c r="AA639" s="236">
        <f>Заполните_Список!U548</f>
        <v>0</v>
      </c>
      <c r="AB639" s="236">
        <f>Заполните_Список!V548</f>
        <v>0</v>
      </c>
      <c r="AC639" s="236">
        <f>Заполните_Список!W548</f>
        <v>0</v>
      </c>
      <c r="AD639" s="236">
        <f>Заполните_Список!X548</f>
        <v>0</v>
      </c>
      <c r="AE639" s="236">
        <f>Заполните_Список!Y548</f>
        <v>0</v>
      </c>
      <c r="AF639" s="236">
        <f>Заполните_Список!Z548</f>
        <v>0</v>
      </c>
      <c r="AG639" s="236">
        <f>Заполните_Список!AA548</f>
        <v>0</v>
      </c>
      <c r="AH639" s="236">
        <f>Заполните_Список!AB548</f>
        <v>0</v>
      </c>
      <c r="AI639" s="236">
        <f>Заполните_Список!AC548</f>
        <v>0</v>
      </c>
      <c r="AJ639" s="236">
        <f>Заполните_Список!AD548</f>
        <v>0</v>
      </c>
      <c r="AK639" s="236">
        <f>Заполните_Список!AE548</f>
        <v>0</v>
      </c>
      <c r="AL639" s="236">
        <f>Заполните_Список!AF548</f>
        <v>0</v>
      </c>
      <c r="AM639" s="236">
        <f>Заполните_Список!AG548</f>
        <v>0</v>
      </c>
      <c r="AN639" s="236">
        <f>Заполните_Список!AH548</f>
        <v>0</v>
      </c>
      <c r="AO639" s="236">
        <f>Заполните_Список!AI548</f>
        <v>0</v>
      </c>
      <c r="AP639" s="236">
        <f>Заполните_Список!AJ548</f>
        <v>0</v>
      </c>
      <c r="AQ639" s="236">
        <f>Заполните_Список!AK548</f>
        <v>0</v>
      </c>
    </row>
    <row r="640" spans="1:43" ht="18.75" customHeight="1">
      <c r="A640" s="243">
        <f>Заполните_Список!$B549</f>
        <v>637</v>
      </c>
      <c r="B640" s="244">
        <f>Заполните_Список!$C550</f>
        <v>0</v>
      </c>
      <c r="C640" s="258" t="str">
        <f t="shared" si="30"/>
        <v/>
      </c>
      <c r="D640" s="244">
        <f>Заполните_Список!$G550</f>
        <v>0</v>
      </c>
      <c r="E640" s="236"/>
      <c r="F640" s="243">
        <f t="shared" si="31"/>
        <v>637</v>
      </c>
      <c r="G640" s="236" t="e">
        <f>LEFT(Заполните_Список!$F550,FIND(" ",Заполните_Список!$F550,1)-1)</f>
        <v>#VALUE!</v>
      </c>
      <c r="H640" s="236" t="e">
        <f>MID(Заполните_Список!$F550,FIND(" ",Заполните_Список!$F550,1)+1,(FIND(" ",Заполните_Список!$F550,FIND(" ",Заполните_Список!$F550,1)+1)-FIND(" ",Заполните_Список!$F550,1))-1)</f>
        <v>#VALUE!</v>
      </c>
      <c r="I640" s="236" t="e">
        <f>RIGHT(Заполните_Список!$F550,LEN(Заполните_Список!$F550)-(FIND(" ",Заполните_Список!$F550,FIND(" ",Заполните_Список!$F550,1)+1)))</f>
        <v>#VALUE!</v>
      </c>
      <c r="J640" s="236"/>
      <c r="K640" s="347"/>
      <c r="L640" s="236"/>
      <c r="M640" s="236">
        <f>Заполните_Список!L550</f>
        <v>0</v>
      </c>
      <c r="N640" s="259" t="str">
        <f t="shared" si="32"/>
        <v/>
      </c>
      <c r="O640" s="236">
        <f>Заполните_Список!I550</f>
        <v>0</v>
      </c>
      <c r="P640" s="243"/>
      <c r="Q640" s="243"/>
      <c r="R640" s="243"/>
      <c r="S640" s="243"/>
      <c r="T640" s="236">
        <f>Заполните_Список!N549</f>
        <v>0</v>
      </c>
      <c r="U640" s="236">
        <f>Заполните_Список!O549</f>
        <v>0</v>
      </c>
      <c r="V640" s="236">
        <f>Заполните_Список!P549</f>
        <v>0</v>
      </c>
      <c r="W640" s="236">
        <f>Заполните_Список!Q549</f>
        <v>0</v>
      </c>
      <c r="X640" s="236">
        <f>Заполните_Список!R549</f>
        <v>0</v>
      </c>
      <c r="Y640" s="236">
        <f>Заполните_Список!S549</f>
        <v>0</v>
      </c>
      <c r="Z640" s="236">
        <f>Заполните_Список!T549</f>
        <v>0</v>
      </c>
      <c r="AA640" s="236">
        <f>Заполните_Список!U549</f>
        <v>0</v>
      </c>
      <c r="AB640" s="236">
        <f>Заполните_Список!V549</f>
        <v>0</v>
      </c>
      <c r="AC640" s="236">
        <f>Заполните_Список!W549</f>
        <v>0</v>
      </c>
      <c r="AD640" s="236">
        <f>Заполните_Список!X549</f>
        <v>0</v>
      </c>
      <c r="AE640" s="236">
        <f>Заполните_Список!Y549</f>
        <v>0</v>
      </c>
      <c r="AF640" s="236">
        <f>Заполните_Список!Z549</f>
        <v>0</v>
      </c>
      <c r="AG640" s="236">
        <f>Заполните_Список!AA549</f>
        <v>0</v>
      </c>
      <c r="AH640" s="236">
        <f>Заполните_Список!AB549</f>
        <v>0</v>
      </c>
      <c r="AI640" s="236">
        <f>Заполните_Список!AC549</f>
        <v>0</v>
      </c>
      <c r="AJ640" s="236">
        <f>Заполните_Список!AD549</f>
        <v>0</v>
      </c>
      <c r="AK640" s="236">
        <f>Заполните_Список!AE549</f>
        <v>0</v>
      </c>
      <c r="AL640" s="236">
        <f>Заполните_Список!AF549</f>
        <v>0</v>
      </c>
      <c r="AM640" s="236">
        <f>Заполните_Список!AG549</f>
        <v>0</v>
      </c>
      <c r="AN640" s="236">
        <f>Заполните_Список!AH549</f>
        <v>0</v>
      </c>
      <c r="AO640" s="236">
        <f>Заполните_Список!AI549</f>
        <v>0</v>
      </c>
      <c r="AP640" s="236">
        <f>Заполните_Список!AJ549</f>
        <v>0</v>
      </c>
      <c r="AQ640" s="236">
        <f>Заполните_Список!AK549</f>
        <v>0</v>
      </c>
    </row>
    <row r="641" spans="1:43" ht="18.75" customHeight="1">
      <c r="A641" s="243">
        <f>Заполните_Список!$B550</f>
        <v>638</v>
      </c>
      <c r="B641" s="244">
        <f>Заполните_Список!$C551</f>
        <v>0</v>
      </c>
      <c r="C641" s="258" t="str">
        <f t="shared" si="30"/>
        <v/>
      </c>
      <c r="D641" s="244">
        <f>Заполните_Список!$G551</f>
        <v>0</v>
      </c>
      <c r="E641" s="236"/>
      <c r="F641" s="243">
        <f t="shared" si="31"/>
        <v>638</v>
      </c>
      <c r="G641" s="236" t="e">
        <f>LEFT(Заполните_Список!$F551,FIND(" ",Заполните_Список!$F551,1)-1)</f>
        <v>#VALUE!</v>
      </c>
      <c r="H641" s="236" t="e">
        <f>MID(Заполните_Список!$F551,FIND(" ",Заполните_Список!$F551,1)+1,(FIND(" ",Заполните_Список!$F551,FIND(" ",Заполните_Список!$F551,1)+1)-FIND(" ",Заполните_Список!$F551,1))-1)</f>
        <v>#VALUE!</v>
      </c>
      <c r="I641" s="236" t="e">
        <f>RIGHT(Заполните_Список!$F551,LEN(Заполните_Список!$F551)-(FIND(" ",Заполните_Список!$F551,FIND(" ",Заполните_Список!$F551,1)+1)))</f>
        <v>#VALUE!</v>
      </c>
      <c r="J641" s="236"/>
      <c r="K641" s="347"/>
      <c r="L641" s="236"/>
      <c r="M641" s="236">
        <f>Заполните_Список!L551</f>
        <v>0</v>
      </c>
      <c r="N641" s="259" t="str">
        <f t="shared" si="32"/>
        <v/>
      </c>
      <c r="O641" s="236">
        <f>Заполните_Список!I551</f>
        <v>0</v>
      </c>
      <c r="P641" s="243"/>
      <c r="Q641" s="243"/>
      <c r="R641" s="243"/>
      <c r="S641" s="243"/>
      <c r="T641" s="236">
        <f>Заполните_Список!N550</f>
        <v>0</v>
      </c>
      <c r="U641" s="236">
        <f>Заполните_Список!O550</f>
        <v>0</v>
      </c>
      <c r="V641" s="236">
        <f>Заполните_Список!P550</f>
        <v>0</v>
      </c>
      <c r="W641" s="236">
        <f>Заполните_Список!Q550</f>
        <v>0</v>
      </c>
      <c r="X641" s="236">
        <f>Заполните_Список!R550</f>
        <v>0</v>
      </c>
      <c r="Y641" s="236">
        <f>Заполните_Список!S550</f>
        <v>0</v>
      </c>
      <c r="Z641" s="236">
        <f>Заполните_Список!T550</f>
        <v>0</v>
      </c>
      <c r="AA641" s="236">
        <f>Заполните_Список!U550</f>
        <v>0</v>
      </c>
      <c r="AB641" s="236">
        <f>Заполните_Список!V550</f>
        <v>0</v>
      </c>
      <c r="AC641" s="236">
        <f>Заполните_Список!W550</f>
        <v>0</v>
      </c>
      <c r="AD641" s="236">
        <f>Заполните_Список!X550</f>
        <v>0</v>
      </c>
      <c r="AE641" s="236">
        <f>Заполните_Список!Y550</f>
        <v>0</v>
      </c>
      <c r="AF641" s="236">
        <f>Заполните_Список!Z550</f>
        <v>0</v>
      </c>
      <c r="AG641" s="236">
        <f>Заполните_Список!AA550</f>
        <v>0</v>
      </c>
      <c r="AH641" s="236">
        <f>Заполните_Список!AB550</f>
        <v>0</v>
      </c>
      <c r="AI641" s="236">
        <f>Заполните_Список!AC550</f>
        <v>0</v>
      </c>
      <c r="AJ641" s="236">
        <f>Заполните_Список!AD550</f>
        <v>0</v>
      </c>
      <c r="AK641" s="236">
        <f>Заполните_Список!AE550</f>
        <v>0</v>
      </c>
      <c r="AL641" s="236">
        <f>Заполните_Список!AF550</f>
        <v>0</v>
      </c>
      <c r="AM641" s="236">
        <f>Заполните_Список!AG550</f>
        <v>0</v>
      </c>
      <c r="AN641" s="236">
        <f>Заполните_Список!AH550</f>
        <v>0</v>
      </c>
      <c r="AO641" s="236">
        <f>Заполните_Список!AI550</f>
        <v>0</v>
      </c>
      <c r="AP641" s="236">
        <f>Заполните_Список!AJ550</f>
        <v>0</v>
      </c>
      <c r="AQ641" s="236">
        <f>Заполните_Список!AK550</f>
        <v>0</v>
      </c>
    </row>
    <row r="642" spans="1:43" ht="18.75" customHeight="1">
      <c r="A642" s="243">
        <f>Заполните_Список!$B551</f>
        <v>639</v>
      </c>
      <c r="B642" s="244">
        <f>Заполните_Список!$C552</f>
        <v>0</v>
      </c>
      <c r="C642" s="258" t="str">
        <f t="shared" si="30"/>
        <v/>
      </c>
      <c r="D642" s="244">
        <f>Заполните_Список!$G552</f>
        <v>0</v>
      </c>
      <c r="E642" s="236"/>
      <c r="F642" s="243">
        <f t="shared" si="31"/>
        <v>639</v>
      </c>
      <c r="G642" s="236" t="e">
        <f>LEFT(Заполните_Список!$F552,FIND(" ",Заполните_Список!$F552,1)-1)</f>
        <v>#VALUE!</v>
      </c>
      <c r="H642" s="236" t="e">
        <f>MID(Заполните_Список!$F552,FIND(" ",Заполните_Список!$F552,1)+1,(FIND(" ",Заполните_Список!$F552,FIND(" ",Заполните_Список!$F552,1)+1)-FIND(" ",Заполните_Список!$F552,1))-1)</f>
        <v>#VALUE!</v>
      </c>
      <c r="I642" s="236" t="e">
        <f>RIGHT(Заполните_Список!$F552,LEN(Заполните_Список!$F552)-(FIND(" ",Заполните_Список!$F552,FIND(" ",Заполните_Список!$F552,1)+1)))</f>
        <v>#VALUE!</v>
      </c>
      <c r="J642" s="236"/>
      <c r="K642" s="347"/>
      <c r="L642" s="236"/>
      <c r="M642" s="236">
        <f>Заполните_Список!L552</f>
        <v>0</v>
      </c>
      <c r="N642" s="259" t="str">
        <f t="shared" si="32"/>
        <v/>
      </c>
      <c r="O642" s="236">
        <f>Заполните_Список!I552</f>
        <v>0</v>
      </c>
      <c r="P642" s="243"/>
      <c r="Q642" s="243"/>
      <c r="R642" s="243"/>
      <c r="S642" s="243"/>
      <c r="T642" s="236">
        <f>Заполните_Список!N551</f>
        <v>0</v>
      </c>
      <c r="U642" s="236">
        <f>Заполните_Список!O551</f>
        <v>0</v>
      </c>
      <c r="V642" s="236">
        <f>Заполните_Список!P551</f>
        <v>0</v>
      </c>
      <c r="W642" s="236">
        <f>Заполните_Список!Q551</f>
        <v>0</v>
      </c>
      <c r="X642" s="236">
        <f>Заполните_Список!R551</f>
        <v>0</v>
      </c>
      <c r="Y642" s="236">
        <f>Заполните_Список!S551</f>
        <v>0</v>
      </c>
      <c r="Z642" s="236">
        <f>Заполните_Список!T551</f>
        <v>0</v>
      </c>
      <c r="AA642" s="236">
        <f>Заполните_Список!U551</f>
        <v>0</v>
      </c>
      <c r="AB642" s="236">
        <f>Заполните_Список!V551</f>
        <v>0</v>
      </c>
      <c r="AC642" s="236">
        <f>Заполните_Список!W551</f>
        <v>0</v>
      </c>
      <c r="AD642" s="236">
        <f>Заполните_Список!X551</f>
        <v>0</v>
      </c>
      <c r="AE642" s="236">
        <f>Заполните_Список!Y551</f>
        <v>0</v>
      </c>
      <c r="AF642" s="236">
        <f>Заполните_Список!Z551</f>
        <v>0</v>
      </c>
      <c r="AG642" s="236">
        <f>Заполните_Список!AA551</f>
        <v>0</v>
      </c>
      <c r="AH642" s="236">
        <f>Заполните_Список!AB551</f>
        <v>0</v>
      </c>
      <c r="AI642" s="236">
        <f>Заполните_Список!AC551</f>
        <v>0</v>
      </c>
      <c r="AJ642" s="236">
        <f>Заполните_Список!AD551</f>
        <v>0</v>
      </c>
      <c r="AK642" s="236">
        <f>Заполните_Список!AE551</f>
        <v>0</v>
      </c>
      <c r="AL642" s="236">
        <f>Заполните_Список!AF551</f>
        <v>0</v>
      </c>
      <c r="AM642" s="236">
        <f>Заполните_Список!AG551</f>
        <v>0</v>
      </c>
      <c r="AN642" s="236">
        <f>Заполните_Список!AH551</f>
        <v>0</v>
      </c>
      <c r="AO642" s="236">
        <f>Заполните_Список!AI551</f>
        <v>0</v>
      </c>
      <c r="AP642" s="236">
        <f>Заполните_Список!AJ551</f>
        <v>0</v>
      </c>
      <c r="AQ642" s="236">
        <f>Заполните_Список!AK551</f>
        <v>0</v>
      </c>
    </row>
    <row r="643" spans="1:43" ht="18.75" customHeight="1">
      <c r="A643" s="243">
        <f>Заполните_Список!$B552</f>
        <v>640</v>
      </c>
      <c r="B643" s="244">
        <f>Заполните_Список!$C553</f>
        <v>0</v>
      </c>
      <c r="C643" s="258" t="str">
        <f t="shared" si="30"/>
        <v/>
      </c>
      <c r="D643" s="244">
        <f>Заполните_Список!$G553</f>
        <v>0</v>
      </c>
      <c r="E643" s="236"/>
      <c r="F643" s="243">
        <f t="shared" si="31"/>
        <v>640</v>
      </c>
      <c r="G643" s="236" t="e">
        <f>LEFT(Заполните_Список!$F553,FIND(" ",Заполните_Список!$F553,1)-1)</f>
        <v>#VALUE!</v>
      </c>
      <c r="H643" s="236" t="e">
        <f>MID(Заполните_Список!$F553,FIND(" ",Заполните_Список!$F553,1)+1,(FIND(" ",Заполните_Список!$F553,FIND(" ",Заполните_Список!$F553,1)+1)-FIND(" ",Заполните_Список!$F553,1))-1)</f>
        <v>#VALUE!</v>
      </c>
      <c r="I643" s="236" t="e">
        <f>RIGHT(Заполните_Список!$F553,LEN(Заполните_Список!$F553)-(FIND(" ",Заполните_Список!$F553,FIND(" ",Заполните_Список!$F553,1)+1)))</f>
        <v>#VALUE!</v>
      </c>
      <c r="J643" s="236"/>
      <c r="K643" s="347"/>
      <c r="L643" s="236"/>
      <c r="M643" s="236">
        <f>Заполните_Список!L553</f>
        <v>0</v>
      </c>
      <c r="N643" s="259" t="str">
        <f t="shared" si="32"/>
        <v/>
      </c>
      <c r="O643" s="236">
        <f>Заполните_Список!I553</f>
        <v>0</v>
      </c>
      <c r="P643" s="243"/>
      <c r="Q643" s="243"/>
      <c r="R643" s="243"/>
      <c r="S643" s="243"/>
      <c r="T643" s="236">
        <f>Заполните_Список!N552</f>
        <v>0</v>
      </c>
      <c r="U643" s="236">
        <f>Заполните_Список!O552</f>
        <v>0</v>
      </c>
      <c r="V643" s="236">
        <f>Заполните_Список!P552</f>
        <v>0</v>
      </c>
      <c r="W643" s="236">
        <f>Заполните_Список!Q552</f>
        <v>0</v>
      </c>
      <c r="X643" s="236">
        <f>Заполните_Список!R552</f>
        <v>0</v>
      </c>
      <c r="Y643" s="236">
        <f>Заполните_Список!S552</f>
        <v>0</v>
      </c>
      <c r="Z643" s="236">
        <f>Заполните_Список!T552</f>
        <v>0</v>
      </c>
      <c r="AA643" s="236">
        <f>Заполните_Список!U552</f>
        <v>0</v>
      </c>
      <c r="AB643" s="236">
        <f>Заполните_Список!V552</f>
        <v>0</v>
      </c>
      <c r="AC643" s="236">
        <f>Заполните_Список!W552</f>
        <v>0</v>
      </c>
      <c r="AD643" s="236">
        <f>Заполните_Список!X552</f>
        <v>0</v>
      </c>
      <c r="AE643" s="236">
        <f>Заполните_Список!Y552</f>
        <v>0</v>
      </c>
      <c r="AF643" s="236">
        <f>Заполните_Список!Z552</f>
        <v>0</v>
      </c>
      <c r="AG643" s="236">
        <f>Заполните_Список!AA552</f>
        <v>0</v>
      </c>
      <c r="AH643" s="236">
        <f>Заполните_Список!AB552</f>
        <v>0</v>
      </c>
      <c r="AI643" s="236">
        <f>Заполните_Список!AC552</f>
        <v>0</v>
      </c>
      <c r="AJ643" s="236">
        <f>Заполните_Список!AD552</f>
        <v>0</v>
      </c>
      <c r="AK643" s="236">
        <f>Заполните_Список!AE552</f>
        <v>0</v>
      </c>
      <c r="AL643" s="236">
        <f>Заполните_Список!AF552</f>
        <v>0</v>
      </c>
      <c r="AM643" s="236">
        <f>Заполните_Список!AG552</f>
        <v>0</v>
      </c>
      <c r="AN643" s="236">
        <f>Заполните_Список!AH552</f>
        <v>0</v>
      </c>
      <c r="AO643" s="236">
        <f>Заполните_Список!AI552</f>
        <v>0</v>
      </c>
      <c r="AP643" s="236">
        <f>Заполните_Список!AJ552</f>
        <v>0</v>
      </c>
      <c r="AQ643" s="236">
        <f>Заполните_Список!AK552</f>
        <v>0</v>
      </c>
    </row>
    <row r="644" spans="1:43" ht="18.75" customHeight="1">
      <c r="A644" s="243">
        <f>Заполните_Список!$B553</f>
        <v>641</v>
      </c>
      <c r="B644" s="244">
        <f>Заполните_Список!$C554</f>
        <v>0</v>
      </c>
      <c r="C644" s="258" t="str">
        <f t="shared" si="30"/>
        <v/>
      </c>
      <c r="D644" s="244">
        <f>Заполните_Список!$G554</f>
        <v>0</v>
      </c>
      <c r="E644" s="236"/>
      <c r="F644" s="243">
        <f t="shared" si="31"/>
        <v>641</v>
      </c>
      <c r="G644" s="236" t="e">
        <f>LEFT(Заполните_Список!$F554,FIND(" ",Заполните_Список!$F554,1)-1)</f>
        <v>#VALUE!</v>
      </c>
      <c r="H644" s="236" t="e">
        <f>MID(Заполните_Список!$F554,FIND(" ",Заполните_Список!$F554,1)+1,(FIND(" ",Заполните_Список!$F554,FIND(" ",Заполните_Список!$F554,1)+1)-FIND(" ",Заполните_Список!$F554,1))-1)</f>
        <v>#VALUE!</v>
      </c>
      <c r="I644" s="236" t="e">
        <f>RIGHT(Заполните_Список!$F554,LEN(Заполните_Список!$F554)-(FIND(" ",Заполните_Список!$F554,FIND(" ",Заполните_Список!$F554,1)+1)))</f>
        <v>#VALUE!</v>
      </c>
      <c r="J644" s="236"/>
      <c r="K644" s="347"/>
      <c r="L644" s="236"/>
      <c r="M644" s="236">
        <f>Заполните_Список!L554</f>
        <v>0</v>
      </c>
      <c r="N644" s="259" t="str">
        <f t="shared" si="32"/>
        <v/>
      </c>
      <c r="O644" s="236">
        <f>Заполните_Список!I554</f>
        <v>0</v>
      </c>
      <c r="P644" s="243"/>
      <c r="Q644" s="243"/>
      <c r="R644" s="243"/>
      <c r="S644" s="243"/>
      <c r="T644" s="236">
        <f>Заполните_Список!N553</f>
        <v>0</v>
      </c>
      <c r="U644" s="236">
        <f>Заполните_Список!O553</f>
        <v>0</v>
      </c>
      <c r="V644" s="236">
        <f>Заполните_Список!P553</f>
        <v>0</v>
      </c>
      <c r="W644" s="236">
        <f>Заполните_Список!Q553</f>
        <v>0</v>
      </c>
      <c r="X644" s="236">
        <f>Заполните_Список!R553</f>
        <v>0</v>
      </c>
      <c r="Y644" s="236">
        <f>Заполните_Список!S553</f>
        <v>0</v>
      </c>
      <c r="Z644" s="236">
        <f>Заполните_Список!T553</f>
        <v>0</v>
      </c>
      <c r="AA644" s="236">
        <f>Заполните_Список!U553</f>
        <v>0</v>
      </c>
      <c r="AB644" s="236">
        <f>Заполните_Список!V553</f>
        <v>0</v>
      </c>
      <c r="AC644" s="236">
        <f>Заполните_Список!W553</f>
        <v>0</v>
      </c>
      <c r="AD644" s="236">
        <f>Заполните_Список!X553</f>
        <v>0</v>
      </c>
      <c r="AE644" s="236">
        <f>Заполните_Список!Y553</f>
        <v>0</v>
      </c>
      <c r="AF644" s="236">
        <f>Заполните_Список!Z553</f>
        <v>0</v>
      </c>
      <c r="AG644" s="236">
        <f>Заполните_Список!AA553</f>
        <v>0</v>
      </c>
      <c r="AH644" s="236">
        <f>Заполните_Список!AB553</f>
        <v>0</v>
      </c>
      <c r="AI644" s="236">
        <f>Заполните_Список!AC553</f>
        <v>0</v>
      </c>
      <c r="AJ644" s="236">
        <f>Заполните_Список!AD553</f>
        <v>0</v>
      </c>
      <c r="AK644" s="236">
        <f>Заполните_Список!AE553</f>
        <v>0</v>
      </c>
      <c r="AL644" s="236">
        <f>Заполните_Список!AF553</f>
        <v>0</v>
      </c>
      <c r="AM644" s="236">
        <f>Заполните_Список!AG553</f>
        <v>0</v>
      </c>
      <c r="AN644" s="236">
        <f>Заполните_Список!AH553</f>
        <v>0</v>
      </c>
      <c r="AO644" s="236">
        <f>Заполните_Список!AI553</f>
        <v>0</v>
      </c>
      <c r="AP644" s="236">
        <f>Заполните_Список!AJ553</f>
        <v>0</v>
      </c>
      <c r="AQ644" s="236">
        <f>Заполните_Список!AK553</f>
        <v>0</v>
      </c>
    </row>
    <row r="645" spans="1:43" ht="18.75" customHeight="1">
      <c r="A645" s="243">
        <f>Заполните_Список!$B554</f>
        <v>642</v>
      </c>
      <c r="B645" s="244">
        <f>Заполните_Список!$C555</f>
        <v>0</v>
      </c>
      <c r="C645" s="258" t="str">
        <f t="shared" si="30"/>
        <v/>
      </c>
      <c r="D645" s="244">
        <f>Заполните_Список!$G555</f>
        <v>0</v>
      </c>
      <c r="E645" s="236"/>
      <c r="F645" s="243">
        <f t="shared" si="31"/>
        <v>642</v>
      </c>
      <c r="G645" s="236" t="e">
        <f>LEFT(Заполните_Список!$F555,FIND(" ",Заполните_Список!$F555,1)-1)</f>
        <v>#VALUE!</v>
      </c>
      <c r="H645" s="236" t="e">
        <f>MID(Заполните_Список!$F555,FIND(" ",Заполните_Список!$F555,1)+1,(FIND(" ",Заполните_Список!$F555,FIND(" ",Заполните_Список!$F555,1)+1)-FIND(" ",Заполните_Список!$F555,1))-1)</f>
        <v>#VALUE!</v>
      </c>
      <c r="I645" s="236" t="e">
        <f>RIGHT(Заполните_Список!$F555,LEN(Заполните_Список!$F555)-(FIND(" ",Заполните_Список!$F555,FIND(" ",Заполните_Список!$F555,1)+1)))</f>
        <v>#VALUE!</v>
      </c>
      <c r="J645" s="236"/>
      <c r="K645" s="347"/>
      <c r="L645" s="236"/>
      <c r="M645" s="236">
        <f>Заполните_Список!L555</f>
        <v>0</v>
      </c>
      <c r="N645" s="259" t="str">
        <f t="shared" si="32"/>
        <v/>
      </c>
      <c r="O645" s="236">
        <f>Заполните_Список!I555</f>
        <v>0</v>
      </c>
      <c r="P645" s="243"/>
      <c r="Q645" s="243"/>
      <c r="R645" s="243"/>
      <c r="S645" s="243"/>
      <c r="T645" s="236">
        <f>Заполните_Список!N554</f>
        <v>0</v>
      </c>
      <c r="U645" s="236">
        <f>Заполните_Список!O554</f>
        <v>0</v>
      </c>
      <c r="V645" s="236">
        <f>Заполните_Список!P554</f>
        <v>0</v>
      </c>
      <c r="W645" s="236">
        <f>Заполните_Список!Q554</f>
        <v>0</v>
      </c>
      <c r="X645" s="236">
        <f>Заполните_Список!R554</f>
        <v>0</v>
      </c>
      <c r="Y645" s="236">
        <f>Заполните_Список!S554</f>
        <v>0</v>
      </c>
      <c r="Z645" s="236">
        <f>Заполните_Список!T554</f>
        <v>0</v>
      </c>
      <c r="AA645" s="236">
        <f>Заполните_Список!U554</f>
        <v>0</v>
      </c>
      <c r="AB645" s="236">
        <f>Заполните_Список!V554</f>
        <v>0</v>
      </c>
      <c r="AC645" s="236">
        <f>Заполните_Список!W554</f>
        <v>0</v>
      </c>
      <c r="AD645" s="236">
        <f>Заполните_Список!X554</f>
        <v>0</v>
      </c>
      <c r="AE645" s="236">
        <f>Заполните_Список!Y554</f>
        <v>0</v>
      </c>
      <c r="AF645" s="236">
        <f>Заполните_Список!Z554</f>
        <v>0</v>
      </c>
      <c r="AG645" s="236">
        <f>Заполните_Список!AA554</f>
        <v>0</v>
      </c>
      <c r="AH645" s="236">
        <f>Заполните_Список!AB554</f>
        <v>0</v>
      </c>
      <c r="AI645" s="236">
        <f>Заполните_Список!AC554</f>
        <v>0</v>
      </c>
      <c r="AJ645" s="236">
        <f>Заполните_Список!AD554</f>
        <v>0</v>
      </c>
      <c r="AK645" s="236">
        <f>Заполните_Список!AE554</f>
        <v>0</v>
      </c>
      <c r="AL645" s="236">
        <f>Заполните_Список!AF554</f>
        <v>0</v>
      </c>
      <c r="AM645" s="236">
        <f>Заполните_Список!AG554</f>
        <v>0</v>
      </c>
      <c r="AN645" s="236">
        <f>Заполните_Список!AH554</f>
        <v>0</v>
      </c>
      <c r="AO645" s="236">
        <f>Заполните_Список!AI554</f>
        <v>0</v>
      </c>
      <c r="AP645" s="236">
        <f>Заполните_Список!AJ554</f>
        <v>0</v>
      </c>
      <c r="AQ645" s="236">
        <f>Заполните_Список!AK554</f>
        <v>0</v>
      </c>
    </row>
    <row r="646" spans="1:43" ht="18.75" customHeight="1">
      <c r="A646" s="243">
        <f>Заполните_Список!$B555</f>
        <v>643</v>
      </c>
      <c r="B646" s="244">
        <f>Заполните_Список!$C556</f>
        <v>0</v>
      </c>
      <c r="C646" s="258" t="str">
        <f t="shared" ref="C646:C709" si="33">IFERROR(VLOOKUP(B646,msu,2,0),"")</f>
        <v/>
      </c>
      <c r="D646" s="244">
        <f>Заполните_Список!$G556</f>
        <v>0</v>
      </c>
      <c r="E646" s="236"/>
      <c r="F646" s="243">
        <f t="shared" ref="F646:F709" si="34">F645+1</f>
        <v>643</v>
      </c>
      <c r="G646" s="236" t="e">
        <f>LEFT(Заполните_Список!$F556,FIND(" ",Заполните_Список!$F556,1)-1)</f>
        <v>#VALUE!</v>
      </c>
      <c r="H646" s="236" t="e">
        <f>MID(Заполните_Список!$F556,FIND(" ",Заполните_Список!$F556,1)+1,(FIND(" ",Заполните_Список!$F556,FIND(" ",Заполните_Список!$F556,1)+1)-FIND(" ",Заполните_Список!$F556,1))-1)</f>
        <v>#VALUE!</v>
      </c>
      <c r="I646" s="236" t="e">
        <f>RIGHT(Заполните_Список!$F556,LEN(Заполните_Список!$F556)-(FIND(" ",Заполните_Список!$F556,FIND(" ",Заполните_Список!$F556,1)+1)))</f>
        <v>#VALUE!</v>
      </c>
      <c r="J646" s="236"/>
      <c r="K646" s="347"/>
      <c r="L646" s="236"/>
      <c r="M646" s="236">
        <f>Заполните_Список!L556</f>
        <v>0</v>
      </c>
      <c r="N646" s="259" t="str">
        <f t="shared" ref="N646:N709" si="35">IFERROR(VLOOKUP(D646,oo,3,0),"")</f>
        <v/>
      </c>
      <c r="O646" s="236">
        <f>Заполните_Список!I556</f>
        <v>0</v>
      </c>
      <c r="P646" s="243"/>
      <c r="Q646" s="243"/>
      <c r="R646" s="243"/>
      <c r="S646" s="243"/>
      <c r="T646" s="236">
        <f>Заполните_Список!N555</f>
        <v>0</v>
      </c>
      <c r="U646" s="236">
        <f>Заполните_Список!O555</f>
        <v>0</v>
      </c>
      <c r="V646" s="236">
        <f>Заполните_Список!P555</f>
        <v>0</v>
      </c>
      <c r="W646" s="236">
        <f>Заполните_Список!Q555</f>
        <v>0</v>
      </c>
      <c r="X646" s="236">
        <f>Заполните_Список!R555</f>
        <v>0</v>
      </c>
      <c r="Y646" s="236">
        <f>Заполните_Список!S555</f>
        <v>0</v>
      </c>
      <c r="Z646" s="236">
        <f>Заполните_Список!T555</f>
        <v>0</v>
      </c>
      <c r="AA646" s="236">
        <f>Заполните_Список!U555</f>
        <v>0</v>
      </c>
      <c r="AB646" s="236">
        <f>Заполните_Список!V555</f>
        <v>0</v>
      </c>
      <c r="AC646" s="236">
        <f>Заполните_Список!W555</f>
        <v>0</v>
      </c>
      <c r="AD646" s="236">
        <f>Заполните_Список!X555</f>
        <v>0</v>
      </c>
      <c r="AE646" s="236">
        <f>Заполните_Список!Y555</f>
        <v>0</v>
      </c>
      <c r="AF646" s="236">
        <f>Заполните_Список!Z555</f>
        <v>0</v>
      </c>
      <c r="AG646" s="236">
        <f>Заполните_Список!AA555</f>
        <v>0</v>
      </c>
      <c r="AH646" s="236">
        <f>Заполните_Список!AB555</f>
        <v>0</v>
      </c>
      <c r="AI646" s="236">
        <f>Заполните_Список!AC555</f>
        <v>0</v>
      </c>
      <c r="AJ646" s="236">
        <f>Заполните_Список!AD555</f>
        <v>0</v>
      </c>
      <c r="AK646" s="236">
        <f>Заполните_Список!AE555</f>
        <v>0</v>
      </c>
      <c r="AL646" s="236">
        <f>Заполните_Список!AF555</f>
        <v>0</v>
      </c>
      <c r="AM646" s="236">
        <f>Заполните_Список!AG555</f>
        <v>0</v>
      </c>
      <c r="AN646" s="236">
        <f>Заполните_Список!AH555</f>
        <v>0</v>
      </c>
      <c r="AO646" s="236">
        <f>Заполните_Список!AI555</f>
        <v>0</v>
      </c>
      <c r="AP646" s="236">
        <f>Заполните_Список!AJ555</f>
        <v>0</v>
      </c>
      <c r="AQ646" s="236">
        <f>Заполните_Список!AK555</f>
        <v>0</v>
      </c>
    </row>
    <row r="647" spans="1:43" ht="18.75" customHeight="1">
      <c r="A647" s="243">
        <f>Заполните_Список!$B556</f>
        <v>644</v>
      </c>
      <c r="B647" s="244">
        <f>Заполните_Список!$C557</f>
        <v>0</v>
      </c>
      <c r="C647" s="258" t="str">
        <f t="shared" si="33"/>
        <v/>
      </c>
      <c r="D647" s="244">
        <f>Заполните_Список!$G557</f>
        <v>0</v>
      </c>
      <c r="E647" s="236"/>
      <c r="F647" s="243">
        <f t="shared" si="34"/>
        <v>644</v>
      </c>
      <c r="G647" s="236" t="e">
        <f>LEFT(Заполните_Список!$F557,FIND(" ",Заполните_Список!$F557,1)-1)</f>
        <v>#VALUE!</v>
      </c>
      <c r="H647" s="236" t="e">
        <f>MID(Заполните_Список!$F557,FIND(" ",Заполните_Список!$F557,1)+1,(FIND(" ",Заполните_Список!$F557,FIND(" ",Заполните_Список!$F557,1)+1)-FIND(" ",Заполните_Список!$F557,1))-1)</f>
        <v>#VALUE!</v>
      </c>
      <c r="I647" s="236" t="e">
        <f>RIGHT(Заполните_Список!$F557,LEN(Заполните_Список!$F557)-(FIND(" ",Заполните_Список!$F557,FIND(" ",Заполните_Список!$F557,1)+1)))</f>
        <v>#VALUE!</v>
      </c>
      <c r="J647" s="236"/>
      <c r="K647" s="347"/>
      <c r="L647" s="236"/>
      <c r="M647" s="236">
        <f>Заполните_Список!L557</f>
        <v>0</v>
      </c>
      <c r="N647" s="259" t="str">
        <f t="shared" si="35"/>
        <v/>
      </c>
      <c r="O647" s="236">
        <f>Заполните_Список!I557</f>
        <v>0</v>
      </c>
      <c r="P647" s="243"/>
      <c r="Q647" s="243"/>
      <c r="R647" s="243"/>
      <c r="S647" s="243"/>
      <c r="T647" s="236">
        <f>Заполните_Список!N556</f>
        <v>0</v>
      </c>
      <c r="U647" s="236">
        <f>Заполните_Список!O556</f>
        <v>0</v>
      </c>
      <c r="V647" s="236">
        <f>Заполните_Список!P556</f>
        <v>0</v>
      </c>
      <c r="W647" s="236">
        <f>Заполните_Список!Q556</f>
        <v>0</v>
      </c>
      <c r="X647" s="236">
        <f>Заполните_Список!R556</f>
        <v>0</v>
      </c>
      <c r="Y647" s="236">
        <f>Заполните_Список!S556</f>
        <v>0</v>
      </c>
      <c r="Z647" s="236">
        <f>Заполните_Список!T556</f>
        <v>0</v>
      </c>
      <c r="AA647" s="236">
        <f>Заполните_Список!U556</f>
        <v>0</v>
      </c>
      <c r="AB647" s="236">
        <f>Заполните_Список!V556</f>
        <v>0</v>
      </c>
      <c r="AC647" s="236">
        <f>Заполните_Список!W556</f>
        <v>0</v>
      </c>
      <c r="AD647" s="236">
        <f>Заполните_Список!X556</f>
        <v>0</v>
      </c>
      <c r="AE647" s="236">
        <f>Заполните_Список!Y556</f>
        <v>0</v>
      </c>
      <c r="AF647" s="236">
        <f>Заполните_Список!Z556</f>
        <v>0</v>
      </c>
      <c r="AG647" s="236">
        <f>Заполните_Список!AA556</f>
        <v>0</v>
      </c>
      <c r="AH647" s="236">
        <f>Заполните_Список!AB556</f>
        <v>0</v>
      </c>
      <c r="AI647" s="236">
        <f>Заполните_Список!AC556</f>
        <v>0</v>
      </c>
      <c r="AJ647" s="236">
        <f>Заполните_Список!AD556</f>
        <v>0</v>
      </c>
      <c r="AK647" s="236">
        <f>Заполните_Список!AE556</f>
        <v>0</v>
      </c>
      <c r="AL647" s="236">
        <f>Заполните_Список!AF556</f>
        <v>0</v>
      </c>
      <c r="AM647" s="236">
        <f>Заполните_Список!AG556</f>
        <v>0</v>
      </c>
      <c r="AN647" s="236">
        <f>Заполните_Список!AH556</f>
        <v>0</v>
      </c>
      <c r="AO647" s="236">
        <f>Заполните_Список!AI556</f>
        <v>0</v>
      </c>
      <c r="AP647" s="236">
        <f>Заполните_Список!AJ556</f>
        <v>0</v>
      </c>
      <c r="AQ647" s="236">
        <f>Заполните_Список!AK556</f>
        <v>0</v>
      </c>
    </row>
    <row r="648" spans="1:43" ht="18.75" customHeight="1">
      <c r="A648" s="243">
        <f>Заполните_Список!$B557</f>
        <v>645</v>
      </c>
      <c r="B648" s="244">
        <f>Заполните_Список!$C558</f>
        <v>0</v>
      </c>
      <c r="C648" s="258" t="str">
        <f t="shared" si="33"/>
        <v/>
      </c>
      <c r="D648" s="244">
        <f>Заполните_Список!$G558</f>
        <v>0</v>
      </c>
      <c r="E648" s="236"/>
      <c r="F648" s="243">
        <f t="shared" si="34"/>
        <v>645</v>
      </c>
      <c r="G648" s="236" t="e">
        <f>LEFT(Заполните_Список!$F558,FIND(" ",Заполните_Список!$F558,1)-1)</f>
        <v>#VALUE!</v>
      </c>
      <c r="H648" s="236" t="e">
        <f>MID(Заполните_Список!$F558,FIND(" ",Заполните_Список!$F558,1)+1,(FIND(" ",Заполните_Список!$F558,FIND(" ",Заполните_Список!$F558,1)+1)-FIND(" ",Заполните_Список!$F558,1))-1)</f>
        <v>#VALUE!</v>
      </c>
      <c r="I648" s="236" t="e">
        <f>RIGHT(Заполните_Список!$F558,LEN(Заполните_Список!$F558)-(FIND(" ",Заполните_Список!$F558,FIND(" ",Заполните_Список!$F558,1)+1)))</f>
        <v>#VALUE!</v>
      </c>
      <c r="J648" s="236"/>
      <c r="K648" s="347"/>
      <c r="L648" s="236"/>
      <c r="M648" s="236">
        <f>Заполните_Список!L558</f>
        <v>0</v>
      </c>
      <c r="N648" s="259" t="str">
        <f t="shared" si="35"/>
        <v/>
      </c>
      <c r="O648" s="236">
        <f>Заполните_Список!I558</f>
        <v>0</v>
      </c>
      <c r="P648" s="243"/>
      <c r="Q648" s="243"/>
      <c r="R648" s="243"/>
      <c r="S648" s="243"/>
      <c r="T648" s="236">
        <f>Заполните_Список!N557</f>
        <v>0</v>
      </c>
      <c r="U648" s="236">
        <f>Заполните_Список!O557</f>
        <v>0</v>
      </c>
      <c r="V648" s="236">
        <f>Заполните_Список!P557</f>
        <v>0</v>
      </c>
      <c r="W648" s="236">
        <f>Заполните_Список!Q557</f>
        <v>0</v>
      </c>
      <c r="X648" s="236">
        <f>Заполните_Список!R557</f>
        <v>0</v>
      </c>
      <c r="Y648" s="236">
        <f>Заполните_Список!S557</f>
        <v>0</v>
      </c>
      <c r="Z648" s="236">
        <f>Заполните_Список!T557</f>
        <v>0</v>
      </c>
      <c r="AA648" s="236">
        <f>Заполните_Список!U557</f>
        <v>0</v>
      </c>
      <c r="AB648" s="236">
        <f>Заполните_Список!V557</f>
        <v>0</v>
      </c>
      <c r="AC648" s="236">
        <f>Заполните_Список!W557</f>
        <v>0</v>
      </c>
      <c r="AD648" s="236">
        <f>Заполните_Список!X557</f>
        <v>0</v>
      </c>
      <c r="AE648" s="236">
        <f>Заполните_Список!Y557</f>
        <v>0</v>
      </c>
      <c r="AF648" s="236">
        <f>Заполните_Список!Z557</f>
        <v>0</v>
      </c>
      <c r="AG648" s="236">
        <f>Заполните_Список!AA557</f>
        <v>0</v>
      </c>
      <c r="AH648" s="236">
        <f>Заполните_Список!AB557</f>
        <v>0</v>
      </c>
      <c r="AI648" s="236">
        <f>Заполните_Список!AC557</f>
        <v>0</v>
      </c>
      <c r="AJ648" s="236">
        <f>Заполните_Список!AD557</f>
        <v>0</v>
      </c>
      <c r="AK648" s="236">
        <f>Заполните_Список!AE557</f>
        <v>0</v>
      </c>
      <c r="AL648" s="236">
        <f>Заполните_Список!AF557</f>
        <v>0</v>
      </c>
      <c r="AM648" s="236">
        <f>Заполните_Список!AG557</f>
        <v>0</v>
      </c>
      <c r="AN648" s="236">
        <f>Заполните_Список!AH557</f>
        <v>0</v>
      </c>
      <c r="AO648" s="236">
        <f>Заполните_Список!AI557</f>
        <v>0</v>
      </c>
      <c r="AP648" s="236">
        <f>Заполните_Список!AJ557</f>
        <v>0</v>
      </c>
      <c r="AQ648" s="236">
        <f>Заполните_Список!AK557</f>
        <v>0</v>
      </c>
    </row>
    <row r="649" spans="1:43" ht="18.75" customHeight="1">
      <c r="A649" s="243">
        <f>Заполните_Список!$B558</f>
        <v>646</v>
      </c>
      <c r="B649" s="244">
        <f>Заполните_Список!$C559</f>
        <v>0</v>
      </c>
      <c r="C649" s="258" t="str">
        <f t="shared" si="33"/>
        <v/>
      </c>
      <c r="D649" s="244">
        <f>Заполните_Список!$G559</f>
        <v>0</v>
      </c>
      <c r="E649" s="236"/>
      <c r="F649" s="243">
        <f t="shared" si="34"/>
        <v>646</v>
      </c>
      <c r="G649" s="236" t="e">
        <f>LEFT(Заполните_Список!$F559,FIND(" ",Заполните_Список!$F559,1)-1)</f>
        <v>#VALUE!</v>
      </c>
      <c r="H649" s="236" t="e">
        <f>MID(Заполните_Список!$F559,FIND(" ",Заполните_Список!$F559,1)+1,(FIND(" ",Заполните_Список!$F559,FIND(" ",Заполните_Список!$F559,1)+1)-FIND(" ",Заполните_Список!$F559,1))-1)</f>
        <v>#VALUE!</v>
      </c>
      <c r="I649" s="236" t="e">
        <f>RIGHT(Заполните_Список!$F559,LEN(Заполните_Список!$F559)-(FIND(" ",Заполните_Список!$F559,FIND(" ",Заполните_Список!$F559,1)+1)))</f>
        <v>#VALUE!</v>
      </c>
      <c r="J649" s="236"/>
      <c r="K649" s="347"/>
      <c r="L649" s="236"/>
      <c r="M649" s="236">
        <f>Заполните_Список!L559</f>
        <v>0</v>
      </c>
      <c r="N649" s="259" t="str">
        <f t="shared" si="35"/>
        <v/>
      </c>
      <c r="O649" s="236">
        <f>Заполните_Список!I559</f>
        <v>0</v>
      </c>
      <c r="P649" s="243"/>
      <c r="Q649" s="243"/>
      <c r="R649" s="243"/>
      <c r="S649" s="243"/>
      <c r="T649" s="236">
        <f>Заполните_Список!N558</f>
        <v>0</v>
      </c>
      <c r="U649" s="236">
        <f>Заполните_Список!O558</f>
        <v>0</v>
      </c>
      <c r="V649" s="236">
        <f>Заполните_Список!P558</f>
        <v>0</v>
      </c>
      <c r="W649" s="236">
        <f>Заполните_Список!Q558</f>
        <v>0</v>
      </c>
      <c r="X649" s="236">
        <f>Заполните_Список!R558</f>
        <v>0</v>
      </c>
      <c r="Y649" s="236">
        <f>Заполните_Список!S558</f>
        <v>0</v>
      </c>
      <c r="Z649" s="236">
        <f>Заполните_Список!T558</f>
        <v>0</v>
      </c>
      <c r="AA649" s="236">
        <f>Заполните_Список!U558</f>
        <v>0</v>
      </c>
      <c r="AB649" s="236">
        <f>Заполните_Список!V558</f>
        <v>0</v>
      </c>
      <c r="AC649" s="236">
        <f>Заполните_Список!W558</f>
        <v>0</v>
      </c>
      <c r="AD649" s="236">
        <f>Заполните_Список!X558</f>
        <v>0</v>
      </c>
      <c r="AE649" s="236">
        <f>Заполните_Список!Y558</f>
        <v>0</v>
      </c>
      <c r="AF649" s="236">
        <f>Заполните_Список!Z558</f>
        <v>0</v>
      </c>
      <c r="AG649" s="236">
        <f>Заполните_Список!AA558</f>
        <v>0</v>
      </c>
      <c r="AH649" s="236">
        <f>Заполните_Список!AB558</f>
        <v>0</v>
      </c>
      <c r="AI649" s="236">
        <f>Заполните_Список!AC558</f>
        <v>0</v>
      </c>
      <c r="AJ649" s="236">
        <f>Заполните_Список!AD558</f>
        <v>0</v>
      </c>
      <c r="AK649" s="236">
        <f>Заполните_Список!AE558</f>
        <v>0</v>
      </c>
      <c r="AL649" s="236">
        <f>Заполните_Список!AF558</f>
        <v>0</v>
      </c>
      <c r="AM649" s="236">
        <f>Заполните_Список!AG558</f>
        <v>0</v>
      </c>
      <c r="AN649" s="236">
        <f>Заполните_Список!AH558</f>
        <v>0</v>
      </c>
      <c r="AO649" s="236">
        <f>Заполните_Список!AI558</f>
        <v>0</v>
      </c>
      <c r="AP649" s="236">
        <f>Заполните_Список!AJ558</f>
        <v>0</v>
      </c>
      <c r="AQ649" s="236">
        <f>Заполните_Список!AK558</f>
        <v>0</v>
      </c>
    </row>
    <row r="650" spans="1:43" ht="18.75" customHeight="1">
      <c r="A650" s="243">
        <f>Заполните_Список!$B559</f>
        <v>647</v>
      </c>
      <c r="B650" s="244">
        <f>Заполните_Список!$C560</f>
        <v>0</v>
      </c>
      <c r="C650" s="258" t="str">
        <f t="shared" si="33"/>
        <v/>
      </c>
      <c r="D650" s="244">
        <f>Заполните_Список!$G560</f>
        <v>0</v>
      </c>
      <c r="E650" s="236"/>
      <c r="F650" s="243">
        <f t="shared" si="34"/>
        <v>647</v>
      </c>
      <c r="G650" s="236" t="e">
        <f>LEFT(Заполните_Список!$F560,FIND(" ",Заполните_Список!$F560,1)-1)</f>
        <v>#VALUE!</v>
      </c>
      <c r="H650" s="236" t="e">
        <f>MID(Заполните_Список!$F560,FIND(" ",Заполните_Список!$F560,1)+1,(FIND(" ",Заполните_Список!$F560,FIND(" ",Заполните_Список!$F560,1)+1)-FIND(" ",Заполните_Список!$F560,1))-1)</f>
        <v>#VALUE!</v>
      </c>
      <c r="I650" s="236" t="e">
        <f>RIGHT(Заполните_Список!$F560,LEN(Заполните_Список!$F560)-(FIND(" ",Заполните_Список!$F560,FIND(" ",Заполните_Список!$F560,1)+1)))</f>
        <v>#VALUE!</v>
      </c>
      <c r="J650" s="236"/>
      <c r="K650" s="347"/>
      <c r="L650" s="236"/>
      <c r="M650" s="236">
        <f>Заполните_Список!L560</f>
        <v>0</v>
      </c>
      <c r="N650" s="259" t="str">
        <f t="shared" si="35"/>
        <v/>
      </c>
      <c r="O650" s="236">
        <f>Заполните_Список!I560</f>
        <v>0</v>
      </c>
      <c r="P650" s="243"/>
      <c r="Q650" s="243"/>
      <c r="R650" s="243"/>
      <c r="S650" s="243"/>
      <c r="T650" s="236">
        <f>Заполните_Список!N559</f>
        <v>0</v>
      </c>
      <c r="U650" s="236">
        <f>Заполните_Список!O559</f>
        <v>0</v>
      </c>
      <c r="V650" s="236">
        <f>Заполните_Список!P559</f>
        <v>0</v>
      </c>
      <c r="W650" s="236">
        <f>Заполните_Список!Q559</f>
        <v>0</v>
      </c>
      <c r="X650" s="236">
        <f>Заполните_Список!R559</f>
        <v>0</v>
      </c>
      <c r="Y650" s="236">
        <f>Заполните_Список!S559</f>
        <v>0</v>
      </c>
      <c r="Z650" s="236">
        <f>Заполните_Список!T559</f>
        <v>0</v>
      </c>
      <c r="AA650" s="236">
        <f>Заполните_Список!U559</f>
        <v>0</v>
      </c>
      <c r="AB650" s="236">
        <f>Заполните_Список!V559</f>
        <v>0</v>
      </c>
      <c r="AC650" s="236">
        <f>Заполните_Список!W559</f>
        <v>0</v>
      </c>
      <c r="AD650" s="236">
        <f>Заполните_Список!X559</f>
        <v>0</v>
      </c>
      <c r="AE650" s="236">
        <f>Заполните_Список!Y559</f>
        <v>0</v>
      </c>
      <c r="AF650" s="236">
        <f>Заполните_Список!Z559</f>
        <v>0</v>
      </c>
      <c r="AG650" s="236">
        <f>Заполните_Список!AA559</f>
        <v>0</v>
      </c>
      <c r="AH650" s="236">
        <f>Заполните_Список!AB559</f>
        <v>0</v>
      </c>
      <c r="AI650" s="236">
        <f>Заполните_Список!AC559</f>
        <v>0</v>
      </c>
      <c r="AJ650" s="236">
        <f>Заполните_Список!AD559</f>
        <v>0</v>
      </c>
      <c r="AK650" s="236">
        <f>Заполните_Список!AE559</f>
        <v>0</v>
      </c>
      <c r="AL650" s="236">
        <f>Заполните_Список!AF559</f>
        <v>0</v>
      </c>
      <c r="AM650" s="236">
        <f>Заполните_Список!AG559</f>
        <v>0</v>
      </c>
      <c r="AN650" s="236">
        <f>Заполните_Список!AH559</f>
        <v>0</v>
      </c>
      <c r="AO650" s="236">
        <f>Заполните_Список!AI559</f>
        <v>0</v>
      </c>
      <c r="AP650" s="236">
        <f>Заполните_Список!AJ559</f>
        <v>0</v>
      </c>
      <c r="AQ650" s="236">
        <f>Заполните_Список!AK559</f>
        <v>0</v>
      </c>
    </row>
    <row r="651" spans="1:43" ht="18.75" customHeight="1">
      <c r="A651" s="243">
        <f>Заполните_Список!$B560</f>
        <v>648</v>
      </c>
      <c r="B651" s="244">
        <f>Заполните_Список!$C561</f>
        <v>0</v>
      </c>
      <c r="C651" s="258" t="str">
        <f t="shared" si="33"/>
        <v/>
      </c>
      <c r="D651" s="244">
        <f>Заполните_Список!$G561</f>
        <v>0</v>
      </c>
      <c r="E651" s="236"/>
      <c r="F651" s="243">
        <f t="shared" si="34"/>
        <v>648</v>
      </c>
      <c r="G651" s="236" t="e">
        <f>LEFT(Заполните_Список!$F561,FIND(" ",Заполните_Список!$F561,1)-1)</f>
        <v>#VALUE!</v>
      </c>
      <c r="H651" s="236" t="e">
        <f>MID(Заполните_Список!$F561,FIND(" ",Заполните_Список!$F561,1)+1,(FIND(" ",Заполните_Список!$F561,FIND(" ",Заполните_Список!$F561,1)+1)-FIND(" ",Заполните_Список!$F561,1))-1)</f>
        <v>#VALUE!</v>
      </c>
      <c r="I651" s="236" t="e">
        <f>RIGHT(Заполните_Список!$F561,LEN(Заполните_Список!$F561)-(FIND(" ",Заполните_Список!$F561,FIND(" ",Заполните_Список!$F561,1)+1)))</f>
        <v>#VALUE!</v>
      </c>
      <c r="J651" s="236"/>
      <c r="K651" s="347"/>
      <c r="L651" s="236"/>
      <c r="M651" s="236">
        <f>Заполните_Список!L561</f>
        <v>0</v>
      </c>
      <c r="N651" s="259" t="str">
        <f t="shared" si="35"/>
        <v/>
      </c>
      <c r="O651" s="236">
        <f>Заполните_Список!I561</f>
        <v>0</v>
      </c>
      <c r="P651" s="243"/>
      <c r="Q651" s="243"/>
      <c r="R651" s="243"/>
      <c r="S651" s="243"/>
      <c r="T651" s="236">
        <f>Заполните_Список!N560</f>
        <v>0</v>
      </c>
      <c r="U651" s="236">
        <f>Заполните_Список!O560</f>
        <v>0</v>
      </c>
      <c r="V651" s="236">
        <f>Заполните_Список!P560</f>
        <v>0</v>
      </c>
      <c r="W651" s="236">
        <f>Заполните_Список!Q560</f>
        <v>0</v>
      </c>
      <c r="X651" s="236">
        <f>Заполните_Список!R560</f>
        <v>0</v>
      </c>
      <c r="Y651" s="236">
        <f>Заполните_Список!S560</f>
        <v>0</v>
      </c>
      <c r="Z651" s="236">
        <f>Заполните_Список!T560</f>
        <v>0</v>
      </c>
      <c r="AA651" s="236">
        <f>Заполните_Список!U560</f>
        <v>0</v>
      </c>
      <c r="AB651" s="236">
        <f>Заполните_Список!V560</f>
        <v>0</v>
      </c>
      <c r="AC651" s="236">
        <f>Заполните_Список!W560</f>
        <v>0</v>
      </c>
      <c r="AD651" s="236">
        <f>Заполните_Список!X560</f>
        <v>0</v>
      </c>
      <c r="AE651" s="236">
        <f>Заполните_Список!Y560</f>
        <v>0</v>
      </c>
      <c r="AF651" s="236">
        <f>Заполните_Список!Z560</f>
        <v>0</v>
      </c>
      <c r="AG651" s="236">
        <f>Заполните_Список!AA560</f>
        <v>0</v>
      </c>
      <c r="AH651" s="236">
        <f>Заполните_Список!AB560</f>
        <v>0</v>
      </c>
      <c r="AI651" s="236">
        <f>Заполните_Список!AC560</f>
        <v>0</v>
      </c>
      <c r="AJ651" s="236">
        <f>Заполните_Список!AD560</f>
        <v>0</v>
      </c>
      <c r="AK651" s="236">
        <f>Заполните_Список!AE560</f>
        <v>0</v>
      </c>
      <c r="AL651" s="236">
        <f>Заполните_Список!AF560</f>
        <v>0</v>
      </c>
      <c r="AM651" s="236">
        <f>Заполните_Список!AG560</f>
        <v>0</v>
      </c>
      <c r="AN651" s="236">
        <f>Заполните_Список!AH560</f>
        <v>0</v>
      </c>
      <c r="AO651" s="236">
        <f>Заполните_Список!AI560</f>
        <v>0</v>
      </c>
      <c r="AP651" s="236">
        <f>Заполните_Список!AJ560</f>
        <v>0</v>
      </c>
      <c r="AQ651" s="236">
        <f>Заполните_Список!AK560</f>
        <v>0</v>
      </c>
    </row>
    <row r="652" spans="1:43" ht="18.75" customHeight="1">
      <c r="A652" s="243">
        <f>Заполните_Список!$B561</f>
        <v>649</v>
      </c>
      <c r="B652" s="244">
        <f>Заполните_Список!$C562</f>
        <v>0</v>
      </c>
      <c r="C652" s="258" t="str">
        <f t="shared" si="33"/>
        <v/>
      </c>
      <c r="D652" s="244">
        <f>Заполните_Список!$G562</f>
        <v>0</v>
      </c>
      <c r="E652" s="236"/>
      <c r="F652" s="243">
        <f t="shared" si="34"/>
        <v>649</v>
      </c>
      <c r="G652" s="236" t="e">
        <f>LEFT(Заполните_Список!$F562,FIND(" ",Заполните_Список!$F562,1)-1)</f>
        <v>#VALUE!</v>
      </c>
      <c r="H652" s="236" t="e">
        <f>MID(Заполните_Список!$F562,FIND(" ",Заполните_Список!$F562,1)+1,(FIND(" ",Заполните_Список!$F562,FIND(" ",Заполните_Список!$F562,1)+1)-FIND(" ",Заполните_Список!$F562,1))-1)</f>
        <v>#VALUE!</v>
      </c>
      <c r="I652" s="236" t="e">
        <f>RIGHT(Заполните_Список!$F562,LEN(Заполните_Список!$F562)-(FIND(" ",Заполните_Список!$F562,FIND(" ",Заполните_Список!$F562,1)+1)))</f>
        <v>#VALUE!</v>
      </c>
      <c r="J652" s="236"/>
      <c r="K652" s="347"/>
      <c r="L652" s="236"/>
      <c r="M652" s="236">
        <f>Заполните_Список!L562</f>
        <v>0</v>
      </c>
      <c r="N652" s="259" t="str">
        <f t="shared" si="35"/>
        <v/>
      </c>
      <c r="O652" s="236">
        <f>Заполните_Список!I562</f>
        <v>0</v>
      </c>
      <c r="P652" s="243"/>
      <c r="Q652" s="243"/>
      <c r="R652" s="243"/>
      <c r="S652" s="243"/>
      <c r="T652" s="236">
        <f>Заполните_Список!N561</f>
        <v>0</v>
      </c>
      <c r="U652" s="236">
        <f>Заполните_Список!O561</f>
        <v>0</v>
      </c>
      <c r="V652" s="236">
        <f>Заполните_Список!P561</f>
        <v>0</v>
      </c>
      <c r="W652" s="236">
        <f>Заполните_Список!Q561</f>
        <v>0</v>
      </c>
      <c r="X652" s="236">
        <f>Заполните_Список!R561</f>
        <v>0</v>
      </c>
      <c r="Y652" s="236">
        <f>Заполните_Список!S561</f>
        <v>0</v>
      </c>
      <c r="Z652" s="236">
        <f>Заполните_Список!T561</f>
        <v>0</v>
      </c>
      <c r="AA652" s="236">
        <f>Заполните_Список!U561</f>
        <v>0</v>
      </c>
      <c r="AB652" s="236">
        <f>Заполните_Список!V561</f>
        <v>0</v>
      </c>
      <c r="AC652" s="236">
        <f>Заполните_Список!W561</f>
        <v>0</v>
      </c>
      <c r="AD652" s="236">
        <f>Заполните_Список!X561</f>
        <v>0</v>
      </c>
      <c r="AE652" s="236">
        <f>Заполните_Список!Y561</f>
        <v>0</v>
      </c>
      <c r="AF652" s="236">
        <f>Заполните_Список!Z561</f>
        <v>0</v>
      </c>
      <c r="AG652" s="236">
        <f>Заполните_Список!AA561</f>
        <v>0</v>
      </c>
      <c r="AH652" s="236">
        <f>Заполните_Список!AB561</f>
        <v>0</v>
      </c>
      <c r="AI652" s="236">
        <f>Заполните_Список!AC561</f>
        <v>0</v>
      </c>
      <c r="AJ652" s="236">
        <f>Заполните_Список!AD561</f>
        <v>0</v>
      </c>
      <c r="AK652" s="236">
        <f>Заполните_Список!AE561</f>
        <v>0</v>
      </c>
      <c r="AL652" s="236">
        <f>Заполните_Список!AF561</f>
        <v>0</v>
      </c>
      <c r="AM652" s="236">
        <f>Заполните_Список!AG561</f>
        <v>0</v>
      </c>
      <c r="AN652" s="236">
        <f>Заполните_Список!AH561</f>
        <v>0</v>
      </c>
      <c r="AO652" s="236">
        <f>Заполните_Список!AI561</f>
        <v>0</v>
      </c>
      <c r="AP652" s="236">
        <f>Заполните_Список!AJ561</f>
        <v>0</v>
      </c>
      <c r="AQ652" s="236">
        <f>Заполните_Список!AK561</f>
        <v>0</v>
      </c>
    </row>
    <row r="653" spans="1:43" ht="18.75" customHeight="1">
      <c r="A653" s="243">
        <f>Заполните_Список!$B562</f>
        <v>650</v>
      </c>
      <c r="B653" s="244">
        <f>Заполните_Список!$C563</f>
        <v>0</v>
      </c>
      <c r="C653" s="258" t="str">
        <f t="shared" si="33"/>
        <v/>
      </c>
      <c r="D653" s="244">
        <f>Заполните_Список!$G563</f>
        <v>0</v>
      </c>
      <c r="E653" s="236"/>
      <c r="F653" s="243">
        <f t="shared" si="34"/>
        <v>650</v>
      </c>
      <c r="G653" s="236" t="e">
        <f>LEFT(Заполните_Список!$F563,FIND(" ",Заполните_Список!$F563,1)-1)</f>
        <v>#VALUE!</v>
      </c>
      <c r="H653" s="236" t="e">
        <f>MID(Заполните_Список!$F563,FIND(" ",Заполните_Список!$F563,1)+1,(FIND(" ",Заполните_Список!$F563,FIND(" ",Заполните_Список!$F563,1)+1)-FIND(" ",Заполните_Список!$F563,1))-1)</f>
        <v>#VALUE!</v>
      </c>
      <c r="I653" s="236" t="e">
        <f>RIGHT(Заполните_Список!$F563,LEN(Заполните_Список!$F563)-(FIND(" ",Заполните_Список!$F563,FIND(" ",Заполните_Список!$F563,1)+1)))</f>
        <v>#VALUE!</v>
      </c>
      <c r="J653" s="236"/>
      <c r="K653" s="347"/>
      <c r="L653" s="236"/>
      <c r="M653" s="236">
        <f>Заполните_Список!L563</f>
        <v>0</v>
      </c>
      <c r="N653" s="259" t="str">
        <f t="shared" si="35"/>
        <v/>
      </c>
      <c r="O653" s="236">
        <f>Заполните_Список!I563</f>
        <v>0</v>
      </c>
      <c r="P653" s="243"/>
      <c r="Q653" s="243"/>
      <c r="R653" s="243"/>
      <c r="S653" s="243"/>
      <c r="T653" s="236">
        <f>Заполните_Список!N562</f>
        <v>0</v>
      </c>
      <c r="U653" s="236">
        <f>Заполните_Список!O562</f>
        <v>0</v>
      </c>
      <c r="V653" s="236">
        <f>Заполните_Список!P562</f>
        <v>0</v>
      </c>
      <c r="W653" s="236">
        <f>Заполните_Список!Q562</f>
        <v>0</v>
      </c>
      <c r="X653" s="236">
        <f>Заполните_Список!R562</f>
        <v>0</v>
      </c>
      <c r="Y653" s="236">
        <f>Заполните_Список!S562</f>
        <v>0</v>
      </c>
      <c r="Z653" s="236">
        <f>Заполните_Список!T562</f>
        <v>0</v>
      </c>
      <c r="AA653" s="236">
        <f>Заполните_Список!U562</f>
        <v>0</v>
      </c>
      <c r="AB653" s="236">
        <f>Заполните_Список!V562</f>
        <v>0</v>
      </c>
      <c r="AC653" s="236">
        <f>Заполните_Список!W562</f>
        <v>0</v>
      </c>
      <c r="AD653" s="236">
        <f>Заполните_Список!X562</f>
        <v>0</v>
      </c>
      <c r="AE653" s="236">
        <f>Заполните_Список!Y562</f>
        <v>0</v>
      </c>
      <c r="AF653" s="236">
        <f>Заполните_Список!Z562</f>
        <v>0</v>
      </c>
      <c r="AG653" s="236">
        <f>Заполните_Список!AA562</f>
        <v>0</v>
      </c>
      <c r="AH653" s="236">
        <f>Заполните_Список!AB562</f>
        <v>0</v>
      </c>
      <c r="AI653" s="236">
        <f>Заполните_Список!AC562</f>
        <v>0</v>
      </c>
      <c r="AJ653" s="236">
        <f>Заполните_Список!AD562</f>
        <v>0</v>
      </c>
      <c r="AK653" s="236">
        <f>Заполните_Список!AE562</f>
        <v>0</v>
      </c>
      <c r="AL653" s="236">
        <f>Заполните_Список!AF562</f>
        <v>0</v>
      </c>
      <c r="AM653" s="236">
        <f>Заполните_Список!AG562</f>
        <v>0</v>
      </c>
      <c r="AN653" s="236">
        <f>Заполните_Список!AH562</f>
        <v>0</v>
      </c>
      <c r="AO653" s="236">
        <f>Заполните_Список!AI562</f>
        <v>0</v>
      </c>
      <c r="AP653" s="236">
        <f>Заполните_Список!AJ562</f>
        <v>0</v>
      </c>
      <c r="AQ653" s="236">
        <f>Заполните_Список!AK562</f>
        <v>0</v>
      </c>
    </row>
    <row r="654" spans="1:43" ht="18.75" customHeight="1">
      <c r="A654" s="243">
        <f>Заполните_Список!$B563</f>
        <v>651</v>
      </c>
      <c r="B654" s="244">
        <f>Заполните_Список!$C564</f>
        <v>0</v>
      </c>
      <c r="C654" s="258" t="str">
        <f t="shared" si="33"/>
        <v/>
      </c>
      <c r="D654" s="244">
        <f>Заполните_Список!$G564</f>
        <v>0</v>
      </c>
      <c r="E654" s="236"/>
      <c r="F654" s="243">
        <f t="shared" si="34"/>
        <v>651</v>
      </c>
      <c r="G654" s="236" t="e">
        <f>LEFT(Заполните_Список!$F564,FIND(" ",Заполните_Список!$F564,1)-1)</f>
        <v>#VALUE!</v>
      </c>
      <c r="H654" s="236" t="e">
        <f>MID(Заполните_Список!$F564,FIND(" ",Заполните_Список!$F564,1)+1,(FIND(" ",Заполните_Список!$F564,FIND(" ",Заполните_Список!$F564,1)+1)-FIND(" ",Заполните_Список!$F564,1))-1)</f>
        <v>#VALUE!</v>
      </c>
      <c r="I654" s="236" t="e">
        <f>RIGHT(Заполните_Список!$F564,LEN(Заполните_Список!$F564)-(FIND(" ",Заполните_Список!$F564,FIND(" ",Заполните_Список!$F564,1)+1)))</f>
        <v>#VALUE!</v>
      </c>
      <c r="J654" s="236"/>
      <c r="K654" s="347"/>
      <c r="L654" s="236"/>
      <c r="M654" s="236">
        <f>Заполните_Список!L564</f>
        <v>0</v>
      </c>
      <c r="N654" s="259" t="str">
        <f t="shared" si="35"/>
        <v/>
      </c>
      <c r="O654" s="236">
        <f>Заполните_Список!I564</f>
        <v>0</v>
      </c>
      <c r="P654" s="243"/>
      <c r="Q654" s="243"/>
      <c r="R654" s="243"/>
      <c r="S654" s="243"/>
      <c r="T654" s="236">
        <f>Заполните_Список!N563</f>
        <v>0</v>
      </c>
      <c r="U654" s="236">
        <f>Заполните_Список!O563</f>
        <v>0</v>
      </c>
      <c r="V654" s="236">
        <f>Заполните_Список!P563</f>
        <v>0</v>
      </c>
      <c r="W654" s="236">
        <f>Заполните_Список!Q563</f>
        <v>0</v>
      </c>
      <c r="X654" s="236">
        <f>Заполните_Список!R563</f>
        <v>0</v>
      </c>
      <c r="Y654" s="236">
        <f>Заполните_Список!S563</f>
        <v>0</v>
      </c>
      <c r="Z654" s="236">
        <f>Заполните_Список!T563</f>
        <v>0</v>
      </c>
      <c r="AA654" s="236">
        <f>Заполните_Список!U563</f>
        <v>0</v>
      </c>
      <c r="AB654" s="236">
        <f>Заполните_Список!V563</f>
        <v>0</v>
      </c>
      <c r="AC654" s="236">
        <f>Заполните_Список!W563</f>
        <v>0</v>
      </c>
      <c r="AD654" s="236">
        <f>Заполните_Список!X563</f>
        <v>0</v>
      </c>
      <c r="AE654" s="236">
        <f>Заполните_Список!Y563</f>
        <v>0</v>
      </c>
      <c r="AF654" s="236">
        <f>Заполните_Список!Z563</f>
        <v>0</v>
      </c>
      <c r="AG654" s="236">
        <f>Заполните_Список!AA563</f>
        <v>0</v>
      </c>
      <c r="AH654" s="236">
        <f>Заполните_Список!AB563</f>
        <v>0</v>
      </c>
      <c r="AI654" s="236">
        <f>Заполните_Список!AC563</f>
        <v>0</v>
      </c>
      <c r="AJ654" s="236">
        <f>Заполните_Список!AD563</f>
        <v>0</v>
      </c>
      <c r="AK654" s="236">
        <f>Заполните_Список!AE563</f>
        <v>0</v>
      </c>
      <c r="AL654" s="236">
        <f>Заполните_Список!AF563</f>
        <v>0</v>
      </c>
      <c r="AM654" s="236">
        <f>Заполните_Список!AG563</f>
        <v>0</v>
      </c>
      <c r="AN654" s="236">
        <f>Заполните_Список!AH563</f>
        <v>0</v>
      </c>
      <c r="AO654" s="236">
        <f>Заполните_Список!AI563</f>
        <v>0</v>
      </c>
      <c r="AP654" s="236">
        <f>Заполните_Список!AJ563</f>
        <v>0</v>
      </c>
      <c r="AQ654" s="236">
        <f>Заполните_Список!AK563</f>
        <v>0</v>
      </c>
    </row>
    <row r="655" spans="1:43" ht="18.75" customHeight="1">
      <c r="A655" s="243">
        <f>Заполните_Список!$B564</f>
        <v>652</v>
      </c>
      <c r="B655" s="244">
        <f>Заполните_Список!$C565</f>
        <v>0</v>
      </c>
      <c r="C655" s="258" t="str">
        <f t="shared" si="33"/>
        <v/>
      </c>
      <c r="D655" s="244">
        <f>Заполните_Список!$G565</f>
        <v>0</v>
      </c>
      <c r="E655" s="236"/>
      <c r="F655" s="243">
        <f t="shared" si="34"/>
        <v>652</v>
      </c>
      <c r="G655" s="236" t="e">
        <f>LEFT(Заполните_Список!$F565,FIND(" ",Заполните_Список!$F565,1)-1)</f>
        <v>#VALUE!</v>
      </c>
      <c r="H655" s="236" t="e">
        <f>MID(Заполните_Список!$F565,FIND(" ",Заполните_Список!$F565,1)+1,(FIND(" ",Заполните_Список!$F565,FIND(" ",Заполните_Список!$F565,1)+1)-FIND(" ",Заполните_Список!$F565,1))-1)</f>
        <v>#VALUE!</v>
      </c>
      <c r="I655" s="236" t="e">
        <f>RIGHT(Заполните_Список!$F565,LEN(Заполните_Список!$F565)-(FIND(" ",Заполните_Список!$F565,FIND(" ",Заполните_Список!$F565,1)+1)))</f>
        <v>#VALUE!</v>
      </c>
      <c r="J655" s="236"/>
      <c r="K655" s="347"/>
      <c r="L655" s="236"/>
      <c r="M655" s="236">
        <f>Заполните_Список!L565</f>
        <v>0</v>
      </c>
      <c r="N655" s="259" t="str">
        <f t="shared" si="35"/>
        <v/>
      </c>
      <c r="O655" s="236">
        <f>Заполните_Список!I565</f>
        <v>0</v>
      </c>
      <c r="P655" s="243"/>
      <c r="Q655" s="243"/>
      <c r="R655" s="243"/>
      <c r="S655" s="243"/>
      <c r="T655" s="236">
        <f>Заполните_Список!N564</f>
        <v>0</v>
      </c>
      <c r="U655" s="236">
        <f>Заполните_Список!O564</f>
        <v>0</v>
      </c>
      <c r="V655" s="236">
        <f>Заполните_Список!P564</f>
        <v>0</v>
      </c>
      <c r="W655" s="236">
        <f>Заполните_Список!Q564</f>
        <v>0</v>
      </c>
      <c r="X655" s="236">
        <f>Заполните_Список!R564</f>
        <v>0</v>
      </c>
      <c r="Y655" s="236">
        <f>Заполните_Список!S564</f>
        <v>0</v>
      </c>
      <c r="Z655" s="236">
        <f>Заполните_Список!T564</f>
        <v>0</v>
      </c>
      <c r="AA655" s="236">
        <f>Заполните_Список!U564</f>
        <v>0</v>
      </c>
      <c r="AB655" s="236">
        <f>Заполните_Список!V564</f>
        <v>0</v>
      </c>
      <c r="AC655" s="236">
        <f>Заполните_Список!W564</f>
        <v>0</v>
      </c>
      <c r="AD655" s="236">
        <f>Заполните_Список!X564</f>
        <v>0</v>
      </c>
      <c r="AE655" s="236">
        <f>Заполните_Список!Y564</f>
        <v>0</v>
      </c>
      <c r="AF655" s="236">
        <f>Заполните_Список!Z564</f>
        <v>0</v>
      </c>
      <c r="AG655" s="236">
        <f>Заполните_Список!AA564</f>
        <v>0</v>
      </c>
      <c r="AH655" s="236">
        <f>Заполните_Список!AB564</f>
        <v>0</v>
      </c>
      <c r="AI655" s="236">
        <f>Заполните_Список!AC564</f>
        <v>0</v>
      </c>
      <c r="AJ655" s="236">
        <f>Заполните_Список!AD564</f>
        <v>0</v>
      </c>
      <c r="AK655" s="236">
        <f>Заполните_Список!AE564</f>
        <v>0</v>
      </c>
      <c r="AL655" s="236">
        <f>Заполните_Список!AF564</f>
        <v>0</v>
      </c>
      <c r="AM655" s="236">
        <f>Заполните_Список!AG564</f>
        <v>0</v>
      </c>
      <c r="AN655" s="236">
        <f>Заполните_Список!AH564</f>
        <v>0</v>
      </c>
      <c r="AO655" s="236">
        <f>Заполните_Список!AI564</f>
        <v>0</v>
      </c>
      <c r="AP655" s="236">
        <f>Заполните_Список!AJ564</f>
        <v>0</v>
      </c>
      <c r="AQ655" s="236">
        <f>Заполните_Список!AK564</f>
        <v>0</v>
      </c>
    </row>
    <row r="656" spans="1:43" ht="18.75" customHeight="1">
      <c r="A656" s="243">
        <f>Заполните_Список!$B565</f>
        <v>653</v>
      </c>
      <c r="B656" s="244">
        <f>Заполните_Список!$C566</f>
        <v>0</v>
      </c>
      <c r="C656" s="258" t="str">
        <f t="shared" si="33"/>
        <v/>
      </c>
      <c r="D656" s="244">
        <f>Заполните_Список!$G566</f>
        <v>0</v>
      </c>
      <c r="E656" s="236"/>
      <c r="F656" s="243">
        <f t="shared" si="34"/>
        <v>653</v>
      </c>
      <c r="G656" s="236" t="e">
        <f>LEFT(Заполните_Список!$F566,FIND(" ",Заполните_Список!$F566,1)-1)</f>
        <v>#VALUE!</v>
      </c>
      <c r="H656" s="236" t="e">
        <f>MID(Заполните_Список!$F566,FIND(" ",Заполните_Список!$F566,1)+1,(FIND(" ",Заполните_Список!$F566,FIND(" ",Заполните_Список!$F566,1)+1)-FIND(" ",Заполните_Список!$F566,1))-1)</f>
        <v>#VALUE!</v>
      </c>
      <c r="I656" s="236" t="e">
        <f>RIGHT(Заполните_Список!$F566,LEN(Заполните_Список!$F566)-(FIND(" ",Заполните_Список!$F566,FIND(" ",Заполните_Список!$F566,1)+1)))</f>
        <v>#VALUE!</v>
      </c>
      <c r="J656" s="236"/>
      <c r="K656" s="347"/>
      <c r="L656" s="236"/>
      <c r="M656" s="236">
        <f>Заполните_Список!L566</f>
        <v>0</v>
      </c>
      <c r="N656" s="259" t="str">
        <f t="shared" si="35"/>
        <v/>
      </c>
      <c r="O656" s="236">
        <f>Заполните_Список!I566</f>
        <v>0</v>
      </c>
      <c r="P656" s="243"/>
      <c r="Q656" s="243"/>
      <c r="R656" s="243"/>
      <c r="S656" s="243"/>
      <c r="T656" s="236">
        <f>Заполните_Список!N565</f>
        <v>0</v>
      </c>
      <c r="U656" s="236">
        <f>Заполните_Список!O565</f>
        <v>0</v>
      </c>
      <c r="V656" s="236">
        <f>Заполните_Список!P565</f>
        <v>0</v>
      </c>
      <c r="W656" s="236">
        <f>Заполните_Список!Q565</f>
        <v>0</v>
      </c>
      <c r="X656" s="236">
        <f>Заполните_Список!R565</f>
        <v>0</v>
      </c>
      <c r="Y656" s="236">
        <f>Заполните_Список!S565</f>
        <v>0</v>
      </c>
      <c r="Z656" s="236">
        <f>Заполните_Список!T565</f>
        <v>0</v>
      </c>
      <c r="AA656" s="236">
        <f>Заполните_Список!U565</f>
        <v>0</v>
      </c>
      <c r="AB656" s="236">
        <f>Заполните_Список!V565</f>
        <v>0</v>
      </c>
      <c r="AC656" s="236">
        <f>Заполните_Список!W565</f>
        <v>0</v>
      </c>
      <c r="AD656" s="236">
        <f>Заполните_Список!X565</f>
        <v>0</v>
      </c>
      <c r="AE656" s="236">
        <f>Заполните_Список!Y565</f>
        <v>0</v>
      </c>
      <c r="AF656" s="236">
        <f>Заполните_Список!Z565</f>
        <v>0</v>
      </c>
      <c r="AG656" s="236">
        <f>Заполните_Список!AA565</f>
        <v>0</v>
      </c>
      <c r="AH656" s="236">
        <f>Заполните_Список!AB565</f>
        <v>0</v>
      </c>
      <c r="AI656" s="236">
        <f>Заполните_Список!AC565</f>
        <v>0</v>
      </c>
      <c r="AJ656" s="236">
        <f>Заполните_Список!AD565</f>
        <v>0</v>
      </c>
      <c r="AK656" s="236">
        <f>Заполните_Список!AE565</f>
        <v>0</v>
      </c>
      <c r="AL656" s="236">
        <f>Заполните_Список!AF565</f>
        <v>0</v>
      </c>
      <c r="AM656" s="236">
        <f>Заполните_Список!AG565</f>
        <v>0</v>
      </c>
      <c r="AN656" s="236">
        <f>Заполните_Список!AH565</f>
        <v>0</v>
      </c>
      <c r="AO656" s="236">
        <f>Заполните_Список!AI565</f>
        <v>0</v>
      </c>
      <c r="AP656" s="236">
        <f>Заполните_Список!AJ565</f>
        <v>0</v>
      </c>
      <c r="AQ656" s="236">
        <f>Заполните_Список!AK565</f>
        <v>0</v>
      </c>
    </row>
    <row r="657" spans="1:43" ht="18.75" customHeight="1">
      <c r="A657" s="243">
        <f>Заполните_Список!$B566</f>
        <v>654</v>
      </c>
      <c r="B657" s="244">
        <f>Заполните_Список!$C567</f>
        <v>0</v>
      </c>
      <c r="C657" s="258" t="str">
        <f t="shared" si="33"/>
        <v/>
      </c>
      <c r="D657" s="244">
        <f>Заполните_Список!$G567</f>
        <v>0</v>
      </c>
      <c r="E657" s="236"/>
      <c r="F657" s="243">
        <f t="shared" si="34"/>
        <v>654</v>
      </c>
      <c r="G657" s="236" t="e">
        <f>LEFT(Заполните_Список!$F567,FIND(" ",Заполните_Список!$F567,1)-1)</f>
        <v>#VALUE!</v>
      </c>
      <c r="H657" s="236" t="e">
        <f>MID(Заполните_Список!$F567,FIND(" ",Заполните_Список!$F567,1)+1,(FIND(" ",Заполните_Список!$F567,FIND(" ",Заполните_Список!$F567,1)+1)-FIND(" ",Заполните_Список!$F567,1))-1)</f>
        <v>#VALUE!</v>
      </c>
      <c r="I657" s="236" t="e">
        <f>RIGHT(Заполните_Список!$F567,LEN(Заполните_Список!$F567)-(FIND(" ",Заполните_Список!$F567,FIND(" ",Заполните_Список!$F567,1)+1)))</f>
        <v>#VALUE!</v>
      </c>
      <c r="J657" s="236"/>
      <c r="K657" s="347"/>
      <c r="L657" s="236"/>
      <c r="M657" s="236">
        <f>Заполните_Список!L567</f>
        <v>0</v>
      </c>
      <c r="N657" s="259" t="str">
        <f t="shared" si="35"/>
        <v/>
      </c>
      <c r="O657" s="236">
        <f>Заполните_Список!I567</f>
        <v>0</v>
      </c>
      <c r="P657" s="243"/>
      <c r="Q657" s="243"/>
      <c r="R657" s="243"/>
      <c r="S657" s="243"/>
      <c r="T657" s="236">
        <f>Заполните_Список!N566</f>
        <v>0</v>
      </c>
      <c r="U657" s="236">
        <f>Заполните_Список!O566</f>
        <v>0</v>
      </c>
      <c r="V657" s="236">
        <f>Заполните_Список!P566</f>
        <v>0</v>
      </c>
      <c r="W657" s="236">
        <f>Заполните_Список!Q566</f>
        <v>0</v>
      </c>
      <c r="X657" s="236">
        <f>Заполните_Список!R566</f>
        <v>0</v>
      </c>
      <c r="Y657" s="236">
        <f>Заполните_Список!S566</f>
        <v>0</v>
      </c>
      <c r="Z657" s="236">
        <f>Заполните_Список!T566</f>
        <v>0</v>
      </c>
      <c r="AA657" s="236">
        <f>Заполните_Список!U566</f>
        <v>0</v>
      </c>
      <c r="AB657" s="236">
        <f>Заполните_Список!V566</f>
        <v>0</v>
      </c>
      <c r="AC657" s="236">
        <f>Заполните_Список!W566</f>
        <v>0</v>
      </c>
      <c r="AD657" s="236">
        <f>Заполните_Список!X566</f>
        <v>0</v>
      </c>
      <c r="AE657" s="236">
        <f>Заполните_Список!Y566</f>
        <v>0</v>
      </c>
      <c r="AF657" s="236">
        <f>Заполните_Список!Z566</f>
        <v>0</v>
      </c>
      <c r="AG657" s="236">
        <f>Заполните_Список!AA566</f>
        <v>0</v>
      </c>
      <c r="AH657" s="236">
        <f>Заполните_Список!AB566</f>
        <v>0</v>
      </c>
      <c r="AI657" s="236">
        <f>Заполните_Список!AC566</f>
        <v>0</v>
      </c>
      <c r="AJ657" s="236">
        <f>Заполните_Список!AD566</f>
        <v>0</v>
      </c>
      <c r="AK657" s="236">
        <f>Заполните_Список!AE566</f>
        <v>0</v>
      </c>
      <c r="AL657" s="236">
        <f>Заполните_Список!AF566</f>
        <v>0</v>
      </c>
      <c r="AM657" s="236">
        <f>Заполните_Список!AG566</f>
        <v>0</v>
      </c>
      <c r="AN657" s="236">
        <f>Заполните_Список!AH566</f>
        <v>0</v>
      </c>
      <c r="AO657" s="236">
        <f>Заполните_Список!AI566</f>
        <v>0</v>
      </c>
      <c r="AP657" s="236">
        <f>Заполните_Список!AJ566</f>
        <v>0</v>
      </c>
      <c r="AQ657" s="236">
        <f>Заполните_Список!AK566</f>
        <v>0</v>
      </c>
    </row>
    <row r="658" spans="1:43" ht="18.75" customHeight="1">
      <c r="A658" s="243">
        <f>Заполните_Список!$B567</f>
        <v>655</v>
      </c>
      <c r="B658" s="244">
        <f>Заполните_Список!$C568</f>
        <v>0</v>
      </c>
      <c r="C658" s="258" t="str">
        <f t="shared" si="33"/>
        <v/>
      </c>
      <c r="D658" s="244">
        <f>Заполните_Список!$G568</f>
        <v>0</v>
      </c>
      <c r="E658" s="236"/>
      <c r="F658" s="243">
        <f t="shared" si="34"/>
        <v>655</v>
      </c>
      <c r="G658" s="236" t="e">
        <f>LEFT(Заполните_Список!$F568,FIND(" ",Заполните_Список!$F568,1)-1)</f>
        <v>#VALUE!</v>
      </c>
      <c r="H658" s="236" t="e">
        <f>MID(Заполните_Список!$F568,FIND(" ",Заполните_Список!$F568,1)+1,(FIND(" ",Заполните_Список!$F568,FIND(" ",Заполните_Список!$F568,1)+1)-FIND(" ",Заполните_Список!$F568,1))-1)</f>
        <v>#VALUE!</v>
      </c>
      <c r="I658" s="236" t="e">
        <f>RIGHT(Заполните_Список!$F568,LEN(Заполните_Список!$F568)-(FIND(" ",Заполните_Список!$F568,FIND(" ",Заполните_Список!$F568,1)+1)))</f>
        <v>#VALUE!</v>
      </c>
      <c r="J658" s="236"/>
      <c r="K658" s="347"/>
      <c r="L658" s="236"/>
      <c r="M658" s="236">
        <f>Заполните_Список!L568</f>
        <v>0</v>
      </c>
      <c r="N658" s="259" t="str">
        <f t="shared" si="35"/>
        <v/>
      </c>
      <c r="O658" s="236">
        <f>Заполните_Список!I568</f>
        <v>0</v>
      </c>
      <c r="P658" s="243"/>
      <c r="Q658" s="243"/>
      <c r="R658" s="243"/>
      <c r="S658" s="243"/>
      <c r="T658" s="236">
        <f>Заполните_Список!N567</f>
        <v>0</v>
      </c>
      <c r="U658" s="236">
        <f>Заполните_Список!O567</f>
        <v>0</v>
      </c>
      <c r="V658" s="236">
        <f>Заполните_Список!P567</f>
        <v>0</v>
      </c>
      <c r="W658" s="236">
        <f>Заполните_Список!Q567</f>
        <v>0</v>
      </c>
      <c r="X658" s="236">
        <f>Заполните_Список!R567</f>
        <v>0</v>
      </c>
      <c r="Y658" s="236">
        <f>Заполните_Список!S567</f>
        <v>0</v>
      </c>
      <c r="Z658" s="236">
        <f>Заполните_Список!T567</f>
        <v>0</v>
      </c>
      <c r="AA658" s="236">
        <f>Заполните_Список!U567</f>
        <v>0</v>
      </c>
      <c r="AB658" s="236">
        <f>Заполните_Список!V567</f>
        <v>0</v>
      </c>
      <c r="AC658" s="236">
        <f>Заполните_Список!W567</f>
        <v>0</v>
      </c>
      <c r="AD658" s="236">
        <f>Заполните_Список!X567</f>
        <v>0</v>
      </c>
      <c r="AE658" s="236">
        <f>Заполните_Список!Y567</f>
        <v>0</v>
      </c>
      <c r="AF658" s="236">
        <f>Заполните_Список!Z567</f>
        <v>0</v>
      </c>
      <c r="AG658" s="236">
        <f>Заполните_Список!AA567</f>
        <v>0</v>
      </c>
      <c r="AH658" s="236">
        <f>Заполните_Список!AB567</f>
        <v>0</v>
      </c>
      <c r="AI658" s="236">
        <f>Заполните_Список!AC567</f>
        <v>0</v>
      </c>
      <c r="AJ658" s="236">
        <f>Заполните_Список!AD567</f>
        <v>0</v>
      </c>
      <c r="AK658" s="236">
        <f>Заполните_Список!AE567</f>
        <v>0</v>
      </c>
      <c r="AL658" s="236">
        <f>Заполните_Список!AF567</f>
        <v>0</v>
      </c>
      <c r="AM658" s="236">
        <f>Заполните_Список!AG567</f>
        <v>0</v>
      </c>
      <c r="AN658" s="236">
        <f>Заполните_Список!AH567</f>
        <v>0</v>
      </c>
      <c r="AO658" s="236">
        <f>Заполните_Список!AI567</f>
        <v>0</v>
      </c>
      <c r="AP658" s="236">
        <f>Заполните_Список!AJ567</f>
        <v>0</v>
      </c>
      <c r="AQ658" s="236">
        <f>Заполните_Список!AK567</f>
        <v>0</v>
      </c>
    </row>
    <row r="659" spans="1:43" ht="18.75" customHeight="1">
      <c r="A659" s="243">
        <f>Заполните_Список!$B568</f>
        <v>656</v>
      </c>
      <c r="B659" s="244">
        <f>Заполните_Список!$C569</f>
        <v>0</v>
      </c>
      <c r="C659" s="258" t="str">
        <f t="shared" si="33"/>
        <v/>
      </c>
      <c r="D659" s="244">
        <f>Заполните_Список!$G569</f>
        <v>0</v>
      </c>
      <c r="E659" s="236"/>
      <c r="F659" s="243">
        <f t="shared" si="34"/>
        <v>656</v>
      </c>
      <c r="G659" s="236" t="e">
        <f>LEFT(Заполните_Список!$F569,FIND(" ",Заполните_Список!$F569,1)-1)</f>
        <v>#VALUE!</v>
      </c>
      <c r="H659" s="236" t="e">
        <f>MID(Заполните_Список!$F569,FIND(" ",Заполните_Список!$F569,1)+1,(FIND(" ",Заполните_Список!$F569,FIND(" ",Заполните_Список!$F569,1)+1)-FIND(" ",Заполните_Список!$F569,1))-1)</f>
        <v>#VALUE!</v>
      </c>
      <c r="I659" s="236" t="e">
        <f>RIGHT(Заполните_Список!$F569,LEN(Заполните_Список!$F569)-(FIND(" ",Заполните_Список!$F569,FIND(" ",Заполните_Список!$F569,1)+1)))</f>
        <v>#VALUE!</v>
      </c>
      <c r="J659" s="236"/>
      <c r="K659" s="347"/>
      <c r="L659" s="236"/>
      <c r="M659" s="236">
        <f>Заполните_Список!L569</f>
        <v>0</v>
      </c>
      <c r="N659" s="259" t="str">
        <f t="shared" si="35"/>
        <v/>
      </c>
      <c r="O659" s="236">
        <f>Заполните_Список!I569</f>
        <v>0</v>
      </c>
      <c r="P659" s="243"/>
      <c r="Q659" s="243"/>
      <c r="R659" s="243"/>
      <c r="S659" s="243"/>
      <c r="T659" s="236">
        <f>Заполните_Список!N568</f>
        <v>0</v>
      </c>
      <c r="U659" s="236">
        <f>Заполните_Список!O568</f>
        <v>0</v>
      </c>
      <c r="V659" s="236">
        <f>Заполните_Список!P568</f>
        <v>0</v>
      </c>
      <c r="W659" s="236">
        <f>Заполните_Список!Q568</f>
        <v>0</v>
      </c>
      <c r="X659" s="236">
        <f>Заполните_Список!R568</f>
        <v>0</v>
      </c>
      <c r="Y659" s="236">
        <f>Заполните_Список!S568</f>
        <v>0</v>
      </c>
      <c r="Z659" s="236">
        <f>Заполните_Список!T568</f>
        <v>0</v>
      </c>
      <c r="AA659" s="236">
        <f>Заполните_Список!U568</f>
        <v>0</v>
      </c>
      <c r="AB659" s="236">
        <f>Заполните_Список!V568</f>
        <v>0</v>
      </c>
      <c r="AC659" s="236">
        <f>Заполните_Список!W568</f>
        <v>0</v>
      </c>
      <c r="AD659" s="236">
        <f>Заполните_Список!X568</f>
        <v>0</v>
      </c>
      <c r="AE659" s="236">
        <f>Заполните_Список!Y568</f>
        <v>0</v>
      </c>
      <c r="AF659" s="236">
        <f>Заполните_Список!Z568</f>
        <v>0</v>
      </c>
      <c r="AG659" s="236">
        <f>Заполните_Список!AA568</f>
        <v>0</v>
      </c>
      <c r="AH659" s="236">
        <f>Заполните_Список!AB568</f>
        <v>0</v>
      </c>
      <c r="AI659" s="236">
        <f>Заполните_Список!AC568</f>
        <v>0</v>
      </c>
      <c r="AJ659" s="236">
        <f>Заполните_Список!AD568</f>
        <v>0</v>
      </c>
      <c r="AK659" s="236">
        <f>Заполните_Список!AE568</f>
        <v>0</v>
      </c>
      <c r="AL659" s="236">
        <f>Заполните_Список!AF568</f>
        <v>0</v>
      </c>
      <c r="AM659" s="236">
        <f>Заполните_Список!AG568</f>
        <v>0</v>
      </c>
      <c r="AN659" s="236">
        <f>Заполните_Список!AH568</f>
        <v>0</v>
      </c>
      <c r="AO659" s="236">
        <f>Заполните_Список!AI568</f>
        <v>0</v>
      </c>
      <c r="AP659" s="236">
        <f>Заполните_Список!AJ568</f>
        <v>0</v>
      </c>
      <c r="AQ659" s="236">
        <f>Заполните_Список!AK568</f>
        <v>0</v>
      </c>
    </row>
    <row r="660" spans="1:43" ht="18.75" customHeight="1">
      <c r="A660" s="243">
        <f>Заполните_Список!$B569</f>
        <v>657</v>
      </c>
      <c r="B660" s="244">
        <f>Заполните_Список!$C570</f>
        <v>0</v>
      </c>
      <c r="C660" s="258" t="str">
        <f t="shared" si="33"/>
        <v/>
      </c>
      <c r="D660" s="244">
        <f>Заполните_Список!$G570</f>
        <v>0</v>
      </c>
      <c r="E660" s="236"/>
      <c r="F660" s="243">
        <f t="shared" si="34"/>
        <v>657</v>
      </c>
      <c r="G660" s="236" t="e">
        <f>LEFT(Заполните_Список!$F570,FIND(" ",Заполните_Список!$F570,1)-1)</f>
        <v>#VALUE!</v>
      </c>
      <c r="H660" s="236" t="e">
        <f>MID(Заполните_Список!$F570,FIND(" ",Заполните_Список!$F570,1)+1,(FIND(" ",Заполните_Список!$F570,FIND(" ",Заполните_Список!$F570,1)+1)-FIND(" ",Заполните_Список!$F570,1))-1)</f>
        <v>#VALUE!</v>
      </c>
      <c r="I660" s="236" t="e">
        <f>RIGHT(Заполните_Список!$F570,LEN(Заполните_Список!$F570)-(FIND(" ",Заполните_Список!$F570,FIND(" ",Заполните_Список!$F570,1)+1)))</f>
        <v>#VALUE!</v>
      </c>
      <c r="J660" s="236"/>
      <c r="K660" s="347"/>
      <c r="L660" s="236"/>
      <c r="M660" s="236">
        <f>Заполните_Список!L570</f>
        <v>0</v>
      </c>
      <c r="N660" s="259" t="str">
        <f t="shared" si="35"/>
        <v/>
      </c>
      <c r="O660" s="236">
        <f>Заполните_Список!I570</f>
        <v>0</v>
      </c>
      <c r="P660" s="243"/>
      <c r="Q660" s="243"/>
      <c r="R660" s="243"/>
      <c r="S660" s="243"/>
      <c r="T660" s="236">
        <f>Заполните_Список!N569</f>
        <v>0</v>
      </c>
      <c r="U660" s="236">
        <f>Заполните_Список!O569</f>
        <v>0</v>
      </c>
      <c r="V660" s="236">
        <f>Заполните_Список!P569</f>
        <v>0</v>
      </c>
      <c r="W660" s="236">
        <f>Заполните_Список!Q569</f>
        <v>0</v>
      </c>
      <c r="X660" s="236">
        <f>Заполните_Список!R569</f>
        <v>0</v>
      </c>
      <c r="Y660" s="236">
        <f>Заполните_Список!S569</f>
        <v>0</v>
      </c>
      <c r="Z660" s="236">
        <f>Заполните_Список!T569</f>
        <v>0</v>
      </c>
      <c r="AA660" s="236">
        <f>Заполните_Список!U569</f>
        <v>0</v>
      </c>
      <c r="AB660" s="236">
        <f>Заполните_Список!V569</f>
        <v>0</v>
      </c>
      <c r="AC660" s="236">
        <f>Заполните_Список!W569</f>
        <v>0</v>
      </c>
      <c r="AD660" s="236">
        <f>Заполните_Список!X569</f>
        <v>0</v>
      </c>
      <c r="AE660" s="236">
        <f>Заполните_Список!Y569</f>
        <v>0</v>
      </c>
      <c r="AF660" s="236">
        <f>Заполните_Список!Z569</f>
        <v>0</v>
      </c>
      <c r="AG660" s="236">
        <f>Заполните_Список!AA569</f>
        <v>0</v>
      </c>
      <c r="AH660" s="236">
        <f>Заполните_Список!AB569</f>
        <v>0</v>
      </c>
      <c r="AI660" s="236">
        <f>Заполните_Список!AC569</f>
        <v>0</v>
      </c>
      <c r="AJ660" s="236">
        <f>Заполните_Список!AD569</f>
        <v>0</v>
      </c>
      <c r="AK660" s="236">
        <f>Заполните_Список!AE569</f>
        <v>0</v>
      </c>
      <c r="AL660" s="236">
        <f>Заполните_Список!AF569</f>
        <v>0</v>
      </c>
      <c r="AM660" s="236">
        <f>Заполните_Список!AG569</f>
        <v>0</v>
      </c>
      <c r="AN660" s="236">
        <f>Заполните_Список!AH569</f>
        <v>0</v>
      </c>
      <c r="AO660" s="236">
        <f>Заполните_Список!AI569</f>
        <v>0</v>
      </c>
      <c r="AP660" s="236">
        <f>Заполните_Список!AJ569</f>
        <v>0</v>
      </c>
      <c r="AQ660" s="236">
        <f>Заполните_Список!AK569</f>
        <v>0</v>
      </c>
    </row>
    <row r="661" spans="1:43" ht="18.75" customHeight="1">
      <c r="A661" s="243">
        <f>Заполните_Список!$B570</f>
        <v>658</v>
      </c>
      <c r="B661" s="244">
        <f>Заполните_Список!$C571</f>
        <v>0</v>
      </c>
      <c r="C661" s="258" t="str">
        <f t="shared" si="33"/>
        <v/>
      </c>
      <c r="D661" s="244">
        <f>Заполните_Список!$G571</f>
        <v>0</v>
      </c>
      <c r="E661" s="236"/>
      <c r="F661" s="243">
        <f t="shared" si="34"/>
        <v>658</v>
      </c>
      <c r="G661" s="236" t="e">
        <f>LEFT(Заполните_Список!$F571,FIND(" ",Заполните_Список!$F571,1)-1)</f>
        <v>#VALUE!</v>
      </c>
      <c r="H661" s="236" t="e">
        <f>MID(Заполните_Список!$F571,FIND(" ",Заполните_Список!$F571,1)+1,(FIND(" ",Заполните_Список!$F571,FIND(" ",Заполните_Список!$F571,1)+1)-FIND(" ",Заполните_Список!$F571,1))-1)</f>
        <v>#VALUE!</v>
      </c>
      <c r="I661" s="236" t="e">
        <f>RIGHT(Заполните_Список!$F571,LEN(Заполните_Список!$F571)-(FIND(" ",Заполните_Список!$F571,FIND(" ",Заполните_Список!$F571,1)+1)))</f>
        <v>#VALUE!</v>
      </c>
      <c r="J661" s="236"/>
      <c r="K661" s="347"/>
      <c r="L661" s="236"/>
      <c r="M661" s="236">
        <f>Заполните_Список!L571</f>
        <v>0</v>
      </c>
      <c r="N661" s="259" t="str">
        <f t="shared" si="35"/>
        <v/>
      </c>
      <c r="O661" s="236">
        <f>Заполните_Список!I571</f>
        <v>0</v>
      </c>
      <c r="P661" s="243"/>
      <c r="Q661" s="243"/>
      <c r="R661" s="243"/>
      <c r="S661" s="243"/>
      <c r="T661" s="236">
        <f>Заполните_Список!N570</f>
        <v>0</v>
      </c>
      <c r="U661" s="236">
        <f>Заполните_Список!O570</f>
        <v>0</v>
      </c>
      <c r="V661" s="236">
        <f>Заполните_Список!P570</f>
        <v>0</v>
      </c>
      <c r="W661" s="236">
        <f>Заполните_Список!Q570</f>
        <v>0</v>
      </c>
      <c r="X661" s="236">
        <f>Заполните_Список!R570</f>
        <v>0</v>
      </c>
      <c r="Y661" s="236">
        <f>Заполните_Список!S570</f>
        <v>0</v>
      </c>
      <c r="Z661" s="236">
        <f>Заполните_Список!T570</f>
        <v>0</v>
      </c>
      <c r="AA661" s="236">
        <f>Заполните_Список!U570</f>
        <v>0</v>
      </c>
      <c r="AB661" s="236">
        <f>Заполните_Список!V570</f>
        <v>0</v>
      </c>
      <c r="AC661" s="236">
        <f>Заполните_Список!W570</f>
        <v>0</v>
      </c>
      <c r="AD661" s="236">
        <f>Заполните_Список!X570</f>
        <v>0</v>
      </c>
      <c r="AE661" s="236">
        <f>Заполните_Список!Y570</f>
        <v>0</v>
      </c>
      <c r="AF661" s="236">
        <f>Заполните_Список!Z570</f>
        <v>0</v>
      </c>
      <c r="AG661" s="236">
        <f>Заполните_Список!AA570</f>
        <v>0</v>
      </c>
      <c r="AH661" s="236">
        <f>Заполните_Список!AB570</f>
        <v>0</v>
      </c>
      <c r="AI661" s="236">
        <f>Заполните_Список!AC570</f>
        <v>0</v>
      </c>
      <c r="AJ661" s="236">
        <f>Заполните_Список!AD570</f>
        <v>0</v>
      </c>
      <c r="AK661" s="236">
        <f>Заполните_Список!AE570</f>
        <v>0</v>
      </c>
      <c r="AL661" s="236">
        <f>Заполните_Список!AF570</f>
        <v>0</v>
      </c>
      <c r="AM661" s="236">
        <f>Заполните_Список!AG570</f>
        <v>0</v>
      </c>
      <c r="AN661" s="236">
        <f>Заполните_Список!AH570</f>
        <v>0</v>
      </c>
      <c r="AO661" s="236">
        <f>Заполните_Список!AI570</f>
        <v>0</v>
      </c>
      <c r="AP661" s="236">
        <f>Заполните_Список!AJ570</f>
        <v>0</v>
      </c>
      <c r="AQ661" s="236">
        <f>Заполните_Список!AK570</f>
        <v>0</v>
      </c>
    </row>
    <row r="662" spans="1:43" ht="18.75" customHeight="1">
      <c r="A662" s="243">
        <f>Заполните_Список!$B571</f>
        <v>659</v>
      </c>
      <c r="B662" s="244">
        <f>Заполните_Список!$C572</f>
        <v>0</v>
      </c>
      <c r="C662" s="258" t="str">
        <f t="shared" si="33"/>
        <v/>
      </c>
      <c r="D662" s="244">
        <f>Заполните_Список!$G572</f>
        <v>0</v>
      </c>
      <c r="E662" s="236"/>
      <c r="F662" s="243">
        <f t="shared" si="34"/>
        <v>659</v>
      </c>
      <c r="G662" s="236" t="e">
        <f>LEFT(Заполните_Список!$F572,FIND(" ",Заполните_Список!$F572,1)-1)</f>
        <v>#VALUE!</v>
      </c>
      <c r="H662" s="236" t="e">
        <f>MID(Заполните_Список!$F572,FIND(" ",Заполните_Список!$F572,1)+1,(FIND(" ",Заполните_Список!$F572,FIND(" ",Заполните_Список!$F572,1)+1)-FIND(" ",Заполните_Список!$F572,1))-1)</f>
        <v>#VALUE!</v>
      </c>
      <c r="I662" s="236" t="e">
        <f>RIGHT(Заполните_Список!$F572,LEN(Заполните_Список!$F572)-(FIND(" ",Заполните_Список!$F572,FIND(" ",Заполните_Список!$F572,1)+1)))</f>
        <v>#VALUE!</v>
      </c>
      <c r="J662" s="236"/>
      <c r="K662" s="347"/>
      <c r="L662" s="236"/>
      <c r="M662" s="236">
        <f>Заполните_Список!L572</f>
        <v>0</v>
      </c>
      <c r="N662" s="259" t="str">
        <f t="shared" si="35"/>
        <v/>
      </c>
      <c r="O662" s="236">
        <f>Заполните_Список!I572</f>
        <v>0</v>
      </c>
      <c r="P662" s="243"/>
      <c r="Q662" s="243"/>
      <c r="R662" s="243"/>
      <c r="S662" s="243"/>
      <c r="T662" s="236">
        <f>Заполните_Список!N571</f>
        <v>0</v>
      </c>
      <c r="U662" s="236">
        <f>Заполните_Список!O571</f>
        <v>0</v>
      </c>
      <c r="V662" s="236">
        <f>Заполните_Список!P571</f>
        <v>0</v>
      </c>
      <c r="W662" s="236">
        <f>Заполните_Список!Q571</f>
        <v>0</v>
      </c>
      <c r="X662" s="236">
        <f>Заполните_Список!R571</f>
        <v>0</v>
      </c>
      <c r="Y662" s="236">
        <f>Заполните_Список!S571</f>
        <v>0</v>
      </c>
      <c r="Z662" s="236">
        <f>Заполните_Список!T571</f>
        <v>0</v>
      </c>
      <c r="AA662" s="236">
        <f>Заполните_Список!U571</f>
        <v>0</v>
      </c>
      <c r="AB662" s="236">
        <f>Заполните_Список!V571</f>
        <v>0</v>
      </c>
      <c r="AC662" s="236">
        <f>Заполните_Список!W571</f>
        <v>0</v>
      </c>
      <c r="AD662" s="236">
        <f>Заполните_Список!X571</f>
        <v>0</v>
      </c>
      <c r="AE662" s="236">
        <f>Заполните_Список!Y571</f>
        <v>0</v>
      </c>
      <c r="AF662" s="236">
        <f>Заполните_Список!Z571</f>
        <v>0</v>
      </c>
      <c r="AG662" s="236">
        <f>Заполните_Список!AA571</f>
        <v>0</v>
      </c>
      <c r="AH662" s="236">
        <f>Заполните_Список!AB571</f>
        <v>0</v>
      </c>
      <c r="AI662" s="236">
        <f>Заполните_Список!AC571</f>
        <v>0</v>
      </c>
      <c r="AJ662" s="236">
        <f>Заполните_Список!AD571</f>
        <v>0</v>
      </c>
      <c r="AK662" s="236">
        <f>Заполните_Список!AE571</f>
        <v>0</v>
      </c>
      <c r="AL662" s="236">
        <f>Заполните_Список!AF571</f>
        <v>0</v>
      </c>
      <c r="AM662" s="236">
        <f>Заполните_Список!AG571</f>
        <v>0</v>
      </c>
      <c r="AN662" s="236">
        <f>Заполните_Список!AH571</f>
        <v>0</v>
      </c>
      <c r="AO662" s="236">
        <f>Заполните_Список!AI571</f>
        <v>0</v>
      </c>
      <c r="AP662" s="236">
        <f>Заполните_Список!AJ571</f>
        <v>0</v>
      </c>
      <c r="AQ662" s="236">
        <f>Заполните_Список!AK571</f>
        <v>0</v>
      </c>
    </row>
    <row r="663" spans="1:43" ht="18.75" customHeight="1">
      <c r="A663" s="243">
        <f>Заполните_Список!$B572</f>
        <v>660</v>
      </c>
      <c r="B663" s="244">
        <f>Заполните_Список!$C573</f>
        <v>0</v>
      </c>
      <c r="C663" s="258" t="str">
        <f t="shared" si="33"/>
        <v/>
      </c>
      <c r="D663" s="244">
        <f>Заполните_Список!$G573</f>
        <v>0</v>
      </c>
      <c r="E663" s="236"/>
      <c r="F663" s="243">
        <f t="shared" si="34"/>
        <v>660</v>
      </c>
      <c r="G663" s="236" t="e">
        <f>LEFT(Заполните_Список!$F573,FIND(" ",Заполните_Список!$F573,1)-1)</f>
        <v>#VALUE!</v>
      </c>
      <c r="H663" s="236" t="e">
        <f>MID(Заполните_Список!$F573,FIND(" ",Заполните_Список!$F573,1)+1,(FIND(" ",Заполните_Список!$F573,FIND(" ",Заполните_Список!$F573,1)+1)-FIND(" ",Заполните_Список!$F573,1))-1)</f>
        <v>#VALUE!</v>
      </c>
      <c r="I663" s="236" t="e">
        <f>RIGHT(Заполните_Список!$F573,LEN(Заполните_Список!$F573)-(FIND(" ",Заполните_Список!$F573,FIND(" ",Заполните_Список!$F573,1)+1)))</f>
        <v>#VALUE!</v>
      </c>
      <c r="J663" s="236"/>
      <c r="K663" s="347"/>
      <c r="L663" s="236"/>
      <c r="M663" s="236">
        <f>Заполните_Список!L573</f>
        <v>0</v>
      </c>
      <c r="N663" s="259" t="str">
        <f t="shared" si="35"/>
        <v/>
      </c>
      <c r="O663" s="236">
        <f>Заполните_Список!I573</f>
        <v>0</v>
      </c>
      <c r="P663" s="243"/>
      <c r="Q663" s="243"/>
      <c r="R663" s="243"/>
      <c r="S663" s="243"/>
      <c r="T663" s="236">
        <f>Заполните_Список!N572</f>
        <v>0</v>
      </c>
      <c r="U663" s="236">
        <f>Заполните_Список!O572</f>
        <v>0</v>
      </c>
      <c r="V663" s="236">
        <f>Заполните_Список!P572</f>
        <v>0</v>
      </c>
      <c r="W663" s="236">
        <f>Заполните_Список!Q572</f>
        <v>0</v>
      </c>
      <c r="X663" s="236">
        <f>Заполните_Список!R572</f>
        <v>0</v>
      </c>
      <c r="Y663" s="236">
        <f>Заполните_Список!S572</f>
        <v>0</v>
      </c>
      <c r="Z663" s="236">
        <f>Заполните_Список!T572</f>
        <v>0</v>
      </c>
      <c r="AA663" s="236">
        <f>Заполните_Список!U572</f>
        <v>0</v>
      </c>
      <c r="AB663" s="236">
        <f>Заполните_Список!V572</f>
        <v>0</v>
      </c>
      <c r="AC663" s="236">
        <f>Заполните_Список!W572</f>
        <v>0</v>
      </c>
      <c r="AD663" s="236">
        <f>Заполните_Список!X572</f>
        <v>0</v>
      </c>
      <c r="AE663" s="236">
        <f>Заполните_Список!Y572</f>
        <v>0</v>
      </c>
      <c r="AF663" s="236">
        <f>Заполните_Список!Z572</f>
        <v>0</v>
      </c>
      <c r="AG663" s="236">
        <f>Заполните_Список!AA572</f>
        <v>0</v>
      </c>
      <c r="AH663" s="236">
        <f>Заполните_Список!AB572</f>
        <v>0</v>
      </c>
      <c r="AI663" s="236">
        <f>Заполните_Список!AC572</f>
        <v>0</v>
      </c>
      <c r="AJ663" s="236">
        <f>Заполните_Список!AD572</f>
        <v>0</v>
      </c>
      <c r="AK663" s="236">
        <f>Заполните_Список!AE572</f>
        <v>0</v>
      </c>
      <c r="AL663" s="236">
        <f>Заполните_Список!AF572</f>
        <v>0</v>
      </c>
      <c r="AM663" s="236">
        <f>Заполните_Список!AG572</f>
        <v>0</v>
      </c>
      <c r="AN663" s="236">
        <f>Заполните_Список!AH572</f>
        <v>0</v>
      </c>
      <c r="AO663" s="236">
        <f>Заполните_Список!AI572</f>
        <v>0</v>
      </c>
      <c r="AP663" s="236">
        <f>Заполните_Список!AJ572</f>
        <v>0</v>
      </c>
      <c r="AQ663" s="236">
        <f>Заполните_Список!AK572</f>
        <v>0</v>
      </c>
    </row>
    <row r="664" spans="1:43" ht="18.75" customHeight="1">
      <c r="A664" s="243">
        <f>Заполните_Список!$B573</f>
        <v>661</v>
      </c>
      <c r="B664" s="244">
        <f>Заполните_Список!$C574</f>
        <v>0</v>
      </c>
      <c r="C664" s="258" t="str">
        <f t="shared" si="33"/>
        <v/>
      </c>
      <c r="D664" s="244">
        <f>Заполните_Список!$G574</f>
        <v>0</v>
      </c>
      <c r="E664" s="236"/>
      <c r="F664" s="243">
        <f t="shared" si="34"/>
        <v>661</v>
      </c>
      <c r="G664" s="236" t="e">
        <f>LEFT(Заполните_Список!$F574,FIND(" ",Заполните_Список!$F574,1)-1)</f>
        <v>#VALUE!</v>
      </c>
      <c r="H664" s="236" t="e">
        <f>MID(Заполните_Список!$F574,FIND(" ",Заполните_Список!$F574,1)+1,(FIND(" ",Заполните_Список!$F574,FIND(" ",Заполните_Список!$F574,1)+1)-FIND(" ",Заполните_Список!$F574,1))-1)</f>
        <v>#VALUE!</v>
      </c>
      <c r="I664" s="236" t="e">
        <f>RIGHT(Заполните_Список!$F574,LEN(Заполните_Список!$F574)-(FIND(" ",Заполните_Список!$F574,FIND(" ",Заполните_Список!$F574,1)+1)))</f>
        <v>#VALUE!</v>
      </c>
      <c r="J664" s="236"/>
      <c r="K664" s="347"/>
      <c r="L664" s="236"/>
      <c r="M664" s="236">
        <f>Заполните_Список!L574</f>
        <v>0</v>
      </c>
      <c r="N664" s="259" t="str">
        <f t="shared" si="35"/>
        <v/>
      </c>
      <c r="O664" s="236">
        <f>Заполните_Список!I574</f>
        <v>0</v>
      </c>
      <c r="P664" s="243"/>
      <c r="Q664" s="243"/>
      <c r="R664" s="243"/>
      <c r="S664" s="243"/>
      <c r="T664" s="236">
        <f>Заполните_Список!N573</f>
        <v>0</v>
      </c>
      <c r="U664" s="236">
        <f>Заполните_Список!O573</f>
        <v>0</v>
      </c>
      <c r="V664" s="236">
        <f>Заполните_Список!P573</f>
        <v>0</v>
      </c>
      <c r="W664" s="236">
        <f>Заполните_Список!Q573</f>
        <v>0</v>
      </c>
      <c r="X664" s="236">
        <f>Заполните_Список!R573</f>
        <v>0</v>
      </c>
      <c r="Y664" s="236">
        <f>Заполните_Список!S573</f>
        <v>0</v>
      </c>
      <c r="Z664" s="236">
        <f>Заполните_Список!T573</f>
        <v>0</v>
      </c>
      <c r="AA664" s="236">
        <f>Заполните_Список!U573</f>
        <v>0</v>
      </c>
      <c r="AB664" s="236">
        <f>Заполните_Список!V573</f>
        <v>0</v>
      </c>
      <c r="AC664" s="236">
        <f>Заполните_Список!W573</f>
        <v>0</v>
      </c>
      <c r="AD664" s="236">
        <f>Заполните_Список!X573</f>
        <v>0</v>
      </c>
      <c r="AE664" s="236">
        <f>Заполните_Список!Y573</f>
        <v>0</v>
      </c>
      <c r="AF664" s="236">
        <f>Заполните_Список!Z573</f>
        <v>0</v>
      </c>
      <c r="AG664" s="236">
        <f>Заполните_Список!AA573</f>
        <v>0</v>
      </c>
      <c r="AH664" s="236">
        <f>Заполните_Список!AB573</f>
        <v>0</v>
      </c>
      <c r="AI664" s="236">
        <f>Заполните_Список!AC573</f>
        <v>0</v>
      </c>
      <c r="AJ664" s="236">
        <f>Заполните_Список!AD573</f>
        <v>0</v>
      </c>
      <c r="AK664" s="236">
        <f>Заполните_Список!AE573</f>
        <v>0</v>
      </c>
      <c r="AL664" s="236">
        <f>Заполните_Список!AF573</f>
        <v>0</v>
      </c>
      <c r="AM664" s="236">
        <f>Заполните_Список!AG573</f>
        <v>0</v>
      </c>
      <c r="AN664" s="236">
        <f>Заполните_Список!AH573</f>
        <v>0</v>
      </c>
      <c r="AO664" s="236">
        <f>Заполните_Список!AI573</f>
        <v>0</v>
      </c>
      <c r="AP664" s="236">
        <f>Заполните_Список!AJ573</f>
        <v>0</v>
      </c>
      <c r="AQ664" s="236">
        <f>Заполните_Список!AK573</f>
        <v>0</v>
      </c>
    </row>
    <row r="665" spans="1:43" ht="18.75" customHeight="1">
      <c r="A665" s="243">
        <f>Заполните_Список!$B574</f>
        <v>662</v>
      </c>
      <c r="B665" s="244">
        <f>Заполните_Список!$C575</f>
        <v>0</v>
      </c>
      <c r="C665" s="258" t="str">
        <f t="shared" si="33"/>
        <v/>
      </c>
      <c r="D665" s="244">
        <f>Заполните_Список!$G575</f>
        <v>0</v>
      </c>
      <c r="E665" s="236"/>
      <c r="F665" s="243">
        <f t="shared" si="34"/>
        <v>662</v>
      </c>
      <c r="G665" s="236" t="e">
        <f>LEFT(Заполните_Список!$F575,FIND(" ",Заполните_Список!$F575,1)-1)</f>
        <v>#VALUE!</v>
      </c>
      <c r="H665" s="236" t="e">
        <f>MID(Заполните_Список!$F575,FIND(" ",Заполните_Список!$F575,1)+1,(FIND(" ",Заполните_Список!$F575,FIND(" ",Заполните_Список!$F575,1)+1)-FIND(" ",Заполните_Список!$F575,1))-1)</f>
        <v>#VALUE!</v>
      </c>
      <c r="I665" s="236" t="e">
        <f>RIGHT(Заполните_Список!$F575,LEN(Заполните_Список!$F575)-(FIND(" ",Заполните_Список!$F575,FIND(" ",Заполните_Список!$F575,1)+1)))</f>
        <v>#VALUE!</v>
      </c>
      <c r="J665" s="236"/>
      <c r="K665" s="347"/>
      <c r="L665" s="236"/>
      <c r="M665" s="236">
        <f>Заполните_Список!L575</f>
        <v>0</v>
      </c>
      <c r="N665" s="259" t="str">
        <f t="shared" si="35"/>
        <v/>
      </c>
      <c r="O665" s="236">
        <f>Заполните_Список!I575</f>
        <v>0</v>
      </c>
      <c r="P665" s="243"/>
      <c r="Q665" s="243"/>
      <c r="R665" s="243"/>
      <c r="S665" s="243"/>
      <c r="T665" s="236">
        <f>Заполните_Список!N574</f>
        <v>0</v>
      </c>
      <c r="U665" s="236">
        <f>Заполните_Список!O574</f>
        <v>0</v>
      </c>
      <c r="V665" s="236">
        <f>Заполните_Список!P574</f>
        <v>0</v>
      </c>
      <c r="W665" s="236">
        <f>Заполните_Список!Q574</f>
        <v>0</v>
      </c>
      <c r="X665" s="236">
        <f>Заполните_Список!R574</f>
        <v>0</v>
      </c>
      <c r="Y665" s="236">
        <f>Заполните_Список!S574</f>
        <v>0</v>
      </c>
      <c r="Z665" s="236">
        <f>Заполните_Список!T574</f>
        <v>0</v>
      </c>
      <c r="AA665" s="236">
        <f>Заполните_Список!U574</f>
        <v>0</v>
      </c>
      <c r="AB665" s="236">
        <f>Заполните_Список!V574</f>
        <v>0</v>
      </c>
      <c r="AC665" s="236">
        <f>Заполните_Список!W574</f>
        <v>0</v>
      </c>
      <c r="AD665" s="236">
        <f>Заполните_Список!X574</f>
        <v>0</v>
      </c>
      <c r="AE665" s="236">
        <f>Заполните_Список!Y574</f>
        <v>0</v>
      </c>
      <c r="AF665" s="236">
        <f>Заполните_Список!Z574</f>
        <v>0</v>
      </c>
      <c r="AG665" s="236">
        <f>Заполните_Список!AA574</f>
        <v>0</v>
      </c>
      <c r="AH665" s="236">
        <f>Заполните_Список!AB574</f>
        <v>0</v>
      </c>
      <c r="AI665" s="236">
        <f>Заполните_Список!AC574</f>
        <v>0</v>
      </c>
      <c r="AJ665" s="236">
        <f>Заполните_Список!AD574</f>
        <v>0</v>
      </c>
      <c r="AK665" s="236">
        <f>Заполните_Список!AE574</f>
        <v>0</v>
      </c>
      <c r="AL665" s="236">
        <f>Заполните_Список!AF574</f>
        <v>0</v>
      </c>
      <c r="AM665" s="236">
        <f>Заполните_Список!AG574</f>
        <v>0</v>
      </c>
      <c r="AN665" s="236">
        <f>Заполните_Список!AH574</f>
        <v>0</v>
      </c>
      <c r="AO665" s="236">
        <f>Заполните_Список!AI574</f>
        <v>0</v>
      </c>
      <c r="AP665" s="236">
        <f>Заполните_Список!AJ574</f>
        <v>0</v>
      </c>
      <c r="AQ665" s="236">
        <f>Заполните_Список!AK574</f>
        <v>0</v>
      </c>
    </row>
    <row r="666" spans="1:43" ht="18.75" customHeight="1">
      <c r="A666" s="243">
        <f>Заполните_Список!$B575</f>
        <v>663</v>
      </c>
      <c r="B666" s="244">
        <f>Заполните_Список!$C576</f>
        <v>0</v>
      </c>
      <c r="C666" s="258" t="str">
        <f t="shared" si="33"/>
        <v/>
      </c>
      <c r="D666" s="244">
        <f>Заполните_Список!$G576</f>
        <v>0</v>
      </c>
      <c r="E666" s="236"/>
      <c r="F666" s="243">
        <f t="shared" si="34"/>
        <v>663</v>
      </c>
      <c r="G666" s="236" t="e">
        <f>LEFT(Заполните_Список!$F576,FIND(" ",Заполните_Список!$F576,1)-1)</f>
        <v>#VALUE!</v>
      </c>
      <c r="H666" s="236" t="e">
        <f>MID(Заполните_Список!$F576,FIND(" ",Заполните_Список!$F576,1)+1,(FIND(" ",Заполните_Список!$F576,FIND(" ",Заполните_Список!$F576,1)+1)-FIND(" ",Заполните_Список!$F576,1))-1)</f>
        <v>#VALUE!</v>
      </c>
      <c r="I666" s="236" t="e">
        <f>RIGHT(Заполните_Список!$F576,LEN(Заполните_Список!$F576)-(FIND(" ",Заполните_Список!$F576,FIND(" ",Заполните_Список!$F576,1)+1)))</f>
        <v>#VALUE!</v>
      </c>
      <c r="J666" s="236"/>
      <c r="K666" s="347"/>
      <c r="L666" s="236"/>
      <c r="M666" s="236">
        <f>Заполните_Список!L576</f>
        <v>0</v>
      </c>
      <c r="N666" s="259" t="str">
        <f t="shared" si="35"/>
        <v/>
      </c>
      <c r="O666" s="236">
        <f>Заполните_Список!I576</f>
        <v>0</v>
      </c>
      <c r="P666" s="243"/>
      <c r="Q666" s="243"/>
      <c r="R666" s="243"/>
      <c r="S666" s="243"/>
      <c r="T666" s="236">
        <f>Заполните_Список!N575</f>
        <v>0</v>
      </c>
      <c r="U666" s="236">
        <f>Заполните_Список!O575</f>
        <v>0</v>
      </c>
      <c r="V666" s="236">
        <f>Заполните_Список!P575</f>
        <v>0</v>
      </c>
      <c r="W666" s="236">
        <f>Заполните_Список!Q575</f>
        <v>0</v>
      </c>
      <c r="X666" s="236">
        <f>Заполните_Список!R575</f>
        <v>0</v>
      </c>
      <c r="Y666" s="236">
        <f>Заполните_Список!S575</f>
        <v>0</v>
      </c>
      <c r="Z666" s="236">
        <f>Заполните_Список!T575</f>
        <v>0</v>
      </c>
      <c r="AA666" s="236">
        <f>Заполните_Список!U575</f>
        <v>0</v>
      </c>
      <c r="AB666" s="236">
        <f>Заполните_Список!V575</f>
        <v>0</v>
      </c>
      <c r="AC666" s="236">
        <f>Заполните_Список!W575</f>
        <v>0</v>
      </c>
      <c r="AD666" s="236">
        <f>Заполните_Список!X575</f>
        <v>0</v>
      </c>
      <c r="AE666" s="236">
        <f>Заполните_Список!Y575</f>
        <v>0</v>
      </c>
      <c r="AF666" s="236">
        <f>Заполните_Список!Z575</f>
        <v>0</v>
      </c>
      <c r="AG666" s="236">
        <f>Заполните_Список!AA575</f>
        <v>0</v>
      </c>
      <c r="AH666" s="236">
        <f>Заполните_Список!AB575</f>
        <v>0</v>
      </c>
      <c r="AI666" s="236">
        <f>Заполните_Список!AC575</f>
        <v>0</v>
      </c>
      <c r="AJ666" s="236">
        <f>Заполните_Список!AD575</f>
        <v>0</v>
      </c>
      <c r="AK666" s="236">
        <f>Заполните_Список!AE575</f>
        <v>0</v>
      </c>
      <c r="AL666" s="236">
        <f>Заполните_Список!AF575</f>
        <v>0</v>
      </c>
      <c r="AM666" s="236">
        <f>Заполните_Список!AG575</f>
        <v>0</v>
      </c>
      <c r="AN666" s="236">
        <f>Заполните_Список!AH575</f>
        <v>0</v>
      </c>
      <c r="AO666" s="236">
        <f>Заполните_Список!AI575</f>
        <v>0</v>
      </c>
      <c r="AP666" s="236">
        <f>Заполните_Список!AJ575</f>
        <v>0</v>
      </c>
      <c r="AQ666" s="236">
        <f>Заполните_Список!AK575</f>
        <v>0</v>
      </c>
    </row>
    <row r="667" spans="1:43" ht="18.75" customHeight="1">
      <c r="A667" s="243">
        <f>Заполните_Список!$B576</f>
        <v>664</v>
      </c>
      <c r="B667" s="244">
        <f>Заполните_Список!$C577</f>
        <v>0</v>
      </c>
      <c r="C667" s="258" t="str">
        <f t="shared" si="33"/>
        <v/>
      </c>
      <c r="D667" s="244">
        <f>Заполните_Список!$G577</f>
        <v>0</v>
      </c>
      <c r="E667" s="236"/>
      <c r="F667" s="243">
        <f t="shared" si="34"/>
        <v>664</v>
      </c>
      <c r="G667" s="236" t="e">
        <f>LEFT(Заполните_Список!$F577,FIND(" ",Заполните_Список!$F577,1)-1)</f>
        <v>#VALUE!</v>
      </c>
      <c r="H667" s="236" t="e">
        <f>MID(Заполните_Список!$F577,FIND(" ",Заполните_Список!$F577,1)+1,(FIND(" ",Заполните_Список!$F577,FIND(" ",Заполните_Список!$F577,1)+1)-FIND(" ",Заполните_Список!$F577,1))-1)</f>
        <v>#VALUE!</v>
      </c>
      <c r="I667" s="236" t="e">
        <f>RIGHT(Заполните_Список!$F577,LEN(Заполните_Список!$F577)-(FIND(" ",Заполните_Список!$F577,FIND(" ",Заполните_Список!$F577,1)+1)))</f>
        <v>#VALUE!</v>
      </c>
      <c r="J667" s="236"/>
      <c r="K667" s="347"/>
      <c r="L667" s="236"/>
      <c r="M667" s="236">
        <f>Заполните_Список!L577</f>
        <v>0</v>
      </c>
      <c r="N667" s="259" t="str">
        <f t="shared" si="35"/>
        <v/>
      </c>
      <c r="O667" s="236">
        <f>Заполните_Список!I577</f>
        <v>0</v>
      </c>
      <c r="P667" s="243"/>
      <c r="Q667" s="243"/>
      <c r="R667" s="243"/>
      <c r="S667" s="243"/>
      <c r="T667" s="236">
        <f>Заполните_Список!N576</f>
        <v>0</v>
      </c>
      <c r="U667" s="236">
        <f>Заполните_Список!O576</f>
        <v>0</v>
      </c>
      <c r="V667" s="236">
        <f>Заполните_Список!P576</f>
        <v>0</v>
      </c>
      <c r="W667" s="236">
        <f>Заполните_Список!Q576</f>
        <v>0</v>
      </c>
      <c r="X667" s="236">
        <f>Заполните_Список!R576</f>
        <v>0</v>
      </c>
      <c r="Y667" s="236">
        <f>Заполните_Список!S576</f>
        <v>0</v>
      </c>
      <c r="Z667" s="236">
        <f>Заполните_Список!T576</f>
        <v>0</v>
      </c>
      <c r="AA667" s="236">
        <f>Заполните_Список!U576</f>
        <v>0</v>
      </c>
      <c r="AB667" s="236">
        <f>Заполните_Список!V576</f>
        <v>0</v>
      </c>
      <c r="AC667" s="236">
        <f>Заполните_Список!W576</f>
        <v>0</v>
      </c>
      <c r="AD667" s="236">
        <f>Заполните_Список!X576</f>
        <v>0</v>
      </c>
      <c r="AE667" s="236">
        <f>Заполните_Список!Y576</f>
        <v>0</v>
      </c>
      <c r="AF667" s="236">
        <f>Заполните_Список!Z576</f>
        <v>0</v>
      </c>
      <c r="AG667" s="236">
        <f>Заполните_Список!AA576</f>
        <v>0</v>
      </c>
      <c r="AH667" s="236">
        <f>Заполните_Список!AB576</f>
        <v>0</v>
      </c>
      <c r="AI667" s="236">
        <f>Заполните_Список!AC576</f>
        <v>0</v>
      </c>
      <c r="AJ667" s="236">
        <f>Заполните_Список!AD576</f>
        <v>0</v>
      </c>
      <c r="AK667" s="236">
        <f>Заполните_Список!AE576</f>
        <v>0</v>
      </c>
      <c r="AL667" s="236">
        <f>Заполните_Список!AF576</f>
        <v>0</v>
      </c>
      <c r="AM667" s="236">
        <f>Заполните_Список!AG576</f>
        <v>0</v>
      </c>
      <c r="AN667" s="236">
        <f>Заполните_Список!AH576</f>
        <v>0</v>
      </c>
      <c r="AO667" s="236">
        <f>Заполните_Список!AI576</f>
        <v>0</v>
      </c>
      <c r="AP667" s="236">
        <f>Заполните_Список!AJ576</f>
        <v>0</v>
      </c>
      <c r="AQ667" s="236">
        <f>Заполните_Список!AK576</f>
        <v>0</v>
      </c>
    </row>
    <row r="668" spans="1:43" ht="18.75" customHeight="1">
      <c r="A668" s="243">
        <f>Заполните_Список!$B577</f>
        <v>665</v>
      </c>
      <c r="B668" s="244">
        <f>Заполните_Список!$C578</f>
        <v>0</v>
      </c>
      <c r="C668" s="258" t="str">
        <f t="shared" si="33"/>
        <v/>
      </c>
      <c r="D668" s="244">
        <f>Заполните_Список!$G578</f>
        <v>0</v>
      </c>
      <c r="E668" s="236"/>
      <c r="F668" s="243">
        <f t="shared" si="34"/>
        <v>665</v>
      </c>
      <c r="G668" s="236" t="e">
        <f>LEFT(Заполните_Список!$F578,FIND(" ",Заполните_Список!$F578,1)-1)</f>
        <v>#VALUE!</v>
      </c>
      <c r="H668" s="236" t="e">
        <f>MID(Заполните_Список!$F578,FIND(" ",Заполните_Список!$F578,1)+1,(FIND(" ",Заполните_Список!$F578,FIND(" ",Заполните_Список!$F578,1)+1)-FIND(" ",Заполните_Список!$F578,1))-1)</f>
        <v>#VALUE!</v>
      </c>
      <c r="I668" s="236" t="e">
        <f>RIGHT(Заполните_Список!$F578,LEN(Заполните_Список!$F578)-(FIND(" ",Заполните_Список!$F578,FIND(" ",Заполните_Список!$F578,1)+1)))</f>
        <v>#VALUE!</v>
      </c>
      <c r="J668" s="236"/>
      <c r="K668" s="347"/>
      <c r="L668" s="236"/>
      <c r="M668" s="236">
        <f>Заполните_Список!L578</f>
        <v>0</v>
      </c>
      <c r="N668" s="259" t="str">
        <f t="shared" si="35"/>
        <v/>
      </c>
      <c r="O668" s="236">
        <f>Заполните_Список!I578</f>
        <v>0</v>
      </c>
      <c r="P668" s="243"/>
      <c r="Q668" s="243"/>
      <c r="R668" s="243"/>
      <c r="S668" s="243"/>
      <c r="T668" s="236">
        <f>Заполните_Список!N577</f>
        <v>0</v>
      </c>
      <c r="U668" s="236">
        <f>Заполните_Список!O577</f>
        <v>0</v>
      </c>
      <c r="V668" s="236">
        <f>Заполните_Список!P577</f>
        <v>0</v>
      </c>
      <c r="W668" s="236">
        <f>Заполните_Список!Q577</f>
        <v>0</v>
      </c>
      <c r="X668" s="236">
        <f>Заполните_Список!R577</f>
        <v>0</v>
      </c>
      <c r="Y668" s="236">
        <f>Заполните_Список!S577</f>
        <v>0</v>
      </c>
      <c r="Z668" s="236">
        <f>Заполните_Список!T577</f>
        <v>0</v>
      </c>
      <c r="AA668" s="236">
        <f>Заполните_Список!U577</f>
        <v>0</v>
      </c>
      <c r="AB668" s="236">
        <f>Заполните_Список!V577</f>
        <v>0</v>
      </c>
      <c r="AC668" s="236">
        <f>Заполните_Список!W577</f>
        <v>0</v>
      </c>
      <c r="AD668" s="236">
        <f>Заполните_Список!X577</f>
        <v>0</v>
      </c>
      <c r="AE668" s="236">
        <f>Заполните_Список!Y577</f>
        <v>0</v>
      </c>
      <c r="AF668" s="236">
        <f>Заполните_Список!Z577</f>
        <v>0</v>
      </c>
      <c r="AG668" s="236">
        <f>Заполните_Список!AA577</f>
        <v>0</v>
      </c>
      <c r="AH668" s="236">
        <f>Заполните_Список!AB577</f>
        <v>0</v>
      </c>
      <c r="AI668" s="236">
        <f>Заполните_Список!AC577</f>
        <v>0</v>
      </c>
      <c r="AJ668" s="236">
        <f>Заполните_Список!AD577</f>
        <v>0</v>
      </c>
      <c r="AK668" s="236">
        <f>Заполните_Список!AE577</f>
        <v>0</v>
      </c>
      <c r="AL668" s="236">
        <f>Заполните_Список!AF577</f>
        <v>0</v>
      </c>
      <c r="AM668" s="236">
        <f>Заполните_Список!AG577</f>
        <v>0</v>
      </c>
      <c r="AN668" s="236">
        <f>Заполните_Список!AH577</f>
        <v>0</v>
      </c>
      <c r="AO668" s="236">
        <f>Заполните_Список!AI577</f>
        <v>0</v>
      </c>
      <c r="AP668" s="236">
        <f>Заполните_Список!AJ577</f>
        <v>0</v>
      </c>
      <c r="AQ668" s="236">
        <f>Заполните_Список!AK577</f>
        <v>0</v>
      </c>
    </row>
    <row r="669" spans="1:43" ht="18.75" customHeight="1">
      <c r="A669" s="243">
        <f>Заполните_Список!$B578</f>
        <v>666</v>
      </c>
      <c r="B669" s="244">
        <f>Заполните_Список!$C579</f>
        <v>0</v>
      </c>
      <c r="C669" s="258" t="str">
        <f t="shared" si="33"/>
        <v/>
      </c>
      <c r="D669" s="244">
        <f>Заполните_Список!$G579</f>
        <v>0</v>
      </c>
      <c r="E669" s="236"/>
      <c r="F669" s="243">
        <f t="shared" si="34"/>
        <v>666</v>
      </c>
      <c r="G669" s="236" t="e">
        <f>LEFT(Заполните_Список!$F579,FIND(" ",Заполните_Список!$F579,1)-1)</f>
        <v>#VALUE!</v>
      </c>
      <c r="H669" s="236" t="e">
        <f>MID(Заполните_Список!$F579,FIND(" ",Заполните_Список!$F579,1)+1,(FIND(" ",Заполните_Список!$F579,FIND(" ",Заполните_Список!$F579,1)+1)-FIND(" ",Заполните_Список!$F579,1))-1)</f>
        <v>#VALUE!</v>
      </c>
      <c r="I669" s="236" t="e">
        <f>RIGHT(Заполните_Список!$F579,LEN(Заполните_Список!$F579)-(FIND(" ",Заполните_Список!$F579,FIND(" ",Заполните_Список!$F579,1)+1)))</f>
        <v>#VALUE!</v>
      </c>
      <c r="J669" s="236"/>
      <c r="K669" s="347"/>
      <c r="L669" s="236"/>
      <c r="M669" s="236">
        <f>Заполните_Список!L579</f>
        <v>0</v>
      </c>
      <c r="N669" s="259" t="str">
        <f t="shared" si="35"/>
        <v/>
      </c>
      <c r="O669" s="236">
        <f>Заполните_Список!I579</f>
        <v>0</v>
      </c>
      <c r="P669" s="243"/>
      <c r="Q669" s="243"/>
      <c r="R669" s="243"/>
      <c r="S669" s="243"/>
      <c r="T669" s="236">
        <f>Заполните_Список!N578</f>
        <v>0</v>
      </c>
      <c r="U669" s="236">
        <f>Заполните_Список!O578</f>
        <v>0</v>
      </c>
      <c r="V669" s="236">
        <f>Заполните_Список!P578</f>
        <v>0</v>
      </c>
      <c r="W669" s="236">
        <f>Заполните_Список!Q578</f>
        <v>0</v>
      </c>
      <c r="X669" s="236">
        <f>Заполните_Список!R578</f>
        <v>0</v>
      </c>
      <c r="Y669" s="236">
        <f>Заполните_Список!S578</f>
        <v>0</v>
      </c>
      <c r="Z669" s="236">
        <f>Заполните_Список!T578</f>
        <v>0</v>
      </c>
      <c r="AA669" s="236">
        <f>Заполните_Список!U578</f>
        <v>0</v>
      </c>
      <c r="AB669" s="236">
        <f>Заполните_Список!V578</f>
        <v>0</v>
      </c>
      <c r="AC669" s="236">
        <f>Заполните_Список!W578</f>
        <v>0</v>
      </c>
      <c r="AD669" s="236">
        <f>Заполните_Список!X578</f>
        <v>0</v>
      </c>
      <c r="AE669" s="236">
        <f>Заполните_Список!Y578</f>
        <v>0</v>
      </c>
      <c r="AF669" s="236">
        <f>Заполните_Список!Z578</f>
        <v>0</v>
      </c>
      <c r="AG669" s="236">
        <f>Заполните_Список!AA578</f>
        <v>0</v>
      </c>
      <c r="AH669" s="236">
        <f>Заполните_Список!AB578</f>
        <v>0</v>
      </c>
      <c r="AI669" s="236">
        <f>Заполните_Список!AC578</f>
        <v>0</v>
      </c>
      <c r="AJ669" s="236">
        <f>Заполните_Список!AD578</f>
        <v>0</v>
      </c>
      <c r="AK669" s="236">
        <f>Заполните_Список!AE578</f>
        <v>0</v>
      </c>
      <c r="AL669" s="236">
        <f>Заполните_Список!AF578</f>
        <v>0</v>
      </c>
      <c r="AM669" s="236">
        <f>Заполните_Список!AG578</f>
        <v>0</v>
      </c>
      <c r="AN669" s="236">
        <f>Заполните_Список!AH578</f>
        <v>0</v>
      </c>
      <c r="AO669" s="236">
        <f>Заполните_Список!AI578</f>
        <v>0</v>
      </c>
      <c r="AP669" s="236">
        <f>Заполните_Список!AJ578</f>
        <v>0</v>
      </c>
      <c r="AQ669" s="236">
        <f>Заполните_Список!AK578</f>
        <v>0</v>
      </c>
    </row>
    <row r="670" spans="1:43" ht="18.75" customHeight="1">
      <c r="A670" s="243">
        <f>Заполните_Список!$B579</f>
        <v>667</v>
      </c>
      <c r="B670" s="244">
        <f>Заполните_Список!$C580</f>
        <v>0</v>
      </c>
      <c r="C670" s="258" t="str">
        <f t="shared" si="33"/>
        <v/>
      </c>
      <c r="D670" s="244">
        <f>Заполните_Список!$G580</f>
        <v>0</v>
      </c>
      <c r="E670" s="236"/>
      <c r="F670" s="243">
        <f t="shared" si="34"/>
        <v>667</v>
      </c>
      <c r="G670" s="236" t="e">
        <f>LEFT(Заполните_Список!$F580,FIND(" ",Заполните_Список!$F580,1)-1)</f>
        <v>#VALUE!</v>
      </c>
      <c r="H670" s="236" t="e">
        <f>MID(Заполните_Список!$F580,FIND(" ",Заполните_Список!$F580,1)+1,(FIND(" ",Заполните_Список!$F580,FIND(" ",Заполните_Список!$F580,1)+1)-FIND(" ",Заполните_Список!$F580,1))-1)</f>
        <v>#VALUE!</v>
      </c>
      <c r="I670" s="236" t="e">
        <f>RIGHT(Заполните_Список!$F580,LEN(Заполните_Список!$F580)-(FIND(" ",Заполните_Список!$F580,FIND(" ",Заполните_Список!$F580,1)+1)))</f>
        <v>#VALUE!</v>
      </c>
      <c r="J670" s="236"/>
      <c r="K670" s="347"/>
      <c r="L670" s="236"/>
      <c r="M670" s="236">
        <f>Заполните_Список!L580</f>
        <v>0</v>
      </c>
      <c r="N670" s="259" t="str">
        <f t="shared" si="35"/>
        <v/>
      </c>
      <c r="O670" s="236">
        <f>Заполните_Список!I580</f>
        <v>0</v>
      </c>
      <c r="P670" s="243"/>
      <c r="Q670" s="243"/>
      <c r="R670" s="243"/>
      <c r="S670" s="243"/>
      <c r="T670" s="236">
        <f>Заполните_Список!N579</f>
        <v>0</v>
      </c>
      <c r="U670" s="236">
        <f>Заполните_Список!O579</f>
        <v>0</v>
      </c>
      <c r="V670" s="236">
        <f>Заполните_Список!P579</f>
        <v>0</v>
      </c>
      <c r="W670" s="236">
        <f>Заполните_Список!Q579</f>
        <v>0</v>
      </c>
      <c r="X670" s="236">
        <f>Заполните_Список!R579</f>
        <v>0</v>
      </c>
      <c r="Y670" s="236">
        <f>Заполните_Список!S579</f>
        <v>0</v>
      </c>
      <c r="Z670" s="236">
        <f>Заполните_Список!T579</f>
        <v>0</v>
      </c>
      <c r="AA670" s="236">
        <f>Заполните_Список!U579</f>
        <v>0</v>
      </c>
      <c r="AB670" s="236">
        <f>Заполните_Список!V579</f>
        <v>0</v>
      </c>
      <c r="AC670" s="236">
        <f>Заполните_Список!W579</f>
        <v>0</v>
      </c>
      <c r="AD670" s="236">
        <f>Заполните_Список!X579</f>
        <v>0</v>
      </c>
      <c r="AE670" s="236">
        <f>Заполните_Список!Y579</f>
        <v>0</v>
      </c>
      <c r="AF670" s="236">
        <f>Заполните_Список!Z579</f>
        <v>0</v>
      </c>
      <c r="AG670" s="236">
        <f>Заполните_Список!AA579</f>
        <v>0</v>
      </c>
      <c r="AH670" s="236">
        <f>Заполните_Список!AB579</f>
        <v>0</v>
      </c>
      <c r="AI670" s="236">
        <f>Заполните_Список!AC579</f>
        <v>0</v>
      </c>
      <c r="AJ670" s="236">
        <f>Заполните_Список!AD579</f>
        <v>0</v>
      </c>
      <c r="AK670" s="236">
        <f>Заполните_Список!AE579</f>
        <v>0</v>
      </c>
      <c r="AL670" s="236">
        <f>Заполните_Список!AF579</f>
        <v>0</v>
      </c>
      <c r="AM670" s="236">
        <f>Заполните_Список!AG579</f>
        <v>0</v>
      </c>
      <c r="AN670" s="236">
        <f>Заполните_Список!AH579</f>
        <v>0</v>
      </c>
      <c r="AO670" s="236">
        <f>Заполните_Список!AI579</f>
        <v>0</v>
      </c>
      <c r="AP670" s="236">
        <f>Заполните_Список!AJ579</f>
        <v>0</v>
      </c>
      <c r="AQ670" s="236">
        <f>Заполните_Список!AK579</f>
        <v>0</v>
      </c>
    </row>
    <row r="671" spans="1:43" ht="18.75" customHeight="1">
      <c r="A671" s="243">
        <f>Заполните_Список!$B580</f>
        <v>668</v>
      </c>
      <c r="B671" s="244">
        <f>Заполните_Список!$C581</f>
        <v>0</v>
      </c>
      <c r="C671" s="258" t="str">
        <f t="shared" si="33"/>
        <v/>
      </c>
      <c r="D671" s="244">
        <f>Заполните_Список!$G581</f>
        <v>0</v>
      </c>
      <c r="E671" s="236"/>
      <c r="F671" s="243">
        <f t="shared" si="34"/>
        <v>668</v>
      </c>
      <c r="G671" s="236" t="e">
        <f>LEFT(Заполните_Список!$F581,FIND(" ",Заполните_Список!$F581,1)-1)</f>
        <v>#VALUE!</v>
      </c>
      <c r="H671" s="236" t="e">
        <f>MID(Заполните_Список!$F581,FIND(" ",Заполните_Список!$F581,1)+1,(FIND(" ",Заполните_Список!$F581,FIND(" ",Заполните_Список!$F581,1)+1)-FIND(" ",Заполните_Список!$F581,1))-1)</f>
        <v>#VALUE!</v>
      </c>
      <c r="I671" s="236" t="e">
        <f>RIGHT(Заполните_Список!$F581,LEN(Заполните_Список!$F581)-(FIND(" ",Заполните_Список!$F581,FIND(" ",Заполните_Список!$F581,1)+1)))</f>
        <v>#VALUE!</v>
      </c>
      <c r="J671" s="236"/>
      <c r="K671" s="347"/>
      <c r="L671" s="236"/>
      <c r="M671" s="236">
        <f>Заполните_Список!L581</f>
        <v>0</v>
      </c>
      <c r="N671" s="259" t="str">
        <f t="shared" si="35"/>
        <v/>
      </c>
      <c r="O671" s="236">
        <f>Заполните_Список!I581</f>
        <v>0</v>
      </c>
      <c r="P671" s="243"/>
      <c r="Q671" s="243"/>
      <c r="R671" s="243"/>
      <c r="S671" s="243"/>
      <c r="T671" s="236">
        <f>Заполните_Список!N580</f>
        <v>0</v>
      </c>
      <c r="U671" s="236">
        <f>Заполните_Список!O580</f>
        <v>0</v>
      </c>
      <c r="V671" s="236">
        <f>Заполните_Список!P580</f>
        <v>0</v>
      </c>
      <c r="W671" s="236">
        <f>Заполните_Список!Q580</f>
        <v>0</v>
      </c>
      <c r="X671" s="236">
        <f>Заполните_Список!R580</f>
        <v>0</v>
      </c>
      <c r="Y671" s="236">
        <f>Заполните_Список!S580</f>
        <v>0</v>
      </c>
      <c r="Z671" s="236">
        <f>Заполните_Список!T580</f>
        <v>0</v>
      </c>
      <c r="AA671" s="236">
        <f>Заполните_Список!U580</f>
        <v>0</v>
      </c>
      <c r="AB671" s="236">
        <f>Заполните_Список!V580</f>
        <v>0</v>
      </c>
      <c r="AC671" s="236">
        <f>Заполните_Список!W580</f>
        <v>0</v>
      </c>
      <c r="AD671" s="236">
        <f>Заполните_Список!X580</f>
        <v>0</v>
      </c>
      <c r="AE671" s="236">
        <f>Заполните_Список!Y580</f>
        <v>0</v>
      </c>
      <c r="AF671" s="236">
        <f>Заполните_Список!Z580</f>
        <v>0</v>
      </c>
      <c r="AG671" s="236">
        <f>Заполните_Список!AA580</f>
        <v>0</v>
      </c>
      <c r="AH671" s="236">
        <f>Заполните_Список!AB580</f>
        <v>0</v>
      </c>
      <c r="AI671" s="236">
        <f>Заполните_Список!AC580</f>
        <v>0</v>
      </c>
      <c r="AJ671" s="236">
        <f>Заполните_Список!AD580</f>
        <v>0</v>
      </c>
      <c r="AK671" s="236">
        <f>Заполните_Список!AE580</f>
        <v>0</v>
      </c>
      <c r="AL671" s="236">
        <f>Заполните_Список!AF580</f>
        <v>0</v>
      </c>
      <c r="AM671" s="236">
        <f>Заполните_Список!AG580</f>
        <v>0</v>
      </c>
      <c r="AN671" s="236">
        <f>Заполните_Список!AH580</f>
        <v>0</v>
      </c>
      <c r="AO671" s="236">
        <f>Заполните_Список!AI580</f>
        <v>0</v>
      </c>
      <c r="AP671" s="236">
        <f>Заполните_Список!AJ580</f>
        <v>0</v>
      </c>
      <c r="AQ671" s="236">
        <f>Заполните_Список!AK580</f>
        <v>0</v>
      </c>
    </row>
    <row r="672" spans="1:43" ht="18.75" customHeight="1">
      <c r="A672" s="243">
        <f>Заполните_Список!$B581</f>
        <v>669</v>
      </c>
      <c r="B672" s="244">
        <f>Заполните_Список!$C582</f>
        <v>0</v>
      </c>
      <c r="C672" s="258" t="str">
        <f t="shared" si="33"/>
        <v/>
      </c>
      <c r="D672" s="244">
        <f>Заполните_Список!$G582</f>
        <v>0</v>
      </c>
      <c r="E672" s="236"/>
      <c r="F672" s="243">
        <f t="shared" si="34"/>
        <v>669</v>
      </c>
      <c r="G672" s="236" t="e">
        <f>LEFT(Заполните_Список!$F582,FIND(" ",Заполните_Список!$F582,1)-1)</f>
        <v>#VALUE!</v>
      </c>
      <c r="H672" s="236" t="e">
        <f>MID(Заполните_Список!$F582,FIND(" ",Заполните_Список!$F582,1)+1,(FIND(" ",Заполните_Список!$F582,FIND(" ",Заполните_Список!$F582,1)+1)-FIND(" ",Заполните_Список!$F582,1))-1)</f>
        <v>#VALUE!</v>
      </c>
      <c r="I672" s="236" t="e">
        <f>RIGHT(Заполните_Список!$F582,LEN(Заполните_Список!$F582)-(FIND(" ",Заполните_Список!$F582,FIND(" ",Заполните_Список!$F582,1)+1)))</f>
        <v>#VALUE!</v>
      </c>
      <c r="J672" s="236"/>
      <c r="K672" s="347"/>
      <c r="L672" s="236"/>
      <c r="M672" s="236">
        <f>Заполните_Список!L582</f>
        <v>0</v>
      </c>
      <c r="N672" s="259" t="str">
        <f t="shared" si="35"/>
        <v/>
      </c>
      <c r="O672" s="236">
        <f>Заполните_Список!I582</f>
        <v>0</v>
      </c>
      <c r="P672" s="243"/>
      <c r="Q672" s="243"/>
      <c r="R672" s="243"/>
      <c r="S672" s="243"/>
      <c r="T672" s="236">
        <f>Заполните_Список!N581</f>
        <v>0</v>
      </c>
      <c r="U672" s="236">
        <f>Заполните_Список!O581</f>
        <v>0</v>
      </c>
      <c r="V672" s="236">
        <f>Заполните_Список!P581</f>
        <v>0</v>
      </c>
      <c r="W672" s="236">
        <f>Заполните_Список!Q581</f>
        <v>0</v>
      </c>
      <c r="X672" s="236">
        <f>Заполните_Список!R581</f>
        <v>0</v>
      </c>
      <c r="Y672" s="236">
        <f>Заполните_Список!S581</f>
        <v>0</v>
      </c>
      <c r="Z672" s="236">
        <f>Заполните_Список!T581</f>
        <v>0</v>
      </c>
      <c r="AA672" s="236">
        <f>Заполните_Список!U581</f>
        <v>0</v>
      </c>
      <c r="AB672" s="236">
        <f>Заполните_Список!V581</f>
        <v>0</v>
      </c>
      <c r="AC672" s="236">
        <f>Заполните_Список!W581</f>
        <v>0</v>
      </c>
      <c r="AD672" s="236">
        <f>Заполните_Список!X581</f>
        <v>0</v>
      </c>
      <c r="AE672" s="236">
        <f>Заполните_Список!Y581</f>
        <v>0</v>
      </c>
      <c r="AF672" s="236">
        <f>Заполните_Список!Z581</f>
        <v>0</v>
      </c>
      <c r="AG672" s="236">
        <f>Заполните_Список!AA581</f>
        <v>0</v>
      </c>
      <c r="AH672" s="236">
        <f>Заполните_Список!AB581</f>
        <v>0</v>
      </c>
      <c r="AI672" s="236">
        <f>Заполните_Список!AC581</f>
        <v>0</v>
      </c>
      <c r="AJ672" s="236">
        <f>Заполните_Список!AD581</f>
        <v>0</v>
      </c>
      <c r="AK672" s="236">
        <f>Заполните_Список!AE581</f>
        <v>0</v>
      </c>
      <c r="AL672" s="236">
        <f>Заполните_Список!AF581</f>
        <v>0</v>
      </c>
      <c r="AM672" s="236">
        <f>Заполните_Список!AG581</f>
        <v>0</v>
      </c>
      <c r="AN672" s="236">
        <f>Заполните_Список!AH581</f>
        <v>0</v>
      </c>
      <c r="AO672" s="236">
        <f>Заполните_Список!AI581</f>
        <v>0</v>
      </c>
      <c r="AP672" s="236">
        <f>Заполните_Список!AJ581</f>
        <v>0</v>
      </c>
      <c r="AQ672" s="236">
        <f>Заполните_Список!AK581</f>
        <v>0</v>
      </c>
    </row>
    <row r="673" spans="1:43" ht="18.75" customHeight="1">
      <c r="A673" s="243">
        <f>Заполните_Список!$B582</f>
        <v>670</v>
      </c>
      <c r="B673" s="244">
        <f>Заполните_Список!$C583</f>
        <v>0</v>
      </c>
      <c r="C673" s="258" t="str">
        <f t="shared" si="33"/>
        <v/>
      </c>
      <c r="D673" s="244">
        <f>Заполните_Список!$G583</f>
        <v>0</v>
      </c>
      <c r="E673" s="236"/>
      <c r="F673" s="243">
        <f t="shared" si="34"/>
        <v>670</v>
      </c>
      <c r="G673" s="236" t="e">
        <f>LEFT(Заполните_Список!$F583,FIND(" ",Заполните_Список!$F583,1)-1)</f>
        <v>#VALUE!</v>
      </c>
      <c r="H673" s="236" t="e">
        <f>MID(Заполните_Список!$F583,FIND(" ",Заполните_Список!$F583,1)+1,(FIND(" ",Заполните_Список!$F583,FIND(" ",Заполните_Список!$F583,1)+1)-FIND(" ",Заполните_Список!$F583,1))-1)</f>
        <v>#VALUE!</v>
      </c>
      <c r="I673" s="236" t="e">
        <f>RIGHT(Заполните_Список!$F583,LEN(Заполните_Список!$F583)-(FIND(" ",Заполните_Список!$F583,FIND(" ",Заполните_Список!$F583,1)+1)))</f>
        <v>#VALUE!</v>
      </c>
      <c r="J673" s="236"/>
      <c r="K673" s="347"/>
      <c r="L673" s="236"/>
      <c r="M673" s="236">
        <f>Заполните_Список!L583</f>
        <v>0</v>
      </c>
      <c r="N673" s="259" t="str">
        <f t="shared" si="35"/>
        <v/>
      </c>
      <c r="O673" s="236">
        <f>Заполните_Список!I583</f>
        <v>0</v>
      </c>
      <c r="P673" s="243"/>
      <c r="Q673" s="243"/>
      <c r="R673" s="243"/>
      <c r="S673" s="243"/>
      <c r="T673" s="236">
        <f>Заполните_Список!N582</f>
        <v>0</v>
      </c>
      <c r="U673" s="236">
        <f>Заполните_Список!O582</f>
        <v>0</v>
      </c>
      <c r="V673" s="236">
        <f>Заполните_Список!P582</f>
        <v>0</v>
      </c>
      <c r="W673" s="236">
        <f>Заполните_Список!Q582</f>
        <v>0</v>
      </c>
      <c r="X673" s="236">
        <f>Заполните_Список!R582</f>
        <v>0</v>
      </c>
      <c r="Y673" s="236">
        <f>Заполните_Список!S582</f>
        <v>0</v>
      </c>
      <c r="Z673" s="236">
        <f>Заполните_Список!T582</f>
        <v>0</v>
      </c>
      <c r="AA673" s="236">
        <f>Заполните_Список!U582</f>
        <v>0</v>
      </c>
      <c r="AB673" s="236">
        <f>Заполните_Список!V582</f>
        <v>0</v>
      </c>
      <c r="AC673" s="236">
        <f>Заполните_Список!W582</f>
        <v>0</v>
      </c>
      <c r="AD673" s="236">
        <f>Заполните_Список!X582</f>
        <v>0</v>
      </c>
      <c r="AE673" s="236">
        <f>Заполните_Список!Y582</f>
        <v>0</v>
      </c>
      <c r="AF673" s="236">
        <f>Заполните_Список!Z582</f>
        <v>0</v>
      </c>
      <c r="AG673" s="236">
        <f>Заполните_Список!AA582</f>
        <v>0</v>
      </c>
      <c r="AH673" s="236">
        <f>Заполните_Список!AB582</f>
        <v>0</v>
      </c>
      <c r="AI673" s="236">
        <f>Заполните_Список!AC582</f>
        <v>0</v>
      </c>
      <c r="AJ673" s="236">
        <f>Заполните_Список!AD582</f>
        <v>0</v>
      </c>
      <c r="AK673" s="236">
        <f>Заполните_Список!AE582</f>
        <v>0</v>
      </c>
      <c r="AL673" s="236">
        <f>Заполните_Список!AF582</f>
        <v>0</v>
      </c>
      <c r="AM673" s="236">
        <f>Заполните_Список!AG582</f>
        <v>0</v>
      </c>
      <c r="AN673" s="236">
        <f>Заполните_Список!AH582</f>
        <v>0</v>
      </c>
      <c r="AO673" s="236">
        <f>Заполните_Список!AI582</f>
        <v>0</v>
      </c>
      <c r="AP673" s="236">
        <f>Заполните_Список!AJ582</f>
        <v>0</v>
      </c>
      <c r="AQ673" s="236">
        <f>Заполните_Список!AK582</f>
        <v>0</v>
      </c>
    </row>
    <row r="674" spans="1:43" ht="18.75" customHeight="1">
      <c r="A674" s="243">
        <f>Заполните_Список!$B583</f>
        <v>671</v>
      </c>
      <c r="B674" s="244">
        <f>Заполните_Список!$C584</f>
        <v>0</v>
      </c>
      <c r="C674" s="258" t="str">
        <f t="shared" si="33"/>
        <v/>
      </c>
      <c r="D674" s="244">
        <f>Заполните_Список!$G584</f>
        <v>0</v>
      </c>
      <c r="E674" s="236"/>
      <c r="F674" s="243">
        <f t="shared" si="34"/>
        <v>671</v>
      </c>
      <c r="G674" s="236" t="e">
        <f>LEFT(Заполните_Список!$F584,FIND(" ",Заполните_Список!$F584,1)-1)</f>
        <v>#VALUE!</v>
      </c>
      <c r="H674" s="236" t="e">
        <f>MID(Заполните_Список!$F584,FIND(" ",Заполните_Список!$F584,1)+1,(FIND(" ",Заполните_Список!$F584,FIND(" ",Заполните_Список!$F584,1)+1)-FIND(" ",Заполните_Список!$F584,1))-1)</f>
        <v>#VALUE!</v>
      </c>
      <c r="I674" s="236" t="e">
        <f>RIGHT(Заполните_Список!$F584,LEN(Заполните_Список!$F584)-(FIND(" ",Заполните_Список!$F584,FIND(" ",Заполните_Список!$F584,1)+1)))</f>
        <v>#VALUE!</v>
      </c>
      <c r="J674" s="236"/>
      <c r="K674" s="347"/>
      <c r="L674" s="236"/>
      <c r="M674" s="236">
        <f>Заполните_Список!L584</f>
        <v>0</v>
      </c>
      <c r="N674" s="259" t="str">
        <f t="shared" si="35"/>
        <v/>
      </c>
      <c r="O674" s="236">
        <f>Заполните_Список!I584</f>
        <v>0</v>
      </c>
      <c r="P674" s="243"/>
      <c r="Q674" s="243"/>
      <c r="R674" s="243"/>
      <c r="S674" s="243"/>
      <c r="T674" s="236">
        <f>Заполните_Список!N583</f>
        <v>0</v>
      </c>
      <c r="U674" s="236">
        <f>Заполните_Список!O583</f>
        <v>0</v>
      </c>
      <c r="V674" s="236">
        <f>Заполните_Список!P583</f>
        <v>0</v>
      </c>
      <c r="W674" s="236">
        <f>Заполните_Список!Q583</f>
        <v>0</v>
      </c>
      <c r="X674" s="236">
        <f>Заполните_Список!R583</f>
        <v>0</v>
      </c>
      <c r="Y674" s="236">
        <f>Заполните_Список!S583</f>
        <v>0</v>
      </c>
      <c r="Z674" s="236">
        <f>Заполните_Список!T583</f>
        <v>0</v>
      </c>
      <c r="AA674" s="236">
        <f>Заполните_Список!U583</f>
        <v>0</v>
      </c>
      <c r="AB674" s="236">
        <f>Заполните_Список!V583</f>
        <v>0</v>
      </c>
      <c r="AC674" s="236">
        <f>Заполните_Список!W583</f>
        <v>0</v>
      </c>
      <c r="AD674" s="236">
        <f>Заполните_Список!X583</f>
        <v>0</v>
      </c>
      <c r="AE674" s="236">
        <f>Заполните_Список!Y583</f>
        <v>0</v>
      </c>
      <c r="AF674" s="236">
        <f>Заполните_Список!Z583</f>
        <v>0</v>
      </c>
      <c r="AG674" s="236">
        <f>Заполните_Список!AA583</f>
        <v>0</v>
      </c>
      <c r="AH674" s="236">
        <f>Заполните_Список!AB583</f>
        <v>0</v>
      </c>
      <c r="AI674" s="236">
        <f>Заполните_Список!AC583</f>
        <v>0</v>
      </c>
      <c r="AJ674" s="236">
        <f>Заполните_Список!AD583</f>
        <v>0</v>
      </c>
      <c r="AK674" s="236">
        <f>Заполните_Список!AE583</f>
        <v>0</v>
      </c>
      <c r="AL674" s="236">
        <f>Заполните_Список!AF583</f>
        <v>0</v>
      </c>
      <c r="AM674" s="236">
        <f>Заполните_Список!AG583</f>
        <v>0</v>
      </c>
      <c r="AN674" s="236">
        <f>Заполните_Список!AH583</f>
        <v>0</v>
      </c>
      <c r="AO674" s="236">
        <f>Заполните_Список!AI583</f>
        <v>0</v>
      </c>
      <c r="AP674" s="236">
        <f>Заполните_Список!AJ583</f>
        <v>0</v>
      </c>
      <c r="AQ674" s="236">
        <f>Заполните_Список!AK583</f>
        <v>0</v>
      </c>
    </row>
    <row r="675" spans="1:43" ht="18.75" customHeight="1">
      <c r="A675" s="243">
        <f>Заполните_Список!$B584</f>
        <v>672</v>
      </c>
      <c r="B675" s="244">
        <f>Заполните_Список!$C585</f>
        <v>0</v>
      </c>
      <c r="C675" s="258" t="str">
        <f t="shared" si="33"/>
        <v/>
      </c>
      <c r="D675" s="244">
        <f>Заполните_Список!$G585</f>
        <v>0</v>
      </c>
      <c r="E675" s="236"/>
      <c r="F675" s="243">
        <f t="shared" si="34"/>
        <v>672</v>
      </c>
      <c r="G675" s="236" t="e">
        <f>LEFT(Заполните_Список!$F585,FIND(" ",Заполните_Список!$F585,1)-1)</f>
        <v>#VALUE!</v>
      </c>
      <c r="H675" s="236" t="e">
        <f>MID(Заполните_Список!$F585,FIND(" ",Заполните_Список!$F585,1)+1,(FIND(" ",Заполните_Список!$F585,FIND(" ",Заполните_Список!$F585,1)+1)-FIND(" ",Заполните_Список!$F585,1))-1)</f>
        <v>#VALUE!</v>
      </c>
      <c r="I675" s="236" t="e">
        <f>RIGHT(Заполните_Список!$F585,LEN(Заполните_Список!$F585)-(FIND(" ",Заполните_Список!$F585,FIND(" ",Заполните_Список!$F585,1)+1)))</f>
        <v>#VALUE!</v>
      </c>
      <c r="J675" s="236"/>
      <c r="K675" s="347"/>
      <c r="L675" s="236"/>
      <c r="M675" s="236">
        <f>Заполните_Список!L585</f>
        <v>0</v>
      </c>
      <c r="N675" s="259" t="str">
        <f t="shared" si="35"/>
        <v/>
      </c>
      <c r="O675" s="236">
        <f>Заполните_Список!I585</f>
        <v>0</v>
      </c>
      <c r="P675" s="243"/>
      <c r="Q675" s="243"/>
      <c r="R675" s="243"/>
      <c r="S675" s="243"/>
      <c r="T675" s="236">
        <f>Заполните_Список!N584</f>
        <v>0</v>
      </c>
      <c r="U675" s="236">
        <f>Заполните_Список!O584</f>
        <v>0</v>
      </c>
      <c r="V675" s="236">
        <f>Заполните_Список!P584</f>
        <v>0</v>
      </c>
      <c r="W675" s="236">
        <f>Заполните_Список!Q584</f>
        <v>0</v>
      </c>
      <c r="X675" s="236">
        <f>Заполните_Список!R584</f>
        <v>0</v>
      </c>
      <c r="Y675" s="236">
        <f>Заполните_Список!S584</f>
        <v>0</v>
      </c>
      <c r="Z675" s="236">
        <f>Заполните_Список!T584</f>
        <v>0</v>
      </c>
      <c r="AA675" s="236">
        <f>Заполните_Список!U584</f>
        <v>0</v>
      </c>
      <c r="AB675" s="236">
        <f>Заполните_Список!V584</f>
        <v>0</v>
      </c>
      <c r="AC675" s="236">
        <f>Заполните_Список!W584</f>
        <v>0</v>
      </c>
      <c r="AD675" s="236">
        <f>Заполните_Список!X584</f>
        <v>0</v>
      </c>
      <c r="AE675" s="236">
        <f>Заполните_Список!Y584</f>
        <v>0</v>
      </c>
      <c r="AF675" s="236">
        <f>Заполните_Список!Z584</f>
        <v>0</v>
      </c>
      <c r="AG675" s="236">
        <f>Заполните_Список!AA584</f>
        <v>0</v>
      </c>
      <c r="AH675" s="236">
        <f>Заполните_Список!AB584</f>
        <v>0</v>
      </c>
      <c r="AI675" s="236">
        <f>Заполните_Список!AC584</f>
        <v>0</v>
      </c>
      <c r="AJ675" s="236">
        <f>Заполните_Список!AD584</f>
        <v>0</v>
      </c>
      <c r="AK675" s="236">
        <f>Заполните_Список!AE584</f>
        <v>0</v>
      </c>
      <c r="AL675" s="236">
        <f>Заполните_Список!AF584</f>
        <v>0</v>
      </c>
      <c r="AM675" s="236">
        <f>Заполните_Список!AG584</f>
        <v>0</v>
      </c>
      <c r="AN675" s="236">
        <f>Заполните_Список!AH584</f>
        <v>0</v>
      </c>
      <c r="AO675" s="236">
        <f>Заполните_Список!AI584</f>
        <v>0</v>
      </c>
      <c r="AP675" s="236">
        <f>Заполните_Список!AJ584</f>
        <v>0</v>
      </c>
      <c r="AQ675" s="236">
        <f>Заполните_Список!AK584</f>
        <v>0</v>
      </c>
    </row>
    <row r="676" spans="1:43" ht="18.75" customHeight="1">
      <c r="A676" s="243">
        <f>Заполните_Список!$B585</f>
        <v>673</v>
      </c>
      <c r="B676" s="244">
        <f>Заполните_Список!$C586</f>
        <v>0</v>
      </c>
      <c r="C676" s="258" t="str">
        <f t="shared" si="33"/>
        <v/>
      </c>
      <c r="D676" s="244">
        <f>Заполните_Список!$G586</f>
        <v>0</v>
      </c>
      <c r="E676" s="236"/>
      <c r="F676" s="243">
        <f t="shared" si="34"/>
        <v>673</v>
      </c>
      <c r="G676" s="236" t="e">
        <f>LEFT(Заполните_Список!$F586,FIND(" ",Заполните_Список!$F586,1)-1)</f>
        <v>#VALUE!</v>
      </c>
      <c r="H676" s="236" t="e">
        <f>MID(Заполните_Список!$F586,FIND(" ",Заполните_Список!$F586,1)+1,(FIND(" ",Заполните_Список!$F586,FIND(" ",Заполните_Список!$F586,1)+1)-FIND(" ",Заполните_Список!$F586,1))-1)</f>
        <v>#VALUE!</v>
      </c>
      <c r="I676" s="236" t="e">
        <f>RIGHT(Заполните_Список!$F586,LEN(Заполните_Список!$F586)-(FIND(" ",Заполните_Список!$F586,FIND(" ",Заполните_Список!$F586,1)+1)))</f>
        <v>#VALUE!</v>
      </c>
      <c r="J676" s="236"/>
      <c r="K676" s="347"/>
      <c r="L676" s="236"/>
      <c r="M676" s="236">
        <f>Заполните_Список!L586</f>
        <v>0</v>
      </c>
      <c r="N676" s="259" t="str">
        <f t="shared" si="35"/>
        <v/>
      </c>
      <c r="O676" s="236">
        <f>Заполните_Список!I586</f>
        <v>0</v>
      </c>
      <c r="P676" s="243"/>
      <c r="Q676" s="243"/>
      <c r="R676" s="243"/>
      <c r="S676" s="243"/>
      <c r="T676" s="236">
        <f>Заполните_Список!N585</f>
        <v>0</v>
      </c>
      <c r="U676" s="236">
        <f>Заполните_Список!O585</f>
        <v>0</v>
      </c>
      <c r="V676" s="236">
        <f>Заполните_Список!P585</f>
        <v>0</v>
      </c>
      <c r="W676" s="236">
        <f>Заполните_Список!Q585</f>
        <v>0</v>
      </c>
      <c r="X676" s="236">
        <f>Заполните_Список!R585</f>
        <v>0</v>
      </c>
      <c r="Y676" s="236">
        <f>Заполните_Список!S585</f>
        <v>0</v>
      </c>
      <c r="Z676" s="236">
        <f>Заполните_Список!T585</f>
        <v>0</v>
      </c>
      <c r="AA676" s="236">
        <f>Заполните_Список!U585</f>
        <v>0</v>
      </c>
      <c r="AB676" s="236">
        <f>Заполните_Список!V585</f>
        <v>0</v>
      </c>
      <c r="AC676" s="236">
        <f>Заполните_Список!W585</f>
        <v>0</v>
      </c>
      <c r="AD676" s="236">
        <f>Заполните_Список!X585</f>
        <v>0</v>
      </c>
      <c r="AE676" s="236">
        <f>Заполните_Список!Y585</f>
        <v>0</v>
      </c>
      <c r="AF676" s="236">
        <f>Заполните_Список!Z585</f>
        <v>0</v>
      </c>
      <c r="AG676" s="236">
        <f>Заполните_Список!AA585</f>
        <v>0</v>
      </c>
      <c r="AH676" s="236">
        <f>Заполните_Список!AB585</f>
        <v>0</v>
      </c>
      <c r="AI676" s="236">
        <f>Заполните_Список!AC585</f>
        <v>0</v>
      </c>
      <c r="AJ676" s="236">
        <f>Заполните_Список!AD585</f>
        <v>0</v>
      </c>
      <c r="AK676" s="236">
        <f>Заполните_Список!AE585</f>
        <v>0</v>
      </c>
      <c r="AL676" s="236">
        <f>Заполните_Список!AF585</f>
        <v>0</v>
      </c>
      <c r="AM676" s="236">
        <f>Заполните_Список!AG585</f>
        <v>0</v>
      </c>
      <c r="AN676" s="236">
        <f>Заполните_Список!AH585</f>
        <v>0</v>
      </c>
      <c r="AO676" s="236">
        <f>Заполните_Список!AI585</f>
        <v>0</v>
      </c>
      <c r="AP676" s="236">
        <f>Заполните_Список!AJ585</f>
        <v>0</v>
      </c>
      <c r="AQ676" s="236">
        <f>Заполните_Список!AK585</f>
        <v>0</v>
      </c>
    </row>
    <row r="677" spans="1:43" ht="18.75" customHeight="1">
      <c r="A677" s="243">
        <f>Заполните_Список!$B586</f>
        <v>674</v>
      </c>
      <c r="B677" s="244">
        <f>Заполните_Список!$C587</f>
        <v>0</v>
      </c>
      <c r="C677" s="258" t="str">
        <f t="shared" si="33"/>
        <v/>
      </c>
      <c r="D677" s="244">
        <f>Заполните_Список!$G587</f>
        <v>0</v>
      </c>
      <c r="E677" s="236"/>
      <c r="F677" s="243">
        <f t="shared" si="34"/>
        <v>674</v>
      </c>
      <c r="G677" s="236" t="e">
        <f>LEFT(Заполните_Список!$F587,FIND(" ",Заполните_Список!$F587,1)-1)</f>
        <v>#VALUE!</v>
      </c>
      <c r="H677" s="236" t="e">
        <f>MID(Заполните_Список!$F587,FIND(" ",Заполните_Список!$F587,1)+1,(FIND(" ",Заполните_Список!$F587,FIND(" ",Заполните_Список!$F587,1)+1)-FIND(" ",Заполните_Список!$F587,1))-1)</f>
        <v>#VALUE!</v>
      </c>
      <c r="I677" s="236" t="e">
        <f>RIGHT(Заполните_Список!$F587,LEN(Заполните_Список!$F587)-(FIND(" ",Заполните_Список!$F587,FIND(" ",Заполните_Список!$F587,1)+1)))</f>
        <v>#VALUE!</v>
      </c>
      <c r="J677" s="236"/>
      <c r="K677" s="347"/>
      <c r="L677" s="236"/>
      <c r="M677" s="236">
        <f>Заполните_Список!L587</f>
        <v>0</v>
      </c>
      <c r="N677" s="259" t="str">
        <f t="shared" si="35"/>
        <v/>
      </c>
      <c r="O677" s="236">
        <f>Заполните_Список!I587</f>
        <v>0</v>
      </c>
      <c r="P677" s="243"/>
      <c r="Q677" s="243"/>
      <c r="R677" s="243"/>
      <c r="S677" s="243"/>
      <c r="T677" s="236">
        <f>Заполните_Список!N586</f>
        <v>0</v>
      </c>
      <c r="U677" s="236">
        <f>Заполните_Список!O586</f>
        <v>0</v>
      </c>
      <c r="V677" s="236">
        <f>Заполните_Список!P586</f>
        <v>0</v>
      </c>
      <c r="W677" s="236">
        <f>Заполните_Список!Q586</f>
        <v>0</v>
      </c>
      <c r="X677" s="236">
        <f>Заполните_Список!R586</f>
        <v>0</v>
      </c>
      <c r="Y677" s="236">
        <f>Заполните_Список!S586</f>
        <v>0</v>
      </c>
      <c r="Z677" s="236">
        <f>Заполните_Список!T586</f>
        <v>0</v>
      </c>
      <c r="AA677" s="236">
        <f>Заполните_Список!U586</f>
        <v>0</v>
      </c>
      <c r="AB677" s="236">
        <f>Заполните_Список!V586</f>
        <v>0</v>
      </c>
      <c r="AC677" s="236">
        <f>Заполните_Список!W586</f>
        <v>0</v>
      </c>
      <c r="AD677" s="236">
        <f>Заполните_Список!X586</f>
        <v>0</v>
      </c>
      <c r="AE677" s="236">
        <f>Заполните_Список!Y586</f>
        <v>0</v>
      </c>
      <c r="AF677" s="236">
        <f>Заполните_Список!Z586</f>
        <v>0</v>
      </c>
      <c r="AG677" s="236">
        <f>Заполните_Список!AA586</f>
        <v>0</v>
      </c>
      <c r="AH677" s="236">
        <f>Заполните_Список!AB586</f>
        <v>0</v>
      </c>
      <c r="AI677" s="236">
        <f>Заполните_Список!AC586</f>
        <v>0</v>
      </c>
      <c r="AJ677" s="236">
        <f>Заполните_Список!AD586</f>
        <v>0</v>
      </c>
      <c r="AK677" s="236">
        <f>Заполните_Список!AE586</f>
        <v>0</v>
      </c>
      <c r="AL677" s="236">
        <f>Заполните_Список!AF586</f>
        <v>0</v>
      </c>
      <c r="AM677" s="236">
        <f>Заполните_Список!AG586</f>
        <v>0</v>
      </c>
      <c r="AN677" s="236">
        <f>Заполните_Список!AH586</f>
        <v>0</v>
      </c>
      <c r="AO677" s="236">
        <f>Заполните_Список!AI586</f>
        <v>0</v>
      </c>
      <c r="AP677" s="236">
        <f>Заполните_Список!AJ586</f>
        <v>0</v>
      </c>
      <c r="AQ677" s="236">
        <f>Заполните_Список!AK586</f>
        <v>0</v>
      </c>
    </row>
    <row r="678" spans="1:43" ht="18.75" customHeight="1">
      <c r="A678" s="243">
        <f>Заполните_Список!$B587</f>
        <v>675</v>
      </c>
      <c r="B678" s="244">
        <f>Заполните_Список!$C588</f>
        <v>0</v>
      </c>
      <c r="C678" s="258" t="str">
        <f t="shared" si="33"/>
        <v/>
      </c>
      <c r="D678" s="244">
        <f>Заполните_Список!$G588</f>
        <v>0</v>
      </c>
      <c r="E678" s="236"/>
      <c r="F678" s="243">
        <f t="shared" si="34"/>
        <v>675</v>
      </c>
      <c r="G678" s="236" t="e">
        <f>LEFT(Заполните_Список!$F588,FIND(" ",Заполните_Список!$F588,1)-1)</f>
        <v>#VALUE!</v>
      </c>
      <c r="H678" s="236" t="e">
        <f>MID(Заполните_Список!$F588,FIND(" ",Заполните_Список!$F588,1)+1,(FIND(" ",Заполните_Список!$F588,FIND(" ",Заполните_Список!$F588,1)+1)-FIND(" ",Заполните_Список!$F588,1))-1)</f>
        <v>#VALUE!</v>
      </c>
      <c r="I678" s="236" t="e">
        <f>RIGHT(Заполните_Список!$F588,LEN(Заполните_Список!$F588)-(FIND(" ",Заполните_Список!$F588,FIND(" ",Заполните_Список!$F588,1)+1)))</f>
        <v>#VALUE!</v>
      </c>
      <c r="J678" s="236"/>
      <c r="K678" s="347"/>
      <c r="L678" s="236"/>
      <c r="M678" s="236">
        <f>Заполните_Список!L588</f>
        <v>0</v>
      </c>
      <c r="N678" s="259" t="str">
        <f t="shared" si="35"/>
        <v/>
      </c>
      <c r="O678" s="236">
        <f>Заполните_Список!I588</f>
        <v>0</v>
      </c>
      <c r="P678" s="243"/>
      <c r="Q678" s="243"/>
      <c r="R678" s="243"/>
      <c r="S678" s="243"/>
      <c r="T678" s="236">
        <f>Заполните_Список!N587</f>
        <v>0</v>
      </c>
      <c r="U678" s="236">
        <f>Заполните_Список!O587</f>
        <v>0</v>
      </c>
      <c r="V678" s="236">
        <f>Заполните_Список!P587</f>
        <v>0</v>
      </c>
      <c r="W678" s="236">
        <f>Заполните_Список!Q587</f>
        <v>0</v>
      </c>
      <c r="X678" s="236">
        <f>Заполните_Список!R587</f>
        <v>0</v>
      </c>
      <c r="Y678" s="236">
        <f>Заполните_Список!S587</f>
        <v>0</v>
      </c>
      <c r="Z678" s="236">
        <f>Заполните_Список!T587</f>
        <v>0</v>
      </c>
      <c r="AA678" s="236">
        <f>Заполните_Список!U587</f>
        <v>0</v>
      </c>
      <c r="AB678" s="236">
        <f>Заполните_Список!V587</f>
        <v>0</v>
      </c>
      <c r="AC678" s="236">
        <f>Заполните_Список!W587</f>
        <v>0</v>
      </c>
      <c r="AD678" s="236">
        <f>Заполните_Список!X587</f>
        <v>0</v>
      </c>
      <c r="AE678" s="236">
        <f>Заполните_Список!Y587</f>
        <v>0</v>
      </c>
      <c r="AF678" s="236">
        <f>Заполните_Список!Z587</f>
        <v>0</v>
      </c>
      <c r="AG678" s="236">
        <f>Заполните_Список!AA587</f>
        <v>0</v>
      </c>
      <c r="AH678" s="236">
        <f>Заполните_Список!AB587</f>
        <v>0</v>
      </c>
      <c r="AI678" s="236">
        <f>Заполните_Список!AC587</f>
        <v>0</v>
      </c>
      <c r="AJ678" s="236">
        <f>Заполните_Список!AD587</f>
        <v>0</v>
      </c>
      <c r="AK678" s="236">
        <f>Заполните_Список!AE587</f>
        <v>0</v>
      </c>
      <c r="AL678" s="236">
        <f>Заполните_Список!AF587</f>
        <v>0</v>
      </c>
      <c r="AM678" s="236">
        <f>Заполните_Список!AG587</f>
        <v>0</v>
      </c>
      <c r="AN678" s="236">
        <f>Заполните_Список!AH587</f>
        <v>0</v>
      </c>
      <c r="AO678" s="236">
        <f>Заполните_Список!AI587</f>
        <v>0</v>
      </c>
      <c r="AP678" s="236">
        <f>Заполните_Список!AJ587</f>
        <v>0</v>
      </c>
      <c r="AQ678" s="236">
        <f>Заполните_Список!AK587</f>
        <v>0</v>
      </c>
    </row>
    <row r="679" spans="1:43" ht="18.75" customHeight="1">
      <c r="A679" s="243">
        <f>Заполните_Список!$B588</f>
        <v>676</v>
      </c>
      <c r="B679" s="244">
        <f>Заполните_Список!$C589</f>
        <v>0</v>
      </c>
      <c r="C679" s="258" t="str">
        <f t="shared" si="33"/>
        <v/>
      </c>
      <c r="D679" s="244">
        <f>Заполните_Список!$G589</f>
        <v>0</v>
      </c>
      <c r="E679" s="236"/>
      <c r="F679" s="243">
        <f t="shared" si="34"/>
        <v>676</v>
      </c>
      <c r="G679" s="236" t="e">
        <f>LEFT(Заполните_Список!$F589,FIND(" ",Заполните_Список!$F589,1)-1)</f>
        <v>#VALUE!</v>
      </c>
      <c r="H679" s="236" t="e">
        <f>MID(Заполните_Список!$F589,FIND(" ",Заполните_Список!$F589,1)+1,(FIND(" ",Заполните_Список!$F589,FIND(" ",Заполните_Список!$F589,1)+1)-FIND(" ",Заполните_Список!$F589,1))-1)</f>
        <v>#VALUE!</v>
      </c>
      <c r="I679" s="236" t="e">
        <f>RIGHT(Заполните_Список!$F589,LEN(Заполните_Список!$F589)-(FIND(" ",Заполните_Список!$F589,FIND(" ",Заполните_Список!$F589,1)+1)))</f>
        <v>#VALUE!</v>
      </c>
      <c r="J679" s="236"/>
      <c r="K679" s="347"/>
      <c r="L679" s="236"/>
      <c r="M679" s="236">
        <f>Заполните_Список!L589</f>
        <v>0</v>
      </c>
      <c r="N679" s="259" t="str">
        <f t="shared" si="35"/>
        <v/>
      </c>
      <c r="O679" s="236">
        <f>Заполните_Список!I589</f>
        <v>0</v>
      </c>
      <c r="P679" s="243"/>
      <c r="Q679" s="243"/>
      <c r="R679" s="243"/>
      <c r="S679" s="243"/>
      <c r="T679" s="236">
        <f>Заполните_Список!N588</f>
        <v>0</v>
      </c>
      <c r="U679" s="236">
        <f>Заполните_Список!O588</f>
        <v>0</v>
      </c>
      <c r="V679" s="236">
        <f>Заполните_Список!P588</f>
        <v>0</v>
      </c>
      <c r="W679" s="236">
        <f>Заполните_Список!Q588</f>
        <v>0</v>
      </c>
      <c r="X679" s="236">
        <f>Заполните_Список!R588</f>
        <v>0</v>
      </c>
      <c r="Y679" s="236">
        <f>Заполните_Список!S588</f>
        <v>0</v>
      </c>
      <c r="Z679" s="236">
        <f>Заполните_Список!T588</f>
        <v>0</v>
      </c>
      <c r="AA679" s="236">
        <f>Заполните_Список!U588</f>
        <v>0</v>
      </c>
      <c r="AB679" s="236">
        <f>Заполните_Список!V588</f>
        <v>0</v>
      </c>
      <c r="AC679" s="236">
        <f>Заполните_Список!W588</f>
        <v>0</v>
      </c>
      <c r="AD679" s="236">
        <f>Заполните_Список!X588</f>
        <v>0</v>
      </c>
      <c r="AE679" s="236">
        <f>Заполните_Список!Y588</f>
        <v>0</v>
      </c>
      <c r="AF679" s="236">
        <f>Заполните_Список!Z588</f>
        <v>0</v>
      </c>
      <c r="AG679" s="236">
        <f>Заполните_Список!AA588</f>
        <v>0</v>
      </c>
      <c r="AH679" s="236">
        <f>Заполните_Список!AB588</f>
        <v>0</v>
      </c>
      <c r="AI679" s="236">
        <f>Заполните_Список!AC588</f>
        <v>0</v>
      </c>
      <c r="AJ679" s="236">
        <f>Заполните_Список!AD588</f>
        <v>0</v>
      </c>
      <c r="AK679" s="236">
        <f>Заполните_Список!AE588</f>
        <v>0</v>
      </c>
      <c r="AL679" s="236">
        <f>Заполните_Список!AF588</f>
        <v>0</v>
      </c>
      <c r="AM679" s="236">
        <f>Заполните_Список!AG588</f>
        <v>0</v>
      </c>
      <c r="AN679" s="236">
        <f>Заполните_Список!AH588</f>
        <v>0</v>
      </c>
      <c r="AO679" s="236">
        <f>Заполните_Список!AI588</f>
        <v>0</v>
      </c>
      <c r="AP679" s="236">
        <f>Заполните_Список!AJ588</f>
        <v>0</v>
      </c>
      <c r="AQ679" s="236">
        <f>Заполните_Список!AK588</f>
        <v>0</v>
      </c>
    </row>
    <row r="680" spans="1:43" ht="18.75" customHeight="1">
      <c r="A680" s="243">
        <f>Заполните_Список!$B589</f>
        <v>677</v>
      </c>
      <c r="B680" s="244">
        <f>Заполните_Список!$C590</f>
        <v>0</v>
      </c>
      <c r="C680" s="258" t="str">
        <f t="shared" si="33"/>
        <v/>
      </c>
      <c r="D680" s="244">
        <f>Заполните_Список!$G590</f>
        <v>0</v>
      </c>
      <c r="E680" s="236"/>
      <c r="F680" s="243">
        <f t="shared" si="34"/>
        <v>677</v>
      </c>
      <c r="G680" s="236" t="e">
        <f>LEFT(Заполните_Список!$F590,FIND(" ",Заполните_Список!$F590,1)-1)</f>
        <v>#VALUE!</v>
      </c>
      <c r="H680" s="236" t="e">
        <f>MID(Заполните_Список!$F590,FIND(" ",Заполните_Список!$F590,1)+1,(FIND(" ",Заполните_Список!$F590,FIND(" ",Заполните_Список!$F590,1)+1)-FIND(" ",Заполните_Список!$F590,1))-1)</f>
        <v>#VALUE!</v>
      </c>
      <c r="I680" s="236" t="e">
        <f>RIGHT(Заполните_Список!$F590,LEN(Заполните_Список!$F590)-(FIND(" ",Заполните_Список!$F590,FIND(" ",Заполните_Список!$F590,1)+1)))</f>
        <v>#VALUE!</v>
      </c>
      <c r="J680" s="236"/>
      <c r="K680" s="347"/>
      <c r="L680" s="236"/>
      <c r="M680" s="236">
        <f>Заполните_Список!L590</f>
        <v>0</v>
      </c>
      <c r="N680" s="259" t="str">
        <f t="shared" si="35"/>
        <v/>
      </c>
      <c r="O680" s="236">
        <f>Заполните_Список!I590</f>
        <v>0</v>
      </c>
      <c r="P680" s="243"/>
      <c r="Q680" s="243"/>
      <c r="R680" s="243"/>
      <c r="S680" s="243"/>
      <c r="T680" s="236">
        <f>Заполните_Список!N589</f>
        <v>0</v>
      </c>
      <c r="U680" s="236">
        <f>Заполните_Список!O589</f>
        <v>0</v>
      </c>
      <c r="V680" s="236">
        <f>Заполните_Список!P589</f>
        <v>0</v>
      </c>
      <c r="W680" s="236">
        <f>Заполните_Список!Q589</f>
        <v>0</v>
      </c>
      <c r="X680" s="236">
        <f>Заполните_Список!R589</f>
        <v>0</v>
      </c>
      <c r="Y680" s="236">
        <f>Заполните_Список!S589</f>
        <v>0</v>
      </c>
      <c r="Z680" s="236">
        <f>Заполните_Список!T589</f>
        <v>0</v>
      </c>
      <c r="AA680" s="236">
        <f>Заполните_Список!U589</f>
        <v>0</v>
      </c>
      <c r="AB680" s="236">
        <f>Заполните_Список!V589</f>
        <v>0</v>
      </c>
      <c r="AC680" s="236">
        <f>Заполните_Список!W589</f>
        <v>0</v>
      </c>
      <c r="AD680" s="236">
        <f>Заполните_Список!X589</f>
        <v>0</v>
      </c>
      <c r="AE680" s="236">
        <f>Заполните_Список!Y589</f>
        <v>0</v>
      </c>
      <c r="AF680" s="236">
        <f>Заполните_Список!Z589</f>
        <v>0</v>
      </c>
      <c r="AG680" s="236">
        <f>Заполните_Список!AA589</f>
        <v>0</v>
      </c>
      <c r="AH680" s="236">
        <f>Заполните_Список!AB589</f>
        <v>0</v>
      </c>
      <c r="AI680" s="236">
        <f>Заполните_Список!AC589</f>
        <v>0</v>
      </c>
      <c r="AJ680" s="236">
        <f>Заполните_Список!AD589</f>
        <v>0</v>
      </c>
      <c r="AK680" s="236">
        <f>Заполните_Список!AE589</f>
        <v>0</v>
      </c>
      <c r="AL680" s="236">
        <f>Заполните_Список!AF589</f>
        <v>0</v>
      </c>
      <c r="AM680" s="236">
        <f>Заполните_Список!AG589</f>
        <v>0</v>
      </c>
      <c r="AN680" s="236">
        <f>Заполните_Список!AH589</f>
        <v>0</v>
      </c>
      <c r="AO680" s="236">
        <f>Заполните_Список!AI589</f>
        <v>0</v>
      </c>
      <c r="AP680" s="236">
        <f>Заполните_Список!AJ589</f>
        <v>0</v>
      </c>
      <c r="AQ680" s="236">
        <f>Заполните_Список!AK589</f>
        <v>0</v>
      </c>
    </row>
    <row r="681" spans="1:43" ht="18.75" customHeight="1">
      <c r="A681" s="243">
        <f>Заполните_Список!$B590</f>
        <v>678</v>
      </c>
      <c r="B681" s="244">
        <f>Заполните_Список!$C591</f>
        <v>0</v>
      </c>
      <c r="C681" s="258" t="str">
        <f t="shared" si="33"/>
        <v/>
      </c>
      <c r="D681" s="244">
        <f>Заполните_Список!$G591</f>
        <v>0</v>
      </c>
      <c r="E681" s="236"/>
      <c r="F681" s="243">
        <f t="shared" si="34"/>
        <v>678</v>
      </c>
      <c r="G681" s="236" t="e">
        <f>LEFT(Заполните_Список!$F591,FIND(" ",Заполните_Список!$F591,1)-1)</f>
        <v>#VALUE!</v>
      </c>
      <c r="H681" s="236" t="e">
        <f>MID(Заполните_Список!$F591,FIND(" ",Заполните_Список!$F591,1)+1,(FIND(" ",Заполните_Список!$F591,FIND(" ",Заполните_Список!$F591,1)+1)-FIND(" ",Заполните_Список!$F591,1))-1)</f>
        <v>#VALUE!</v>
      </c>
      <c r="I681" s="236" t="e">
        <f>RIGHT(Заполните_Список!$F591,LEN(Заполните_Список!$F591)-(FIND(" ",Заполните_Список!$F591,FIND(" ",Заполните_Список!$F591,1)+1)))</f>
        <v>#VALUE!</v>
      </c>
      <c r="J681" s="236"/>
      <c r="K681" s="347"/>
      <c r="L681" s="236"/>
      <c r="M681" s="236">
        <f>Заполните_Список!L591</f>
        <v>0</v>
      </c>
      <c r="N681" s="259" t="str">
        <f t="shared" si="35"/>
        <v/>
      </c>
      <c r="O681" s="236">
        <f>Заполните_Список!I591</f>
        <v>0</v>
      </c>
      <c r="P681" s="243"/>
      <c r="Q681" s="243"/>
      <c r="R681" s="243"/>
      <c r="S681" s="243"/>
      <c r="T681" s="236">
        <f>Заполните_Список!N590</f>
        <v>0</v>
      </c>
      <c r="U681" s="236">
        <f>Заполните_Список!O590</f>
        <v>0</v>
      </c>
      <c r="V681" s="236">
        <f>Заполните_Список!P590</f>
        <v>0</v>
      </c>
      <c r="W681" s="236">
        <f>Заполните_Список!Q590</f>
        <v>0</v>
      </c>
      <c r="X681" s="236">
        <f>Заполните_Список!R590</f>
        <v>0</v>
      </c>
      <c r="Y681" s="236">
        <f>Заполните_Список!S590</f>
        <v>0</v>
      </c>
      <c r="Z681" s="236">
        <f>Заполните_Список!T590</f>
        <v>0</v>
      </c>
      <c r="AA681" s="236">
        <f>Заполните_Список!U590</f>
        <v>0</v>
      </c>
      <c r="AB681" s="236">
        <f>Заполните_Список!V590</f>
        <v>0</v>
      </c>
      <c r="AC681" s="236">
        <f>Заполните_Список!W590</f>
        <v>0</v>
      </c>
      <c r="AD681" s="236">
        <f>Заполните_Список!X590</f>
        <v>0</v>
      </c>
      <c r="AE681" s="236">
        <f>Заполните_Список!Y590</f>
        <v>0</v>
      </c>
      <c r="AF681" s="236">
        <f>Заполните_Список!Z590</f>
        <v>0</v>
      </c>
      <c r="AG681" s="236">
        <f>Заполните_Список!AA590</f>
        <v>0</v>
      </c>
      <c r="AH681" s="236">
        <f>Заполните_Список!AB590</f>
        <v>0</v>
      </c>
      <c r="AI681" s="236">
        <f>Заполните_Список!AC590</f>
        <v>0</v>
      </c>
      <c r="AJ681" s="236">
        <f>Заполните_Список!AD590</f>
        <v>0</v>
      </c>
      <c r="AK681" s="236">
        <f>Заполните_Список!AE590</f>
        <v>0</v>
      </c>
      <c r="AL681" s="236">
        <f>Заполните_Список!AF590</f>
        <v>0</v>
      </c>
      <c r="AM681" s="236">
        <f>Заполните_Список!AG590</f>
        <v>0</v>
      </c>
      <c r="AN681" s="236">
        <f>Заполните_Список!AH590</f>
        <v>0</v>
      </c>
      <c r="AO681" s="236">
        <f>Заполните_Список!AI590</f>
        <v>0</v>
      </c>
      <c r="AP681" s="236">
        <f>Заполните_Список!AJ590</f>
        <v>0</v>
      </c>
      <c r="AQ681" s="236">
        <f>Заполните_Список!AK590</f>
        <v>0</v>
      </c>
    </row>
    <row r="682" spans="1:43" ht="18.75" customHeight="1">
      <c r="A682" s="243">
        <f>Заполните_Список!$B591</f>
        <v>679</v>
      </c>
      <c r="B682" s="244">
        <f>Заполните_Список!$C592</f>
        <v>0</v>
      </c>
      <c r="C682" s="258" t="str">
        <f t="shared" si="33"/>
        <v/>
      </c>
      <c r="D682" s="244">
        <f>Заполните_Список!$G592</f>
        <v>0</v>
      </c>
      <c r="E682" s="236"/>
      <c r="F682" s="243">
        <f t="shared" si="34"/>
        <v>679</v>
      </c>
      <c r="G682" s="236" t="e">
        <f>LEFT(Заполните_Список!$F592,FIND(" ",Заполните_Список!$F592,1)-1)</f>
        <v>#VALUE!</v>
      </c>
      <c r="H682" s="236" t="e">
        <f>MID(Заполните_Список!$F592,FIND(" ",Заполните_Список!$F592,1)+1,(FIND(" ",Заполните_Список!$F592,FIND(" ",Заполните_Список!$F592,1)+1)-FIND(" ",Заполните_Список!$F592,1))-1)</f>
        <v>#VALUE!</v>
      </c>
      <c r="I682" s="236" t="e">
        <f>RIGHT(Заполните_Список!$F592,LEN(Заполните_Список!$F592)-(FIND(" ",Заполните_Список!$F592,FIND(" ",Заполните_Список!$F592,1)+1)))</f>
        <v>#VALUE!</v>
      </c>
      <c r="J682" s="236"/>
      <c r="K682" s="347"/>
      <c r="L682" s="236"/>
      <c r="M682" s="236">
        <f>Заполните_Список!L592</f>
        <v>0</v>
      </c>
      <c r="N682" s="259" t="str">
        <f t="shared" si="35"/>
        <v/>
      </c>
      <c r="O682" s="236">
        <f>Заполните_Список!I592</f>
        <v>0</v>
      </c>
      <c r="P682" s="243"/>
      <c r="Q682" s="243"/>
      <c r="R682" s="243"/>
      <c r="S682" s="243"/>
      <c r="T682" s="236">
        <f>Заполните_Список!N591</f>
        <v>0</v>
      </c>
      <c r="U682" s="236">
        <f>Заполните_Список!O591</f>
        <v>0</v>
      </c>
      <c r="V682" s="236">
        <f>Заполните_Список!P591</f>
        <v>0</v>
      </c>
      <c r="W682" s="236">
        <f>Заполните_Список!Q591</f>
        <v>0</v>
      </c>
      <c r="X682" s="236">
        <f>Заполните_Список!R591</f>
        <v>0</v>
      </c>
      <c r="Y682" s="236">
        <f>Заполните_Список!S591</f>
        <v>0</v>
      </c>
      <c r="Z682" s="236">
        <f>Заполните_Список!T591</f>
        <v>0</v>
      </c>
      <c r="AA682" s="236">
        <f>Заполните_Список!U591</f>
        <v>0</v>
      </c>
      <c r="AB682" s="236">
        <f>Заполните_Список!V591</f>
        <v>0</v>
      </c>
      <c r="AC682" s="236">
        <f>Заполните_Список!W591</f>
        <v>0</v>
      </c>
      <c r="AD682" s="236">
        <f>Заполните_Список!X591</f>
        <v>0</v>
      </c>
      <c r="AE682" s="236">
        <f>Заполните_Список!Y591</f>
        <v>0</v>
      </c>
      <c r="AF682" s="236">
        <f>Заполните_Список!Z591</f>
        <v>0</v>
      </c>
      <c r="AG682" s="236">
        <f>Заполните_Список!AA591</f>
        <v>0</v>
      </c>
      <c r="AH682" s="236">
        <f>Заполните_Список!AB591</f>
        <v>0</v>
      </c>
      <c r="AI682" s="236">
        <f>Заполните_Список!AC591</f>
        <v>0</v>
      </c>
      <c r="AJ682" s="236">
        <f>Заполните_Список!AD591</f>
        <v>0</v>
      </c>
      <c r="AK682" s="236">
        <f>Заполните_Список!AE591</f>
        <v>0</v>
      </c>
      <c r="AL682" s="236">
        <f>Заполните_Список!AF591</f>
        <v>0</v>
      </c>
      <c r="AM682" s="236">
        <f>Заполните_Список!AG591</f>
        <v>0</v>
      </c>
      <c r="AN682" s="236">
        <f>Заполните_Список!AH591</f>
        <v>0</v>
      </c>
      <c r="AO682" s="236">
        <f>Заполните_Список!AI591</f>
        <v>0</v>
      </c>
      <c r="AP682" s="236">
        <f>Заполните_Список!AJ591</f>
        <v>0</v>
      </c>
      <c r="AQ682" s="236">
        <f>Заполните_Список!AK591</f>
        <v>0</v>
      </c>
    </row>
    <row r="683" spans="1:43" ht="18.75" customHeight="1">
      <c r="A683" s="243">
        <f>Заполните_Список!$B592</f>
        <v>680</v>
      </c>
      <c r="B683" s="244">
        <f>Заполните_Список!$C593</f>
        <v>0</v>
      </c>
      <c r="C683" s="258" t="str">
        <f t="shared" si="33"/>
        <v/>
      </c>
      <c r="D683" s="244">
        <f>Заполните_Список!$G593</f>
        <v>0</v>
      </c>
      <c r="E683" s="236"/>
      <c r="F683" s="243">
        <f t="shared" si="34"/>
        <v>680</v>
      </c>
      <c r="G683" s="236" t="e">
        <f>LEFT(Заполните_Список!$F593,FIND(" ",Заполните_Список!$F593,1)-1)</f>
        <v>#VALUE!</v>
      </c>
      <c r="H683" s="236" t="e">
        <f>MID(Заполните_Список!$F593,FIND(" ",Заполните_Список!$F593,1)+1,(FIND(" ",Заполните_Список!$F593,FIND(" ",Заполните_Список!$F593,1)+1)-FIND(" ",Заполните_Список!$F593,1))-1)</f>
        <v>#VALUE!</v>
      </c>
      <c r="I683" s="236" t="e">
        <f>RIGHT(Заполните_Список!$F593,LEN(Заполните_Список!$F593)-(FIND(" ",Заполните_Список!$F593,FIND(" ",Заполните_Список!$F593,1)+1)))</f>
        <v>#VALUE!</v>
      </c>
      <c r="J683" s="236"/>
      <c r="K683" s="347"/>
      <c r="L683" s="236"/>
      <c r="M683" s="236">
        <f>Заполните_Список!L593</f>
        <v>0</v>
      </c>
      <c r="N683" s="259" t="str">
        <f t="shared" si="35"/>
        <v/>
      </c>
      <c r="O683" s="236">
        <f>Заполните_Список!I593</f>
        <v>0</v>
      </c>
      <c r="P683" s="243"/>
      <c r="Q683" s="243"/>
      <c r="R683" s="243"/>
      <c r="S683" s="243"/>
      <c r="T683" s="236">
        <f>Заполните_Список!N592</f>
        <v>0</v>
      </c>
      <c r="U683" s="236">
        <f>Заполните_Список!O592</f>
        <v>0</v>
      </c>
      <c r="V683" s="236">
        <f>Заполните_Список!P592</f>
        <v>0</v>
      </c>
      <c r="W683" s="236">
        <f>Заполните_Список!Q592</f>
        <v>0</v>
      </c>
      <c r="X683" s="236">
        <f>Заполните_Список!R592</f>
        <v>0</v>
      </c>
      <c r="Y683" s="236">
        <f>Заполните_Список!S592</f>
        <v>0</v>
      </c>
      <c r="Z683" s="236">
        <f>Заполните_Список!T592</f>
        <v>0</v>
      </c>
      <c r="AA683" s="236">
        <f>Заполните_Список!U592</f>
        <v>0</v>
      </c>
      <c r="AB683" s="236">
        <f>Заполните_Список!V592</f>
        <v>0</v>
      </c>
      <c r="AC683" s="236">
        <f>Заполните_Список!W592</f>
        <v>0</v>
      </c>
      <c r="AD683" s="236">
        <f>Заполните_Список!X592</f>
        <v>0</v>
      </c>
      <c r="AE683" s="236">
        <f>Заполните_Список!Y592</f>
        <v>0</v>
      </c>
      <c r="AF683" s="236">
        <f>Заполните_Список!Z592</f>
        <v>0</v>
      </c>
      <c r="AG683" s="236">
        <f>Заполните_Список!AA592</f>
        <v>0</v>
      </c>
      <c r="AH683" s="236">
        <f>Заполните_Список!AB592</f>
        <v>0</v>
      </c>
      <c r="AI683" s="236">
        <f>Заполните_Список!AC592</f>
        <v>0</v>
      </c>
      <c r="AJ683" s="236">
        <f>Заполните_Список!AD592</f>
        <v>0</v>
      </c>
      <c r="AK683" s="236">
        <f>Заполните_Список!AE592</f>
        <v>0</v>
      </c>
      <c r="AL683" s="236">
        <f>Заполните_Список!AF592</f>
        <v>0</v>
      </c>
      <c r="AM683" s="236">
        <f>Заполните_Список!AG592</f>
        <v>0</v>
      </c>
      <c r="AN683" s="236">
        <f>Заполните_Список!AH592</f>
        <v>0</v>
      </c>
      <c r="AO683" s="236">
        <f>Заполните_Список!AI592</f>
        <v>0</v>
      </c>
      <c r="AP683" s="236">
        <f>Заполните_Список!AJ592</f>
        <v>0</v>
      </c>
      <c r="AQ683" s="236">
        <f>Заполните_Список!AK592</f>
        <v>0</v>
      </c>
    </row>
    <row r="684" spans="1:43" ht="18.75" customHeight="1">
      <c r="A684" s="243">
        <f>Заполните_Список!$B593</f>
        <v>681</v>
      </c>
      <c r="B684" s="244">
        <f>Заполните_Список!$C594</f>
        <v>0</v>
      </c>
      <c r="C684" s="258" t="str">
        <f t="shared" si="33"/>
        <v/>
      </c>
      <c r="D684" s="244">
        <f>Заполните_Список!$G594</f>
        <v>0</v>
      </c>
      <c r="E684" s="236"/>
      <c r="F684" s="243">
        <f t="shared" si="34"/>
        <v>681</v>
      </c>
      <c r="G684" s="236" t="e">
        <f>LEFT(Заполните_Список!$F594,FIND(" ",Заполните_Список!$F594,1)-1)</f>
        <v>#VALUE!</v>
      </c>
      <c r="H684" s="236" t="e">
        <f>MID(Заполните_Список!$F594,FIND(" ",Заполните_Список!$F594,1)+1,(FIND(" ",Заполните_Список!$F594,FIND(" ",Заполните_Список!$F594,1)+1)-FIND(" ",Заполните_Список!$F594,1))-1)</f>
        <v>#VALUE!</v>
      </c>
      <c r="I684" s="236" t="e">
        <f>RIGHT(Заполните_Список!$F594,LEN(Заполните_Список!$F594)-(FIND(" ",Заполните_Список!$F594,FIND(" ",Заполните_Список!$F594,1)+1)))</f>
        <v>#VALUE!</v>
      </c>
      <c r="J684" s="236"/>
      <c r="K684" s="347"/>
      <c r="L684" s="236"/>
      <c r="M684" s="236">
        <f>Заполните_Список!L594</f>
        <v>0</v>
      </c>
      <c r="N684" s="259" t="str">
        <f t="shared" si="35"/>
        <v/>
      </c>
      <c r="O684" s="236">
        <f>Заполните_Список!I594</f>
        <v>0</v>
      </c>
      <c r="P684" s="243"/>
      <c r="Q684" s="243"/>
      <c r="R684" s="243"/>
      <c r="S684" s="243"/>
      <c r="T684" s="236">
        <f>Заполните_Список!N593</f>
        <v>0</v>
      </c>
      <c r="U684" s="236">
        <f>Заполните_Список!O593</f>
        <v>0</v>
      </c>
      <c r="V684" s="236">
        <f>Заполните_Список!P593</f>
        <v>0</v>
      </c>
      <c r="W684" s="236">
        <f>Заполните_Список!Q593</f>
        <v>0</v>
      </c>
      <c r="X684" s="236">
        <f>Заполните_Список!R593</f>
        <v>0</v>
      </c>
      <c r="Y684" s="236">
        <f>Заполните_Список!S593</f>
        <v>0</v>
      </c>
      <c r="Z684" s="236">
        <f>Заполните_Список!T593</f>
        <v>0</v>
      </c>
      <c r="AA684" s="236">
        <f>Заполните_Список!U593</f>
        <v>0</v>
      </c>
      <c r="AB684" s="236">
        <f>Заполните_Список!V593</f>
        <v>0</v>
      </c>
      <c r="AC684" s="236">
        <f>Заполните_Список!W593</f>
        <v>0</v>
      </c>
      <c r="AD684" s="236">
        <f>Заполните_Список!X593</f>
        <v>0</v>
      </c>
      <c r="AE684" s="236">
        <f>Заполните_Список!Y593</f>
        <v>0</v>
      </c>
      <c r="AF684" s="236">
        <f>Заполните_Список!Z593</f>
        <v>0</v>
      </c>
      <c r="AG684" s="236">
        <f>Заполните_Список!AA593</f>
        <v>0</v>
      </c>
      <c r="AH684" s="236">
        <f>Заполните_Список!AB593</f>
        <v>0</v>
      </c>
      <c r="AI684" s="236">
        <f>Заполните_Список!AC593</f>
        <v>0</v>
      </c>
      <c r="AJ684" s="236">
        <f>Заполните_Список!AD593</f>
        <v>0</v>
      </c>
      <c r="AK684" s="236">
        <f>Заполните_Список!AE593</f>
        <v>0</v>
      </c>
      <c r="AL684" s="236">
        <f>Заполните_Список!AF593</f>
        <v>0</v>
      </c>
      <c r="AM684" s="236">
        <f>Заполните_Список!AG593</f>
        <v>0</v>
      </c>
      <c r="AN684" s="236">
        <f>Заполните_Список!AH593</f>
        <v>0</v>
      </c>
      <c r="AO684" s="236">
        <f>Заполните_Список!AI593</f>
        <v>0</v>
      </c>
      <c r="AP684" s="236">
        <f>Заполните_Список!AJ593</f>
        <v>0</v>
      </c>
      <c r="AQ684" s="236">
        <f>Заполните_Список!AK593</f>
        <v>0</v>
      </c>
    </row>
    <row r="685" spans="1:43" ht="18.75" customHeight="1">
      <c r="A685" s="243">
        <f>Заполните_Список!$B594</f>
        <v>682</v>
      </c>
      <c r="B685" s="244">
        <f>Заполните_Список!$C595</f>
        <v>0</v>
      </c>
      <c r="C685" s="258" t="str">
        <f t="shared" si="33"/>
        <v/>
      </c>
      <c r="D685" s="244">
        <f>Заполните_Список!$G595</f>
        <v>0</v>
      </c>
      <c r="E685" s="236"/>
      <c r="F685" s="243">
        <f t="shared" si="34"/>
        <v>682</v>
      </c>
      <c r="G685" s="236" t="e">
        <f>LEFT(Заполните_Список!$F595,FIND(" ",Заполните_Список!$F595,1)-1)</f>
        <v>#VALUE!</v>
      </c>
      <c r="H685" s="236" t="e">
        <f>MID(Заполните_Список!$F595,FIND(" ",Заполните_Список!$F595,1)+1,(FIND(" ",Заполните_Список!$F595,FIND(" ",Заполните_Список!$F595,1)+1)-FIND(" ",Заполните_Список!$F595,1))-1)</f>
        <v>#VALUE!</v>
      </c>
      <c r="I685" s="236" t="e">
        <f>RIGHT(Заполните_Список!$F595,LEN(Заполните_Список!$F595)-(FIND(" ",Заполните_Список!$F595,FIND(" ",Заполните_Список!$F595,1)+1)))</f>
        <v>#VALUE!</v>
      </c>
      <c r="J685" s="236"/>
      <c r="K685" s="347"/>
      <c r="L685" s="236"/>
      <c r="M685" s="236">
        <f>Заполните_Список!L595</f>
        <v>0</v>
      </c>
      <c r="N685" s="259" t="str">
        <f t="shared" si="35"/>
        <v/>
      </c>
      <c r="O685" s="236">
        <f>Заполните_Список!I595</f>
        <v>0</v>
      </c>
      <c r="P685" s="243"/>
      <c r="Q685" s="243"/>
      <c r="R685" s="243"/>
      <c r="S685" s="243"/>
      <c r="T685" s="236">
        <f>Заполните_Список!N594</f>
        <v>0</v>
      </c>
      <c r="U685" s="236">
        <f>Заполните_Список!O594</f>
        <v>0</v>
      </c>
      <c r="V685" s="236">
        <f>Заполните_Список!P594</f>
        <v>0</v>
      </c>
      <c r="W685" s="236">
        <f>Заполните_Список!Q594</f>
        <v>0</v>
      </c>
      <c r="X685" s="236">
        <f>Заполните_Список!R594</f>
        <v>0</v>
      </c>
      <c r="Y685" s="236">
        <f>Заполните_Список!S594</f>
        <v>0</v>
      </c>
      <c r="Z685" s="236">
        <f>Заполните_Список!T594</f>
        <v>0</v>
      </c>
      <c r="AA685" s="236">
        <f>Заполните_Список!U594</f>
        <v>0</v>
      </c>
      <c r="AB685" s="236">
        <f>Заполните_Список!V594</f>
        <v>0</v>
      </c>
      <c r="AC685" s="236">
        <f>Заполните_Список!W594</f>
        <v>0</v>
      </c>
      <c r="AD685" s="236">
        <f>Заполните_Список!X594</f>
        <v>0</v>
      </c>
      <c r="AE685" s="236">
        <f>Заполните_Список!Y594</f>
        <v>0</v>
      </c>
      <c r="AF685" s="236">
        <f>Заполните_Список!Z594</f>
        <v>0</v>
      </c>
      <c r="AG685" s="236">
        <f>Заполните_Список!AA594</f>
        <v>0</v>
      </c>
      <c r="AH685" s="236">
        <f>Заполните_Список!AB594</f>
        <v>0</v>
      </c>
      <c r="AI685" s="236">
        <f>Заполните_Список!AC594</f>
        <v>0</v>
      </c>
      <c r="AJ685" s="236">
        <f>Заполните_Список!AD594</f>
        <v>0</v>
      </c>
      <c r="AK685" s="236">
        <f>Заполните_Список!AE594</f>
        <v>0</v>
      </c>
      <c r="AL685" s="236">
        <f>Заполните_Список!AF594</f>
        <v>0</v>
      </c>
      <c r="AM685" s="236">
        <f>Заполните_Список!AG594</f>
        <v>0</v>
      </c>
      <c r="AN685" s="236">
        <f>Заполните_Список!AH594</f>
        <v>0</v>
      </c>
      <c r="AO685" s="236">
        <f>Заполните_Список!AI594</f>
        <v>0</v>
      </c>
      <c r="AP685" s="236">
        <f>Заполните_Список!AJ594</f>
        <v>0</v>
      </c>
      <c r="AQ685" s="236">
        <f>Заполните_Список!AK594</f>
        <v>0</v>
      </c>
    </row>
    <row r="686" spans="1:43" ht="18.75" customHeight="1">
      <c r="A686" s="243">
        <f>Заполните_Список!$B595</f>
        <v>683</v>
      </c>
      <c r="B686" s="244">
        <f>Заполните_Список!$C596</f>
        <v>0</v>
      </c>
      <c r="C686" s="258" t="str">
        <f t="shared" si="33"/>
        <v/>
      </c>
      <c r="D686" s="244">
        <f>Заполните_Список!$G596</f>
        <v>0</v>
      </c>
      <c r="E686" s="236"/>
      <c r="F686" s="243">
        <f t="shared" si="34"/>
        <v>683</v>
      </c>
      <c r="G686" s="236" t="e">
        <f>LEFT(Заполните_Список!$F596,FIND(" ",Заполните_Список!$F596,1)-1)</f>
        <v>#VALUE!</v>
      </c>
      <c r="H686" s="236" t="e">
        <f>MID(Заполните_Список!$F596,FIND(" ",Заполните_Список!$F596,1)+1,(FIND(" ",Заполните_Список!$F596,FIND(" ",Заполните_Список!$F596,1)+1)-FIND(" ",Заполните_Список!$F596,1))-1)</f>
        <v>#VALUE!</v>
      </c>
      <c r="I686" s="236" t="e">
        <f>RIGHT(Заполните_Список!$F596,LEN(Заполните_Список!$F596)-(FIND(" ",Заполните_Список!$F596,FIND(" ",Заполните_Список!$F596,1)+1)))</f>
        <v>#VALUE!</v>
      </c>
      <c r="J686" s="236"/>
      <c r="K686" s="347"/>
      <c r="L686" s="236"/>
      <c r="M686" s="236">
        <f>Заполните_Список!L596</f>
        <v>0</v>
      </c>
      <c r="N686" s="259" t="str">
        <f t="shared" si="35"/>
        <v/>
      </c>
      <c r="O686" s="236">
        <f>Заполните_Список!I596</f>
        <v>0</v>
      </c>
      <c r="P686" s="243"/>
      <c r="Q686" s="243"/>
      <c r="R686" s="243"/>
      <c r="S686" s="243"/>
      <c r="T686" s="236">
        <f>Заполните_Список!N595</f>
        <v>0</v>
      </c>
      <c r="U686" s="236">
        <f>Заполните_Список!O595</f>
        <v>0</v>
      </c>
      <c r="V686" s="236">
        <f>Заполните_Список!P595</f>
        <v>0</v>
      </c>
      <c r="W686" s="236">
        <f>Заполните_Список!Q595</f>
        <v>0</v>
      </c>
      <c r="X686" s="236">
        <f>Заполните_Список!R595</f>
        <v>0</v>
      </c>
      <c r="Y686" s="236">
        <f>Заполните_Список!S595</f>
        <v>0</v>
      </c>
      <c r="Z686" s="236">
        <f>Заполните_Список!T595</f>
        <v>0</v>
      </c>
      <c r="AA686" s="236">
        <f>Заполните_Список!U595</f>
        <v>0</v>
      </c>
      <c r="AB686" s="236">
        <f>Заполните_Список!V595</f>
        <v>0</v>
      </c>
      <c r="AC686" s="236">
        <f>Заполните_Список!W595</f>
        <v>0</v>
      </c>
      <c r="AD686" s="236">
        <f>Заполните_Список!X595</f>
        <v>0</v>
      </c>
      <c r="AE686" s="236">
        <f>Заполните_Список!Y595</f>
        <v>0</v>
      </c>
      <c r="AF686" s="236">
        <f>Заполните_Список!Z595</f>
        <v>0</v>
      </c>
      <c r="AG686" s="236">
        <f>Заполните_Список!AA595</f>
        <v>0</v>
      </c>
      <c r="AH686" s="236">
        <f>Заполните_Список!AB595</f>
        <v>0</v>
      </c>
      <c r="AI686" s="236">
        <f>Заполните_Список!AC595</f>
        <v>0</v>
      </c>
      <c r="AJ686" s="236">
        <f>Заполните_Список!AD595</f>
        <v>0</v>
      </c>
      <c r="AK686" s="236">
        <f>Заполните_Список!AE595</f>
        <v>0</v>
      </c>
      <c r="AL686" s="236">
        <f>Заполните_Список!AF595</f>
        <v>0</v>
      </c>
      <c r="AM686" s="236">
        <f>Заполните_Список!AG595</f>
        <v>0</v>
      </c>
      <c r="AN686" s="236">
        <f>Заполните_Список!AH595</f>
        <v>0</v>
      </c>
      <c r="AO686" s="236">
        <f>Заполните_Список!AI595</f>
        <v>0</v>
      </c>
      <c r="AP686" s="236">
        <f>Заполните_Список!AJ595</f>
        <v>0</v>
      </c>
      <c r="AQ686" s="236">
        <f>Заполните_Список!AK595</f>
        <v>0</v>
      </c>
    </row>
    <row r="687" spans="1:43" ht="18.75" customHeight="1">
      <c r="A687" s="243">
        <f>Заполните_Список!$B596</f>
        <v>684</v>
      </c>
      <c r="B687" s="244">
        <f>Заполните_Список!$C597</f>
        <v>0</v>
      </c>
      <c r="C687" s="258" t="str">
        <f t="shared" si="33"/>
        <v/>
      </c>
      <c r="D687" s="244">
        <f>Заполните_Список!$G597</f>
        <v>0</v>
      </c>
      <c r="E687" s="236"/>
      <c r="F687" s="243">
        <f t="shared" si="34"/>
        <v>684</v>
      </c>
      <c r="G687" s="236" t="e">
        <f>LEFT(Заполните_Список!$F597,FIND(" ",Заполните_Список!$F597,1)-1)</f>
        <v>#VALUE!</v>
      </c>
      <c r="H687" s="236" t="e">
        <f>MID(Заполните_Список!$F597,FIND(" ",Заполните_Список!$F597,1)+1,(FIND(" ",Заполните_Список!$F597,FIND(" ",Заполните_Список!$F597,1)+1)-FIND(" ",Заполните_Список!$F597,1))-1)</f>
        <v>#VALUE!</v>
      </c>
      <c r="I687" s="236" t="e">
        <f>RIGHT(Заполните_Список!$F597,LEN(Заполните_Список!$F597)-(FIND(" ",Заполните_Список!$F597,FIND(" ",Заполните_Список!$F597,1)+1)))</f>
        <v>#VALUE!</v>
      </c>
      <c r="J687" s="236"/>
      <c r="K687" s="347"/>
      <c r="L687" s="236"/>
      <c r="M687" s="236">
        <f>Заполните_Список!L597</f>
        <v>0</v>
      </c>
      <c r="N687" s="259" t="str">
        <f t="shared" si="35"/>
        <v/>
      </c>
      <c r="O687" s="236">
        <f>Заполните_Список!I597</f>
        <v>0</v>
      </c>
      <c r="P687" s="243"/>
      <c r="Q687" s="243"/>
      <c r="R687" s="243"/>
      <c r="S687" s="243"/>
      <c r="T687" s="236">
        <f>Заполните_Список!N596</f>
        <v>0</v>
      </c>
      <c r="U687" s="236">
        <f>Заполните_Список!O596</f>
        <v>0</v>
      </c>
      <c r="V687" s="236">
        <f>Заполните_Список!P596</f>
        <v>0</v>
      </c>
      <c r="W687" s="236">
        <f>Заполните_Список!Q596</f>
        <v>0</v>
      </c>
      <c r="X687" s="236">
        <f>Заполните_Список!R596</f>
        <v>0</v>
      </c>
      <c r="Y687" s="236">
        <f>Заполните_Список!S596</f>
        <v>0</v>
      </c>
      <c r="Z687" s="236">
        <f>Заполните_Список!T596</f>
        <v>0</v>
      </c>
      <c r="AA687" s="236">
        <f>Заполните_Список!U596</f>
        <v>0</v>
      </c>
      <c r="AB687" s="236">
        <f>Заполните_Список!V596</f>
        <v>0</v>
      </c>
      <c r="AC687" s="236">
        <f>Заполните_Список!W596</f>
        <v>0</v>
      </c>
      <c r="AD687" s="236">
        <f>Заполните_Список!X596</f>
        <v>0</v>
      </c>
      <c r="AE687" s="236">
        <f>Заполните_Список!Y596</f>
        <v>0</v>
      </c>
      <c r="AF687" s="236">
        <f>Заполните_Список!Z596</f>
        <v>0</v>
      </c>
      <c r="AG687" s="236">
        <f>Заполните_Список!AA596</f>
        <v>0</v>
      </c>
      <c r="AH687" s="236">
        <f>Заполните_Список!AB596</f>
        <v>0</v>
      </c>
      <c r="AI687" s="236">
        <f>Заполните_Список!AC596</f>
        <v>0</v>
      </c>
      <c r="AJ687" s="236">
        <f>Заполните_Список!AD596</f>
        <v>0</v>
      </c>
      <c r="AK687" s="236">
        <f>Заполните_Список!AE596</f>
        <v>0</v>
      </c>
      <c r="AL687" s="236">
        <f>Заполните_Список!AF596</f>
        <v>0</v>
      </c>
      <c r="AM687" s="236">
        <f>Заполните_Список!AG596</f>
        <v>0</v>
      </c>
      <c r="AN687" s="236">
        <f>Заполните_Список!AH596</f>
        <v>0</v>
      </c>
      <c r="AO687" s="236">
        <f>Заполните_Список!AI596</f>
        <v>0</v>
      </c>
      <c r="AP687" s="236">
        <f>Заполните_Список!AJ596</f>
        <v>0</v>
      </c>
      <c r="AQ687" s="236">
        <f>Заполните_Список!AK596</f>
        <v>0</v>
      </c>
    </row>
    <row r="688" spans="1:43" ht="18.75" customHeight="1">
      <c r="A688" s="243">
        <f>Заполните_Список!$B597</f>
        <v>685</v>
      </c>
      <c r="B688" s="244">
        <f>Заполните_Список!$C598</f>
        <v>0</v>
      </c>
      <c r="C688" s="258" t="str">
        <f t="shared" si="33"/>
        <v/>
      </c>
      <c r="D688" s="244">
        <f>Заполните_Список!$G598</f>
        <v>0</v>
      </c>
      <c r="E688" s="236"/>
      <c r="F688" s="243">
        <f t="shared" si="34"/>
        <v>685</v>
      </c>
      <c r="G688" s="236" t="e">
        <f>LEFT(Заполните_Список!$F598,FIND(" ",Заполните_Список!$F598,1)-1)</f>
        <v>#VALUE!</v>
      </c>
      <c r="H688" s="236" t="e">
        <f>MID(Заполните_Список!$F598,FIND(" ",Заполните_Список!$F598,1)+1,(FIND(" ",Заполните_Список!$F598,FIND(" ",Заполните_Список!$F598,1)+1)-FIND(" ",Заполните_Список!$F598,1))-1)</f>
        <v>#VALUE!</v>
      </c>
      <c r="I688" s="236" t="e">
        <f>RIGHT(Заполните_Список!$F598,LEN(Заполните_Список!$F598)-(FIND(" ",Заполните_Список!$F598,FIND(" ",Заполните_Список!$F598,1)+1)))</f>
        <v>#VALUE!</v>
      </c>
      <c r="J688" s="236"/>
      <c r="K688" s="347"/>
      <c r="L688" s="236"/>
      <c r="M688" s="236">
        <f>Заполните_Список!L598</f>
        <v>0</v>
      </c>
      <c r="N688" s="259" t="str">
        <f t="shared" si="35"/>
        <v/>
      </c>
      <c r="O688" s="236">
        <f>Заполните_Список!I598</f>
        <v>0</v>
      </c>
      <c r="P688" s="243"/>
      <c r="Q688" s="243"/>
      <c r="R688" s="243"/>
      <c r="S688" s="243"/>
      <c r="T688" s="236">
        <f>Заполните_Список!N597</f>
        <v>0</v>
      </c>
      <c r="U688" s="236">
        <f>Заполните_Список!O597</f>
        <v>0</v>
      </c>
      <c r="V688" s="236">
        <f>Заполните_Список!P597</f>
        <v>0</v>
      </c>
      <c r="W688" s="236">
        <f>Заполните_Список!Q597</f>
        <v>0</v>
      </c>
      <c r="X688" s="236">
        <f>Заполните_Список!R597</f>
        <v>0</v>
      </c>
      <c r="Y688" s="236">
        <f>Заполните_Список!S597</f>
        <v>0</v>
      </c>
      <c r="Z688" s="236">
        <f>Заполните_Список!T597</f>
        <v>0</v>
      </c>
      <c r="AA688" s="236">
        <f>Заполните_Список!U597</f>
        <v>0</v>
      </c>
      <c r="AB688" s="236">
        <f>Заполните_Список!V597</f>
        <v>0</v>
      </c>
      <c r="AC688" s="236">
        <f>Заполните_Список!W597</f>
        <v>0</v>
      </c>
      <c r="AD688" s="236">
        <f>Заполните_Список!X597</f>
        <v>0</v>
      </c>
      <c r="AE688" s="236">
        <f>Заполните_Список!Y597</f>
        <v>0</v>
      </c>
      <c r="AF688" s="236">
        <f>Заполните_Список!Z597</f>
        <v>0</v>
      </c>
      <c r="AG688" s="236">
        <f>Заполните_Список!AA597</f>
        <v>0</v>
      </c>
      <c r="AH688" s="236">
        <f>Заполните_Список!AB597</f>
        <v>0</v>
      </c>
      <c r="AI688" s="236">
        <f>Заполните_Список!AC597</f>
        <v>0</v>
      </c>
      <c r="AJ688" s="236">
        <f>Заполните_Список!AD597</f>
        <v>0</v>
      </c>
      <c r="AK688" s="236">
        <f>Заполните_Список!AE597</f>
        <v>0</v>
      </c>
      <c r="AL688" s="236">
        <f>Заполните_Список!AF597</f>
        <v>0</v>
      </c>
      <c r="AM688" s="236">
        <f>Заполните_Список!AG597</f>
        <v>0</v>
      </c>
      <c r="AN688" s="236">
        <f>Заполните_Список!AH597</f>
        <v>0</v>
      </c>
      <c r="AO688" s="236">
        <f>Заполните_Список!AI597</f>
        <v>0</v>
      </c>
      <c r="AP688" s="236">
        <f>Заполните_Список!AJ597</f>
        <v>0</v>
      </c>
      <c r="AQ688" s="236">
        <f>Заполните_Список!AK597</f>
        <v>0</v>
      </c>
    </row>
    <row r="689" spans="1:43" ht="18.75" customHeight="1">
      <c r="A689" s="243">
        <f>Заполните_Список!$B598</f>
        <v>686</v>
      </c>
      <c r="B689" s="244">
        <f>Заполните_Список!$C599</f>
        <v>0</v>
      </c>
      <c r="C689" s="258" t="str">
        <f t="shared" si="33"/>
        <v/>
      </c>
      <c r="D689" s="244">
        <f>Заполните_Список!$G599</f>
        <v>0</v>
      </c>
      <c r="E689" s="236"/>
      <c r="F689" s="243">
        <f t="shared" si="34"/>
        <v>686</v>
      </c>
      <c r="G689" s="236" t="e">
        <f>LEFT(Заполните_Список!$F599,FIND(" ",Заполните_Список!$F599,1)-1)</f>
        <v>#VALUE!</v>
      </c>
      <c r="H689" s="236" t="e">
        <f>MID(Заполните_Список!$F599,FIND(" ",Заполните_Список!$F599,1)+1,(FIND(" ",Заполните_Список!$F599,FIND(" ",Заполните_Список!$F599,1)+1)-FIND(" ",Заполните_Список!$F599,1))-1)</f>
        <v>#VALUE!</v>
      </c>
      <c r="I689" s="236" t="e">
        <f>RIGHT(Заполните_Список!$F599,LEN(Заполните_Список!$F599)-(FIND(" ",Заполните_Список!$F599,FIND(" ",Заполните_Список!$F599,1)+1)))</f>
        <v>#VALUE!</v>
      </c>
      <c r="J689" s="236"/>
      <c r="K689" s="347"/>
      <c r="L689" s="236"/>
      <c r="M689" s="236">
        <f>Заполните_Список!L599</f>
        <v>0</v>
      </c>
      <c r="N689" s="259" t="str">
        <f t="shared" si="35"/>
        <v/>
      </c>
      <c r="O689" s="236">
        <f>Заполните_Список!I599</f>
        <v>0</v>
      </c>
      <c r="P689" s="243"/>
      <c r="Q689" s="243"/>
      <c r="R689" s="243"/>
      <c r="S689" s="243"/>
      <c r="T689" s="236">
        <f>Заполните_Список!N598</f>
        <v>0</v>
      </c>
      <c r="U689" s="236">
        <f>Заполните_Список!O598</f>
        <v>0</v>
      </c>
      <c r="V689" s="236">
        <f>Заполните_Список!P598</f>
        <v>0</v>
      </c>
      <c r="W689" s="236">
        <f>Заполните_Список!Q598</f>
        <v>0</v>
      </c>
      <c r="X689" s="236">
        <f>Заполните_Список!R598</f>
        <v>0</v>
      </c>
      <c r="Y689" s="236">
        <f>Заполните_Список!S598</f>
        <v>0</v>
      </c>
      <c r="Z689" s="236">
        <f>Заполните_Список!T598</f>
        <v>0</v>
      </c>
      <c r="AA689" s="236">
        <f>Заполните_Список!U598</f>
        <v>0</v>
      </c>
      <c r="AB689" s="236">
        <f>Заполните_Список!V598</f>
        <v>0</v>
      </c>
      <c r="AC689" s="236">
        <f>Заполните_Список!W598</f>
        <v>0</v>
      </c>
      <c r="AD689" s="236">
        <f>Заполните_Список!X598</f>
        <v>0</v>
      </c>
      <c r="AE689" s="236">
        <f>Заполните_Список!Y598</f>
        <v>0</v>
      </c>
      <c r="AF689" s="236">
        <f>Заполните_Список!Z598</f>
        <v>0</v>
      </c>
      <c r="AG689" s="236">
        <f>Заполните_Список!AA598</f>
        <v>0</v>
      </c>
      <c r="AH689" s="236">
        <f>Заполните_Список!AB598</f>
        <v>0</v>
      </c>
      <c r="AI689" s="236">
        <f>Заполните_Список!AC598</f>
        <v>0</v>
      </c>
      <c r="AJ689" s="236">
        <f>Заполните_Список!AD598</f>
        <v>0</v>
      </c>
      <c r="AK689" s="236">
        <f>Заполните_Список!AE598</f>
        <v>0</v>
      </c>
      <c r="AL689" s="236">
        <f>Заполните_Список!AF598</f>
        <v>0</v>
      </c>
      <c r="AM689" s="236">
        <f>Заполните_Список!AG598</f>
        <v>0</v>
      </c>
      <c r="AN689" s="236">
        <f>Заполните_Список!AH598</f>
        <v>0</v>
      </c>
      <c r="AO689" s="236">
        <f>Заполните_Список!AI598</f>
        <v>0</v>
      </c>
      <c r="AP689" s="236">
        <f>Заполните_Список!AJ598</f>
        <v>0</v>
      </c>
      <c r="AQ689" s="236">
        <f>Заполните_Список!AK598</f>
        <v>0</v>
      </c>
    </row>
    <row r="690" spans="1:43" ht="18.75" customHeight="1">
      <c r="A690" s="243">
        <f>Заполните_Список!$B599</f>
        <v>687</v>
      </c>
      <c r="B690" s="244">
        <f>Заполните_Список!$C600</f>
        <v>0</v>
      </c>
      <c r="C690" s="258" t="str">
        <f t="shared" si="33"/>
        <v/>
      </c>
      <c r="D690" s="244">
        <f>Заполните_Список!$G600</f>
        <v>0</v>
      </c>
      <c r="E690" s="236"/>
      <c r="F690" s="243">
        <f t="shared" si="34"/>
        <v>687</v>
      </c>
      <c r="G690" s="236" t="e">
        <f>LEFT(Заполните_Список!$F600,FIND(" ",Заполните_Список!$F600,1)-1)</f>
        <v>#VALUE!</v>
      </c>
      <c r="H690" s="236" t="e">
        <f>MID(Заполните_Список!$F600,FIND(" ",Заполните_Список!$F600,1)+1,(FIND(" ",Заполните_Список!$F600,FIND(" ",Заполните_Список!$F600,1)+1)-FIND(" ",Заполните_Список!$F600,1))-1)</f>
        <v>#VALUE!</v>
      </c>
      <c r="I690" s="236" t="e">
        <f>RIGHT(Заполните_Список!$F600,LEN(Заполните_Список!$F600)-(FIND(" ",Заполните_Список!$F600,FIND(" ",Заполните_Список!$F600,1)+1)))</f>
        <v>#VALUE!</v>
      </c>
      <c r="J690" s="236"/>
      <c r="K690" s="347"/>
      <c r="L690" s="236"/>
      <c r="M690" s="236">
        <f>Заполните_Список!L600</f>
        <v>0</v>
      </c>
      <c r="N690" s="259" t="str">
        <f t="shared" si="35"/>
        <v/>
      </c>
      <c r="O690" s="236">
        <f>Заполните_Список!I600</f>
        <v>0</v>
      </c>
      <c r="P690" s="243"/>
      <c r="Q690" s="243"/>
      <c r="R690" s="243"/>
      <c r="S690" s="243"/>
      <c r="T690" s="236">
        <f>Заполните_Список!N599</f>
        <v>0</v>
      </c>
      <c r="U690" s="236">
        <f>Заполните_Список!O599</f>
        <v>0</v>
      </c>
      <c r="V690" s="236">
        <f>Заполните_Список!P599</f>
        <v>0</v>
      </c>
      <c r="W690" s="236">
        <f>Заполните_Список!Q599</f>
        <v>0</v>
      </c>
      <c r="X690" s="236">
        <f>Заполните_Список!R599</f>
        <v>0</v>
      </c>
      <c r="Y690" s="236">
        <f>Заполните_Список!S599</f>
        <v>0</v>
      </c>
      <c r="Z690" s="236">
        <f>Заполните_Список!T599</f>
        <v>0</v>
      </c>
      <c r="AA690" s="236">
        <f>Заполните_Список!U599</f>
        <v>0</v>
      </c>
      <c r="AB690" s="236">
        <f>Заполните_Список!V599</f>
        <v>0</v>
      </c>
      <c r="AC690" s="236">
        <f>Заполните_Список!W599</f>
        <v>0</v>
      </c>
      <c r="AD690" s="236">
        <f>Заполните_Список!X599</f>
        <v>0</v>
      </c>
      <c r="AE690" s="236">
        <f>Заполните_Список!Y599</f>
        <v>0</v>
      </c>
      <c r="AF690" s="236">
        <f>Заполните_Список!Z599</f>
        <v>0</v>
      </c>
      <c r="AG690" s="236">
        <f>Заполните_Список!AA599</f>
        <v>0</v>
      </c>
      <c r="AH690" s="236">
        <f>Заполните_Список!AB599</f>
        <v>0</v>
      </c>
      <c r="AI690" s="236">
        <f>Заполните_Список!AC599</f>
        <v>0</v>
      </c>
      <c r="AJ690" s="236">
        <f>Заполните_Список!AD599</f>
        <v>0</v>
      </c>
      <c r="AK690" s="236">
        <f>Заполните_Список!AE599</f>
        <v>0</v>
      </c>
      <c r="AL690" s="236">
        <f>Заполните_Список!AF599</f>
        <v>0</v>
      </c>
      <c r="AM690" s="236">
        <f>Заполните_Список!AG599</f>
        <v>0</v>
      </c>
      <c r="AN690" s="236">
        <f>Заполните_Список!AH599</f>
        <v>0</v>
      </c>
      <c r="AO690" s="236">
        <f>Заполните_Список!AI599</f>
        <v>0</v>
      </c>
      <c r="AP690" s="236">
        <f>Заполните_Список!AJ599</f>
        <v>0</v>
      </c>
      <c r="AQ690" s="236">
        <f>Заполните_Список!AK599</f>
        <v>0</v>
      </c>
    </row>
    <row r="691" spans="1:43" ht="18.75" customHeight="1">
      <c r="A691" s="243">
        <f>Заполните_Список!$B600</f>
        <v>688</v>
      </c>
      <c r="B691" s="244">
        <f>Заполните_Список!$C601</f>
        <v>0</v>
      </c>
      <c r="C691" s="258" t="str">
        <f t="shared" si="33"/>
        <v/>
      </c>
      <c r="D691" s="244">
        <f>Заполните_Список!$G601</f>
        <v>0</v>
      </c>
      <c r="E691" s="236"/>
      <c r="F691" s="243">
        <f t="shared" si="34"/>
        <v>688</v>
      </c>
      <c r="G691" s="236" t="e">
        <f>LEFT(Заполните_Список!$F601,FIND(" ",Заполните_Список!$F601,1)-1)</f>
        <v>#VALUE!</v>
      </c>
      <c r="H691" s="236" t="e">
        <f>MID(Заполните_Список!$F601,FIND(" ",Заполните_Список!$F601,1)+1,(FIND(" ",Заполните_Список!$F601,FIND(" ",Заполните_Список!$F601,1)+1)-FIND(" ",Заполните_Список!$F601,1))-1)</f>
        <v>#VALUE!</v>
      </c>
      <c r="I691" s="236" t="e">
        <f>RIGHT(Заполните_Список!$F601,LEN(Заполните_Список!$F601)-(FIND(" ",Заполните_Список!$F601,FIND(" ",Заполните_Список!$F601,1)+1)))</f>
        <v>#VALUE!</v>
      </c>
      <c r="J691" s="236"/>
      <c r="K691" s="347"/>
      <c r="L691" s="236"/>
      <c r="M691" s="236">
        <f>Заполните_Список!L601</f>
        <v>0</v>
      </c>
      <c r="N691" s="259" t="str">
        <f t="shared" si="35"/>
        <v/>
      </c>
      <c r="O691" s="236">
        <f>Заполните_Список!I601</f>
        <v>0</v>
      </c>
      <c r="P691" s="243"/>
      <c r="Q691" s="243"/>
      <c r="R691" s="243"/>
      <c r="S691" s="243"/>
      <c r="T691" s="236">
        <f>Заполните_Список!N600</f>
        <v>0</v>
      </c>
      <c r="U691" s="236">
        <f>Заполните_Список!O600</f>
        <v>0</v>
      </c>
      <c r="V691" s="236">
        <f>Заполните_Список!P600</f>
        <v>0</v>
      </c>
      <c r="W691" s="236">
        <f>Заполните_Список!Q600</f>
        <v>0</v>
      </c>
      <c r="X691" s="236">
        <f>Заполните_Список!R600</f>
        <v>0</v>
      </c>
      <c r="Y691" s="236">
        <f>Заполните_Список!S600</f>
        <v>0</v>
      </c>
      <c r="Z691" s="236">
        <f>Заполните_Список!T600</f>
        <v>0</v>
      </c>
      <c r="AA691" s="236">
        <f>Заполните_Список!U600</f>
        <v>0</v>
      </c>
      <c r="AB691" s="236">
        <f>Заполните_Список!V600</f>
        <v>0</v>
      </c>
      <c r="AC691" s="236">
        <f>Заполните_Список!W600</f>
        <v>0</v>
      </c>
      <c r="AD691" s="236">
        <f>Заполните_Список!X600</f>
        <v>0</v>
      </c>
      <c r="AE691" s="236">
        <f>Заполните_Список!Y600</f>
        <v>0</v>
      </c>
      <c r="AF691" s="236">
        <f>Заполните_Список!Z600</f>
        <v>0</v>
      </c>
      <c r="AG691" s="236">
        <f>Заполните_Список!AA600</f>
        <v>0</v>
      </c>
      <c r="AH691" s="236">
        <f>Заполните_Список!AB600</f>
        <v>0</v>
      </c>
      <c r="AI691" s="236">
        <f>Заполните_Список!AC600</f>
        <v>0</v>
      </c>
      <c r="AJ691" s="236">
        <f>Заполните_Список!AD600</f>
        <v>0</v>
      </c>
      <c r="AK691" s="236">
        <f>Заполните_Список!AE600</f>
        <v>0</v>
      </c>
      <c r="AL691" s="236">
        <f>Заполните_Список!AF600</f>
        <v>0</v>
      </c>
      <c r="AM691" s="236">
        <f>Заполните_Список!AG600</f>
        <v>0</v>
      </c>
      <c r="AN691" s="236">
        <f>Заполните_Список!AH600</f>
        <v>0</v>
      </c>
      <c r="AO691" s="236">
        <f>Заполните_Список!AI600</f>
        <v>0</v>
      </c>
      <c r="AP691" s="236">
        <f>Заполните_Список!AJ600</f>
        <v>0</v>
      </c>
      <c r="AQ691" s="236">
        <f>Заполните_Список!AK600</f>
        <v>0</v>
      </c>
    </row>
    <row r="692" spans="1:43" ht="18.75" customHeight="1">
      <c r="A692" s="243">
        <f>Заполните_Список!$B601</f>
        <v>689</v>
      </c>
      <c r="B692" s="244">
        <f>Заполните_Список!$C602</f>
        <v>0</v>
      </c>
      <c r="C692" s="258" t="str">
        <f t="shared" si="33"/>
        <v/>
      </c>
      <c r="D692" s="244">
        <f>Заполните_Список!$G602</f>
        <v>0</v>
      </c>
      <c r="E692" s="236"/>
      <c r="F692" s="243">
        <f t="shared" si="34"/>
        <v>689</v>
      </c>
      <c r="G692" s="236" t="e">
        <f>LEFT(Заполните_Список!$F602,FIND(" ",Заполните_Список!$F602,1)-1)</f>
        <v>#VALUE!</v>
      </c>
      <c r="H692" s="236" t="e">
        <f>MID(Заполните_Список!$F602,FIND(" ",Заполните_Список!$F602,1)+1,(FIND(" ",Заполните_Список!$F602,FIND(" ",Заполните_Список!$F602,1)+1)-FIND(" ",Заполните_Список!$F602,1))-1)</f>
        <v>#VALUE!</v>
      </c>
      <c r="I692" s="236" t="e">
        <f>RIGHT(Заполните_Список!$F602,LEN(Заполните_Список!$F602)-(FIND(" ",Заполните_Список!$F602,FIND(" ",Заполните_Список!$F602,1)+1)))</f>
        <v>#VALUE!</v>
      </c>
      <c r="J692" s="236"/>
      <c r="K692" s="347"/>
      <c r="L692" s="236"/>
      <c r="M692" s="236">
        <f>Заполните_Список!L602</f>
        <v>0</v>
      </c>
      <c r="N692" s="259" t="str">
        <f t="shared" si="35"/>
        <v/>
      </c>
      <c r="O692" s="236">
        <f>Заполните_Список!I602</f>
        <v>0</v>
      </c>
      <c r="P692" s="243"/>
      <c r="Q692" s="243"/>
      <c r="R692" s="243"/>
      <c r="S692" s="243"/>
      <c r="T692" s="236">
        <f>Заполните_Список!N601</f>
        <v>0</v>
      </c>
      <c r="U692" s="236">
        <f>Заполните_Список!O601</f>
        <v>0</v>
      </c>
      <c r="V692" s="236">
        <f>Заполните_Список!P601</f>
        <v>0</v>
      </c>
      <c r="W692" s="236">
        <f>Заполните_Список!Q601</f>
        <v>0</v>
      </c>
      <c r="X692" s="236">
        <f>Заполните_Список!R601</f>
        <v>0</v>
      </c>
      <c r="Y692" s="236">
        <f>Заполните_Список!S601</f>
        <v>0</v>
      </c>
      <c r="Z692" s="236">
        <f>Заполните_Список!T601</f>
        <v>0</v>
      </c>
      <c r="AA692" s="236">
        <f>Заполните_Список!U601</f>
        <v>0</v>
      </c>
      <c r="AB692" s="236">
        <f>Заполните_Список!V601</f>
        <v>0</v>
      </c>
      <c r="AC692" s="236">
        <f>Заполните_Список!W601</f>
        <v>0</v>
      </c>
      <c r="AD692" s="236">
        <f>Заполните_Список!X601</f>
        <v>0</v>
      </c>
      <c r="AE692" s="236">
        <f>Заполните_Список!Y601</f>
        <v>0</v>
      </c>
      <c r="AF692" s="236">
        <f>Заполните_Список!Z601</f>
        <v>0</v>
      </c>
      <c r="AG692" s="236">
        <f>Заполните_Список!AA601</f>
        <v>0</v>
      </c>
      <c r="AH692" s="236">
        <f>Заполните_Список!AB601</f>
        <v>0</v>
      </c>
      <c r="AI692" s="236">
        <f>Заполните_Список!AC601</f>
        <v>0</v>
      </c>
      <c r="AJ692" s="236">
        <f>Заполните_Список!AD601</f>
        <v>0</v>
      </c>
      <c r="AK692" s="236">
        <f>Заполните_Список!AE601</f>
        <v>0</v>
      </c>
      <c r="AL692" s="236">
        <f>Заполните_Список!AF601</f>
        <v>0</v>
      </c>
      <c r="AM692" s="236">
        <f>Заполните_Список!AG601</f>
        <v>0</v>
      </c>
      <c r="AN692" s="236">
        <f>Заполните_Список!AH601</f>
        <v>0</v>
      </c>
      <c r="AO692" s="236">
        <f>Заполните_Список!AI601</f>
        <v>0</v>
      </c>
      <c r="AP692" s="236">
        <f>Заполните_Список!AJ601</f>
        <v>0</v>
      </c>
      <c r="AQ692" s="236">
        <f>Заполните_Список!AK601</f>
        <v>0</v>
      </c>
    </row>
    <row r="693" spans="1:43" ht="18.75" customHeight="1">
      <c r="A693" s="243">
        <f>Заполните_Список!$B602</f>
        <v>690</v>
      </c>
      <c r="B693" s="244">
        <f>Заполните_Список!$C603</f>
        <v>0</v>
      </c>
      <c r="C693" s="258" t="str">
        <f t="shared" si="33"/>
        <v/>
      </c>
      <c r="D693" s="244">
        <f>Заполните_Список!$G603</f>
        <v>0</v>
      </c>
      <c r="E693" s="236"/>
      <c r="F693" s="243">
        <f t="shared" si="34"/>
        <v>690</v>
      </c>
      <c r="G693" s="236" t="e">
        <f>LEFT(Заполните_Список!$F603,FIND(" ",Заполните_Список!$F603,1)-1)</f>
        <v>#VALUE!</v>
      </c>
      <c r="H693" s="236" t="e">
        <f>MID(Заполните_Список!$F603,FIND(" ",Заполните_Список!$F603,1)+1,(FIND(" ",Заполните_Список!$F603,FIND(" ",Заполните_Список!$F603,1)+1)-FIND(" ",Заполните_Список!$F603,1))-1)</f>
        <v>#VALUE!</v>
      </c>
      <c r="I693" s="236" t="e">
        <f>RIGHT(Заполните_Список!$F603,LEN(Заполните_Список!$F603)-(FIND(" ",Заполните_Список!$F603,FIND(" ",Заполните_Список!$F603,1)+1)))</f>
        <v>#VALUE!</v>
      </c>
      <c r="J693" s="236"/>
      <c r="K693" s="347"/>
      <c r="L693" s="236"/>
      <c r="M693" s="236">
        <f>Заполните_Список!L603</f>
        <v>0</v>
      </c>
      <c r="N693" s="259" t="str">
        <f t="shared" si="35"/>
        <v/>
      </c>
      <c r="O693" s="236">
        <f>Заполните_Список!I603</f>
        <v>0</v>
      </c>
      <c r="P693" s="243"/>
      <c r="Q693" s="243"/>
      <c r="R693" s="243"/>
      <c r="S693" s="243"/>
      <c r="T693" s="236">
        <f>Заполните_Список!N602</f>
        <v>0</v>
      </c>
      <c r="U693" s="236">
        <f>Заполните_Список!O602</f>
        <v>0</v>
      </c>
      <c r="V693" s="236">
        <f>Заполните_Список!P602</f>
        <v>0</v>
      </c>
      <c r="W693" s="236">
        <f>Заполните_Список!Q602</f>
        <v>0</v>
      </c>
      <c r="X693" s="236">
        <f>Заполните_Список!R602</f>
        <v>0</v>
      </c>
      <c r="Y693" s="236">
        <f>Заполните_Список!S602</f>
        <v>0</v>
      </c>
      <c r="Z693" s="236">
        <f>Заполните_Список!T602</f>
        <v>0</v>
      </c>
      <c r="AA693" s="236">
        <f>Заполните_Список!U602</f>
        <v>0</v>
      </c>
      <c r="AB693" s="236">
        <f>Заполните_Список!V602</f>
        <v>0</v>
      </c>
      <c r="AC693" s="236">
        <f>Заполните_Список!W602</f>
        <v>0</v>
      </c>
      <c r="AD693" s="236">
        <f>Заполните_Список!X602</f>
        <v>0</v>
      </c>
      <c r="AE693" s="236">
        <f>Заполните_Список!Y602</f>
        <v>0</v>
      </c>
      <c r="AF693" s="236">
        <f>Заполните_Список!Z602</f>
        <v>0</v>
      </c>
      <c r="AG693" s="236">
        <f>Заполните_Список!AA602</f>
        <v>0</v>
      </c>
      <c r="AH693" s="236">
        <f>Заполните_Список!AB602</f>
        <v>0</v>
      </c>
      <c r="AI693" s="236">
        <f>Заполните_Список!AC602</f>
        <v>0</v>
      </c>
      <c r="AJ693" s="236">
        <f>Заполните_Список!AD602</f>
        <v>0</v>
      </c>
      <c r="AK693" s="236">
        <f>Заполните_Список!AE602</f>
        <v>0</v>
      </c>
      <c r="AL693" s="236">
        <f>Заполните_Список!AF602</f>
        <v>0</v>
      </c>
      <c r="AM693" s="236">
        <f>Заполните_Список!AG602</f>
        <v>0</v>
      </c>
      <c r="AN693" s="236">
        <f>Заполните_Список!AH602</f>
        <v>0</v>
      </c>
      <c r="AO693" s="236">
        <f>Заполните_Список!AI602</f>
        <v>0</v>
      </c>
      <c r="AP693" s="236">
        <f>Заполните_Список!AJ602</f>
        <v>0</v>
      </c>
      <c r="AQ693" s="236">
        <f>Заполните_Список!AK602</f>
        <v>0</v>
      </c>
    </row>
    <row r="694" spans="1:43" ht="18.75" customHeight="1">
      <c r="A694" s="243">
        <f>Заполните_Список!$B603</f>
        <v>691</v>
      </c>
      <c r="B694" s="244">
        <f>Заполните_Список!$C604</f>
        <v>0</v>
      </c>
      <c r="C694" s="258" t="str">
        <f t="shared" si="33"/>
        <v/>
      </c>
      <c r="D694" s="244">
        <f>Заполните_Список!$G604</f>
        <v>0</v>
      </c>
      <c r="E694" s="236"/>
      <c r="F694" s="243">
        <f t="shared" si="34"/>
        <v>691</v>
      </c>
      <c r="G694" s="236" t="e">
        <f>LEFT(Заполните_Список!$F604,FIND(" ",Заполните_Список!$F604,1)-1)</f>
        <v>#VALUE!</v>
      </c>
      <c r="H694" s="236" t="e">
        <f>MID(Заполните_Список!$F604,FIND(" ",Заполните_Список!$F604,1)+1,(FIND(" ",Заполните_Список!$F604,FIND(" ",Заполните_Список!$F604,1)+1)-FIND(" ",Заполните_Список!$F604,1))-1)</f>
        <v>#VALUE!</v>
      </c>
      <c r="I694" s="236" t="e">
        <f>RIGHT(Заполните_Список!$F604,LEN(Заполните_Список!$F604)-(FIND(" ",Заполните_Список!$F604,FIND(" ",Заполните_Список!$F604,1)+1)))</f>
        <v>#VALUE!</v>
      </c>
      <c r="J694" s="236"/>
      <c r="K694" s="347"/>
      <c r="L694" s="236"/>
      <c r="M694" s="236">
        <f>Заполните_Список!L604</f>
        <v>0</v>
      </c>
      <c r="N694" s="259" t="str">
        <f t="shared" si="35"/>
        <v/>
      </c>
      <c r="O694" s="236">
        <f>Заполните_Список!I604</f>
        <v>0</v>
      </c>
      <c r="P694" s="243"/>
      <c r="Q694" s="243"/>
      <c r="R694" s="243"/>
      <c r="S694" s="243"/>
      <c r="T694" s="236">
        <f>Заполните_Список!N603</f>
        <v>0</v>
      </c>
      <c r="U694" s="236">
        <f>Заполните_Список!O603</f>
        <v>0</v>
      </c>
      <c r="V694" s="236">
        <f>Заполните_Список!P603</f>
        <v>0</v>
      </c>
      <c r="W694" s="236">
        <f>Заполните_Список!Q603</f>
        <v>0</v>
      </c>
      <c r="X694" s="236">
        <f>Заполните_Список!R603</f>
        <v>0</v>
      </c>
      <c r="Y694" s="236">
        <f>Заполните_Список!S603</f>
        <v>0</v>
      </c>
      <c r="Z694" s="236">
        <f>Заполните_Список!T603</f>
        <v>0</v>
      </c>
      <c r="AA694" s="236">
        <f>Заполните_Список!U603</f>
        <v>0</v>
      </c>
      <c r="AB694" s="236">
        <f>Заполните_Список!V603</f>
        <v>0</v>
      </c>
      <c r="AC694" s="236">
        <f>Заполните_Список!W603</f>
        <v>0</v>
      </c>
      <c r="AD694" s="236">
        <f>Заполните_Список!X603</f>
        <v>0</v>
      </c>
      <c r="AE694" s="236">
        <f>Заполните_Список!Y603</f>
        <v>0</v>
      </c>
      <c r="AF694" s="236">
        <f>Заполните_Список!Z603</f>
        <v>0</v>
      </c>
      <c r="AG694" s="236">
        <f>Заполните_Список!AA603</f>
        <v>0</v>
      </c>
      <c r="AH694" s="236">
        <f>Заполните_Список!AB603</f>
        <v>0</v>
      </c>
      <c r="AI694" s="236">
        <f>Заполните_Список!AC603</f>
        <v>0</v>
      </c>
      <c r="AJ694" s="236">
        <f>Заполните_Список!AD603</f>
        <v>0</v>
      </c>
      <c r="AK694" s="236">
        <f>Заполните_Список!AE603</f>
        <v>0</v>
      </c>
      <c r="AL694" s="236">
        <f>Заполните_Список!AF603</f>
        <v>0</v>
      </c>
      <c r="AM694" s="236">
        <f>Заполните_Список!AG603</f>
        <v>0</v>
      </c>
      <c r="AN694" s="236">
        <f>Заполните_Список!AH603</f>
        <v>0</v>
      </c>
      <c r="AO694" s="236">
        <f>Заполните_Список!AI603</f>
        <v>0</v>
      </c>
      <c r="AP694" s="236">
        <f>Заполните_Список!AJ603</f>
        <v>0</v>
      </c>
      <c r="AQ694" s="236">
        <f>Заполните_Список!AK603</f>
        <v>0</v>
      </c>
    </row>
    <row r="695" spans="1:43" ht="18.75" customHeight="1">
      <c r="A695" s="243">
        <f>Заполните_Список!$B604</f>
        <v>692</v>
      </c>
      <c r="B695" s="244">
        <f>Заполните_Список!$C605</f>
        <v>0</v>
      </c>
      <c r="C695" s="258" t="str">
        <f t="shared" si="33"/>
        <v/>
      </c>
      <c r="D695" s="244">
        <f>Заполните_Список!$G605</f>
        <v>0</v>
      </c>
      <c r="E695" s="236"/>
      <c r="F695" s="243">
        <f t="shared" si="34"/>
        <v>692</v>
      </c>
      <c r="G695" s="236" t="e">
        <f>LEFT(Заполните_Список!$F605,FIND(" ",Заполните_Список!$F605,1)-1)</f>
        <v>#VALUE!</v>
      </c>
      <c r="H695" s="236" t="e">
        <f>MID(Заполните_Список!$F605,FIND(" ",Заполните_Список!$F605,1)+1,(FIND(" ",Заполните_Список!$F605,FIND(" ",Заполните_Список!$F605,1)+1)-FIND(" ",Заполните_Список!$F605,1))-1)</f>
        <v>#VALUE!</v>
      </c>
      <c r="I695" s="236" t="e">
        <f>RIGHT(Заполните_Список!$F605,LEN(Заполните_Список!$F605)-(FIND(" ",Заполните_Список!$F605,FIND(" ",Заполните_Список!$F605,1)+1)))</f>
        <v>#VALUE!</v>
      </c>
      <c r="J695" s="236"/>
      <c r="K695" s="347"/>
      <c r="L695" s="236"/>
      <c r="M695" s="236">
        <f>Заполните_Список!L605</f>
        <v>0</v>
      </c>
      <c r="N695" s="259" t="str">
        <f t="shared" si="35"/>
        <v/>
      </c>
      <c r="O695" s="236">
        <f>Заполните_Список!I605</f>
        <v>0</v>
      </c>
      <c r="P695" s="243"/>
      <c r="Q695" s="243"/>
      <c r="R695" s="243"/>
      <c r="S695" s="243"/>
      <c r="T695" s="236">
        <f>Заполните_Список!N604</f>
        <v>0</v>
      </c>
      <c r="U695" s="236">
        <f>Заполните_Список!O604</f>
        <v>0</v>
      </c>
      <c r="V695" s="236">
        <f>Заполните_Список!P604</f>
        <v>0</v>
      </c>
      <c r="W695" s="236">
        <f>Заполните_Список!Q604</f>
        <v>0</v>
      </c>
      <c r="X695" s="236">
        <f>Заполните_Список!R604</f>
        <v>0</v>
      </c>
      <c r="Y695" s="236">
        <f>Заполните_Список!S604</f>
        <v>0</v>
      </c>
      <c r="Z695" s="236">
        <f>Заполните_Список!T604</f>
        <v>0</v>
      </c>
      <c r="AA695" s="236">
        <f>Заполните_Список!U604</f>
        <v>0</v>
      </c>
      <c r="AB695" s="236">
        <f>Заполните_Список!V604</f>
        <v>0</v>
      </c>
      <c r="AC695" s="236">
        <f>Заполните_Список!W604</f>
        <v>0</v>
      </c>
      <c r="AD695" s="236">
        <f>Заполните_Список!X604</f>
        <v>0</v>
      </c>
      <c r="AE695" s="236">
        <f>Заполните_Список!Y604</f>
        <v>0</v>
      </c>
      <c r="AF695" s="236">
        <f>Заполните_Список!Z604</f>
        <v>0</v>
      </c>
      <c r="AG695" s="236">
        <f>Заполните_Список!AA604</f>
        <v>0</v>
      </c>
      <c r="AH695" s="236">
        <f>Заполните_Список!AB604</f>
        <v>0</v>
      </c>
      <c r="AI695" s="236">
        <f>Заполните_Список!AC604</f>
        <v>0</v>
      </c>
      <c r="AJ695" s="236">
        <f>Заполните_Список!AD604</f>
        <v>0</v>
      </c>
      <c r="AK695" s="236">
        <f>Заполните_Список!AE604</f>
        <v>0</v>
      </c>
      <c r="AL695" s="236">
        <f>Заполните_Список!AF604</f>
        <v>0</v>
      </c>
      <c r="AM695" s="236">
        <f>Заполните_Список!AG604</f>
        <v>0</v>
      </c>
      <c r="AN695" s="236">
        <f>Заполните_Список!AH604</f>
        <v>0</v>
      </c>
      <c r="AO695" s="236">
        <f>Заполните_Список!AI604</f>
        <v>0</v>
      </c>
      <c r="AP695" s="236">
        <f>Заполните_Список!AJ604</f>
        <v>0</v>
      </c>
      <c r="AQ695" s="236">
        <f>Заполните_Список!AK604</f>
        <v>0</v>
      </c>
    </row>
    <row r="696" spans="1:43" ht="18.75" customHeight="1">
      <c r="A696" s="243">
        <f>Заполните_Список!$B605</f>
        <v>693</v>
      </c>
      <c r="B696" s="244">
        <f>Заполните_Список!$C606</f>
        <v>0</v>
      </c>
      <c r="C696" s="258" t="str">
        <f t="shared" si="33"/>
        <v/>
      </c>
      <c r="D696" s="244">
        <f>Заполните_Список!$G606</f>
        <v>0</v>
      </c>
      <c r="E696" s="236"/>
      <c r="F696" s="243">
        <f t="shared" si="34"/>
        <v>693</v>
      </c>
      <c r="G696" s="236" t="e">
        <f>LEFT(Заполните_Список!$F606,FIND(" ",Заполните_Список!$F606,1)-1)</f>
        <v>#VALUE!</v>
      </c>
      <c r="H696" s="236" t="e">
        <f>MID(Заполните_Список!$F606,FIND(" ",Заполните_Список!$F606,1)+1,(FIND(" ",Заполните_Список!$F606,FIND(" ",Заполните_Список!$F606,1)+1)-FIND(" ",Заполните_Список!$F606,1))-1)</f>
        <v>#VALUE!</v>
      </c>
      <c r="I696" s="236" t="e">
        <f>RIGHT(Заполните_Список!$F606,LEN(Заполните_Список!$F606)-(FIND(" ",Заполните_Список!$F606,FIND(" ",Заполните_Список!$F606,1)+1)))</f>
        <v>#VALUE!</v>
      </c>
      <c r="J696" s="236"/>
      <c r="K696" s="347"/>
      <c r="L696" s="236"/>
      <c r="M696" s="236">
        <f>Заполните_Список!L606</f>
        <v>0</v>
      </c>
      <c r="N696" s="259" t="str">
        <f t="shared" si="35"/>
        <v/>
      </c>
      <c r="O696" s="236">
        <f>Заполните_Список!I606</f>
        <v>0</v>
      </c>
      <c r="P696" s="243"/>
      <c r="Q696" s="243"/>
      <c r="R696" s="243"/>
      <c r="S696" s="243"/>
      <c r="T696" s="236">
        <f>Заполните_Список!N605</f>
        <v>0</v>
      </c>
      <c r="U696" s="236">
        <f>Заполните_Список!O605</f>
        <v>0</v>
      </c>
      <c r="V696" s="236">
        <f>Заполните_Список!P605</f>
        <v>0</v>
      </c>
      <c r="W696" s="236">
        <f>Заполните_Список!Q605</f>
        <v>0</v>
      </c>
      <c r="X696" s="236">
        <f>Заполните_Список!R605</f>
        <v>0</v>
      </c>
      <c r="Y696" s="236">
        <f>Заполните_Список!S605</f>
        <v>0</v>
      </c>
      <c r="Z696" s="236">
        <f>Заполните_Список!T605</f>
        <v>0</v>
      </c>
      <c r="AA696" s="236">
        <f>Заполните_Список!U605</f>
        <v>0</v>
      </c>
      <c r="AB696" s="236">
        <f>Заполните_Список!V605</f>
        <v>0</v>
      </c>
      <c r="AC696" s="236">
        <f>Заполните_Список!W605</f>
        <v>0</v>
      </c>
      <c r="AD696" s="236">
        <f>Заполните_Список!X605</f>
        <v>0</v>
      </c>
      <c r="AE696" s="236">
        <f>Заполните_Список!Y605</f>
        <v>0</v>
      </c>
      <c r="AF696" s="236">
        <f>Заполните_Список!Z605</f>
        <v>0</v>
      </c>
      <c r="AG696" s="236">
        <f>Заполните_Список!AA605</f>
        <v>0</v>
      </c>
      <c r="AH696" s="236">
        <f>Заполните_Список!AB605</f>
        <v>0</v>
      </c>
      <c r="AI696" s="236">
        <f>Заполните_Список!AC605</f>
        <v>0</v>
      </c>
      <c r="AJ696" s="236">
        <f>Заполните_Список!AD605</f>
        <v>0</v>
      </c>
      <c r="AK696" s="236">
        <f>Заполните_Список!AE605</f>
        <v>0</v>
      </c>
      <c r="AL696" s="236">
        <f>Заполните_Список!AF605</f>
        <v>0</v>
      </c>
      <c r="AM696" s="236">
        <f>Заполните_Список!AG605</f>
        <v>0</v>
      </c>
      <c r="AN696" s="236">
        <f>Заполните_Список!AH605</f>
        <v>0</v>
      </c>
      <c r="AO696" s="236">
        <f>Заполните_Список!AI605</f>
        <v>0</v>
      </c>
      <c r="AP696" s="236">
        <f>Заполните_Список!AJ605</f>
        <v>0</v>
      </c>
      <c r="AQ696" s="236">
        <f>Заполните_Список!AK605</f>
        <v>0</v>
      </c>
    </row>
    <row r="697" spans="1:43" ht="18.75" customHeight="1">
      <c r="A697" s="243">
        <f>Заполните_Список!$B606</f>
        <v>694</v>
      </c>
      <c r="B697" s="244">
        <f>Заполните_Список!$C607</f>
        <v>0</v>
      </c>
      <c r="C697" s="258" t="str">
        <f t="shared" si="33"/>
        <v/>
      </c>
      <c r="D697" s="244">
        <f>Заполните_Список!$G607</f>
        <v>0</v>
      </c>
      <c r="E697" s="236"/>
      <c r="F697" s="243">
        <f t="shared" si="34"/>
        <v>694</v>
      </c>
      <c r="G697" s="236" t="e">
        <f>LEFT(Заполните_Список!$F607,FIND(" ",Заполните_Список!$F607,1)-1)</f>
        <v>#VALUE!</v>
      </c>
      <c r="H697" s="236" t="e">
        <f>MID(Заполните_Список!$F607,FIND(" ",Заполните_Список!$F607,1)+1,(FIND(" ",Заполните_Список!$F607,FIND(" ",Заполните_Список!$F607,1)+1)-FIND(" ",Заполните_Список!$F607,1))-1)</f>
        <v>#VALUE!</v>
      </c>
      <c r="I697" s="236" t="e">
        <f>RIGHT(Заполните_Список!$F607,LEN(Заполните_Список!$F607)-(FIND(" ",Заполните_Список!$F607,FIND(" ",Заполните_Список!$F607,1)+1)))</f>
        <v>#VALUE!</v>
      </c>
      <c r="J697" s="236"/>
      <c r="K697" s="347"/>
      <c r="L697" s="236"/>
      <c r="M697" s="236">
        <f>Заполните_Список!L607</f>
        <v>0</v>
      </c>
      <c r="N697" s="259" t="str">
        <f t="shared" si="35"/>
        <v/>
      </c>
      <c r="O697" s="236">
        <f>Заполните_Список!I607</f>
        <v>0</v>
      </c>
      <c r="P697" s="243"/>
      <c r="Q697" s="243"/>
      <c r="R697" s="243"/>
      <c r="S697" s="243"/>
      <c r="T697" s="236">
        <f>Заполните_Список!N606</f>
        <v>0</v>
      </c>
      <c r="U697" s="236">
        <f>Заполните_Список!O606</f>
        <v>0</v>
      </c>
      <c r="V697" s="236">
        <f>Заполните_Список!P606</f>
        <v>0</v>
      </c>
      <c r="W697" s="236">
        <f>Заполните_Список!Q606</f>
        <v>0</v>
      </c>
      <c r="X697" s="236">
        <f>Заполните_Список!R606</f>
        <v>0</v>
      </c>
      <c r="Y697" s="236">
        <f>Заполните_Список!S606</f>
        <v>0</v>
      </c>
      <c r="Z697" s="236">
        <f>Заполните_Список!T606</f>
        <v>0</v>
      </c>
      <c r="AA697" s="236">
        <f>Заполните_Список!U606</f>
        <v>0</v>
      </c>
      <c r="AB697" s="236">
        <f>Заполните_Список!V606</f>
        <v>0</v>
      </c>
      <c r="AC697" s="236">
        <f>Заполните_Список!W606</f>
        <v>0</v>
      </c>
      <c r="AD697" s="236">
        <f>Заполните_Список!X606</f>
        <v>0</v>
      </c>
      <c r="AE697" s="236">
        <f>Заполните_Список!Y606</f>
        <v>0</v>
      </c>
      <c r="AF697" s="236">
        <f>Заполните_Список!Z606</f>
        <v>0</v>
      </c>
      <c r="AG697" s="236">
        <f>Заполните_Список!AA606</f>
        <v>0</v>
      </c>
      <c r="AH697" s="236">
        <f>Заполните_Список!AB606</f>
        <v>0</v>
      </c>
      <c r="AI697" s="236">
        <f>Заполните_Список!AC606</f>
        <v>0</v>
      </c>
      <c r="AJ697" s="236">
        <f>Заполните_Список!AD606</f>
        <v>0</v>
      </c>
      <c r="AK697" s="236">
        <f>Заполните_Список!AE606</f>
        <v>0</v>
      </c>
      <c r="AL697" s="236">
        <f>Заполните_Список!AF606</f>
        <v>0</v>
      </c>
      <c r="AM697" s="236">
        <f>Заполните_Список!AG606</f>
        <v>0</v>
      </c>
      <c r="AN697" s="236">
        <f>Заполните_Список!AH606</f>
        <v>0</v>
      </c>
      <c r="AO697" s="236">
        <f>Заполните_Список!AI606</f>
        <v>0</v>
      </c>
      <c r="AP697" s="236">
        <f>Заполните_Список!AJ606</f>
        <v>0</v>
      </c>
      <c r="AQ697" s="236">
        <f>Заполните_Список!AK606</f>
        <v>0</v>
      </c>
    </row>
    <row r="698" spans="1:43" ht="18.75" customHeight="1">
      <c r="A698" s="243">
        <f>Заполните_Список!$B607</f>
        <v>695</v>
      </c>
      <c r="B698" s="244">
        <f>Заполните_Список!$C608</f>
        <v>0</v>
      </c>
      <c r="C698" s="258" t="str">
        <f t="shared" si="33"/>
        <v/>
      </c>
      <c r="D698" s="244">
        <f>Заполните_Список!$G608</f>
        <v>0</v>
      </c>
      <c r="E698" s="236"/>
      <c r="F698" s="243">
        <f t="shared" si="34"/>
        <v>695</v>
      </c>
      <c r="G698" s="236" t="e">
        <f>LEFT(Заполните_Список!$F608,FIND(" ",Заполните_Список!$F608,1)-1)</f>
        <v>#VALUE!</v>
      </c>
      <c r="H698" s="236" t="e">
        <f>MID(Заполните_Список!$F608,FIND(" ",Заполните_Список!$F608,1)+1,(FIND(" ",Заполните_Список!$F608,FIND(" ",Заполните_Список!$F608,1)+1)-FIND(" ",Заполните_Список!$F608,1))-1)</f>
        <v>#VALUE!</v>
      </c>
      <c r="I698" s="236" t="e">
        <f>RIGHT(Заполните_Список!$F608,LEN(Заполните_Список!$F608)-(FIND(" ",Заполните_Список!$F608,FIND(" ",Заполните_Список!$F608,1)+1)))</f>
        <v>#VALUE!</v>
      </c>
      <c r="J698" s="236"/>
      <c r="K698" s="347"/>
      <c r="L698" s="236"/>
      <c r="M698" s="236">
        <f>Заполните_Список!L608</f>
        <v>0</v>
      </c>
      <c r="N698" s="259" t="str">
        <f t="shared" si="35"/>
        <v/>
      </c>
      <c r="O698" s="236">
        <f>Заполните_Список!I608</f>
        <v>0</v>
      </c>
      <c r="P698" s="243"/>
      <c r="Q698" s="243"/>
      <c r="R698" s="243"/>
      <c r="S698" s="243"/>
      <c r="T698" s="236">
        <f>Заполните_Список!N607</f>
        <v>0</v>
      </c>
      <c r="U698" s="236">
        <f>Заполните_Список!O607</f>
        <v>0</v>
      </c>
      <c r="V698" s="236">
        <f>Заполните_Список!P607</f>
        <v>0</v>
      </c>
      <c r="W698" s="236">
        <f>Заполните_Список!Q607</f>
        <v>0</v>
      </c>
      <c r="X698" s="236">
        <f>Заполните_Список!R607</f>
        <v>0</v>
      </c>
      <c r="Y698" s="236">
        <f>Заполните_Список!S607</f>
        <v>0</v>
      </c>
      <c r="Z698" s="236">
        <f>Заполните_Список!T607</f>
        <v>0</v>
      </c>
      <c r="AA698" s="236">
        <f>Заполните_Список!U607</f>
        <v>0</v>
      </c>
      <c r="AB698" s="236">
        <f>Заполните_Список!V607</f>
        <v>0</v>
      </c>
      <c r="AC698" s="236">
        <f>Заполните_Список!W607</f>
        <v>0</v>
      </c>
      <c r="AD698" s="236">
        <f>Заполните_Список!X607</f>
        <v>0</v>
      </c>
      <c r="AE698" s="236">
        <f>Заполните_Список!Y607</f>
        <v>0</v>
      </c>
      <c r="AF698" s="236">
        <f>Заполните_Список!Z607</f>
        <v>0</v>
      </c>
      <c r="AG698" s="236">
        <f>Заполните_Список!AA607</f>
        <v>0</v>
      </c>
      <c r="AH698" s="236">
        <f>Заполните_Список!AB607</f>
        <v>0</v>
      </c>
      <c r="AI698" s="236">
        <f>Заполните_Список!AC607</f>
        <v>0</v>
      </c>
      <c r="AJ698" s="236">
        <f>Заполните_Список!AD607</f>
        <v>0</v>
      </c>
      <c r="AK698" s="236">
        <f>Заполните_Список!AE607</f>
        <v>0</v>
      </c>
      <c r="AL698" s="236">
        <f>Заполните_Список!AF607</f>
        <v>0</v>
      </c>
      <c r="AM698" s="236">
        <f>Заполните_Список!AG607</f>
        <v>0</v>
      </c>
      <c r="AN698" s="236">
        <f>Заполните_Список!AH607</f>
        <v>0</v>
      </c>
      <c r="AO698" s="236">
        <f>Заполните_Список!AI607</f>
        <v>0</v>
      </c>
      <c r="AP698" s="236">
        <f>Заполните_Список!AJ607</f>
        <v>0</v>
      </c>
      <c r="AQ698" s="236">
        <f>Заполните_Список!AK607</f>
        <v>0</v>
      </c>
    </row>
    <row r="699" spans="1:43" ht="18.75" customHeight="1">
      <c r="A699" s="243">
        <f>Заполните_Список!$B608</f>
        <v>696</v>
      </c>
      <c r="B699" s="244">
        <f>Заполните_Список!$C609</f>
        <v>0</v>
      </c>
      <c r="C699" s="258" t="str">
        <f t="shared" si="33"/>
        <v/>
      </c>
      <c r="D699" s="244">
        <f>Заполните_Список!$G609</f>
        <v>0</v>
      </c>
      <c r="E699" s="236"/>
      <c r="F699" s="243">
        <f t="shared" si="34"/>
        <v>696</v>
      </c>
      <c r="G699" s="236" t="e">
        <f>LEFT(Заполните_Список!$F609,FIND(" ",Заполните_Список!$F609,1)-1)</f>
        <v>#VALUE!</v>
      </c>
      <c r="H699" s="236" t="e">
        <f>MID(Заполните_Список!$F609,FIND(" ",Заполните_Список!$F609,1)+1,(FIND(" ",Заполните_Список!$F609,FIND(" ",Заполните_Список!$F609,1)+1)-FIND(" ",Заполните_Список!$F609,1))-1)</f>
        <v>#VALUE!</v>
      </c>
      <c r="I699" s="236" t="e">
        <f>RIGHT(Заполните_Список!$F609,LEN(Заполните_Список!$F609)-(FIND(" ",Заполните_Список!$F609,FIND(" ",Заполните_Список!$F609,1)+1)))</f>
        <v>#VALUE!</v>
      </c>
      <c r="J699" s="236"/>
      <c r="K699" s="347"/>
      <c r="L699" s="236"/>
      <c r="M699" s="236">
        <f>Заполните_Список!L609</f>
        <v>0</v>
      </c>
      <c r="N699" s="259" t="str">
        <f t="shared" si="35"/>
        <v/>
      </c>
      <c r="O699" s="236">
        <f>Заполните_Список!I609</f>
        <v>0</v>
      </c>
      <c r="P699" s="243"/>
      <c r="Q699" s="243"/>
      <c r="R699" s="243"/>
      <c r="S699" s="243"/>
      <c r="T699" s="236">
        <f>Заполните_Список!N608</f>
        <v>0</v>
      </c>
      <c r="U699" s="236">
        <f>Заполните_Список!O608</f>
        <v>0</v>
      </c>
      <c r="V699" s="236">
        <f>Заполните_Список!P608</f>
        <v>0</v>
      </c>
      <c r="W699" s="236">
        <f>Заполните_Список!Q608</f>
        <v>0</v>
      </c>
      <c r="X699" s="236">
        <f>Заполните_Список!R608</f>
        <v>0</v>
      </c>
      <c r="Y699" s="236">
        <f>Заполните_Список!S608</f>
        <v>0</v>
      </c>
      <c r="Z699" s="236">
        <f>Заполните_Список!T608</f>
        <v>0</v>
      </c>
      <c r="AA699" s="236">
        <f>Заполните_Список!U608</f>
        <v>0</v>
      </c>
      <c r="AB699" s="236">
        <f>Заполните_Список!V608</f>
        <v>0</v>
      </c>
      <c r="AC699" s="236">
        <f>Заполните_Список!W608</f>
        <v>0</v>
      </c>
      <c r="AD699" s="236">
        <f>Заполните_Список!X608</f>
        <v>0</v>
      </c>
      <c r="AE699" s="236">
        <f>Заполните_Список!Y608</f>
        <v>0</v>
      </c>
      <c r="AF699" s="236">
        <f>Заполните_Список!Z608</f>
        <v>0</v>
      </c>
      <c r="AG699" s="236">
        <f>Заполните_Список!AA608</f>
        <v>0</v>
      </c>
      <c r="AH699" s="236">
        <f>Заполните_Список!AB608</f>
        <v>0</v>
      </c>
      <c r="AI699" s="236">
        <f>Заполните_Список!AC608</f>
        <v>0</v>
      </c>
      <c r="AJ699" s="236">
        <f>Заполните_Список!AD608</f>
        <v>0</v>
      </c>
      <c r="AK699" s="236">
        <f>Заполните_Список!AE608</f>
        <v>0</v>
      </c>
      <c r="AL699" s="236">
        <f>Заполните_Список!AF608</f>
        <v>0</v>
      </c>
      <c r="AM699" s="236">
        <f>Заполните_Список!AG608</f>
        <v>0</v>
      </c>
      <c r="AN699" s="236">
        <f>Заполните_Список!AH608</f>
        <v>0</v>
      </c>
      <c r="AO699" s="236">
        <f>Заполните_Список!AI608</f>
        <v>0</v>
      </c>
      <c r="AP699" s="236">
        <f>Заполните_Список!AJ608</f>
        <v>0</v>
      </c>
      <c r="AQ699" s="236">
        <f>Заполните_Список!AK608</f>
        <v>0</v>
      </c>
    </row>
    <row r="700" spans="1:43" ht="18.75" customHeight="1">
      <c r="A700" s="243">
        <f>Заполните_Список!$B609</f>
        <v>697</v>
      </c>
      <c r="B700" s="244">
        <f>Заполните_Список!$C610</f>
        <v>0</v>
      </c>
      <c r="C700" s="258" t="str">
        <f t="shared" si="33"/>
        <v/>
      </c>
      <c r="D700" s="244">
        <f>Заполните_Список!$G610</f>
        <v>0</v>
      </c>
      <c r="E700" s="236"/>
      <c r="F700" s="243">
        <f t="shared" si="34"/>
        <v>697</v>
      </c>
      <c r="G700" s="236" t="e">
        <f>LEFT(Заполните_Список!$F610,FIND(" ",Заполните_Список!$F610,1)-1)</f>
        <v>#VALUE!</v>
      </c>
      <c r="H700" s="236" t="e">
        <f>MID(Заполните_Список!$F610,FIND(" ",Заполните_Список!$F610,1)+1,(FIND(" ",Заполните_Список!$F610,FIND(" ",Заполните_Список!$F610,1)+1)-FIND(" ",Заполните_Список!$F610,1))-1)</f>
        <v>#VALUE!</v>
      </c>
      <c r="I700" s="236" t="e">
        <f>RIGHT(Заполните_Список!$F610,LEN(Заполните_Список!$F610)-(FIND(" ",Заполните_Список!$F610,FIND(" ",Заполните_Список!$F610,1)+1)))</f>
        <v>#VALUE!</v>
      </c>
      <c r="J700" s="236"/>
      <c r="K700" s="347"/>
      <c r="L700" s="236"/>
      <c r="M700" s="236">
        <f>Заполните_Список!L610</f>
        <v>0</v>
      </c>
      <c r="N700" s="259" t="str">
        <f t="shared" si="35"/>
        <v/>
      </c>
      <c r="O700" s="236">
        <f>Заполните_Список!I610</f>
        <v>0</v>
      </c>
      <c r="P700" s="243"/>
      <c r="Q700" s="243"/>
      <c r="R700" s="243"/>
      <c r="S700" s="243"/>
      <c r="T700" s="236">
        <f>Заполните_Список!N609</f>
        <v>0</v>
      </c>
      <c r="U700" s="236">
        <f>Заполните_Список!O609</f>
        <v>0</v>
      </c>
      <c r="V700" s="236">
        <f>Заполните_Список!P609</f>
        <v>0</v>
      </c>
      <c r="W700" s="236">
        <f>Заполните_Список!Q609</f>
        <v>0</v>
      </c>
      <c r="X700" s="236">
        <f>Заполните_Список!R609</f>
        <v>0</v>
      </c>
      <c r="Y700" s="236">
        <f>Заполните_Список!S609</f>
        <v>0</v>
      </c>
      <c r="Z700" s="236">
        <f>Заполните_Список!T609</f>
        <v>0</v>
      </c>
      <c r="AA700" s="236">
        <f>Заполните_Список!U609</f>
        <v>0</v>
      </c>
      <c r="AB700" s="236">
        <f>Заполните_Список!V609</f>
        <v>0</v>
      </c>
      <c r="AC700" s="236">
        <f>Заполните_Список!W609</f>
        <v>0</v>
      </c>
      <c r="AD700" s="236">
        <f>Заполните_Список!X609</f>
        <v>0</v>
      </c>
      <c r="AE700" s="236">
        <f>Заполните_Список!Y609</f>
        <v>0</v>
      </c>
      <c r="AF700" s="236">
        <f>Заполните_Список!Z609</f>
        <v>0</v>
      </c>
      <c r="AG700" s="236">
        <f>Заполните_Список!AA609</f>
        <v>0</v>
      </c>
      <c r="AH700" s="236">
        <f>Заполните_Список!AB609</f>
        <v>0</v>
      </c>
      <c r="AI700" s="236">
        <f>Заполните_Список!AC609</f>
        <v>0</v>
      </c>
      <c r="AJ700" s="236">
        <f>Заполните_Список!AD609</f>
        <v>0</v>
      </c>
      <c r="AK700" s="236">
        <f>Заполните_Список!AE609</f>
        <v>0</v>
      </c>
      <c r="AL700" s="236">
        <f>Заполните_Список!AF609</f>
        <v>0</v>
      </c>
      <c r="AM700" s="236">
        <f>Заполните_Список!AG609</f>
        <v>0</v>
      </c>
      <c r="AN700" s="236">
        <f>Заполните_Список!AH609</f>
        <v>0</v>
      </c>
      <c r="AO700" s="236">
        <f>Заполните_Список!AI609</f>
        <v>0</v>
      </c>
      <c r="AP700" s="236">
        <f>Заполните_Список!AJ609</f>
        <v>0</v>
      </c>
      <c r="AQ700" s="236">
        <f>Заполните_Список!AK609</f>
        <v>0</v>
      </c>
    </row>
    <row r="701" spans="1:43" ht="18.75" customHeight="1">
      <c r="A701" s="243">
        <f>Заполните_Список!$B610</f>
        <v>698</v>
      </c>
      <c r="B701" s="244">
        <f>Заполните_Список!$C611</f>
        <v>0</v>
      </c>
      <c r="C701" s="258" t="str">
        <f t="shared" si="33"/>
        <v/>
      </c>
      <c r="D701" s="244">
        <f>Заполните_Список!$G611</f>
        <v>0</v>
      </c>
      <c r="E701" s="236"/>
      <c r="F701" s="243">
        <f t="shared" si="34"/>
        <v>698</v>
      </c>
      <c r="G701" s="236" t="e">
        <f>LEFT(Заполните_Список!$F611,FIND(" ",Заполните_Список!$F611,1)-1)</f>
        <v>#VALUE!</v>
      </c>
      <c r="H701" s="236" t="e">
        <f>MID(Заполните_Список!$F611,FIND(" ",Заполните_Список!$F611,1)+1,(FIND(" ",Заполните_Список!$F611,FIND(" ",Заполните_Список!$F611,1)+1)-FIND(" ",Заполните_Список!$F611,1))-1)</f>
        <v>#VALUE!</v>
      </c>
      <c r="I701" s="236" t="e">
        <f>RIGHT(Заполните_Список!$F611,LEN(Заполните_Список!$F611)-(FIND(" ",Заполните_Список!$F611,FIND(" ",Заполните_Список!$F611,1)+1)))</f>
        <v>#VALUE!</v>
      </c>
      <c r="J701" s="236"/>
      <c r="K701" s="347"/>
      <c r="L701" s="236"/>
      <c r="M701" s="236">
        <f>Заполните_Список!L611</f>
        <v>0</v>
      </c>
      <c r="N701" s="259" t="str">
        <f t="shared" si="35"/>
        <v/>
      </c>
      <c r="O701" s="236">
        <f>Заполните_Список!I611</f>
        <v>0</v>
      </c>
      <c r="P701" s="243"/>
      <c r="Q701" s="243"/>
      <c r="R701" s="243"/>
      <c r="S701" s="243"/>
      <c r="T701" s="236">
        <f>Заполните_Список!N610</f>
        <v>0</v>
      </c>
      <c r="U701" s="236">
        <f>Заполните_Список!O610</f>
        <v>0</v>
      </c>
      <c r="V701" s="236">
        <f>Заполните_Список!P610</f>
        <v>0</v>
      </c>
      <c r="W701" s="236">
        <f>Заполните_Список!Q610</f>
        <v>0</v>
      </c>
      <c r="X701" s="236">
        <f>Заполните_Список!R610</f>
        <v>0</v>
      </c>
      <c r="Y701" s="236">
        <f>Заполните_Список!S610</f>
        <v>0</v>
      </c>
      <c r="Z701" s="236">
        <f>Заполните_Список!T610</f>
        <v>0</v>
      </c>
      <c r="AA701" s="236">
        <f>Заполните_Список!U610</f>
        <v>0</v>
      </c>
      <c r="AB701" s="236">
        <f>Заполните_Список!V610</f>
        <v>0</v>
      </c>
      <c r="AC701" s="236">
        <f>Заполните_Список!W610</f>
        <v>0</v>
      </c>
      <c r="AD701" s="236">
        <f>Заполните_Список!X610</f>
        <v>0</v>
      </c>
      <c r="AE701" s="236">
        <f>Заполните_Список!Y610</f>
        <v>0</v>
      </c>
      <c r="AF701" s="236">
        <f>Заполните_Список!Z610</f>
        <v>0</v>
      </c>
      <c r="AG701" s="236">
        <f>Заполните_Список!AA610</f>
        <v>0</v>
      </c>
      <c r="AH701" s="236">
        <f>Заполните_Список!AB610</f>
        <v>0</v>
      </c>
      <c r="AI701" s="236">
        <f>Заполните_Список!AC610</f>
        <v>0</v>
      </c>
      <c r="AJ701" s="236">
        <f>Заполните_Список!AD610</f>
        <v>0</v>
      </c>
      <c r="AK701" s="236">
        <f>Заполните_Список!AE610</f>
        <v>0</v>
      </c>
      <c r="AL701" s="236">
        <f>Заполните_Список!AF610</f>
        <v>0</v>
      </c>
      <c r="AM701" s="236">
        <f>Заполните_Список!AG610</f>
        <v>0</v>
      </c>
      <c r="AN701" s="236">
        <f>Заполните_Список!AH610</f>
        <v>0</v>
      </c>
      <c r="AO701" s="236">
        <f>Заполните_Список!AI610</f>
        <v>0</v>
      </c>
      <c r="AP701" s="236">
        <f>Заполните_Список!AJ610</f>
        <v>0</v>
      </c>
      <c r="AQ701" s="236">
        <f>Заполните_Список!AK610</f>
        <v>0</v>
      </c>
    </row>
    <row r="702" spans="1:43" ht="18.75" customHeight="1">
      <c r="A702" s="243">
        <f>Заполните_Список!$B611</f>
        <v>699</v>
      </c>
      <c r="B702" s="244">
        <f>Заполните_Список!$C612</f>
        <v>0</v>
      </c>
      <c r="C702" s="258" t="str">
        <f t="shared" si="33"/>
        <v/>
      </c>
      <c r="D702" s="244">
        <f>Заполните_Список!$G612</f>
        <v>0</v>
      </c>
      <c r="E702" s="236"/>
      <c r="F702" s="243">
        <f t="shared" si="34"/>
        <v>699</v>
      </c>
      <c r="G702" s="236" t="e">
        <f>LEFT(Заполните_Список!$F612,FIND(" ",Заполните_Список!$F612,1)-1)</f>
        <v>#VALUE!</v>
      </c>
      <c r="H702" s="236" t="e">
        <f>MID(Заполните_Список!$F612,FIND(" ",Заполните_Список!$F612,1)+1,(FIND(" ",Заполните_Список!$F612,FIND(" ",Заполните_Список!$F612,1)+1)-FIND(" ",Заполните_Список!$F612,1))-1)</f>
        <v>#VALUE!</v>
      </c>
      <c r="I702" s="236" t="e">
        <f>RIGHT(Заполните_Список!$F612,LEN(Заполните_Список!$F612)-(FIND(" ",Заполните_Список!$F612,FIND(" ",Заполните_Список!$F612,1)+1)))</f>
        <v>#VALUE!</v>
      </c>
      <c r="J702" s="236"/>
      <c r="K702" s="347"/>
      <c r="L702" s="236"/>
      <c r="M702" s="236">
        <f>Заполните_Список!L612</f>
        <v>0</v>
      </c>
      <c r="N702" s="259" t="str">
        <f t="shared" si="35"/>
        <v/>
      </c>
      <c r="O702" s="236">
        <f>Заполните_Список!I612</f>
        <v>0</v>
      </c>
      <c r="P702" s="243"/>
      <c r="Q702" s="243"/>
      <c r="R702" s="243"/>
      <c r="S702" s="243"/>
      <c r="T702" s="236">
        <f>Заполните_Список!N611</f>
        <v>0</v>
      </c>
      <c r="U702" s="236">
        <f>Заполните_Список!O611</f>
        <v>0</v>
      </c>
      <c r="V702" s="236">
        <f>Заполните_Список!P611</f>
        <v>0</v>
      </c>
      <c r="W702" s="236">
        <f>Заполните_Список!Q611</f>
        <v>0</v>
      </c>
      <c r="X702" s="236">
        <f>Заполните_Список!R611</f>
        <v>0</v>
      </c>
      <c r="Y702" s="236">
        <f>Заполните_Список!S611</f>
        <v>0</v>
      </c>
      <c r="Z702" s="236">
        <f>Заполните_Список!T611</f>
        <v>0</v>
      </c>
      <c r="AA702" s="236">
        <f>Заполните_Список!U611</f>
        <v>0</v>
      </c>
      <c r="AB702" s="236">
        <f>Заполните_Список!V611</f>
        <v>0</v>
      </c>
      <c r="AC702" s="236">
        <f>Заполните_Список!W611</f>
        <v>0</v>
      </c>
      <c r="AD702" s="236">
        <f>Заполните_Список!X611</f>
        <v>0</v>
      </c>
      <c r="AE702" s="236">
        <f>Заполните_Список!Y611</f>
        <v>0</v>
      </c>
      <c r="AF702" s="236">
        <f>Заполните_Список!Z611</f>
        <v>0</v>
      </c>
      <c r="AG702" s="236">
        <f>Заполните_Список!AA611</f>
        <v>0</v>
      </c>
      <c r="AH702" s="236">
        <f>Заполните_Список!AB611</f>
        <v>0</v>
      </c>
      <c r="AI702" s="236">
        <f>Заполните_Список!AC611</f>
        <v>0</v>
      </c>
      <c r="AJ702" s="236">
        <f>Заполните_Список!AD611</f>
        <v>0</v>
      </c>
      <c r="AK702" s="236">
        <f>Заполните_Список!AE611</f>
        <v>0</v>
      </c>
      <c r="AL702" s="236">
        <f>Заполните_Список!AF611</f>
        <v>0</v>
      </c>
      <c r="AM702" s="236">
        <f>Заполните_Список!AG611</f>
        <v>0</v>
      </c>
      <c r="AN702" s="236">
        <f>Заполните_Список!AH611</f>
        <v>0</v>
      </c>
      <c r="AO702" s="236">
        <f>Заполните_Список!AI611</f>
        <v>0</v>
      </c>
      <c r="AP702" s="236">
        <f>Заполните_Список!AJ611</f>
        <v>0</v>
      </c>
      <c r="AQ702" s="236">
        <f>Заполните_Список!AK611</f>
        <v>0</v>
      </c>
    </row>
    <row r="703" spans="1:43" ht="18.75" customHeight="1">
      <c r="A703" s="243">
        <f>Заполните_Список!$B612</f>
        <v>700</v>
      </c>
      <c r="B703" s="244">
        <f>Заполните_Список!$C613</f>
        <v>0</v>
      </c>
      <c r="C703" s="258" t="str">
        <f t="shared" si="33"/>
        <v/>
      </c>
      <c r="D703" s="244">
        <f>Заполните_Список!$G613</f>
        <v>0</v>
      </c>
      <c r="E703" s="236"/>
      <c r="F703" s="243">
        <f t="shared" si="34"/>
        <v>700</v>
      </c>
      <c r="G703" s="236" t="e">
        <f>LEFT(Заполните_Список!$F613,FIND(" ",Заполните_Список!$F613,1)-1)</f>
        <v>#VALUE!</v>
      </c>
      <c r="H703" s="236" t="e">
        <f>MID(Заполните_Список!$F613,FIND(" ",Заполните_Список!$F613,1)+1,(FIND(" ",Заполните_Список!$F613,FIND(" ",Заполните_Список!$F613,1)+1)-FIND(" ",Заполните_Список!$F613,1))-1)</f>
        <v>#VALUE!</v>
      </c>
      <c r="I703" s="236" t="e">
        <f>RIGHT(Заполните_Список!$F613,LEN(Заполните_Список!$F613)-(FIND(" ",Заполните_Список!$F613,FIND(" ",Заполните_Список!$F613,1)+1)))</f>
        <v>#VALUE!</v>
      </c>
      <c r="J703" s="236"/>
      <c r="K703" s="347"/>
      <c r="L703" s="236"/>
      <c r="M703" s="236">
        <f>Заполните_Список!L613</f>
        <v>0</v>
      </c>
      <c r="N703" s="259" t="str">
        <f t="shared" si="35"/>
        <v/>
      </c>
      <c r="O703" s="236">
        <f>Заполните_Список!I613</f>
        <v>0</v>
      </c>
      <c r="P703" s="243"/>
      <c r="Q703" s="243"/>
      <c r="R703" s="243"/>
      <c r="S703" s="243"/>
      <c r="T703" s="236">
        <f>Заполните_Список!N612</f>
        <v>0</v>
      </c>
      <c r="U703" s="236">
        <f>Заполните_Список!O612</f>
        <v>0</v>
      </c>
      <c r="V703" s="236">
        <f>Заполните_Список!P612</f>
        <v>0</v>
      </c>
      <c r="W703" s="236">
        <f>Заполните_Список!Q612</f>
        <v>0</v>
      </c>
      <c r="X703" s="236">
        <f>Заполните_Список!R612</f>
        <v>0</v>
      </c>
      <c r="Y703" s="236">
        <f>Заполните_Список!S612</f>
        <v>0</v>
      </c>
      <c r="Z703" s="236">
        <f>Заполните_Список!T612</f>
        <v>0</v>
      </c>
      <c r="AA703" s="236">
        <f>Заполните_Список!U612</f>
        <v>0</v>
      </c>
      <c r="AB703" s="236">
        <f>Заполните_Список!V612</f>
        <v>0</v>
      </c>
      <c r="AC703" s="236">
        <f>Заполните_Список!W612</f>
        <v>0</v>
      </c>
      <c r="AD703" s="236">
        <f>Заполните_Список!X612</f>
        <v>0</v>
      </c>
      <c r="AE703" s="236">
        <f>Заполните_Список!Y612</f>
        <v>0</v>
      </c>
      <c r="AF703" s="236">
        <f>Заполните_Список!Z612</f>
        <v>0</v>
      </c>
      <c r="AG703" s="236">
        <f>Заполните_Список!AA612</f>
        <v>0</v>
      </c>
      <c r="AH703" s="236">
        <f>Заполните_Список!AB612</f>
        <v>0</v>
      </c>
      <c r="AI703" s="236">
        <f>Заполните_Список!AC612</f>
        <v>0</v>
      </c>
      <c r="AJ703" s="236">
        <f>Заполните_Список!AD612</f>
        <v>0</v>
      </c>
      <c r="AK703" s="236">
        <f>Заполните_Список!AE612</f>
        <v>0</v>
      </c>
      <c r="AL703" s="236">
        <f>Заполните_Список!AF612</f>
        <v>0</v>
      </c>
      <c r="AM703" s="236">
        <f>Заполните_Список!AG612</f>
        <v>0</v>
      </c>
      <c r="AN703" s="236">
        <f>Заполните_Список!AH612</f>
        <v>0</v>
      </c>
      <c r="AO703" s="236">
        <f>Заполните_Список!AI612</f>
        <v>0</v>
      </c>
      <c r="AP703" s="236">
        <f>Заполните_Список!AJ612</f>
        <v>0</v>
      </c>
      <c r="AQ703" s="236">
        <f>Заполните_Список!AK612</f>
        <v>0</v>
      </c>
    </row>
    <row r="704" spans="1:43" ht="18.75" customHeight="1">
      <c r="A704" s="243">
        <f>Заполните_Список!$B613</f>
        <v>701</v>
      </c>
      <c r="B704" s="244">
        <f>Заполните_Список!$C614</f>
        <v>0</v>
      </c>
      <c r="C704" s="258" t="str">
        <f t="shared" si="33"/>
        <v/>
      </c>
      <c r="D704" s="244">
        <f>Заполните_Список!$G614</f>
        <v>0</v>
      </c>
      <c r="E704" s="236"/>
      <c r="F704" s="243">
        <f t="shared" si="34"/>
        <v>701</v>
      </c>
      <c r="G704" s="236" t="e">
        <f>LEFT(Заполните_Список!$F614,FIND(" ",Заполните_Список!$F614,1)-1)</f>
        <v>#VALUE!</v>
      </c>
      <c r="H704" s="236" t="e">
        <f>MID(Заполните_Список!$F614,FIND(" ",Заполните_Список!$F614,1)+1,(FIND(" ",Заполните_Список!$F614,FIND(" ",Заполните_Список!$F614,1)+1)-FIND(" ",Заполните_Список!$F614,1))-1)</f>
        <v>#VALUE!</v>
      </c>
      <c r="I704" s="236" t="e">
        <f>RIGHT(Заполните_Список!$F614,LEN(Заполните_Список!$F614)-(FIND(" ",Заполните_Список!$F614,FIND(" ",Заполните_Список!$F614,1)+1)))</f>
        <v>#VALUE!</v>
      </c>
      <c r="J704" s="236"/>
      <c r="K704" s="347"/>
      <c r="L704" s="236"/>
      <c r="M704" s="236">
        <f>Заполните_Список!L614</f>
        <v>0</v>
      </c>
      <c r="N704" s="259" t="str">
        <f t="shared" si="35"/>
        <v/>
      </c>
      <c r="O704" s="236">
        <f>Заполните_Список!I614</f>
        <v>0</v>
      </c>
      <c r="P704" s="243"/>
      <c r="Q704" s="243"/>
      <c r="R704" s="243"/>
      <c r="S704" s="243"/>
      <c r="T704" s="236">
        <f>Заполните_Список!N613</f>
        <v>0</v>
      </c>
      <c r="U704" s="236">
        <f>Заполните_Список!O613</f>
        <v>0</v>
      </c>
      <c r="V704" s="236">
        <f>Заполните_Список!P613</f>
        <v>0</v>
      </c>
      <c r="W704" s="236">
        <f>Заполните_Список!Q613</f>
        <v>0</v>
      </c>
      <c r="X704" s="236">
        <f>Заполните_Список!R613</f>
        <v>0</v>
      </c>
      <c r="Y704" s="236">
        <f>Заполните_Список!S613</f>
        <v>0</v>
      </c>
      <c r="Z704" s="236">
        <f>Заполните_Список!T613</f>
        <v>0</v>
      </c>
      <c r="AA704" s="236">
        <f>Заполните_Список!U613</f>
        <v>0</v>
      </c>
      <c r="AB704" s="236">
        <f>Заполните_Список!V613</f>
        <v>0</v>
      </c>
      <c r="AC704" s="236">
        <f>Заполните_Список!W613</f>
        <v>0</v>
      </c>
      <c r="AD704" s="236">
        <f>Заполните_Список!X613</f>
        <v>0</v>
      </c>
      <c r="AE704" s="236">
        <f>Заполните_Список!Y613</f>
        <v>0</v>
      </c>
      <c r="AF704" s="236">
        <f>Заполните_Список!Z613</f>
        <v>0</v>
      </c>
      <c r="AG704" s="236">
        <f>Заполните_Список!AA613</f>
        <v>0</v>
      </c>
      <c r="AH704" s="236">
        <f>Заполните_Список!AB613</f>
        <v>0</v>
      </c>
      <c r="AI704" s="236">
        <f>Заполните_Список!AC613</f>
        <v>0</v>
      </c>
      <c r="AJ704" s="236">
        <f>Заполните_Список!AD613</f>
        <v>0</v>
      </c>
      <c r="AK704" s="236">
        <f>Заполните_Список!AE613</f>
        <v>0</v>
      </c>
      <c r="AL704" s="236">
        <f>Заполните_Список!AF613</f>
        <v>0</v>
      </c>
      <c r="AM704" s="236">
        <f>Заполните_Список!AG613</f>
        <v>0</v>
      </c>
      <c r="AN704" s="236">
        <f>Заполните_Список!AH613</f>
        <v>0</v>
      </c>
      <c r="AO704" s="236">
        <f>Заполните_Список!AI613</f>
        <v>0</v>
      </c>
      <c r="AP704" s="236">
        <f>Заполните_Список!AJ613</f>
        <v>0</v>
      </c>
      <c r="AQ704" s="236">
        <f>Заполните_Список!AK613</f>
        <v>0</v>
      </c>
    </row>
    <row r="705" spans="1:43" ht="18.75" customHeight="1">
      <c r="A705" s="243">
        <f>Заполните_Список!$B614</f>
        <v>702</v>
      </c>
      <c r="B705" s="244">
        <f>Заполните_Список!$C615</f>
        <v>0</v>
      </c>
      <c r="C705" s="258" t="str">
        <f t="shared" si="33"/>
        <v/>
      </c>
      <c r="D705" s="244">
        <f>Заполните_Список!$G615</f>
        <v>0</v>
      </c>
      <c r="E705" s="236"/>
      <c r="F705" s="243">
        <f t="shared" si="34"/>
        <v>702</v>
      </c>
      <c r="G705" s="236" t="e">
        <f>LEFT(Заполните_Список!$F615,FIND(" ",Заполните_Список!$F615,1)-1)</f>
        <v>#VALUE!</v>
      </c>
      <c r="H705" s="236" t="e">
        <f>MID(Заполните_Список!$F615,FIND(" ",Заполните_Список!$F615,1)+1,(FIND(" ",Заполните_Список!$F615,FIND(" ",Заполните_Список!$F615,1)+1)-FIND(" ",Заполните_Список!$F615,1))-1)</f>
        <v>#VALUE!</v>
      </c>
      <c r="I705" s="236" t="e">
        <f>RIGHT(Заполните_Список!$F615,LEN(Заполните_Список!$F615)-(FIND(" ",Заполните_Список!$F615,FIND(" ",Заполните_Список!$F615,1)+1)))</f>
        <v>#VALUE!</v>
      </c>
      <c r="J705" s="236"/>
      <c r="K705" s="347"/>
      <c r="L705" s="236"/>
      <c r="M705" s="236">
        <f>Заполните_Список!L615</f>
        <v>0</v>
      </c>
      <c r="N705" s="259" t="str">
        <f t="shared" si="35"/>
        <v/>
      </c>
      <c r="O705" s="236">
        <f>Заполните_Список!I615</f>
        <v>0</v>
      </c>
      <c r="P705" s="243"/>
      <c r="Q705" s="243"/>
      <c r="R705" s="243"/>
      <c r="S705" s="243"/>
      <c r="T705" s="236">
        <f>Заполните_Список!N614</f>
        <v>0</v>
      </c>
      <c r="U705" s="236">
        <f>Заполните_Список!O614</f>
        <v>0</v>
      </c>
      <c r="V705" s="236">
        <f>Заполните_Список!P614</f>
        <v>0</v>
      </c>
      <c r="W705" s="236">
        <f>Заполните_Список!Q614</f>
        <v>0</v>
      </c>
      <c r="X705" s="236">
        <f>Заполните_Список!R614</f>
        <v>0</v>
      </c>
      <c r="Y705" s="236">
        <f>Заполните_Список!S614</f>
        <v>0</v>
      </c>
      <c r="Z705" s="236">
        <f>Заполните_Список!T614</f>
        <v>0</v>
      </c>
      <c r="AA705" s="236">
        <f>Заполните_Список!U614</f>
        <v>0</v>
      </c>
      <c r="AB705" s="236">
        <f>Заполните_Список!V614</f>
        <v>0</v>
      </c>
      <c r="AC705" s="236">
        <f>Заполните_Список!W614</f>
        <v>0</v>
      </c>
      <c r="AD705" s="236">
        <f>Заполните_Список!X614</f>
        <v>0</v>
      </c>
      <c r="AE705" s="236">
        <f>Заполните_Список!Y614</f>
        <v>0</v>
      </c>
      <c r="AF705" s="236">
        <f>Заполните_Список!Z614</f>
        <v>0</v>
      </c>
      <c r="AG705" s="236">
        <f>Заполните_Список!AA614</f>
        <v>0</v>
      </c>
      <c r="AH705" s="236">
        <f>Заполните_Список!AB614</f>
        <v>0</v>
      </c>
      <c r="AI705" s="236">
        <f>Заполните_Список!AC614</f>
        <v>0</v>
      </c>
      <c r="AJ705" s="236">
        <f>Заполните_Список!AD614</f>
        <v>0</v>
      </c>
      <c r="AK705" s="236">
        <f>Заполните_Список!AE614</f>
        <v>0</v>
      </c>
      <c r="AL705" s="236">
        <f>Заполните_Список!AF614</f>
        <v>0</v>
      </c>
      <c r="AM705" s="236">
        <f>Заполните_Список!AG614</f>
        <v>0</v>
      </c>
      <c r="AN705" s="236">
        <f>Заполните_Список!AH614</f>
        <v>0</v>
      </c>
      <c r="AO705" s="236">
        <f>Заполните_Список!AI614</f>
        <v>0</v>
      </c>
      <c r="AP705" s="236">
        <f>Заполните_Список!AJ614</f>
        <v>0</v>
      </c>
      <c r="AQ705" s="236">
        <f>Заполните_Список!AK614</f>
        <v>0</v>
      </c>
    </row>
    <row r="706" spans="1:43" ht="18.75" customHeight="1">
      <c r="A706" s="243">
        <f>Заполните_Список!$B615</f>
        <v>703</v>
      </c>
      <c r="B706" s="244">
        <f>Заполните_Список!$C616</f>
        <v>0</v>
      </c>
      <c r="C706" s="258" t="str">
        <f t="shared" si="33"/>
        <v/>
      </c>
      <c r="D706" s="244">
        <f>Заполните_Список!$G616</f>
        <v>0</v>
      </c>
      <c r="E706" s="236"/>
      <c r="F706" s="243">
        <f t="shared" si="34"/>
        <v>703</v>
      </c>
      <c r="G706" s="236" t="e">
        <f>LEFT(Заполните_Список!$F616,FIND(" ",Заполните_Список!$F616,1)-1)</f>
        <v>#VALUE!</v>
      </c>
      <c r="H706" s="236" t="e">
        <f>MID(Заполните_Список!$F616,FIND(" ",Заполните_Список!$F616,1)+1,(FIND(" ",Заполните_Список!$F616,FIND(" ",Заполните_Список!$F616,1)+1)-FIND(" ",Заполните_Список!$F616,1))-1)</f>
        <v>#VALUE!</v>
      </c>
      <c r="I706" s="236" t="e">
        <f>RIGHT(Заполните_Список!$F616,LEN(Заполните_Список!$F616)-(FIND(" ",Заполните_Список!$F616,FIND(" ",Заполните_Список!$F616,1)+1)))</f>
        <v>#VALUE!</v>
      </c>
      <c r="J706" s="236"/>
      <c r="K706" s="347"/>
      <c r="L706" s="236"/>
      <c r="M706" s="236">
        <f>Заполните_Список!L616</f>
        <v>0</v>
      </c>
      <c r="N706" s="259" t="str">
        <f t="shared" si="35"/>
        <v/>
      </c>
      <c r="O706" s="236">
        <f>Заполните_Список!I616</f>
        <v>0</v>
      </c>
      <c r="P706" s="243"/>
      <c r="Q706" s="243"/>
      <c r="R706" s="243"/>
      <c r="S706" s="243"/>
      <c r="T706" s="236">
        <f>Заполните_Список!N615</f>
        <v>0</v>
      </c>
      <c r="U706" s="236">
        <f>Заполните_Список!O615</f>
        <v>0</v>
      </c>
      <c r="V706" s="236">
        <f>Заполните_Список!P615</f>
        <v>0</v>
      </c>
      <c r="W706" s="236">
        <f>Заполните_Список!Q615</f>
        <v>0</v>
      </c>
      <c r="X706" s="236">
        <f>Заполните_Список!R615</f>
        <v>0</v>
      </c>
      <c r="Y706" s="236">
        <f>Заполните_Список!S615</f>
        <v>0</v>
      </c>
      <c r="Z706" s="236">
        <f>Заполните_Список!T615</f>
        <v>0</v>
      </c>
      <c r="AA706" s="236">
        <f>Заполните_Список!U615</f>
        <v>0</v>
      </c>
      <c r="AB706" s="236">
        <f>Заполните_Список!V615</f>
        <v>0</v>
      </c>
      <c r="AC706" s="236">
        <f>Заполните_Список!W615</f>
        <v>0</v>
      </c>
      <c r="AD706" s="236">
        <f>Заполните_Список!X615</f>
        <v>0</v>
      </c>
      <c r="AE706" s="236">
        <f>Заполните_Список!Y615</f>
        <v>0</v>
      </c>
      <c r="AF706" s="236">
        <f>Заполните_Список!Z615</f>
        <v>0</v>
      </c>
      <c r="AG706" s="236">
        <f>Заполните_Список!AA615</f>
        <v>0</v>
      </c>
      <c r="AH706" s="236">
        <f>Заполните_Список!AB615</f>
        <v>0</v>
      </c>
      <c r="AI706" s="236">
        <f>Заполните_Список!AC615</f>
        <v>0</v>
      </c>
      <c r="AJ706" s="236">
        <f>Заполните_Список!AD615</f>
        <v>0</v>
      </c>
      <c r="AK706" s="236">
        <f>Заполните_Список!AE615</f>
        <v>0</v>
      </c>
      <c r="AL706" s="236">
        <f>Заполните_Список!AF615</f>
        <v>0</v>
      </c>
      <c r="AM706" s="236">
        <f>Заполните_Список!AG615</f>
        <v>0</v>
      </c>
      <c r="AN706" s="236">
        <f>Заполните_Список!AH615</f>
        <v>0</v>
      </c>
      <c r="AO706" s="236">
        <f>Заполните_Список!AI615</f>
        <v>0</v>
      </c>
      <c r="AP706" s="236">
        <f>Заполните_Список!AJ615</f>
        <v>0</v>
      </c>
      <c r="AQ706" s="236">
        <f>Заполните_Список!AK615</f>
        <v>0</v>
      </c>
    </row>
    <row r="707" spans="1:43" ht="18.75" customHeight="1">
      <c r="A707" s="243">
        <f>Заполните_Список!$B616</f>
        <v>704</v>
      </c>
      <c r="B707" s="244">
        <f>Заполните_Список!$C617</f>
        <v>0</v>
      </c>
      <c r="C707" s="258" t="str">
        <f t="shared" si="33"/>
        <v/>
      </c>
      <c r="D707" s="244">
        <f>Заполните_Список!$G617</f>
        <v>0</v>
      </c>
      <c r="E707" s="236"/>
      <c r="F707" s="243">
        <f t="shared" si="34"/>
        <v>704</v>
      </c>
      <c r="G707" s="236" t="e">
        <f>LEFT(Заполните_Список!$F617,FIND(" ",Заполните_Список!$F617,1)-1)</f>
        <v>#VALUE!</v>
      </c>
      <c r="H707" s="236" t="e">
        <f>MID(Заполните_Список!$F617,FIND(" ",Заполните_Список!$F617,1)+1,(FIND(" ",Заполните_Список!$F617,FIND(" ",Заполните_Список!$F617,1)+1)-FIND(" ",Заполните_Список!$F617,1))-1)</f>
        <v>#VALUE!</v>
      </c>
      <c r="I707" s="236" t="e">
        <f>RIGHT(Заполните_Список!$F617,LEN(Заполните_Список!$F617)-(FIND(" ",Заполните_Список!$F617,FIND(" ",Заполните_Список!$F617,1)+1)))</f>
        <v>#VALUE!</v>
      </c>
      <c r="J707" s="236"/>
      <c r="K707" s="347"/>
      <c r="L707" s="236"/>
      <c r="M707" s="236">
        <f>Заполните_Список!L617</f>
        <v>0</v>
      </c>
      <c r="N707" s="259" t="str">
        <f t="shared" si="35"/>
        <v/>
      </c>
      <c r="O707" s="236">
        <f>Заполните_Список!I617</f>
        <v>0</v>
      </c>
      <c r="P707" s="243"/>
      <c r="Q707" s="243"/>
      <c r="R707" s="243"/>
      <c r="S707" s="243"/>
      <c r="T707" s="236">
        <f>Заполните_Список!N616</f>
        <v>0</v>
      </c>
      <c r="U707" s="236">
        <f>Заполните_Список!O616</f>
        <v>0</v>
      </c>
      <c r="V707" s="236">
        <f>Заполните_Список!P616</f>
        <v>0</v>
      </c>
      <c r="W707" s="236">
        <f>Заполните_Список!Q616</f>
        <v>0</v>
      </c>
      <c r="X707" s="236">
        <f>Заполните_Список!R616</f>
        <v>0</v>
      </c>
      <c r="Y707" s="236">
        <f>Заполните_Список!S616</f>
        <v>0</v>
      </c>
      <c r="Z707" s="236">
        <f>Заполните_Список!T616</f>
        <v>0</v>
      </c>
      <c r="AA707" s="236">
        <f>Заполните_Список!U616</f>
        <v>0</v>
      </c>
      <c r="AB707" s="236">
        <f>Заполните_Список!V616</f>
        <v>0</v>
      </c>
      <c r="AC707" s="236">
        <f>Заполните_Список!W616</f>
        <v>0</v>
      </c>
      <c r="AD707" s="236">
        <f>Заполните_Список!X616</f>
        <v>0</v>
      </c>
      <c r="AE707" s="236">
        <f>Заполните_Список!Y616</f>
        <v>0</v>
      </c>
      <c r="AF707" s="236">
        <f>Заполните_Список!Z616</f>
        <v>0</v>
      </c>
      <c r="AG707" s="236">
        <f>Заполните_Список!AA616</f>
        <v>0</v>
      </c>
      <c r="AH707" s="236">
        <f>Заполните_Список!AB616</f>
        <v>0</v>
      </c>
      <c r="AI707" s="236">
        <f>Заполните_Список!AC616</f>
        <v>0</v>
      </c>
      <c r="AJ707" s="236">
        <f>Заполните_Список!AD616</f>
        <v>0</v>
      </c>
      <c r="AK707" s="236">
        <f>Заполните_Список!AE616</f>
        <v>0</v>
      </c>
      <c r="AL707" s="236">
        <f>Заполните_Список!AF616</f>
        <v>0</v>
      </c>
      <c r="AM707" s="236">
        <f>Заполните_Список!AG616</f>
        <v>0</v>
      </c>
      <c r="AN707" s="236">
        <f>Заполните_Список!AH616</f>
        <v>0</v>
      </c>
      <c r="AO707" s="236">
        <f>Заполните_Список!AI616</f>
        <v>0</v>
      </c>
      <c r="AP707" s="236">
        <f>Заполните_Список!AJ616</f>
        <v>0</v>
      </c>
      <c r="AQ707" s="236">
        <f>Заполните_Список!AK616</f>
        <v>0</v>
      </c>
    </row>
    <row r="708" spans="1:43" ht="18.75" customHeight="1">
      <c r="A708" s="243">
        <f>Заполните_Список!$B617</f>
        <v>705</v>
      </c>
      <c r="B708" s="244">
        <f>Заполните_Список!$C618</f>
        <v>0</v>
      </c>
      <c r="C708" s="258" t="str">
        <f t="shared" si="33"/>
        <v/>
      </c>
      <c r="D708" s="244">
        <f>Заполните_Список!$G618</f>
        <v>0</v>
      </c>
      <c r="E708" s="236"/>
      <c r="F708" s="243">
        <f t="shared" si="34"/>
        <v>705</v>
      </c>
      <c r="G708" s="236" t="e">
        <f>LEFT(Заполните_Список!$F618,FIND(" ",Заполните_Список!$F618,1)-1)</f>
        <v>#VALUE!</v>
      </c>
      <c r="H708" s="236" t="e">
        <f>MID(Заполните_Список!$F618,FIND(" ",Заполните_Список!$F618,1)+1,(FIND(" ",Заполните_Список!$F618,FIND(" ",Заполните_Список!$F618,1)+1)-FIND(" ",Заполните_Список!$F618,1))-1)</f>
        <v>#VALUE!</v>
      </c>
      <c r="I708" s="236" t="e">
        <f>RIGHT(Заполните_Список!$F618,LEN(Заполните_Список!$F618)-(FIND(" ",Заполните_Список!$F618,FIND(" ",Заполните_Список!$F618,1)+1)))</f>
        <v>#VALUE!</v>
      </c>
      <c r="J708" s="236"/>
      <c r="K708" s="347"/>
      <c r="L708" s="236"/>
      <c r="M708" s="236">
        <f>Заполните_Список!L618</f>
        <v>0</v>
      </c>
      <c r="N708" s="259" t="str">
        <f t="shared" si="35"/>
        <v/>
      </c>
      <c r="O708" s="236">
        <f>Заполните_Список!I618</f>
        <v>0</v>
      </c>
      <c r="P708" s="243"/>
      <c r="Q708" s="243"/>
      <c r="R708" s="243"/>
      <c r="S708" s="243"/>
      <c r="T708" s="236">
        <f>Заполните_Список!N617</f>
        <v>0</v>
      </c>
      <c r="U708" s="236">
        <f>Заполните_Список!O617</f>
        <v>0</v>
      </c>
      <c r="V708" s="236">
        <f>Заполните_Список!P617</f>
        <v>0</v>
      </c>
      <c r="W708" s="236">
        <f>Заполните_Список!Q617</f>
        <v>0</v>
      </c>
      <c r="X708" s="236">
        <f>Заполните_Список!R617</f>
        <v>0</v>
      </c>
      <c r="Y708" s="236">
        <f>Заполните_Список!S617</f>
        <v>0</v>
      </c>
      <c r="Z708" s="236">
        <f>Заполните_Список!T617</f>
        <v>0</v>
      </c>
      <c r="AA708" s="236">
        <f>Заполните_Список!U617</f>
        <v>0</v>
      </c>
      <c r="AB708" s="236">
        <f>Заполните_Список!V617</f>
        <v>0</v>
      </c>
      <c r="AC708" s="236">
        <f>Заполните_Список!W617</f>
        <v>0</v>
      </c>
      <c r="AD708" s="236">
        <f>Заполните_Список!X617</f>
        <v>0</v>
      </c>
      <c r="AE708" s="236">
        <f>Заполните_Список!Y617</f>
        <v>0</v>
      </c>
      <c r="AF708" s="236">
        <f>Заполните_Список!Z617</f>
        <v>0</v>
      </c>
      <c r="AG708" s="236">
        <f>Заполните_Список!AA617</f>
        <v>0</v>
      </c>
      <c r="AH708" s="236">
        <f>Заполните_Список!AB617</f>
        <v>0</v>
      </c>
      <c r="AI708" s="236">
        <f>Заполните_Список!AC617</f>
        <v>0</v>
      </c>
      <c r="AJ708" s="236">
        <f>Заполните_Список!AD617</f>
        <v>0</v>
      </c>
      <c r="AK708" s="236">
        <f>Заполните_Список!AE617</f>
        <v>0</v>
      </c>
      <c r="AL708" s="236">
        <f>Заполните_Список!AF617</f>
        <v>0</v>
      </c>
      <c r="AM708" s="236">
        <f>Заполните_Список!AG617</f>
        <v>0</v>
      </c>
      <c r="AN708" s="236">
        <f>Заполните_Список!AH617</f>
        <v>0</v>
      </c>
      <c r="AO708" s="236">
        <f>Заполните_Список!AI617</f>
        <v>0</v>
      </c>
      <c r="AP708" s="236">
        <f>Заполните_Список!AJ617</f>
        <v>0</v>
      </c>
      <c r="AQ708" s="236">
        <f>Заполните_Список!AK617</f>
        <v>0</v>
      </c>
    </row>
    <row r="709" spans="1:43" ht="18.75" customHeight="1">
      <c r="A709" s="243">
        <f>Заполните_Список!$B618</f>
        <v>706</v>
      </c>
      <c r="B709" s="244">
        <f>Заполните_Список!$C619</f>
        <v>0</v>
      </c>
      <c r="C709" s="258" t="str">
        <f t="shared" si="33"/>
        <v/>
      </c>
      <c r="D709" s="244">
        <f>Заполните_Список!$G619</f>
        <v>0</v>
      </c>
      <c r="E709" s="236"/>
      <c r="F709" s="243">
        <f t="shared" si="34"/>
        <v>706</v>
      </c>
      <c r="G709" s="236" t="e">
        <f>LEFT(Заполните_Список!$F619,FIND(" ",Заполните_Список!$F619,1)-1)</f>
        <v>#VALUE!</v>
      </c>
      <c r="H709" s="236" t="e">
        <f>MID(Заполните_Список!$F619,FIND(" ",Заполните_Список!$F619,1)+1,(FIND(" ",Заполните_Список!$F619,FIND(" ",Заполните_Список!$F619,1)+1)-FIND(" ",Заполните_Список!$F619,1))-1)</f>
        <v>#VALUE!</v>
      </c>
      <c r="I709" s="236" t="e">
        <f>RIGHT(Заполните_Список!$F619,LEN(Заполните_Список!$F619)-(FIND(" ",Заполните_Список!$F619,FIND(" ",Заполните_Список!$F619,1)+1)))</f>
        <v>#VALUE!</v>
      </c>
      <c r="J709" s="236"/>
      <c r="K709" s="347"/>
      <c r="L709" s="236"/>
      <c r="M709" s="236">
        <f>Заполните_Список!L619</f>
        <v>0</v>
      </c>
      <c r="N709" s="259" t="str">
        <f t="shared" si="35"/>
        <v/>
      </c>
      <c r="O709" s="236">
        <f>Заполните_Список!I619</f>
        <v>0</v>
      </c>
      <c r="P709" s="243"/>
      <c r="Q709" s="243"/>
      <c r="R709" s="243"/>
      <c r="S709" s="243"/>
      <c r="T709" s="236">
        <f>Заполните_Список!N618</f>
        <v>0</v>
      </c>
      <c r="U709" s="236">
        <f>Заполните_Список!O618</f>
        <v>0</v>
      </c>
      <c r="V709" s="236">
        <f>Заполните_Список!P618</f>
        <v>0</v>
      </c>
      <c r="W709" s="236">
        <f>Заполните_Список!Q618</f>
        <v>0</v>
      </c>
      <c r="X709" s="236">
        <f>Заполните_Список!R618</f>
        <v>0</v>
      </c>
      <c r="Y709" s="236">
        <f>Заполните_Список!S618</f>
        <v>0</v>
      </c>
      <c r="Z709" s="236">
        <f>Заполните_Список!T618</f>
        <v>0</v>
      </c>
      <c r="AA709" s="236">
        <f>Заполните_Список!U618</f>
        <v>0</v>
      </c>
      <c r="AB709" s="236">
        <f>Заполните_Список!V618</f>
        <v>0</v>
      </c>
      <c r="AC709" s="236">
        <f>Заполните_Список!W618</f>
        <v>0</v>
      </c>
      <c r="AD709" s="236">
        <f>Заполните_Список!X618</f>
        <v>0</v>
      </c>
      <c r="AE709" s="236">
        <f>Заполните_Список!Y618</f>
        <v>0</v>
      </c>
      <c r="AF709" s="236">
        <f>Заполните_Список!Z618</f>
        <v>0</v>
      </c>
      <c r="AG709" s="236">
        <f>Заполните_Список!AA618</f>
        <v>0</v>
      </c>
      <c r="AH709" s="236">
        <f>Заполните_Список!AB618</f>
        <v>0</v>
      </c>
      <c r="AI709" s="236">
        <f>Заполните_Список!AC618</f>
        <v>0</v>
      </c>
      <c r="AJ709" s="236">
        <f>Заполните_Список!AD618</f>
        <v>0</v>
      </c>
      <c r="AK709" s="236">
        <f>Заполните_Список!AE618</f>
        <v>0</v>
      </c>
      <c r="AL709" s="236">
        <f>Заполните_Список!AF618</f>
        <v>0</v>
      </c>
      <c r="AM709" s="236">
        <f>Заполните_Список!AG618</f>
        <v>0</v>
      </c>
      <c r="AN709" s="236">
        <f>Заполните_Список!AH618</f>
        <v>0</v>
      </c>
      <c r="AO709" s="236">
        <f>Заполните_Список!AI618</f>
        <v>0</v>
      </c>
      <c r="AP709" s="236">
        <f>Заполните_Список!AJ618</f>
        <v>0</v>
      </c>
      <c r="AQ709" s="236">
        <f>Заполните_Список!AK618</f>
        <v>0</v>
      </c>
    </row>
    <row r="710" spans="1:43" ht="18.75" customHeight="1">
      <c r="A710" s="243">
        <f>Заполните_Список!$B619</f>
        <v>707</v>
      </c>
      <c r="B710" s="244">
        <f>Заполните_Список!$C620</f>
        <v>0</v>
      </c>
      <c r="C710" s="258" t="str">
        <f t="shared" ref="C710:C773" si="36">IFERROR(VLOOKUP(B710,msu,2,0),"")</f>
        <v/>
      </c>
      <c r="D710" s="244">
        <f>Заполните_Список!$G620</f>
        <v>0</v>
      </c>
      <c r="E710" s="236"/>
      <c r="F710" s="243">
        <f t="shared" ref="F710:F773" si="37">F709+1</f>
        <v>707</v>
      </c>
      <c r="G710" s="236" t="e">
        <f>LEFT(Заполните_Список!$F620,FIND(" ",Заполните_Список!$F620,1)-1)</f>
        <v>#VALUE!</v>
      </c>
      <c r="H710" s="236" t="e">
        <f>MID(Заполните_Список!$F620,FIND(" ",Заполните_Список!$F620,1)+1,(FIND(" ",Заполните_Список!$F620,FIND(" ",Заполните_Список!$F620,1)+1)-FIND(" ",Заполните_Список!$F620,1))-1)</f>
        <v>#VALUE!</v>
      </c>
      <c r="I710" s="236" t="e">
        <f>RIGHT(Заполните_Список!$F620,LEN(Заполните_Список!$F620)-(FIND(" ",Заполните_Список!$F620,FIND(" ",Заполните_Список!$F620,1)+1)))</f>
        <v>#VALUE!</v>
      </c>
      <c r="J710" s="236"/>
      <c r="K710" s="347"/>
      <c r="L710" s="236"/>
      <c r="M710" s="236">
        <f>Заполните_Список!L620</f>
        <v>0</v>
      </c>
      <c r="N710" s="259" t="str">
        <f t="shared" ref="N710:N773" si="38">IFERROR(VLOOKUP(D710,oo,3,0),"")</f>
        <v/>
      </c>
      <c r="O710" s="236">
        <f>Заполните_Список!I620</f>
        <v>0</v>
      </c>
      <c r="P710" s="243"/>
      <c r="Q710" s="243"/>
      <c r="R710" s="243"/>
      <c r="S710" s="243"/>
      <c r="T710" s="236">
        <f>Заполните_Список!N619</f>
        <v>0</v>
      </c>
      <c r="U710" s="236">
        <f>Заполните_Список!O619</f>
        <v>0</v>
      </c>
      <c r="V710" s="236">
        <f>Заполните_Список!P619</f>
        <v>0</v>
      </c>
      <c r="W710" s="236">
        <f>Заполните_Список!Q619</f>
        <v>0</v>
      </c>
      <c r="X710" s="236">
        <f>Заполните_Список!R619</f>
        <v>0</v>
      </c>
      <c r="Y710" s="236">
        <f>Заполните_Список!S619</f>
        <v>0</v>
      </c>
      <c r="Z710" s="236">
        <f>Заполните_Список!T619</f>
        <v>0</v>
      </c>
      <c r="AA710" s="236">
        <f>Заполните_Список!U619</f>
        <v>0</v>
      </c>
      <c r="AB710" s="236">
        <f>Заполните_Список!V619</f>
        <v>0</v>
      </c>
      <c r="AC710" s="236">
        <f>Заполните_Список!W619</f>
        <v>0</v>
      </c>
      <c r="AD710" s="236">
        <f>Заполните_Список!X619</f>
        <v>0</v>
      </c>
      <c r="AE710" s="236">
        <f>Заполните_Список!Y619</f>
        <v>0</v>
      </c>
      <c r="AF710" s="236">
        <f>Заполните_Список!Z619</f>
        <v>0</v>
      </c>
      <c r="AG710" s="236">
        <f>Заполните_Список!AA619</f>
        <v>0</v>
      </c>
      <c r="AH710" s="236">
        <f>Заполните_Список!AB619</f>
        <v>0</v>
      </c>
      <c r="AI710" s="236">
        <f>Заполните_Список!AC619</f>
        <v>0</v>
      </c>
      <c r="AJ710" s="236">
        <f>Заполните_Список!AD619</f>
        <v>0</v>
      </c>
      <c r="AK710" s="236">
        <f>Заполните_Список!AE619</f>
        <v>0</v>
      </c>
      <c r="AL710" s="236">
        <f>Заполните_Список!AF619</f>
        <v>0</v>
      </c>
      <c r="AM710" s="236">
        <f>Заполните_Список!AG619</f>
        <v>0</v>
      </c>
      <c r="AN710" s="236">
        <f>Заполните_Список!AH619</f>
        <v>0</v>
      </c>
      <c r="AO710" s="236">
        <f>Заполните_Список!AI619</f>
        <v>0</v>
      </c>
      <c r="AP710" s="236">
        <f>Заполните_Список!AJ619</f>
        <v>0</v>
      </c>
      <c r="AQ710" s="236">
        <f>Заполните_Список!AK619</f>
        <v>0</v>
      </c>
    </row>
    <row r="711" spans="1:43" ht="18.75" customHeight="1">
      <c r="A711" s="243">
        <f>Заполните_Список!$B620</f>
        <v>708</v>
      </c>
      <c r="B711" s="244">
        <f>Заполните_Список!$C621</f>
        <v>0</v>
      </c>
      <c r="C711" s="258" t="str">
        <f t="shared" si="36"/>
        <v/>
      </c>
      <c r="D711" s="244">
        <f>Заполните_Список!$G621</f>
        <v>0</v>
      </c>
      <c r="E711" s="236"/>
      <c r="F711" s="243">
        <f t="shared" si="37"/>
        <v>708</v>
      </c>
      <c r="G711" s="236" t="e">
        <f>LEFT(Заполните_Список!$F621,FIND(" ",Заполните_Список!$F621,1)-1)</f>
        <v>#VALUE!</v>
      </c>
      <c r="H711" s="236" t="e">
        <f>MID(Заполните_Список!$F621,FIND(" ",Заполните_Список!$F621,1)+1,(FIND(" ",Заполните_Список!$F621,FIND(" ",Заполните_Список!$F621,1)+1)-FIND(" ",Заполните_Список!$F621,1))-1)</f>
        <v>#VALUE!</v>
      </c>
      <c r="I711" s="236" t="e">
        <f>RIGHT(Заполните_Список!$F621,LEN(Заполните_Список!$F621)-(FIND(" ",Заполните_Список!$F621,FIND(" ",Заполните_Список!$F621,1)+1)))</f>
        <v>#VALUE!</v>
      </c>
      <c r="J711" s="236"/>
      <c r="K711" s="347"/>
      <c r="L711" s="236"/>
      <c r="M711" s="236">
        <f>Заполните_Список!L621</f>
        <v>0</v>
      </c>
      <c r="N711" s="259" t="str">
        <f t="shared" si="38"/>
        <v/>
      </c>
      <c r="O711" s="236">
        <f>Заполните_Список!I621</f>
        <v>0</v>
      </c>
      <c r="P711" s="243"/>
      <c r="Q711" s="243"/>
      <c r="R711" s="243"/>
      <c r="S711" s="243"/>
      <c r="T711" s="236">
        <f>Заполните_Список!N620</f>
        <v>0</v>
      </c>
      <c r="U711" s="236">
        <f>Заполните_Список!O620</f>
        <v>0</v>
      </c>
      <c r="V711" s="236">
        <f>Заполните_Список!P620</f>
        <v>0</v>
      </c>
      <c r="W711" s="236">
        <f>Заполните_Список!Q620</f>
        <v>0</v>
      </c>
      <c r="X711" s="236">
        <f>Заполните_Список!R620</f>
        <v>0</v>
      </c>
      <c r="Y711" s="236">
        <f>Заполните_Список!S620</f>
        <v>0</v>
      </c>
      <c r="Z711" s="236">
        <f>Заполните_Список!T620</f>
        <v>0</v>
      </c>
      <c r="AA711" s="236">
        <f>Заполните_Список!U620</f>
        <v>0</v>
      </c>
      <c r="AB711" s="236">
        <f>Заполните_Список!V620</f>
        <v>0</v>
      </c>
      <c r="AC711" s="236">
        <f>Заполните_Список!W620</f>
        <v>0</v>
      </c>
      <c r="AD711" s="236">
        <f>Заполните_Список!X620</f>
        <v>0</v>
      </c>
      <c r="AE711" s="236">
        <f>Заполните_Список!Y620</f>
        <v>0</v>
      </c>
      <c r="AF711" s="236">
        <f>Заполните_Список!Z620</f>
        <v>0</v>
      </c>
      <c r="AG711" s="236">
        <f>Заполните_Список!AA620</f>
        <v>0</v>
      </c>
      <c r="AH711" s="236">
        <f>Заполните_Список!AB620</f>
        <v>0</v>
      </c>
      <c r="AI711" s="236">
        <f>Заполните_Список!AC620</f>
        <v>0</v>
      </c>
      <c r="AJ711" s="236">
        <f>Заполните_Список!AD620</f>
        <v>0</v>
      </c>
      <c r="AK711" s="236">
        <f>Заполните_Список!AE620</f>
        <v>0</v>
      </c>
      <c r="AL711" s="236">
        <f>Заполните_Список!AF620</f>
        <v>0</v>
      </c>
      <c r="AM711" s="236">
        <f>Заполните_Список!AG620</f>
        <v>0</v>
      </c>
      <c r="AN711" s="236">
        <f>Заполните_Список!AH620</f>
        <v>0</v>
      </c>
      <c r="AO711" s="236">
        <f>Заполните_Список!AI620</f>
        <v>0</v>
      </c>
      <c r="AP711" s="236">
        <f>Заполните_Список!AJ620</f>
        <v>0</v>
      </c>
      <c r="AQ711" s="236">
        <f>Заполните_Список!AK620</f>
        <v>0</v>
      </c>
    </row>
    <row r="712" spans="1:43" ht="18.75" customHeight="1">
      <c r="A712" s="243">
        <f>Заполните_Список!$B621</f>
        <v>709</v>
      </c>
      <c r="B712" s="244">
        <f>Заполните_Список!$C622</f>
        <v>0</v>
      </c>
      <c r="C712" s="258" t="str">
        <f t="shared" si="36"/>
        <v/>
      </c>
      <c r="D712" s="244">
        <f>Заполните_Список!$G622</f>
        <v>0</v>
      </c>
      <c r="E712" s="236"/>
      <c r="F712" s="243">
        <f t="shared" si="37"/>
        <v>709</v>
      </c>
      <c r="G712" s="236" t="e">
        <f>LEFT(Заполните_Список!$F622,FIND(" ",Заполните_Список!$F622,1)-1)</f>
        <v>#VALUE!</v>
      </c>
      <c r="H712" s="236" t="e">
        <f>MID(Заполните_Список!$F622,FIND(" ",Заполните_Список!$F622,1)+1,(FIND(" ",Заполните_Список!$F622,FIND(" ",Заполните_Список!$F622,1)+1)-FIND(" ",Заполните_Список!$F622,1))-1)</f>
        <v>#VALUE!</v>
      </c>
      <c r="I712" s="236" t="e">
        <f>RIGHT(Заполните_Список!$F622,LEN(Заполните_Список!$F622)-(FIND(" ",Заполните_Список!$F622,FIND(" ",Заполните_Список!$F622,1)+1)))</f>
        <v>#VALUE!</v>
      </c>
      <c r="J712" s="236"/>
      <c r="K712" s="347"/>
      <c r="L712" s="236"/>
      <c r="M712" s="236">
        <f>Заполните_Список!L622</f>
        <v>0</v>
      </c>
      <c r="N712" s="259" t="str">
        <f t="shared" si="38"/>
        <v/>
      </c>
      <c r="O712" s="236">
        <f>Заполните_Список!I622</f>
        <v>0</v>
      </c>
      <c r="P712" s="243"/>
      <c r="Q712" s="243"/>
      <c r="R712" s="243"/>
      <c r="S712" s="243"/>
      <c r="T712" s="236">
        <f>Заполните_Список!N621</f>
        <v>0</v>
      </c>
      <c r="U712" s="236">
        <f>Заполните_Список!O621</f>
        <v>0</v>
      </c>
      <c r="V712" s="236">
        <f>Заполните_Список!P621</f>
        <v>0</v>
      </c>
      <c r="W712" s="236">
        <f>Заполните_Список!Q621</f>
        <v>0</v>
      </c>
      <c r="X712" s="236">
        <f>Заполните_Список!R621</f>
        <v>0</v>
      </c>
      <c r="Y712" s="236">
        <f>Заполните_Список!S621</f>
        <v>0</v>
      </c>
      <c r="Z712" s="236">
        <f>Заполните_Список!T621</f>
        <v>0</v>
      </c>
      <c r="AA712" s="236">
        <f>Заполните_Список!U621</f>
        <v>0</v>
      </c>
      <c r="AB712" s="236">
        <f>Заполните_Список!V621</f>
        <v>0</v>
      </c>
      <c r="AC712" s="236">
        <f>Заполните_Список!W621</f>
        <v>0</v>
      </c>
      <c r="AD712" s="236">
        <f>Заполните_Список!X621</f>
        <v>0</v>
      </c>
      <c r="AE712" s="236">
        <f>Заполните_Список!Y621</f>
        <v>0</v>
      </c>
      <c r="AF712" s="236">
        <f>Заполните_Список!Z621</f>
        <v>0</v>
      </c>
      <c r="AG712" s="236">
        <f>Заполните_Список!AA621</f>
        <v>0</v>
      </c>
      <c r="AH712" s="236">
        <f>Заполните_Список!AB621</f>
        <v>0</v>
      </c>
      <c r="AI712" s="236">
        <f>Заполните_Список!AC621</f>
        <v>0</v>
      </c>
      <c r="AJ712" s="236">
        <f>Заполните_Список!AD621</f>
        <v>0</v>
      </c>
      <c r="AK712" s="236">
        <f>Заполните_Список!AE621</f>
        <v>0</v>
      </c>
      <c r="AL712" s="236">
        <f>Заполните_Список!AF621</f>
        <v>0</v>
      </c>
      <c r="AM712" s="236">
        <f>Заполните_Список!AG621</f>
        <v>0</v>
      </c>
      <c r="AN712" s="236">
        <f>Заполните_Список!AH621</f>
        <v>0</v>
      </c>
      <c r="AO712" s="236">
        <f>Заполните_Список!AI621</f>
        <v>0</v>
      </c>
      <c r="AP712" s="236">
        <f>Заполните_Список!AJ621</f>
        <v>0</v>
      </c>
      <c r="AQ712" s="236">
        <f>Заполните_Список!AK621</f>
        <v>0</v>
      </c>
    </row>
    <row r="713" spans="1:43" ht="18.75" customHeight="1">
      <c r="A713" s="243">
        <f>Заполните_Список!$B622</f>
        <v>710</v>
      </c>
      <c r="B713" s="244">
        <f>Заполните_Список!$C623</f>
        <v>0</v>
      </c>
      <c r="C713" s="258" t="str">
        <f t="shared" si="36"/>
        <v/>
      </c>
      <c r="D713" s="244">
        <f>Заполните_Список!$G623</f>
        <v>0</v>
      </c>
      <c r="E713" s="236"/>
      <c r="F713" s="243">
        <f t="shared" si="37"/>
        <v>710</v>
      </c>
      <c r="G713" s="236" t="e">
        <f>LEFT(Заполните_Список!$F623,FIND(" ",Заполните_Список!$F623,1)-1)</f>
        <v>#VALUE!</v>
      </c>
      <c r="H713" s="236" t="e">
        <f>MID(Заполните_Список!$F623,FIND(" ",Заполните_Список!$F623,1)+1,(FIND(" ",Заполните_Список!$F623,FIND(" ",Заполните_Список!$F623,1)+1)-FIND(" ",Заполните_Список!$F623,1))-1)</f>
        <v>#VALUE!</v>
      </c>
      <c r="I713" s="236" t="e">
        <f>RIGHT(Заполните_Список!$F623,LEN(Заполните_Список!$F623)-(FIND(" ",Заполните_Список!$F623,FIND(" ",Заполните_Список!$F623,1)+1)))</f>
        <v>#VALUE!</v>
      </c>
      <c r="J713" s="236"/>
      <c r="K713" s="347"/>
      <c r="L713" s="236"/>
      <c r="M713" s="236">
        <f>Заполните_Список!L623</f>
        <v>0</v>
      </c>
      <c r="N713" s="259" t="str">
        <f t="shared" si="38"/>
        <v/>
      </c>
      <c r="O713" s="236">
        <f>Заполните_Список!I623</f>
        <v>0</v>
      </c>
      <c r="P713" s="243"/>
      <c r="Q713" s="243"/>
      <c r="R713" s="243"/>
      <c r="S713" s="243"/>
      <c r="T713" s="236">
        <f>Заполните_Список!N622</f>
        <v>0</v>
      </c>
      <c r="U713" s="236">
        <f>Заполните_Список!O622</f>
        <v>0</v>
      </c>
      <c r="V713" s="236">
        <f>Заполните_Список!P622</f>
        <v>0</v>
      </c>
      <c r="W713" s="236">
        <f>Заполните_Список!Q622</f>
        <v>0</v>
      </c>
      <c r="X713" s="236">
        <f>Заполните_Список!R622</f>
        <v>0</v>
      </c>
      <c r="Y713" s="236">
        <f>Заполните_Список!S622</f>
        <v>0</v>
      </c>
      <c r="Z713" s="236">
        <f>Заполните_Список!T622</f>
        <v>0</v>
      </c>
      <c r="AA713" s="236">
        <f>Заполните_Список!U622</f>
        <v>0</v>
      </c>
      <c r="AB713" s="236">
        <f>Заполните_Список!V622</f>
        <v>0</v>
      </c>
      <c r="AC713" s="236">
        <f>Заполните_Список!W622</f>
        <v>0</v>
      </c>
      <c r="AD713" s="236">
        <f>Заполните_Список!X622</f>
        <v>0</v>
      </c>
      <c r="AE713" s="236">
        <f>Заполните_Список!Y622</f>
        <v>0</v>
      </c>
      <c r="AF713" s="236">
        <f>Заполните_Список!Z622</f>
        <v>0</v>
      </c>
      <c r="AG713" s="236">
        <f>Заполните_Список!AA622</f>
        <v>0</v>
      </c>
      <c r="AH713" s="236">
        <f>Заполните_Список!AB622</f>
        <v>0</v>
      </c>
      <c r="AI713" s="236">
        <f>Заполните_Список!AC622</f>
        <v>0</v>
      </c>
      <c r="AJ713" s="236">
        <f>Заполните_Список!AD622</f>
        <v>0</v>
      </c>
      <c r="AK713" s="236">
        <f>Заполните_Список!AE622</f>
        <v>0</v>
      </c>
      <c r="AL713" s="236">
        <f>Заполните_Список!AF622</f>
        <v>0</v>
      </c>
      <c r="AM713" s="236">
        <f>Заполните_Список!AG622</f>
        <v>0</v>
      </c>
      <c r="AN713" s="236">
        <f>Заполните_Список!AH622</f>
        <v>0</v>
      </c>
      <c r="AO713" s="236">
        <f>Заполните_Список!AI622</f>
        <v>0</v>
      </c>
      <c r="AP713" s="236">
        <f>Заполните_Список!AJ622</f>
        <v>0</v>
      </c>
      <c r="AQ713" s="236">
        <f>Заполните_Список!AK622</f>
        <v>0</v>
      </c>
    </row>
    <row r="714" spans="1:43" ht="18.75" customHeight="1">
      <c r="A714" s="243">
        <f>Заполните_Список!$B623</f>
        <v>711</v>
      </c>
      <c r="B714" s="244">
        <f>Заполните_Список!$C624</f>
        <v>0</v>
      </c>
      <c r="C714" s="258" t="str">
        <f t="shared" si="36"/>
        <v/>
      </c>
      <c r="D714" s="244">
        <f>Заполните_Список!$G624</f>
        <v>0</v>
      </c>
      <c r="E714" s="236"/>
      <c r="F714" s="243">
        <f t="shared" si="37"/>
        <v>711</v>
      </c>
      <c r="G714" s="236" t="e">
        <f>LEFT(Заполните_Список!$F624,FIND(" ",Заполните_Список!$F624,1)-1)</f>
        <v>#VALUE!</v>
      </c>
      <c r="H714" s="236" t="e">
        <f>MID(Заполните_Список!$F624,FIND(" ",Заполните_Список!$F624,1)+1,(FIND(" ",Заполните_Список!$F624,FIND(" ",Заполните_Список!$F624,1)+1)-FIND(" ",Заполните_Список!$F624,1))-1)</f>
        <v>#VALUE!</v>
      </c>
      <c r="I714" s="236" t="e">
        <f>RIGHT(Заполните_Список!$F624,LEN(Заполните_Список!$F624)-(FIND(" ",Заполните_Список!$F624,FIND(" ",Заполните_Список!$F624,1)+1)))</f>
        <v>#VALUE!</v>
      </c>
      <c r="J714" s="236"/>
      <c r="K714" s="347"/>
      <c r="L714" s="236"/>
      <c r="M714" s="236">
        <f>Заполните_Список!L624</f>
        <v>0</v>
      </c>
      <c r="N714" s="259" t="str">
        <f t="shared" si="38"/>
        <v/>
      </c>
      <c r="O714" s="236">
        <f>Заполните_Список!I624</f>
        <v>0</v>
      </c>
      <c r="P714" s="243"/>
      <c r="Q714" s="243"/>
      <c r="R714" s="243"/>
      <c r="S714" s="243"/>
      <c r="T714" s="236">
        <f>Заполните_Список!N623</f>
        <v>0</v>
      </c>
      <c r="U714" s="236">
        <f>Заполните_Список!O623</f>
        <v>0</v>
      </c>
      <c r="V714" s="236">
        <f>Заполните_Список!P623</f>
        <v>0</v>
      </c>
      <c r="W714" s="236">
        <f>Заполните_Список!Q623</f>
        <v>0</v>
      </c>
      <c r="X714" s="236">
        <f>Заполните_Список!R623</f>
        <v>0</v>
      </c>
      <c r="Y714" s="236">
        <f>Заполните_Список!S623</f>
        <v>0</v>
      </c>
      <c r="Z714" s="236">
        <f>Заполните_Список!T623</f>
        <v>0</v>
      </c>
      <c r="AA714" s="236">
        <f>Заполните_Список!U623</f>
        <v>0</v>
      </c>
      <c r="AB714" s="236">
        <f>Заполните_Список!V623</f>
        <v>0</v>
      </c>
      <c r="AC714" s="236">
        <f>Заполните_Список!W623</f>
        <v>0</v>
      </c>
      <c r="AD714" s="236">
        <f>Заполните_Список!X623</f>
        <v>0</v>
      </c>
      <c r="AE714" s="236">
        <f>Заполните_Список!Y623</f>
        <v>0</v>
      </c>
      <c r="AF714" s="236">
        <f>Заполните_Список!Z623</f>
        <v>0</v>
      </c>
      <c r="AG714" s="236">
        <f>Заполните_Список!AA623</f>
        <v>0</v>
      </c>
      <c r="AH714" s="236">
        <f>Заполните_Список!AB623</f>
        <v>0</v>
      </c>
      <c r="AI714" s="236">
        <f>Заполните_Список!AC623</f>
        <v>0</v>
      </c>
      <c r="AJ714" s="236">
        <f>Заполните_Список!AD623</f>
        <v>0</v>
      </c>
      <c r="AK714" s="236">
        <f>Заполните_Список!AE623</f>
        <v>0</v>
      </c>
      <c r="AL714" s="236">
        <f>Заполните_Список!AF623</f>
        <v>0</v>
      </c>
      <c r="AM714" s="236">
        <f>Заполните_Список!AG623</f>
        <v>0</v>
      </c>
      <c r="AN714" s="236">
        <f>Заполните_Список!AH623</f>
        <v>0</v>
      </c>
      <c r="AO714" s="236">
        <f>Заполните_Список!AI623</f>
        <v>0</v>
      </c>
      <c r="AP714" s="236">
        <f>Заполните_Список!AJ623</f>
        <v>0</v>
      </c>
      <c r="AQ714" s="236">
        <f>Заполните_Список!AK623</f>
        <v>0</v>
      </c>
    </row>
    <row r="715" spans="1:43" ht="18.75" customHeight="1">
      <c r="A715" s="243">
        <f>Заполните_Список!$B624</f>
        <v>712</v>
      </c>
      <c r="B715" s="244">
        <f>Заполните_Список!$C625</f>
        <v>0</v>
      </c>
      <c r="C715" s="258" t="str">
        <f t="shared" si="36"/>
        <v/>
      </c>
      <c r="D715" s="244">
        <f>Заполните_Список!$G625</f>
        <v>0</v>
      </c>
      <c r="E715" s="236"/>
      <c r="F715" s="243">
        <f t="shared" si="37"/>
        <v>712</v>
      </c>
      <c r="G715" s="236" t="e">
        <f>LEFT(Заполните_Список!$F625,FIND(" ",Заполните_Список!$F625,1)-1)</f>
        <v>#VALUE!</v>
      </c>
      <c r="H715" s="236" t="e">
        <f>MID(Заполните_Список!$F625,FIND(" ",Заполните_Список!$F625,1)+1,(FIND(" ",Заполните_Список!$F625,FIND(" ",Заполните_Список!$F625,1)+1)-FIND(" ",Заполните_Список!$F625,1))-1)</f>
        <v>#VALUE!</v>
      </c>
      <c r="I715" s="236" t="e">
        <f>RIGHT(Заполните_Список!$F625,LEN(Заполните_Список!$F625)-(FIND(" ",Заполните_Список!$F625,FIND(" ",Заполните_Список!$F625,1)+1)))</f>
        <v>#VALUE!</v>
      </c>
      <c r="J715" s="236"/>
      <c r="K715" s="347"/>
      <c r="L715" s="236"/>
      <c r="M715" s="236">
        <f>Заполните_Список!L625</f>
        <v>0</v>
      </c>
      <c r="N715" s="259" t="str">
        <f t="shared" si="38"/>
        <v/>
      </c>
      <c r="O715" s="236">
        <f>Заполните_Список!I625</f>
        <v>0</v>
      </c>
      <c r="P715" s="243"/>
      <c r="Q715" s="243"/>
      <c r="R715" s="243"/>
      <c r="S715" s="243"/>
      <c r="T715" s="236">
        <f>Заполните_Список!N624</f>
        <v>0</v>
      </c>
      <c r="U715" s="236">
        <f>Заполните_Список!O624</f>
        <v>0</v>
      </c>
      <c r="V715" s="236">
        <f>Заполните_Список!P624</f>
        <v>0</v>
      </c>
      <c r="W715" s="236">
        <f>Заполните_Список!Q624</f>
        <v>0</v>
      </c>
      <c r="X715" s="236">
        <f>Заполните_Список!R624</f>
        <v>0</v>
      </c>
      <c r="Y715" s="236">
        <f>Заполните_Список!S624</f>
        <v>0</v>
      </c>
      <c r="Z715" s="236">
        <f>Заполните_Список!T624</f>
        <v>0</v>
      </c>
      <c r="AA715" s="236">
        <f>Заполните_Список!U624</f>
        <v>0</v>
      </c>
      <c r="AB715" s="236">
        <f>Заполните_Список!V624</f>
        <v>0</v>
      </c>
      <c r="AC715" s="236">
        <f>Заполните_Список!W624</f>
        <v>0</v>
      </c>
      <c r="AD715" s="236">
        <f>Заполните_Список!X624</f>
        <v>0</v>
      </c>
      <c r="AE715" s="236">
        <f>Заполните_Список!Y624</f>
        <v>0</v>
      </c>
      <c r="AF715" s="236">
        <f>Заполните_Список!Z624</f>
        <v>0</v>
      </c>
      <c r="AG715" s="236">
        <f>Заполните_Список!AA624</f>
        <v>0</v>
      </c>
      <c r="AH715" s="236">
        <f>Заполните_Список!AB624</f>
        <v>0</v>
      </c>
      <c r="AI715" s="236">
        <f>Заполните_Список!AC624</f>
        <v>0</v>
      </c>
      <c r="AJ715" s="236">
        <f>Заполните_Список!AD624</f>
        <v>0</v>
      </c>
      <c r="AK715" s="236">
        <f>Заполните_Список!AE624</f>
        <v>0</v>
      </c>
      <c r="AL715" s="236">
        <f>Заполните_Список!AF624</f>
        <v>0</v>
      </c>
      <c r="AM715" s="236">
        <f>Заполните_Список!AG624</f>
        <v>0</v>
      </c>
      <c r="AN715" s="236">
        <f>Заполните_Список!AH624</f>
        <v>0</v>
      </c>
      <c r="AO715" s="236">
        <f>Заполните_Список!AI624</f>
        <v>0</v>
      </c>
      <c r="AP715" s="236">
        <f>Заполните_Список!AJ624</f>
        <v>0</v>
      </c>
      <c r="AQ715" s="236">
        <f>Заполните_Список!AK624</f>
        <v>0</v>
      </c>
    </row>
    <row r="716" spans="1:43" ht="18.75" customHeight="1">
      <c r="A716" s="243">
        <f>Заполните_Список!$B625</f>
        <v>713</v>
      </c>
      <c r="B716" s="244">
        <f>Заполните_Список!$C626</f>
        <v>0</v>
      </c>
      <c r="C716" s="258" t="str">
        <f t="shared" si="36"/>
        <v/>
      </c>
      <c r="D716" s="244">
        <f>Заполните_Список!$G626</f>
        <v>0</v>
      </c>
      <c r="E716" s="236"/>
      <c r="F716" s="243">
        <f t="shared" si="37"/>
        <v>713</v>
      </c>
      <c r="G716" s="236" t="e">
        <f>LEFT(Заполните_Список!$F626,FIND(" ",Заполните_Список!$F626,1)-1)</f>
        <v>#VALUE!</v>
      </c>
      <c r="H716" s="236" t="e">
        <f>MID(Заполните_Список!$F626,FIND(" ",Заполните_Список!$F626,1)+1,(FIND(" ",Заполните_Список!$F626,FIND(" ",Заполните_Список!$F626,1)+1)-FIND(" ",Заполните_Список!$F626,1))-1)</f>
        <v>#VALUE!</v>
      </c>
      <c r="I716" s="236" t="e">
        <f>RIGHT(Заполните_Список!$F626,LEN(Заполните_Список!$F626)-(FIND(" ",Заполните_Список!$F626,FIND(" ",Заполните_Список!$F626,1)+1)))</f>
        <v>#VALUE!</v>
      </c>
      <c r="J716" s="236"/>
      <c r="K716" s="347"/>
      <c r="L716" s="236"/>
      <c r="M716" s="236">
        <f>Заполните_Список!L626</f>
        <v>0</v>
      </c>
      <c r="N716" s="259" t="str">
        <f t="shared" si="38"/>
        <v/>
      </c>
      <c r="O716" s="236">
        <f>Заполните_Список!I626</f>
        <v>0</v>
      </c>
      <c r="P716" s="243"/>
      <c r="Q716" s="243"/>
      <c r="R716" s="243"/>
      <c r="S716" s="243"/>
      <c r="T716" s="236">
        <f>Заполните_Список!N625</f>
        <v>0</v>
      </c>
      <c r="U716" s="236">
        <f>Заполните_Список!O625</f>
        <v>0</v>
      </c>
      <c r="V716" s="236">
        <f>Заполните_Список!P625</f>
        <v>0</v>
      </c>
      <c r="W716" s="236">
        <f>Заполните_Список!Q625</f>
        <v>0</v>
      </c>
      <c r="X716" s="236">
        <f>Заполните_Список!R625</f>
        <v>0</v>
      </c>
      <c r="Y716" s="236">
        <f>Заполните_Список!S625</f>
        <v>0</v>
      </c>
      <c r="Z716" s="236">
        <f>Заполните_Список!T625</f>
        <v>0</v>
      </c>
      <c r="AA716" s="236">
        <f>Заполните_Список!U625</f>
        <v>0</v>
      </c>
      <c r="AB716" s="236">
        <f>Заполните_Список!V625</f>
        <v>0</v>
      </c>
      <c r="AC716" s="236">
        <f>Заполните_Список!W625</f>
        <v>0</v>
      </c>
      <c r="AD716" s="236">
        <f>Заполните_Список!X625</f>
        <v>0</v>
      </c>
      <c r="AE716" s="236">
        <f>Заполните_Список!Y625</f>
        <v>0</v>
      </c>
      <c r="AF716" s="236">
        <f>Заполните_Список!Z625</f>
        <v>0</v>
      </c>
      <c r="AG716" s="236">
        <f>Заполните_Список!AA625</f>
        <v>0</v>
      </c>
      <c r="AH716" s="236">
        <f>Заполните_Список!AB625</f>
        <v>0</v>
      </c>
      <c r="AI716" s="236">
        <f>Заполните_Список!AC625</f>
        <v>0</v>
      </c>
      <c r="AJ716" s="236">
        <f>Заполните_Список!AD625</f>
        <v>0</v>
      </c>
      <c r="AK716" s="236">
        <f>Заполните_Список!AE625</f>
        <v>0</v>
      </c>
      <c r="AL716" s="236">
        <f>Заполните_Список!AF625</f>
        <v>0</v>
      </c>
      <c r="AM716" s="236">
        <f>Заполните_Список!AG625</f>
        <v>0</v>
      </c>
      <c r="AN716" s="236">
        <f>Заполните_Список!AH625</f>
        <v>0</v>
      </c>
      <c r="AO716" s="236">
        <f>Заполните_Список!AI625</f>
        <v>0</v>
      </c>
      <c r="AP716" s="236">
        <f>Заполните_Список!AJ625</f>
        <v>0</v>
      </c>
      <c r="AQ716" s="236">
        <f>Заполните_Список!AK625</f>
        <v>0</v>
      </c>
    </row>
    <row r="717" spans="1:43" ht="18.75" customHeight="1">
      <c r="A717" s="243">
        <f>Заполните_Список!$B626</f>
        <v>714</v>
      </c>
      <c r="B717" s="244">
        <f>Заполните_Список!$C627</f>
        <v>0</v>
      </c>
      <c r="C717" s="258" t="str">
        <f t="shared" si="36"/>
        <v/>
      </c>
      <c r="D717" s="244">
        <f>Заполните_Список!$G627</f>
        <v>0</v>
      </c>
      <c r="E717" s="236"/>
      <c r="F717" s="243">
        <f t="shared" si="37"/>
        <v>714</v>
      </c>
      <c r="G717" s="236" t="e">
        <f>LEFT(Заполните_Список!$F627,FIND(" ",Заполните_Список!$F627,1)-1)</f>
        <v>#VALUE!</v>
      </c>
      <c r="H717" s="236" t="e">
        <f>MID(Заполните_Список!$F627,FIND(" ",Заполните_Список!$F627,1)+1,(FIND(" ",Заполните_Список!$F627,FIND(" ",Заполните_Список!$F627,1)+1)-FIND(" ",Заполните_Список!$F627,1))-1)</f>
        <v>#VALUE!</v>
      </c>
      <c r="I717" s="236" t="e">
        <f>RIGHT(Заполните_Список!$F627,LEN(Заполните_Список!$F627)-(FIND(" ",Заполните_Список!$F627,FIND(" ",Заполните_Список!$F627,1)+1)))</f>
        <v>#VALUE!</v>
      </c>
      <c r="J717" s="236"/>
      <c r="K717" s="347"/>
      <c r="L717" s="236"/>
      <c r="M717" s="236">
        <f>Заполните_Список!L627</f>
        <v>0</v>
      </c>
      <c r="N717" s="259" t="str">
        <f t="shared" si="38"/>
        <v/>
      </c>
      <c r="O717" s="236">
        <f>Заполните_Список!I627</f>
        <v>0</v>
      </c>
      <c r="P717" s="243"/>
      <c r="Q717" s="243"/>
      <c r="R717" s="243"/>
      <c r="S717" s="243"/>
      <c r="T717" s="236">
        <f>Заполните_Список!N626</f>
        <v>0</v>
      </c>
      <c r="U717" s="236">
        <f>Заполните_Список!O626</f>
        <v>0</v>
      </c>
      <c r="V717" s="236">
        <f>Заполните_Список!P626</f>
        <v>0</v>
      </c>
      <c r="W717" s="236">
        <f>Заполните_Список!Q626</f>
        <v>0</v>
      </c>
      <c r="X717" s="236">
        <f>Заполните_Список!R626</f>
        <v>0</v>
      </c>
      <c r="Y717" s="236">
        <f>Заполните_Список!S626</f>
        <v>0</v>
      </c>
      <c r="Z717" s="236">
        <f>Заполните_Список!T626</f>
        <v>0</v>
      </c>
      <c r="AA717" s="236">
        <f>Заполните_Список!U626</f>
        <v>0</v>
      </c>
      <c r="AB717" s="236">
        <f>Заполните_Список!V626</f>
        <v>0</v>
      </c>
      <c r="AC717" s="236">
        <f>Заполните_Список!W626</f>
        <v>0</v>
      </c>
      <c r="AD717" s="236">
        <f>Заполните_Список!X626</f>
        <v>0</v>
      </c>
      <c r="AE717" s="236">
        <f>Заполните_Список!Y626</f>
        <v>0</v>
      </c>
      <c r="AF717" s="236">
        <f>Заполните_Список!Z626</f>
        <v>0</v>
      </c>
      <c r="AG717" s="236">
        <f>Заполните_Список!AA626</f>
        <v>0</v>
      </c>
      <c r="AH717" s="236">
        <f>Заполните_Список!AB626</f>
        <v>0</v>
      </c>
      <c r="AI717" s="236">
        <f>Заполните_Список!AC626</f>
        <v>0</v>
      </c>
      <c r="AJ717" s="236">
        <f>Заполните_Список!AD626</f>
        <v>0</v>
      </c>
      <c r="AK717" s="236">
        <f>Заполните_Список!AE626</f>
        <v>0</v>
      </c>
      <c r="AL717" s="236">
        <f>Заполните_Список!AF626</f>
        <v>0</v>
      </c>
      <c r="AM717" s="236">
        <f>Заполните_Список!AG626</f>
        <v>0</v>
      </c>
      <c r="AN717" s="236">
        <f>Заполните_Список!AH626</f>
        <v>0</v>
      </c>
      <c r="AO717" s="236">
        <f>Заполните_Список!AI626</f>
        <v>0</v>
      </c>
      <c r="AP717" s="236">
        <f>Заполните_Список!AJ626</f>
        <v>0</v>
      </c>
      <c r="AQ717" s="236">
        <f>Заполните_Список!AK626</f>
        <v>0</v>
      </c>
    </row>
    <row r="718" spans="1:43" ht="18.75" customHeight="1">
      <c r="A718" s="243">
        <f>Заполните_Список!$B627</f>
        <v>715</v>
      </c>
      <c r="B718" s="244">
        <f>Заполните_Список!$C628</f>
        <v>0</v>
      </c>
      <c r="C718" s="258" t="str">
        <f t="shared" si="36"/>
        <v/>
      </c>
      <c r="D718" s="244">
        <f>Заполните_Список!$G628</f>
        <v>0</v>
      </c>
      <c r="E718" s="236"/>
      <c r="F718" s="243">
        <f t="shared" si="37"/>
        <v>715</v>
      </c>
      <c r="G718" s="236" t="e">
        <f>LEFT(Заполните_Список!$F628,FIND(" ",Заполните_Список!$F628,1)-1)</f>
        <v>#VALUE!</v>
      </c>
      <c r="H718" s="236" t="e">
        <f>MID(Заполните_Список!$F628,FIND(" ",Заполните_Список!$F628,1)+1,(FIND(" ",Заполните_Список!$F628,FIND(" ",Заполните_Список!$F628,1)+1)-FIND(" ",Заполните_Список!$F628,1))-1)</f>
        <v>#VALUE!</v>
      </c>
      <c r="I718" s="236" t="e">
        <f>RIGHT(Заполните_Список!$F628,LEN(Заполните_Список!$F628)-(FIND(" ",Заполните_Список!$F628,FIND(" ",Заполните_Список!$F628,1)+1)))</f>
        <v>#VALUE!</v>
      </c>
      <c r="J718" s="236"/>
      <c r="K718" s="347"/>
      <c r="L718" s="236"/>
      <c r="M718" s="236">
        <f>Заполните_Список!L628</f>
        <v>0</v>
      </c>
      <c r="N718" s="259" t="str">
        <f t="shared" si="38"/>
        <v/>
      </c>
      <c r="O718" s="236">
        <f>Заполните_Список!I628</f>
        <v>0</v>
      </c>
      <c r="P718" s="243"/>
      <c r="Q718" s="243"/>
      <c r="R718" s="243"/>
      <c r="S718" s="243"/>
      <c r="T718" s="236">
        <f>Заполните_Список!N627</f>
        <v>0</v>
      </c>
      <c r="U718" s="236">
        <f>Заполните_Список!O627</f>
        <v>0</v>
      </c>
      <c r="V718" s="236">
        <f>Заполните_Список!P627</f>
        <v>0</v>
      </c>
      <c r="W718" s="236">
        <f>Заполните_Список!Q627</f>
        <v>0</v>
      </c>
      <c r="X718" s="236">
        <f>Заполните_Список!R627</f>
        <v>0</v>
      </c>
      <c r="Y718" s="236">
        <f>Заполните_Список!S627</f>
        <v>0</v>
      </c>
      <c r="Z718" s="236">
        <f>Заполните_Список!T627</f>
        <v>0</v>
      </c>
      <c r="AA718" s="236">
        <f>Заполните_Список!U627</f>
        <v>0</v>
      </c>
      <c r="AB718" s="236">
        <f>Заполните_Список!V627</f>
        <v>0</v>
      </c>
      <c r="AC718" s="236">
        <f>Заполните_Список!W627</f>
        <v>0</v>
      </c>
      <c r="AD718" s="236">
        <f>Заполните_Список!X627</f>
        <v>0</v>
      </c>
      <c r="AE718" s="236">
        <f>Заполните_Список!Y627</f>
        <v>0</v>
      </c>
      <c r="AF718" s="236">
        <f>Заполните_Список!Z627</f>
        <v>0</v>
      </c>
      <c r="AG718" s="236">
        <f>Заполните_Список!AA627</f>
        <v>0</v>
      </c>
      <c r="AH718" s="236">
        <f>Заполните_Список!AB627</f>
        <v>0</v>
      </c>
      <c r="AI718" s="236">
        <f>Заполните_Список!AC627</f>
        <v>0</v>
      </c>
      <c r="AJ718" s="236">
        <f>Заполните_Список!AD627</f>
        <v>0</v>
      </c>
      <c r="AK718" s="236">
        <f>Заполните_Список!AE627</f>
        <v>0</v>
      </c>
      <c r="AL718" s="236">
        <f>Заполните_Список!AF627</f>
        <v>0</v>
      </c>
      <c r="AM718" s="236">
        <f>Заполните_Список!AG627</f>
        <v>0</v>
      </c>
      <c r="AN718" s="236">
        <f>Заполните_Список!AH627</f>
        <v>0</v>
      </c>
      <c r="AO718" s="236">
        <f>Заполните_Список!AI627</f>
        <v>0</v>
      </c>
      <c r="AP718" s="236">
        <f>Заполните_Список!AJ627</f>
        <v>0</v>
      </c>
      <c r="AQ718" s="236">
        <f>Заполните_Список!AK627</f>
        <v>0</v>
      </c>
    </row>
    <row r="719" spans="1:43" ht="18.75" customHeight="1">
      <c r="A719" s="243">
        <f>Заполните_Список!$B628</f>
        <v>716</v>
      </c>
      <c r="B719" s="244">
        <f>Заполните_Список!$C629</f>
        <v>0</v>
      </c>
      <c r="C719" s="258" t="str">
        <f t="shared" si="36"/>
        <v/>
      </c>
      <c r="D719" s="244">
        <f>Заполните_Список!$G629</f>
        <v>0</v>
      </c>
      <c r="E719" s="236"/>
      <c r="F719" s="243">
        <f t="shared" si="37"/>
        <v>716</v>
      </c>
      <c r="G719" s="236" t="e">
        <f>LEFT(Заполните_Список!$F629,FIND(" ",Заполните_Список!$F629,1)-1)</f>
        <v>#VALUE!</v>
      </c>
      <c r="H719" s="236" t="e">
        <f>MID(Заполните_Список!$F629,FIND(" ",Заполните_Список!$F629,1)+1,(FIND(" ",Заполните_Список!$F629,FIND(" ",Заполните_Список!$F629,1)+1)-FIND(" ",Заполните_Список!$F629,1))-1)</f>
        <v>#VALUE!</v>
      </c>
      <c r="I719" s="236" t="e">
        <f>RIGHT(Заполните_Список!$F629,LEN(Заполните_Список!$F629)-(FIND(" ",Заполните_Список!$F629,FIND(" ",Заполните_Список!$F629,1)+1)))</f>
        <v>#VALUE!</v>
      </c>
      <c r="J719" s="236"/>
      <c r="K719" s="347"/>
      <c r="L719" s="236"/>
      <c r="M719" s="236">
        <f>Заполните_Список!L629</f>
        <v>0</v>
      </c>
      <c r="N719" s="259" t="str">
        <f t="shared" si="38"/>
        <v/>
      </c>
      <c r="O719" s="236">
        <f>Заполните_Список!I629</f>
        <v>0</v>
      </c>
      <c r="P719" s="243"/>
      <c r="Q719" s="243"/>
      <c r="R719" s="243"/>
      <c r="S719" s="243"/>
      <c r="T719" s="236">
        <f>Заполните_Список!N628</f>
        <v>0</v>
      </c>
      <c r="U719" s="236">
        <f>Заполните_Список!O628</f>
        <v>0</v>
      </c>
      <c r="V719" s="236">
        <f>Заполните_Список!P628</f>
        <v>0</v>
      </c>
      <c r="W719" s="236">
        <f>Заполните_Список!Q628</f>
        <v>0</v>
      </c>
      <c r="X719" s="236">
        <f>Заполните_Список!R628</f>
        <v>0</v>
      </c>
      <c r="Y719" s="236">
        <f>Заполните_Список!S628</f>
        <v>0</v>
      </c>
      <c r="Z719" s="236">
        <f>Заполните_Список!T628</f>
        <v>0</v>
      </c>
      <c r="AA719" s="236">
        <f>Заполните_Список!U628</f>
        <v>0</v>
      </c>
      <c r="AB719" s="236">
        <f>Заполните_Список!V628</f>
        <v>0</v>
      </c>
      <c r="AC719" s="236">
        <f>Заполните_Список!W628</f>
        <v>0</v>
      </c>
      <c r="AD719" s="236">
        <f>Заполните_Список!X628</f>
        <v>0</v>
      </c>
      <c r="AE719" s="236">
        <f>Заполните_Список!Y628</f>
        <v>0</v>
      </c>
      <c r="AF719" s="236">
        <f>Заполните_Список!Z628</f>
        <v>0</v>
      </c>
      <c r="AG719" s="236">
        <f>Заполните_Список!AA628</f>
        <v>0</v>
      </c>
      <c r="AH719" s="236">
        <f>Заполните_Список!AB628</f>
        <v>0</v>
      </c>
      <c r="AI719" s="236">
        <f>Заполните_Список!AC628</f>
        <v>0</v>
      </c>
      <c r="AJ719" s="236">
        <f>Заполните_Список!AD628</f>
        <v>0</v>
      </c>
      <c r="AK719" s="236">
        <f>Заполните_Список!AE628</f>
        <v>0</v>
      </c>
      <c r="AL719" s="236">
        <f>Заполните_Список!AF628</f>
        <v>0</v>
      </c>
      <c r="AM719" s="236">
        <f>Заполните_Список!AG628</f>
        <v>0</v>
      </c>
      <c r="AN719" s="236">
        <f>Заполните_Список!AH628</f>
        <v>0</v>
      </c>
      <c r="AO719" s="236">
        <f>Заполните_Список!AI628</f>
        <v>0</v>
      </c>
      <c r="AP719" s="236">
        <f>Заполните_Список!AJ628</f>
        <v>0</v>
      </c>
      <c r="AQ719" s="236">
        <f>Заполните_Список!AK628</f>
        <v>0</v>
      </c>
    </row>
    <row r="720" spans="1:43" ht="18.75" customHeight="1">
      <c r="A720" s="243">
        <f>Заполните_Список!$B629</f>
        <v>717</v>
      </c>
      <c r="B720" s="244">
        <f>Заполните_Список!$C630</f>
        <v>0</v>
      </c>
      <c r="C720" s="258" t="str">
        <f t="shared" si="36"/>
        <v/>
      </c>
      <c r="D720" s="244">
        <f>Заполните_Список!$G630</f>
        <v>0</v>
      </c>
      <c r="E720" s="236"/>
      <c r="F720" s="243">
        <f t="shared" si="37"/>
        <v>717</v>
      </c>
      <c r="G720" s="236" t="e">
        <f>LEFT(Заполните_Список!$F630,FIND(" ",Заполните_Список!$F630,1)-1)</f>
        <v>#VALUE!</v>
      </c>
      <c r="H720" s="236" t="e">
        <f>MID(Заполните_Список!$F630,FIND(" ",Заполните_Список!$F630,1)+1,(FIND(" ",Заполните_Список!$F630,FIND(" ",Заполните_Список!$F630,1)+1)-FIND(" ",Заполните_Список!$F630,1))-1)</f>
        <v>#VALUE!</v>
      </c>
      <c r="I720" s="236" t="e">
        <f>RIGHT(Заполните_Список!$F630,LEN(Заполните_Список!$F630)-(FIND(" ",Заполните_Список!$F630,FIND(" ",Заполните_Список!$F630,1)+1)))</f>
        <v>#VALUE!</v>
      </c>
      <c r="J720" s="236"/>
      <c r="K720" s="347"/>
      <c r="L720" s="236"/>
      <c r="M720" s="236">
        <f>Заполните_Список!L630</f>
        <v>0</v>
      </c>
      <c r="N720" s="259" t="str">
        <f t="shared" si="38"/>
        <v/>
      </c>
      <c r="O720" s="236">
        <f>Заполните_Список!I630</f>
        <v>0</v>
      </c>
      <c r="P720" s="243"/>
      <c r="Q720" s="243"/>
      <c r="R720" s="243"/>
      <c r="S720" s="243"/>
      <c r="T720" s="236">
        <f>Заполните_Список!N629</f>
        <v>0</v>
      </c>
      <c r="U720" s="236">
        <f>Заполните_Список!O629</f>
        <v>0</v>
      </c>
      <c r="V720" s="236">
        <f>Заполните_Список!P629</f>
        <v>0</v>
      </c>
      <c r="W720" s="236">
        <f>Заполните_Список!Q629</f>
        <v>0</v>
      </c>
      <c r="X720" s="236">
        <f>Заполните_Список!R629</f>
        <v>0</v>
      </c>
      <c r="Y720" s="236">
        <f>Заполните_Список!S629</f>
        <v>0</v>
      </c>
      <c r="Z720" s="236">
        <f>Заполните_Список!T629</f>
        <v>0</v>
      </c>
      <c r="AA720" s="236">
        <f>Заполните_Список!U629</f>
        <v>0</v>
      </c>
      <c r="AB720" s="236">
        <f>Заполните_Список!V629</f>
        <v>0</v>
      </c>
      <c r="AC720" s="236">
        <f>Заполните_Список!W629</f>
        <v>0</v>
      </c>
      <c r="AD720" s="236">
        <f>Заполните_Список!X629</f>
        <v>0</v>
      </c>
      <c r="AE720" s="236">
        <f>Заполните_Список!Y629</f>
        <v>0</v>
      </c>
      <c r="AF720" s="236">
        <f>Заполните_Список!Z629</f>
        <v>0</v>
      </c>
      <c r="AG720" s="236">
        <f>Заполните_Список!AA629</f>
        <v>0</v>
      </c>
      <c r="AH720" s="236">
        <f>Заполните_Список!AB629</f>
        <v>0</v>
      </c>
      <c r="AI720" s="236">
        <f>Заполните_Список!AC629</f>
        <v>0</v>
      </c>
      <c r="AJ720" s="236">
        <f>Заполните_Список!AD629</f>
        <v>0</v>
      </c>
      <c r="AK720" s="236">
        <f>Заполните_Список!AE629</f>
        <v>0</v>
      </c>
      <c r="AL720" s="236">
        <f>Заполните_Список!AF629</f>
        <v>0</v>
      </c>
      <c r="AM720" s="236">
        <f>Заполните_Список!AG629</f>
        <v>0</v>
      </c>
      <c r="AN720" s="236">
        <f>Заполните_Список!AH629</f>
        <v>0</v>
      </c>
      <c r="AO720" s="236">
        <f>Заполните_Список!AI629</f>
        <v>0</v>
      </c>
      <c r="AP720" s="236">
        <f>Заполните_Список!AJ629</f>
        <v>0</v>
      </c>
      <c r="AQ720" s="236">
        <f>Заполните_Список!AK629</f>
        <v>0</v>
      </c>
    </row>
    <row r="721" spans="1:43" ht="18.75" customHeight="1">
      <c r="A721" s="243">
        <f>Заполните_Список!$B630</f>
        <v>718</v>
      </c>
      <c r="B721" s="244">
        <f>Заполните_Список!$C631</f>
        <v>0</v>
      </c>
      <c r="C721" s="258" t="str">
        <f t="shared" si="36"/>
        <v/>
      </c>
      <c r="D721" s="244">
        <f>Заполните_Список!$G631</f>
        <v>0</v>
      </c>
      <c r="E721" s="236"/>
      <c r="F721" s="243">
        <f t="shared" si="37"/>
        <v>718</v>
      </c>
      <c r="G721" s="236" t="e">
        <f>LEFT(Заполните_Список!$F631,FIND(" ",Заполните_Список!$F631,1)-1)</f>
        <v>#VALUE!</v>
      </c>
      <c r="H721" s="236" t="e">
        <f>MID(Заполните_Список!$F631,FIND(" ",Заполните_Список!$F631,1)+1,(FIND(" ",Заполните_Список!$F631,FIND(" ",Заполните_Список!$F631,1)+1)-FIND(" ",Заполните_Список!$F631,1))-1)</f>
        <v>#VALUE!</v>
      </c>
      <c r="I721" s="236" t="e">
        <f>RIGHT(Заполните_Список!$F631,LEN(Заполните_Список!$F631)-(FIND(" ",Заполните_Список!$F631,FIND(" ",Заполните_Список!$F631,1)+1)))</f>
        <v>#VALUE!</v>
      </c>
      <c r="J721" s="236"/>
      <c r="K721" s="347"/>
      <c r="L721" s="236"/>
      <c r="M721" s="236">
        <f>Заполните_Список!L631</f>
        <v>0</v>
      </c>
      <c r="N721" s="259" t="str">
        <f t="shared" si="38"/>
        <v/>
      </c>
      <c r="O721" s="236">
        <f>Заполните_Список!I631</f>
        <v>0</v>
      </c>
      <c r="P721" s="243"/>
      <c r="Q721" s="243"/>
      <c r="R721" s="243"/>
      <c r="S721" s="243"/>
      <c r="T721" s="236">
        <f>Заполните_Список!N630</f>
        <v>0</v>
      </c>
      <c r="U721" s="236">
        <f>Заполните_Список!O630</f>
        <v>0</v>
      </c>
      <c r="V721" s="236">
        <f>Заполните_Список!P630</f>
        <v>0</v>
      </c>
      <c r="W721" s="236">
        <f>Заполните_Список!Q630</f>
        <v>0</v>
      </c>
      <c r="X721" s="236">
        <f>Заполните_Список!R630</f>
        <v>0</v>
      </c>
      <c r="Y721" s="236">
        <f>Заполните_Список!S630</f>
        <v>0</v>
      </c>
      <c r="Z721" s="236">
        <f>Заполните_Список!T630</f>
        <v>0</v>
      </c>
      <c r="AA721" s="236">
        <f>Заполните_Список!U630</f>
        <v>0</v>
      </c>
      <c r="AB721" s="236">
        <f>Заполните_Список!V630</f>
        <v>0</v>
      </c>
      <c r="AC721" s="236">
        <f>Заполните_Список!W630</f>
        <v>0</v>
      </c>
      <c r="AD721" s="236">
        <f>Заполните_Список!X630</f>
        <v>0</v>
      </c>
      <c r="AE721" s="236">
        <f>Заполните_Список!Y630</f>
        <v>0</v>
      </c>
      <c r="AF721" s="236">
        <f>Заполните_Список!Z630</f>
        <v>0</v>
      </c>
      <c r="AG721" s="236">
        <f>Заполните_Список!AA630</f>
        <v>0</v>
      </c>
      <c r="AH721" s="236">
        <f>Заполните_Список!AB630</f>
        <v>0</v>
      </c>
      <c r="AI721" s="236">
        <f>Заполните_Список!AC630</f>
        <v>0</v>
      </c>
      <c r="AJ721" s="236">
        <f>Заполните_Список!AD630</f>
        <v>0</v>
      </c>
      <c r="AK721" s="236">
        <f>Заполните_Список!AE630</f>
        <v>0</v>
      </c>
      <c r="AL721" s="236">
        <f>Заполните_Список!AF630</f>
        <v>0</v>
      </c>
      <c r="AM721" s="236">
        <f>Заполните_Список!AG630</f>
        <v>0</v>
      </c>
      <c r="AN721" s="236">
        <f>Заполните_Список!AH630</f>
        <v>0</v>
      </c>
      <c r="AO721" s="236">
        <f>Заполните_Список!AI630</f>
        <v>0</v>
      </c>
      <c r="AP721" s="236">
        <f>Заполните_Список!AJ630</f>
        <v>0</v>
      </c>
      <c r="AQ721" s="236">
        <f>Заполните_Список!AK630</f>
        <v>0</v>
      </c>
    </row>
    <row r="722" spans="1:43" ht="18.75" customHeight="1">
      <c r="A722" s="243">
        <f>Заполните_Список!$B631</f>
        <v>719</v>
      </c>
      <c r="B722" s="244">
        <f>Заполните_Список!$C632</f>
        <v>0</v>
      </c>
      <c r="C722" s="258" t="str">
        <f t="shared" si="36"/>
        <v/>
      </c>
      <c r="D722" s="244">
        <f>Заполните_Список!$G632</f>
        <v>0</v>
      </c>
      <c r="E722" s="236"/>
      <c r="F722" s="243">
        <f t="shared" si="37"/>
        <v>719</v>
      </c>
      <c r="G722" s="236" t="e">
        <f>LEFT(Заполните_Список!$F632,FIND(" ",Заполните_Список!$F632,1)-1)</f>
        <v>#VALUE!</v>
      </c>
      <c r="H722" s="236" t="e">
        <f>MID(Заполните_Список!$F632,FIND(" ",Заполните_Список!$F632,1)+1,(FIND(" ",Заполните_Список!$F632,FIND(" ",Заполните_Список!$F632,1)+1)-FIND(" ",Заполните_Список!$F632,1))-1)</f>
        <v>#VALUE!</v>
      </c>
      <c r="I722" s="236" t="e">
        <f>RIGHT(Заполните_Список!$F632,LEN(Заполните_Список!$F632)-(FIND(" ",Заполните_Список!$F632,FIND(" ",Заполните_Список!$F632,1)+1)))</f>
        <v>#VALUE!</v>
      </c>
      <c r="J722" s="236"/>
      <c r="K722" s="347"/>
      <c r="L722" s="236"/>
      <c r="M722" s="236">
        <f>Заполните_Список!L632</f>
        <v>0</v>
      </c>
      <c r="N722" s="259" t="str">
        <f t="shared" si="38"/>
        <v/>
      </c>
      <c r="O722" s="236">
        <f>Заполните_Список!I632</f>
        <v>0</v>
      </c>
      <c r="P722" s="243"/>
      <c r="Q722" s="243"/>
      <c r="R722" s="243"/>
      <c r="S722" s="243"/>
      <c r="T722" s="236">
        <f>Заполните_Список!N631</f>
        <v>0</v>
      </c>
      <c r="U722" s="236">
        <f>Заполните_Список!O631</f>
        <v>0</v>
      </c>
      <c r="V722" s="236">
        <f>Заполните_Список!P631</f>
        <v>0</v>
      </c>
      <c r="W722" s="236">
        <f>Заполните_Список!Q631</f>
        <v>0</v>
      </c>
      <c r="X722" s="236">
        <f>Заполните_Список!R631</f>
        <v>0</v>
      </c>
      <c r="Y722" s="236">
        <f>Заполните_Список!S631</f>
        <v>0</v>
      </c>
      <c r="Z722" s="236">
        <f>Заполните_Список!T631</f>
        <v>0</v>
      </c>
      <c r="AA722" s="236">
        <f>Заполните_Список!U631</f>
        <v>0</v>
      </c>
      <c r="AB722" s="236">
        <f>Заполните_Список!V631</f>
        <v>0</v>
      </c>
      <c r="AC722" s="236">
        <f>Заполните_Список!W631</f>
        <v>0</v>
      </c>
      <c r="AD722" s="236">
        <f>Заполните_Список!X631</f>
        <v>0</v>
      </c>
      <c r="AE722" s="236">
        <f>Заполните_Список!Y631</f>
        <v>0</v>
      </c>
      <c r="AF722" s="236">
        <f>Заполните_Список!Z631</f>
        <v>0</v>
      </c>
      <c r="AG722" s="236">
        <f>Заполните_Список!AA631</f>
        <v>0</v>
      </c>
      <c r="AH722" s="236">
        <f>Заполните_Список!AB631</f>
        <v>0</v>
      </c>
      <c r="AI722" s="236">
        <f>Заполните_Список!AC631</f>
        <v>0</v>
      </c>
      <c r="AJ722" s="236">
        <f>Заполните_Список!AD631</f>
        <v>0</v>
      </c>
      <c r="AK722" s="236">
        <f>Заполните_Список!AE631</f>
        <v>0</v>
      </c>
      <c r="AL722" s="236">
        <f>Заполните_Список!AF631</f>
        <v>0</v>
      </c>
      <c r="AM722" s="236">
        <f>Заполните_Список!AG631</f>
        <v>0</v>
      </c>
      <c r="AN722" s="236">
        <f>Заполните_Список!AH631</f>
        <v>0</v>
      </c>
      <c r="AO722" s="236">
        <f>Заполните_Список!AI631</f>
        <v>0</v>
      </c>
      <c r="AP722" s="236">
        <f>Заполните_Список!AJ631</f>
        <v>0</v>
      </c>
      <c r="AQ722" s="236">
        <f>Заполните_Список!AK631</f>
        <v>0</v>
      </c>
    </row>
    <row r="723" spans="1:43" ht="18.75" customHeight="1">
      <c r="A723" s="243">
        <f>Заполните_Список!$B632</f>
        <v>720</v>
      </c>
      <c r="B723" s="244">
        <f>Заполните_Список!$C633</f>
        <v>0</v>
      </c>
      <c r="C723" s="258" t="str">
        <f t="shared" si="36"/>
        <v/>
      </c>
      <c r="D723" s="244">
        <f>Заполните_Список!$G633</f>
        <v>0</v>
      </c>
      <c r="E723" s="236"/>
      <c r="F723" s="243">
        <f t="shared" si="37"/>
        <v>720</v>
      </c>
      <c r="G723" s="236" t="e">
        <f>LEFT(Заполните_Список!$F633,FIND(" ",Заполните_Список!$F633,1)-1)</f>
        <v>#VALUE!</v>
      </c>
      <c r="H723" s="236" t="e">
        <f>MID(Заполните_Список!$F633,FIND(" ",Заполните_Список!$F633,1)+1,(FIND(" ",Заполните_Список!$F633,FIND(" ",Заполните_Список!$F633,1)+1)-FIND(" ",Заполните_Список!$F633,1))-1)</f>
        <v>#VALUE!</v>
      </c>
      <c r="I723" s="236" t="e">
        <f>RIGHT(Заполните_Список!$F633,LEN(Заполните_Список!$F633)-(FIND(" ",Заполните_Список!$F633,FIND(" ",Заполните_Список!$F633,1)+1)))</f>
        <v>#VALUE!</v>
      </c>
      <c r="J723" s="236"/>
      <c r="K723" s="347"/>
      <c r="L723" s="236"/>
      <c r="M723" s="236">
        <f>Заполните_Список!L633</f>
        <v>0</v>
      </c>
      <c r="N723" s="259" t="str">
        <f t="shared" si="38"/>
        <v/>
      </c>
      <c r="O723" s="236">
        <f>Заполните_Список!I633</f>
        <v>0</v>
      </c>
      <c r="P723" s="243"/>
      <c r="Q723" s="243"/>
      <c r="R723" s="243"/>
      <c r="S723" s="243"/>
      <c r="T723" s="236">
        <f>Заполните_Список!N632</f>
        <v>0</v>
      </c>
      <c r="U723" s="236">
        <f>Заполните_Список!O632</f>
        <v>0</v>
      </c>
      <c r="V723" s="236">
        <f>Заполните_Список!P632</f>
        <v>0</v>
      </c>
      <c r="W723" s="236">
        <f>Заполните_Список!Q632</f>
        <v>0</v>
      </c>
      <c r="X723" s="236">
        <f>Заполните_Список!R632</f>
        <v>0</v>
      </c>
      <c r="Y723" s="236">
        <f>Заполните_Список!S632</f>
        <v>0</v>
      </c>
      <c r="Z723" s="236">
        <f>Заполните_Список!T632</f>
        <v>0</v>
      </c>
      <c r="AA723" s="236">
        <f>Заполните_Список!U632</f>
        <v>0</v>
      </c>
      <c r="AB723" s="236">
        <f>Заполните_Список!V632</f>
        <v>0</v>
      </c>
      <c r="AC723" s="236">
        <f>Заполните_Список!W632</f>
        <v>0</v>
      </c>
      <c r="AD723" s="236">
        <f>Заполните_Список!X632</f>
        <v>0</v>
      </c>
      <c r="AE723" s="236">
        <f>Заполните_Список!Y632</f>
        <v>0</v>
      </c>
      <c r="AF723" s="236">
        <f>Заполните_Список!Z632</f>
        <v>0</v>
      </c>
      <c r="AG723" s="236">
        <f>Заполните_Список!AA632</f>
        <v>0</v>
      </c>
      <c r="AH723" s="236">
        <f>Заполните_Список!AB632</f>
        <v>0</v>
      </c>
      <c r="AI723" s="236">
        <f>Заполните_Список!AC632</f>
        <v>0</v>
      </c>
      <c r="AJ723" s="236">
        <f>Заполните_Список!AD632</f>
        <v>0</v>
      </c>
      <c r="AK723" s="236">
        <f>Заполните_Список!AE632</f>
        <v>0</v>
      </c>
      <c r="AL723" s="236">
        <f>Заполните_Список!AF632</f>
        <v>0</v>
      </c>
      <c r="AM723" s="236">
        <f>Заполните_Список!AG632</f>
        <v>0</v>
      </c>
      <c r="AN723" s="236">
        <f>Заполните_Список!AH632</f>
        <v>0</v>
      </c>
      <c r="AO723" s="236">
        <f>Заполните_Список!AI632</f>
        <v>0</v>
      </c>
      <c r="AP723" s="236">
        <f>Заполните_Список!AJ632</f>
        <v>0</v>
      </c>
      <c r="AQ723" s="236">
        <f>Заполните_Список!AK632</f>
        <v>0</v>
      </c>
    </row>
    <row r="724" spans="1:43" ht="18.75" customHeight="1">
      <c r="A724" s="243">
        <f>Заполните_Список!$B633</f>
        <v>721</v>
      </c>
      <c r="B724" s="244">
        <f>Заполните_Список!$C634</f>
        <v>0</v>
      </c>
      <c r="C724" s="258" t="str">
        <f t="shared" si="36"/>
        <v/>
      </c>
      <c r="D724" s="244">
        <f>Заполните_Список!$G634</f>
        <v>0</v>
      </c>
      <c r="E724" s="236"/>
      <c r="F724" s="243">
        <f t="shared" si="37"/>
        <v>721</v>
      </c>
      <c r="G724" s="236" t="e">
        <f>LEFT(Заполните_Список!$F634,FIND(" ",Заполните_Список!$F634,1)-1)</f>
        <v>#VALUE!</v>
      </c>
      <c r="H724" s="236" t="e">
        <f>MID(Заполните_Список!$F634,FIND(" ",Заполните_Список!$F634,1)+1,(FIND(" ",Заполните_Список!$F634,FIND(" ",Заполните_Список!$F634,1)+1)-FIND(" ",Заполните_Список!$F634,1))-1)</f>
        <v>#VALUE!</v>
      </c>
      <c r="I724" s="236" t="e">
        <f>RIGHT(Заполните_Список!$F634,LEN(Заполните_Список!$F634)-(FIND(" ",Заполните_Список!$F634,FIND(" ",Заполните_Список!$F634,1)+1)))</f>
        <v>#VALUE!</v>
      </c>
      <c r="J724" s="236"/>
      <c r="K724" s="347"/>
      <c r="L724" s="236"/>
      <c r="M724" s="236">
        <f>Заполните_Список!L634</f>
        <v>0</v>
      </c>
      <c r="N724" s="259" t="str">
        <f t="shared" si="38"/>
        <v/>
      </c>
      <c r="O724" s="236">
        <f>Заполните_Список!I634</f>
        <v>0</v>
      </c>
      <c r="P724" s="243"/>
      <c r="Q724" s="243"/>
      <c r="R724" s="243"/>
      <c r="S724" s="243"/>
      <c r="T724" s="236">
        <f>Заполните_Список!N633</f>
        <v>0</v>
      </c>
      <c r="U724" s="236">
        <f>Заполните_Список!O633</f>
        <v>0</v>
      </c>
      <c r="V724" s="236">
        <f>Заполните_Список!P633</f>
        <v>0</v>
      </c>
      <c r="W724" s="236">
        <f>Заполните_Список!Q633</f>
        <v>0</v>
      </c>
      <c r="X724" s="236">
        <f>Заполните_Список!R633</f>
        <v>0</v>
      </c>
      <c r="Y724" s="236">
        <f>Заполните_Список!S633</f>
        <v>0</v>
      </c>
      <c r="Z724" s="236">
        <f>Заполните_Список!T633</f>
        <v>0</v>
      </c>
      <c r="AA724" s="236">
        <f>Заполните_Список!U633</f>
        <v>0</v>
      </c>
      <c r="AB724" s="236">
        <f>Заполните_Список!V633</f>
        <v>0</v>
      </c>
      <c r="AC724" s="236">
        <f>Заполните_Список!W633</f>
        <v>0</v>
      </c>
      <c r="AD724" s="236">
        <f>Заполните_Список!X633</f>
        <v>0</v>
      </c>
      <c r="AE724" s="236">
        <f>Заполните_Список!Y633</f>
        <v>0</v>
      </c>
      <c r="AF724" s="236">
        <f>Заполните_Список!Z633</f>
        <v>0</v>
      </c>
      <c r="AG724" s="236">
        <f>Заполните_Список!AA633</f>
        <v>0</v>
      </c>
      <c r="AH724" s="236">
        <f>Заполните_Список!AB633</f>
        <v>0</v>
      </c>
      <c r="AI724" s="236">
        <f>Заполните_Список!AC633</f>
        <v>0</v>
      </c>
      <c r="AJ724" s="236">
        <f>Заполните_Список!AD633</f>
        <v>0</v>
      </c>
      <c r="AK724" s="236">
        <f>Заполните_Список!AE633</f>
        <v>0</v>
      </c>
      <c r="AL724" s="236">
        <f>Заполните_Список!AF633</f>
        <v>0</v>
      </c>
      <c r="AM724" s="236">
        <f>Заполните_Список!AG633</f>
        <v>0</v>
      </c>
      <c r="AN724" s="236">
        <f>Заполните_Список!AH633</f>
        <v>0</v>
      </c>
      <c r="AO724" s="236">
        <f>Заполните_Список!AI633</f>
        <v>0</v>
      </c>
      <c r="AP724" s="236">
        <f>Заполните_Список!AJ633</f>
        <v>0</v>
      </c>
      <c r="AQ724" s="236">
        <f>Заполните_Список!AK633</f>
        <v>0</v>
      </c>
    </row>
    <row r="725" spans="1:43" ht="18.75" customHeight="1">
      <c r="A725" s="243">
        <f>Заполните_Список!$B634</f>
        <v>722</v>
      </c>
      <c r="B725" s="244">
        <f>Заполните_Список!$C635</f>
        <v>0</v>
      </c>
      <c r="C725" s="258" t="str">
        <f t="shared" si="36"/>
        <v/>
      </c>
      <c r="D725" s="244">
        <f>Заполните_Список!$G635</f>
        <v>0</v>
      </c>
      <c r="E725" s="236"/>
      <c r="F725" s="243">
        <f t="shared" si="37"/>
        <v>722</v>
      </c>
      <c r="G725" s="236" t="e">
        <f>LEFT(Заполните_Список!$F635,FIND(" ",Заполните_Список!$F635,1)-1)</f>
        <v>#VALUE!</v>
      </c>
      <c r="H725" s="236" t="e">
        <f>MID(Заполните_Список!$F635,FIND(" ",Заполните_Список!$F635,1)+1,(FIND(" ",Заполните_Список!$F635,FIND(" ",Заполните_Список!$F635,1)+1)-FIND(" ",Заполните_Список!$F635,1))-1)</f>
        <v>#VALUE!</v>
      </c>
      <c r="I725" s="236" t="e">
        <f>RIGHT(Заполните_Список!$F635,LEN(Заполните_Список!$F635)-(FIND(" ",Заполните_Список!$F635,FIND(" ",Заполните_Список!$F635,1)+1)))</f>
        <v>#VALUE!</v>
      </c>
      <c r="J725" s="236"/>
      <c r="K725" s="347"/>
      <c r="L725" s="236"/>
      <c r="M725" s="236">
        <f>Заполните_Список!L635</f>
        <v>0</v>
      </c>
      <c r="N725" s="259" t="str">
        <f t="shared" si="38"/>
        <v/>
      </c>
      <c r="O725" s="236">
        <f>Заполните_Список!I635</f>
        <v>0</v>
      </c>
      <c r="P725" s="243"/>
      <c r="Q725" s="243"/>
      <c r="R725" s="243"/>
      <c r="S725" s="243"/>
      <c r="T725" s="236">
        <f>Заполните_Список!N634</f>
        <v>0</v>
      </c>
      <c r="U725" s="236">
        <f>Заполните_Список!O634</f>
        <v>0</v>
      </c>
      <c r="V725" s="236">
        <f>Заполните_Список!P634</f>
        <v>0</v>
      </c>
      <c r="W725" s="236">
        <f>Заполните_Список!Q634</f>
        <v>0</v>
      </c>
      <c r="X725" s="236">
        <f>Заполните_Список!R634</f>
        <v>0</v>
      </c>
      <c r="Y725" s="236">
        <f>Заполните_Список!S634</f>
        <v>0</v>
      </c>
      <c r="Z725" s="236">
        <f>Заполните_Список!T634</f>
        <v>0</v>
      </c>
      <c r="AA725" s="236">
        <f>Заполните_Список!U634</f>
        <v>0</v>
      </c>
      <c r="AB725" s="236">
        <f>Заполните_Список!V634</f>
        <v>0</v>
      </c>
      <c r="AC725" s="236">
        <f>Заполните_Список!W634</f>
        <v>0</v>
      </c>
      <c r="AD725" s="236">
        <f>Заполните_Список!X634</f>
        <v>0</v>
      </c>
      <c r="AE725" s="236">
        <f>Заполните_Список!Y634</f>
        <v>0</v>
      </c>
      <c r="AF725" s="236">
        <f>Заполните_Список!Z634</f>
        <v>0</v>
      </c>
      <c r="AG725" s="236">
        <f>Заполните_Список!AA634</f>
        <v>0</v>
      </c>
      <c r="AH725" s="236">
        <f>Заполните_Список!AB634</f>
        <v>0</v>
      </c>
      <c r="AI725" s="236">
        <f>Заполните_Список!AC634</f>
        <v>0</v>
      </c>
      <c r="AJ725" s="236">
        <f>Заполните_Список!AD634</f>
        <v>0</v>
      </c>
      <c r="AK725" s="236">
        <f>Заполните_Список!AE634</f>
        <v>0</v>
      </c>
      <c r="AL725" s="236">
        <f>Заполните_Список!AF634</f>
        <v>0</v>
      </c>
      <c r="AM725" s="236">
        <f>Заполните_Список!AG634</f>
        <v>0</v>
      </c>
      <c r="AN725" s="236">
        <f>Заполните_Список!AH634</f>
        <v>0</v>
      </c>
      <c r="AO725" s="236">
        <f>Заполните_Список!AI634</f>
        <v>0</v>
      </c>
      <c r="AP725" s="236">
        <f>Заполните_Список!AJ634</f>
        <v>0</v>
      </c>
      <c r="AQ725" s="236">
        <f>Заполните_Список!AK634</f>
        <v>0</v>
      </c>
    </row>
    <row r="726" spans="1:43" ht="18.75" customHeight="1">
      <c r="A726" s="243">
        <f>Заполните_Список!$B635</f>
        <v>723</v>
      </c>
      <c r="B726" s="244">
        <f>Заполните_Список!$C636</f>
        <v>0</v>
      </c>
      <c r="C726" s="258" t="str">
        <f t="shared" si="36"/>
        <v/>
      </c>
      <c r="D726" s="244">
        <f>Заполните_Список!$G636</f>
        <v>0</v>
      </c>
      <c r="E726" s="236"/>
      <c r="F726" s="243">
        <f t="shared" si="37"/>
        <v>723</v>
      </c>
      <c r="G726" s="236" t="e">
        <f>LEFT(Заполните_Список!$F636,FIND(" ",Заполните_Список!$F636,1)-1)</f>
        <v>#VALUE!</v>
      </c>
      <c r="H726" s="236" t="e">
        <f>MID(Заполните_Список!$F636,FIND(" ",Заполните_Список!$F636,1)+1,(FIND(" ",Заполните_Список!$F636,FIND(" ",Заполните_Список!$F636,1)+1)-FIND(" ",Заполните_Список!$F636,1))-1)</f>
        <v>#VALUE!</v>
      </c>
      <c r="I726" s="236" t="e">
        <f>RIGHT(Заполните_Список!$F636,LEN(Заполните_Список!$F636)-(FIND(" ",Заполните_Список!$F636,FIND(" ",Заполните_Список!$F636,1)+1)))</f>
        <v>#VALUE!</v>
      </c>
      <c r="J726" s="236"/>
      <c r="K726" s="347"/>
      <c r="L726" s="236"/>
      <c r="M726" s="236">
        <f>Заполните_Список!L636</f>
        <v>0</v>
      </c>
      <c r="N726" s="259" t="str">
        <f t="shared" si="38"/>
        <v/>
      </c>
      <c r="O726" s="236">
        <f>Заполните_Список!I636</f>
        <v>0</v>
      </c>
      <c r="P726" s="243"/>
      <c r="Q726" s="243"/>
      <c r="R726" s="243"/>
      <c r="S726" s="243"/>
      <c r="T726" s="236">
        <f>Заполните_Список!N635</f>
        <v>0</v>
      </c>
      <c r="U726" s="236">
        <f>Заполните_Список!O635</f>
        <v>0</v>
      </c>
      <c r="V726" s="236">
        <f>Заполните_Список!P635</f>
        <v>0</v>
      </c>
      <c r="W726" s="236">
        <f>Заполните_Список!Q635</f>
        <v>0</v>
      </c>
      <c r="X726" s="236">
        <f>Заполните_Список!R635</f>
        <v>0</v>
      </c>
      <c r="Y726" s="236">
        <f>Заполните_Список!S635</f>
        <v>0</v>
      </c>
      <c r="Z726" s="236">
        <f>Заполните_Список!T635</f>
        <v>0</v>
      </c>
      <c r="AA726" s="236">
        <f>Заполните_Список!U635</f>
        <v>0</v>
      </c>
      <c r="AB726" s="236">
        <f>Заполните_Список!V635</f>
        <v>0</v>
      </c>
      <c r="AC726" s="236">
        <f>Заполните_Список!W635</f>
        <v>0</v>
      </c>
      <c r="AD726" s="236">
        <f>Заполните_Список!X635</f>
        <v>0</v>
      </c>
      <c r="AE726" s="236">
        <f>Заполните_Список!Y635</f>
        <v>0</v>
      </c>
      <c r="AF726" s="236">
        <f>Заполните_Список!Z635</f>
        <v>0</v>
      </c>
      <c r="AG726" s="236">
        <f>Заполните_Список!AA635</f>
        <v>0</v>
      </c>
      <c r="AH726" s="236">
        <f>Заполните_Список!AB635</f>
        <v>0</v>
      </c>
      <c r="AI726" s="236">
        <f>Заполните_Список!AC635</f>
        <v>0</v>
      </c>
      <c r="AJ726" s="236">
        <f>Заполните_Список!AD635</f>
        <v>0</v>
      </c>
      <c r="AK726" s="236">
        <f>Заполните_Список!AE635</f>
        <v>0</v>
      </c>
      <c r="AL726" s="236">
        <f>Заполните_Список!AF635</f>
        <v>0</v>
      </c>
      <c r="AM726" s="236">
        <f>Заполните_Список!AG635</f>
        <v>0</v>
      </c>
      <c r="AN726" s="236">
        <f>Заполните_Список!AH635</f>
        <v>0</v>
      </c>
      <c r="AO726" s="236">
        <f>Заполните_Список!AI635</f>
        <v>0</v>
      </c>
      <c r="AP726" s="236">
        <f>Заполните_Список!AJ635</f>
        <v>0</v>
      </c>
      <c r="AQ726" s="236">
        <f>Заполните_Список!AK635</f>
        <v>0</v>
      </c>
    </row>
    <row r="727" spans="1:43" ht="18.75" customHeight="1">
      <c r="A727" s="243">
        <f>Заполните_Список!$B636</f>
        <v>724</v>
      </c>
      <c r="B727" s="244">
        <f>Заполните_Список!$C637</f>
        <v>0</v>
      </c>
      <c r="C727" s="258" t="str">
        <f t="shared" si="36"/>
        <v/>
      </c>
      <c r="D727" s="244">
        <f>Заполните_Список!$G637</f>
        <v>0</v>
      </c>
      <c r="E727" s="236"/>
      <c r="F727" s="243">
        <f t="shared" si="37"/>
        <v>724</v>
      </c>
      <c r="G727" s="236" t="e">
        <f>LEFT(Заполните_Список!$F637,FIND(" ",Заполните_Список!$F637,1)-1)</f>
        <v>#VALUE!</v>
      </c>
      <c r="H727" s="236" t="e">
        <f>MID(Заполните_Список!$F637,FIND(" ",Заполните_Список!$F637,1)+1,(FIND(" ",Заполните_Список!$F637,FIND(" ",Заполните_Список!$F637,1)+1)-FIND(" ",Заполните_Список!$F637,1))-1)</f>
        <v>#VALUE!</v>
      </c>
      <c r="I727" s="236" t="e">
        <f>RIGHT(Заполните_Список!$F637,LEN(Заполните_Список!$F637)-(FIND(" ",Заполните_Список!$F637,FIND(" ",Заполните_Список!$F637,1)+1)))</f>
        <v>#VALUE!</v>
      </c>
      <c r="J727" s="236"/>
      <c r="K727" s="347"/>
      <c r="L727" s="236"/>
      <c r="M727" s="236">
        <f>Заполните_Список!L637</f>
        <v>0</v>
      </c>
      <c r="N727" s="259" t="str">
        <f t="shared" si="38"/>
        <v/>
      </c>
      <c r="O727" s="236">
        <f>Заполните_Список!I637</f>
        <v>0</v>
      </c>
      <c r="P727" s="243"/>
      <c r="Q727" s="243"/>
      <c r="R727" s="243"/>
      <c r="S727" s="243"/>
      <c r="T727" s="236">
        <f>Заполните_Список!N636</f>
        <v>0</v>
      </c>
      <c r="U727" s="236">
        <f>Заполните_Список!O636</f>
        <v>0</v>
      </c>
      <c r="V727" s="236">
        <f>Заполните_Список!P636</f>
        <v>0</v>
      </c>
      <c r="W727" s="236">
        <f>Заполните_Список!Q636</f>
        <v>0</v>
      </c>
      <c r="X727" s="236">
        <f>Заполните_Список!R636</f>
        <v>0</v>
      </c>
      <c r="Y727" s="236">
        <f>Заполните_Список!S636</f>
        <v>0</v>
      </c>
      <c r="Z727" s="236">
        <f>Заполните_Список!T636</f>
        <v>0</v>
      </c>
      <c r="AA727" s="236">
        <f>Заполните_Список!U636</f>
        <v>0</v>
      </c>
      <c r="AB727" s="236">
        <f>Заполните_Список!V636</f>
        <v>0</v>
      </c>
      <c r="AC727" s="236">
        <f>Заполните_Список!W636</f>
        <v>0</v>
      </c>
      <c r="AD727" s="236">
        <f>Заполните_Список!X636</f>
        <v>0</v>
      </c>
      <c r="AE727" s="236">
        <f>Заполните_Список!Y636</f>
        <v>0</v>
      </c>
      <c r="AF727" s="236">
        <f>Заполните_Список!Z636</f>
        <v>0</v>
      </c>
      <c r="AG727" s="236">
        <f>Заполните_Список!AA636</f>
        <v>0</v>
      </c>
      <c r="AH727" s="236">
        <f>Заполните_Список!AB636</f>
        <v>0</v>
      </c>
      <c r="AI727" s="236">
        <f>Заполните_Список!AC636</f>
        <v>0</v>
      </c>
      <c r="AJ727" s="236">
        <f>Заполните_Список!AD636</f>
        <v>0</v>
      </c>
      <c r="AK727" s="236">
        <f>Заполните_Список!AE636</f>
        <v>0</v>
      </c>
      <c r="AL727" s="236">
        <f>Заполните_Список!AF636</f>
        <v>0</v>
      </c>
      <c r="AM727" s="236">
        <f>Заполните_Список!AG636</f>
        <v>0</v>
      </c>
      <c r="AN727" s="236">
        <f>Заполните_Список!AH636</f>
        <v>0</v>
      </c>
      <c r="AO727" s="236">
        <f>Заполните_Список!AI636</f>
        <v>0</v>
      </c>
      <c r="AP727" s="236">
        <f>Заполните_Список!AJ636</f>
        <v>0</v>
      </c>
      <c r="AQ727" s="236">
        <f>Заполните_Список!AK636</f>
        <v>0</v>
      </c>
    </row>
    <row r="728" spans="1:43" ht="18.75" customHeight="1">
      <c r="A728" s="243">
        <f>Заполните_Список!$B637</f>
        <v>725</v>
      </c>
      <c r="B728" s="244">
        <f>Заполните_Список!$C638</f>
        <v>0</v>
      </c>
      <c r="C728" s="258" t="str">
        <f t="shared" si="36"/>
        <v/>
      </c>
      <c r="D728" s="244">
        <f>Заполните_Список!$G638</f>
        <v>0</v>
      </c>
      <c r="E728" s="236"/>
      <c r="F728" s="243">
        <f t="shared" si="37"/>
        <v>725</v>
      </c>
      <c r="G728" s="236" t="e">
        <f>LEFT(Заполните_Список!$F638,FIND(" ",Заполните_Список!$F638,1)-1)</f>
        <v>#VALUE!</v>
      </c>
      <c r="H728" s="236" t="e">
        <f>MID(Заполните_Список!$F638,FIND(" ",Заполните_Список!$F638,1)+1,(FIND(" ",Заполните_Список!$F638,FIND(" ",Заполните_Список!$F638,1)+1)-FIND(" ",Заполните_Список!$F638,1))-1)</f>
        <v>#VALUE!</v>
      </c>
      <c r="I728" s="236" t="e">
        <f>RIGHT(Заполните_Список!$F638,LEN(Заполните_Список!$F638)-(FIND(" ",Заполните_Список!$F638,FIND(" ",Заполните_Список!$F638,1)+1)))</f>
        <v>#VALUE!</v>
      </c>
      <c r="J728" s="236"/>
      <c r="K728" s="347"/>
      <c r="L728" s="236"/>
      <c r="M728" s="236">
        <f>Заполните_Список!L638</f>
        <v>0</v>
      </c>
      <c r="N728" s="259" t="str">
        <f t="shared" si="38"/>
        <v/>
      </c>
      <c r="O728" s="236">
        <f>Заполните_Список!I638</f>
        <v>0</v>
      </c>
      <c r="P728" s="243"/>
      <c r="Q728" s="243"/>
      <c r="R728" s="243"/>
      <c r="S728" s="243"/>
      <c r="T728" s="236">
        <f>Заполните_Список!N637</f>
        <v>0</v>
      </c>
      <c r="U728" s="236">
        <f>Заполните_Список!O637</f>
        <v>0</v>
      </c>
      <c r="V728" s="236">
        <f>Заполните_Список!P637</f>
        <v>0</v>
      </c>
      <c r="W728" s="236">
        <f>Заполните_Список!Q637</f>
        <v>0</v>
      </c>
      <c r="X728" s="236">
        <f>Заполните_Список!R637</f>
        <v>0</v>
      </c>
      <c r="Y728" s="236">
        <f>Заполните_Список!S637</f>
        <v>0</v>
      </c>
      <c r="Z728" s="236">
        <f>Заполните_Список!T637</f>
        <v>0</v>
      </c>
      <c r="AA728" s="236">
        <f>Заполните_Список!U637</f>
        <v>0</v>
      </c>
      <c r="AB728" s="236">
        <f>Заполните_Список!V637</f>
        <v>0</v>
      </c>
      <c r="AC728" s="236">
        <f>Заполните_Список!W637</f>
        <v>0</v>
      </c>
      <c r="AD728" s="236">
        <f>Заполните_Список!X637</f>
        <v>0</v>
      </c>
      <c r="AE728" s="236">
        <f>Заполните_Список!Y637</f>
        <v>0</v>
      </c>
      <c r="AF728" s="236">
        <f>Заполните_Список!Z637</f>
        <v>0</v>
      </c>
      <c r="AG728" s="236">
        <f>Заполните_Список!AA637</f>
        <v>0</v>
      </c>
      <c r="AH728" s="236">
        <f>Заполните_Список!AB637</f>
        <v>0</v>
      </c>
      <c r="AI728" s="236">
        <f>Заполните_Список!AC637</f>
        <v>0</v>
      </c>
      <c r="AJ728" s="236">
        <f>Заполните_Список!AD637</f>
        <v>0</v>
      </c>
      <c r="AK728" s="236">
        <f>Заполните_Список!AE637</f>
        <v>0</v>
      </c>
      <c r="AL728" s="236">
        <f>Заполните_Список!AF637</f>
        <v>0</v>
      </c>
      <c r="AM728" s="236">
        <f>Заполните_Список!AG637</f>
        <v>0</v>
      </c>
      <c r="AN728" s="236">
        <f>Заполните_Список!AH637</f>
        <v>0</v>
      </c>
      <c r="AO728" s="236">
        <f>Заполните_Список!AI637</f>
        <v>0</v>
      </c>
      <c r="AP728" s="236">
        <f>Заполните_Список!AJ637</f>
        <v>0</v>
      </c>
      <c r="AQ728" s="236">
        <f>Заполните_Список!AK637</f>
        <v>0</v>
      </c>
    </row>
    <row r="729" spans="1:43" ht="18.75" customHeight="1">
      <c r="A729" s="243">
        <f>Заполните_Список!$B638</f>
        <v>726</v>
      </c>
      <c r="B729" s="244">
        <f>Заполните_Список!$C639</f>
        <v>0</v>
      </c>
      <c r="C729" s="258" t="str">
        <f t="shared" si="36"/>
        <v/>
      </c>
      <c r="D729" s="244">
        <f>Заполните_Список!$G639</f>
        <v>0</v>
      </c>
      <c r="E729" s="236"/>
      <c r="F729" s="243">
        <f t="shared" si="37"/>
        <v>726</v>
      </c>
      <c r="G729" s="236" t="e">
        <f>LEFT(Заполните_Список!$F639,FIND(" ",Заполните_Список!$F639,1)-1)</f>
        <v>#VALUE!</v>
      </c>
      <c r="H729" s="236" t="e">
        <f>MID(Заполните_Список!$F639,FIND(" ",Заполните_Список!$F639,1)+1,(FIND(" ",Заполните_Список!$F639,FIND(" ",Заполните_Список!$F639,1)+1)-FIND(" ",Заполните_Список!$F639,1))-1)</f>
        <v>#VALUE!</v>
      </c>
      <c r="I729" s="236" t="e">
        <f>RIGHT(Заполните_Список!$F639,LEN(Заполните_Список!$F639)-(FIND(" ",Заполните_Список!$F639,FIND(" ",Заполните_Список!$F639,1)+1)))</f>
        <v>#VALUE!</v>
      </c>
      <c r="J729" s="236"/>
      <c r="K729" s="347"/>
      <c r="L729" s="236"/>
      <c r="M729" s="236">
        <f>Заполните_Список!L639</f>
        <v>0</v>
      </c>
      <c r="N729" s="259" t="str">
        <f t="shared" si="38"/>
        <v/>
      </c>
      <c r="O729" s="236">
        <f>Заполните_Список!I639</f>
        <v>0</v>
      </c>
      <c r="P729" s="243"/>
      <c r="Q729" s="243"/>
      <c r="R729" s="243"/>
      <c r="S729" s="243"/>
      <c r="T729" s="236">
        <f>Заполните_Список!N638</f>
        <v>0</v>
      </c>
      <c r="U729" s="236">
        <f>Заполните_Список!O638</f>
        <v>0</v>
      </c>
      <c r="V729" s="236">
        <f>Заполните_Список!P638</f>
        <v>0</v>
      </c>
      <c r="W729" s="236">
        <f>Заполните_Список!Q638</f>
        <v>0</v>
      </c>
      <c r="X729" s="236">
        <f>Заполните_Список!R638</f>
        <v>0</v>
      </c>
      <c r="Y729" s="236">
        <f>Заполните_Список!S638</f>
        <v>0</v>
      </c>
      <c r="Z729" s="236">
        <f>Заполните_Список!T638</f>
        <v>0</v>
      </c>
      <c r="AA729" s="236">
        <f>Заполните_Список!U638</f>
        <v>0</v>
      </c>
      <c r="AB729" s="236">
        <f>Заполните_Список!V638</f>
        <v>0</v>
      </c>
      <c r="AC729" s="236">
        <f>Заполните_Список!W638</f>
        <v>0</v>
      </c>
      <c r="AD729" s="236">
        <f>Заполните_Список!X638</f>
        <v>0</v>
      </c>
      <c r="AE729" s="236">
        <f>Заполните_Список!Y638</f>
        <v>0</v>
      </c>
      <c r="AF729" s="236">
        <f>Заполните_Список!Z638</f>
        <v>0</v>
      </c>
      <c r="AG729" s="236">
        <f>Заполните_Список!AA638</f>
        <v>0</v>
      </c>
      <c r="AH729" s="236">
        <f>Заполните_Список!AB638</f>
        <v>0</v>
      </c>
      <c r="AI729" s="236">
        <f>Заполните_Список!AC638</f>
        <v>0</v>
      </c>
      <c r="AJ729" s="236">
        <f>Заполните_Список!AD638</f>
        <v>0</v>
      </c>
      <c r="AK729" s="236">
        <f>Заполните_Список!AE638</f>
        <v>0</v>
      </c>
      <c r="AL729" s="236">
        <f>Заполните_Список!AF638</f>
        <v>0</v>
      </c>
      <c r="AM729" s="236">
        <f>Заполните_Список!AG638</f>
        <v>0</v>
      </c>
      <c r="AN729" s="236">
        <f>Заполните_Список!AH638</f>
        <v>0</v>
      </c>
      <c r="AO729" s="236">
        <f>Заполните_Список!AI638</f>
        <v>0</v>
      </c>
      <c r="AP729" s="236">
        <f>Заполните_Список!AJ638</f>
        <v>0</v>
      </c>
      <c r="AQ729" s="236">
        <f>Заполните_Список!AK638</f>
        <v>0</v>
      </c>
    </row>
    <row r="730" spans="1:43" ht="18.75" customHeight="1">
      <c r="A730" s="243">
        <f>Заполните_Список!$B639</f>
        <v>727</v>
      </c>
      <c r="B730" s="244">
        <f>Заполните_Список!$C640</f>
        <v>0</v>
      </c>
      <c r="C730" s="258" t="str">
        <f t="shared" si="36"/>
        <v/>
      </c>
      <c r="D730" s="244">
        <f>Заполните_Список!$G640</f>
        <v>0</v>
      </c>
      <c r="E730" s="236"/>
      <c r="F730" s="243">
        <f t="shared" si="37"/>
        <v>727</v>
      </c>
      <c r="G730" s="236" t="e">
        <f>LEFT(Заполните_Список!$F640,FIND(" ",Заполните_Список!$F640,1)-1)</f>
        <v>#VALUE!</v>
      </c>
      <c r="H730" s="236" t="e">
        <f>MID(Заполните_Список!$F640,FIND(" ",Заполните_Список!$F640,1)+1,(FIND(" ",Заполните_Список!$F640,FIND(" ",Заполните_Список!$F640,1)+1)-FIND(" ",Заполните_Список!$F640,1))-1)</f>
        <v>#VALUE!</v>
      </c>
      <c r="I730" s="236" t="e">
        <f>RIGHT(Заполните_Список!$F640,LEN(Заполните_Список!$F640)-(FIND(" ",Заполните_Список!$F640,FIND(" ",Заполните_Список!$F640,1)+1)))</f>
        <v>#VALUE!</v>
      </c>
      <c r="J730" s="236"/>
      <c r="K730" s="347"/>
      <c r="L730" s="236"/>
      <c r="M730" s="236">
        <f>Заполните_Список!L640</f>
        <v>0</v>
      </c>
      <c r="N730" s="259" t="str">
        <f t="shared" si="38"/>
        <v/>
      </c>
      <c r="O730" s="236">
        <f>Заполните_Список!I640</f>
        <v>0</v>
      </c>
      <c r="P730" s="243"/>
      <c r="Q730" s="243"/>
      <c r="R730" s="243"/>
      <c r="S730" s="243"/>
      <c r="T730" s="236">
        <f>Заполните_Список!N639</f>
        <v>0</v>
      </c>
      <c r="U730" s="236">
        <f>Заполните_Список!O639</f>
        <v>0</v>
      </c>
      <c r="V730" s="236">
        <f>Заполните_Список!P639</f>
        <v>0</v>
      </c>
      <c r="W730" s="236">
        <f>Заполните_Список!Q639</f>
        <v>0</v>
      </c>
      <c r="X730" s="236">
        <f>Заполните_Список!R639</f>
        <v>0</v>
      </c>
      <c r="Y730" s="236">
        <f>Заполните_Список!S639</f>
        <v>0</v>
      </c>
      <c r="Z730" s="236">
        <f>Заполните_Список!T639</f>
        <v>0</v>
      </c>
      <c r="AA730" s="236">
        <f>Заполните_Список!U639</f>
        <v>0</v>
      </c>
      <c r="AB730" s="236">
        <f>Заполните_Список!V639</f>
        <v>0</v>
      </c>
      <c r="AC730" s="236">
        <f>Заполните_Список!W639</f>
        <v>0</v>
      </c>
      <c r="AD730" s="236">
        <f>Заполните_Список!X639</f>
        <v>0</v>
      </c>
      <c r="AE730" s="236">
        <f>Заполните_Список!Y639</f>
        <v>0</v>
      </c>
      <c r="AF730" s="236">
        <f>Заполните_Список!Z639</f>
        <v>0</v>
      </c>
      <c r="AG730" s="236">
        <f>Заполните_Список!AA639</f>
        <v>0</v>
      </c>
      <c r="AH730" s="236">
        <f>Заполните_Список!AB639</f>
        <v>0</v>
      </c>
      <c r="AI730" s="236">
        <f>Заполните_Список!AC639</f>
        <v>0</v>
      </c>
      <c r="AJ730" s="236">
        <f>Заполните_Список!AD639</f>
        <v>0</v>
      </c>
      <c r="AK730" s="236">
        <f>Заполните_Список!AE639</f>
        <v>0</v>
      </c>
      <c r="AL730" s="236">
        <f>Заполните_Список!AF639</f>
        <v>0</v>
      </c>
      <c r="AM730" s="236">
        <f>Заполните_Список!AG639</f>
        <v>0</v>
      </c>
      <c r="AN730" s="236">
        <f>Заполните_Список!AH639</f>
        <v>0</v>
      </c>
      <c r="AO730" s="236">
        <f>Заполните_Список!AI639</f>
        <v>0</v>
      </c>
      <c r="AP730" s="236">
        <f>Заполните_Список!AJ639</f>
        <v>0</v>
      </c>
      <c r="AQ730" s="236">
        <f>Заполните_Список!AK639</f>
        <v>0</v>
      </c>
    </row>
    <row r="731" spans="1:43" ht="18.75" customHeight="1">
      <c r="A731" s="243">
        <f>Заполните_Список!$B640</f>
        <v>728</v>
      </c>
      <c r="B731" s="244">
        <f>Заполните_Список!$C641</f>
        <v>0</v>
      </c>
      <c r="C731" s="258" t="str">
        <f t="shared" si="36"/>
        <v/>
      </c>
      <c r="D731" s="244">
        <f>Заполните_Список!$G641</f>
        <v>0</v>
      </c>
      <c r="E731" s="236"/>
      <c r="F731" s="243">
        <f t="shared" si="37"/>
        <v>728</v>
      </c>
      <c r="G731" s="236" t="e">
        <f>LEFT(Заполните_Список!$F641,FIND(" ",Заполните_Список!$F641,1)-1)</f>
        <v>#VALUE!</v>
      </c>
      <c r="H731" s="236" t="e">
        <f>MID(Заполните_Список!$F641,FIND(" ",Заполните_Список!$F641,1)+1,(FIND(" ",Заполните_Список!$F641,FIND(" ",Заполните_Список!$F641,1)+1)-FIND(" ",Заполните_Список!$F641,1))-1)</f>
        <v>#VALUE!</v>
      </c>
      <c r="I731" s="236" t="e">
        <f>RIGHT(Заполните_Список!$F641,LEN(Заполните_Список!$F641)-(FIND(" ",Заполните_Список!$F641,FIND(" ",Заполните_Список!$F641,1)+1)))</f>
        <v>#VALUE!</v>
      </c>
      <c r="J731" s="236"/>
      <c r="K731" s="347"/>
      <c r="L731" s="236"/>
      <c r="M731" s="236">
        <f>Заполните_Список!L641</f>
        <v>0</v>
      </c>
      <c r="N731" s="259" t="str">
        <f t="shared" si="38"/>
        <v/>
      </c>
      <c r="O731" s="236">
        <f>Заполните_Список!I641</f>
        <v>0</v>
      </c>
      <c r="P731" s="243"/>
      <c r="Q731" s="243"/>
      <c r="R731" s="243"/>
      <c r="S731" s="243"/>
      <c r="T731" s="236">
        <f>Заполните_Список!N640</f>
        <v>0</v>
      </c>
      <c r="U731" s="236">
        <f>Заполните_Список!O640</f>
        <v>0</v>
      </c>
      <c r="V731" s="236">
        <f>Заполните_Список!P640</f>
        <v>0</v>
      </c>
      <c r="W731" s="236">
        <f>Заполните_Список!Q640</f>
        <v>0</v>
      </c>
      <c r="X731" s="236">
        <f>Заполните_Список!R640</f>
        <v>0</v>
      </c>
      <c r="Y731" s="236">
        <f>Заполните_Список!S640</f>
        <v>0</v>
      </c>
      <c r="Z731" s="236">
        <f>Заполните_Список!T640</f>
        <v>0</v>
      </c>
      <c r="AA731" s="236">
        <f>Заполните_Список!U640</f>
        <v>0</v>
      </c>
      <c r="AB731" s="236">
        <f>Заполните_Список!V640</f>
        <v>0</v>
      </c>
      <c r="AC731" s="236">
        <f>Заполните_Список!W640</f>
        <v>0</v>
      </c>
      <c r="AD731" s="236">
        <f>Заполните_Список!X640</f>
        <v>0</v>
      </c>
      <c r="AE731" s="236">
        <f>Заполните_Список!Y640</f>
        <v>0</v>
      </c>
      <c r="AF731" s="236">
        <f>Заполните_Список!Z640</f>
        <v>0</v>
      </c>
      <c r="AG731" s="236">
        <f>Заполните_Список!AA640</f>
        <v>0</v>
      </c>
      <c r="AH731" s="236">
        <f>Заполните_Список!AB640</f>
        <v>0</v>
      </c>
      <c r="AI731" s="236">
        <f>Заполните_Список!AC640</f>
        <v>0</v>
      </c>
      <c r="AJ731" s="236">
        <f>Заполните_Список!AD640</f>
        <v>0</v>
      </c>
      <c r="AK731" s="236">
        <f>Заполните_Список!AE640</f>
        <v>0</v>
      </c>
      <c r="AL731" s="236">
        <f>Заполните_Список!AF640</f>
        <v>0</v>
      </c>
      <c r="AM731" s="236">
        <f>Заполните_Список!AG640</f>
        <v>0</v>
      </c>
      <c r="AN731" s="236">
        <f>Заполните_Список!AH640</f>
        <v>0</v>
      </c>
      <c r="AO731" s="236">
        <f>Заполните_Список!AI640</f>
        <v>0</v>
      </c>
      <c r="AP731" s="236">
        <f>Заполните_Список!AJ640</f>
        <v>0</v>
      </c>
      <c r="AQ731" s="236">
        <f>Заполните_Список!AK640</f>
        <v>0</v>
      </c>
    </row>
    <row r="732" spans="1:43" ht="18.75" customHeight="1">
      <c r="A732" s="243">
        <f>Заполните_Список!$B641</f>
        <v>729</v>
      </c>
      <c r="B732" s="244">
        <f>Заполните_Список!$C642</f>
        <v>0</v>
      </c>
      <c r="C732" s="258" t="str">
        <f t="shared" si="36"/>
        <v/>
      </c>
      <c r="D732" s="244">
        <f>Заполните_Список!$G642</f>
        <v>0</v>
      </c>
      <c r="E732" s="236"/>
      <c r="F732" s="243">
        <f t="shared" si="37"/>
        <v>729</v>
      </c>
      <c r="G732" s="236" t="e">
        <f>LEFT(Заполните_Список!$F642,FIND(" ",Заполните_Список!$F642,1)-1)</f>
        <v>#VALUE!</v>
      </c>
      <c r="H732" s="236" t="e">
        <f>MID(Заполните_Список!$F642,FIND(" ",Заполните_Список!$F642,1)+1,(FIND(" ",Заполните_Список!$F642,FIND(" ",Заполните_Список!$F642,1)+1)-FIND(" ",Заполните_Список!$F642,1))-1)</f>
        <v>#VALUE!</v>
      </c>
      <c r="I732" s="236" t="e">
        <f>RIGHT(Заполните_Список!$F642,LEN(Заполните_Список!$F642)-(FIND(" ",Заполните_Список!$F642,FIND(" ",Заполните_Список!$F642,1)+1)))</f>
        <v>#VALUE!</v>
      </c>
      <c r="J732" s="236"/>
      <c r="K732" s="347"/>
      <c r="L732" s="236"/>
      <c r="M732" s="236">
        <f>Заполните_Список!L642</f>
        <v>0</v>
      </c>
      <c r="N732" s="259" t="str">
        <f t="shared" si="38"/>
        <v/>
      </c>
      <c r="O732" s="236">
        <f>Заполните_Список!I642</f>
        <v>0</v>
      </c>
      <c r="P732" s="243"/>
      <c r="Q732" s="243"/>
      <c r="R732" s="243"/>
      <c r="S732" s="243"/>
      <c r="T732" s="236">
        <f>Заполните_Список!N641</f>
        <v>0</v>
      </c>
      <c r="U732" s="236">
        <f>Заполните_Список!O641</f>
        <v>0</v>
      </c>
      <c r="V732" s="236">
        <f>Заполните_Список!P641</f>
        <v>0</v>
      </c>
      <c r="W732" s="236">
        <f>Заполните_Список!Q641</f>
        <v>0</v>
      </c>
      <c r="X732" s="236">
        <f>Заполните_Список!R641</f>
        <v>0</v>
      </c>
      <c r="Y732" s="236">
        <f>Заполните_Список!S641</f>
        <v>0</v>
      </c>
      <c r="Z732" s="236">
        <f>Заполните_Список!T641</f>
        <v>0</v>
      </c>
      <c r="AA732" s="236">
        <f>Заполните_Список!U641</f>
        <v>0</v>
      </c>
      <c r="AB732" s="236">
        <f>Заполните_Список!V641</f>
        <v>0</v>
      </c>
      <c r="AC732" s="236">
        <f>Заполните_Список!W641</f>
        <v>0</v>
      </c>
      <c r="AD732" s="236">
        <f>Заполните_Список!X641</f>
        <v>0</v>
      </c>
      <c r="AE732" s="236">
        <f>Заполните_Список!Y641</f>
        <v>0</v>
      </c>
      <c r="AF732" s="236">
        <f>Заполните_Список!Z641</f>
        <v>0</v>
      </c>
      <c r="AG732" s="236">
        <f>Заполните_Список!AA641</f>
        <v>0</v>
      </c>
      <c r="AH732" s="236">
        <f>Заполните_Список!AB641</f>
        <v>0</v>
      </c>
      <c r="AI732" s="236">
        <f>Заполните_Список!AC641</f>
        <v>0</v>
      </c>
      <c r="AJ732" s="236">
        <f>Заполните_Список!AD641</f>
        <v>0</v>
      </c>
      <c r="AK732" s="236">
        <f>Заполните_Список!AE641</f>
        <v>0</v>
      </c>
      <c r="AL732" s="236">
        <f>Заполните_Список!AF641</f>
        <v>0</v>
      </c>
      <c r="AM732" s="236">
        <f>Заполните_Список!AG641</f>
        <v>0</v>
      </c>
      <c r="AN732" s="236">
        <f>Заполните_Список!AH641</f>
        <v>0</v>
      </c>
      <c r="AO732" s="236">
        <f>Заполните_Список!AI641</f>
        <v>0</v>
      </c>
      <c r="AP732" s="236">
        <f>Заполните_Список!AJ641</f>
        <v>0</v>
      </c>
      <c r="AQ732" s="236">
        <f>Заполните_Список!AK641</f>
        <v>0</v>
      </c>
    </row>
    <row r="733" spans="1:43" ht="18.75" customHeight="1">
      <c r="A733" s="243">
        <f>Заполните_Список!$B642</f>
        <v>730</v>
      </c>
      <c r="B733" s="244">
        <f>Заполните_Список!$C643</f>
        <v>0</v>
      </c>
      <c r="C733" s="258" t="str">
        <f t="shared" si="36"/>
        <v/>
      </c>
      <c r="D733" s="244">
        <f>Заполните_Список!$G643</f>
        <v>0</v>
      </c>
      <c r="E733" s="236"/>
      <c r="F733" s="243">
        <f t="shared" si="37"/>
        <v>730</v>
      </c>
      <c r="G733" s="236" t="e">
        <f>LEFT(Заполните_Список!$F643,FIND(" ",Заполните_Список!$F643,1)-1)</f>
        <v>#VALUE!</v>
      </c>
      <c r="H733" s="236" t="e">
        <f>MID(Заполните_Список!$F643,FIND(" ",Заполните_Список!$F643,1)+1,(FIND(" ",Заполните_Список!$F643,FIND(" ",Заполните_Список!$F643,1)+1)-FIND(" ",Заполните_Список!$F643,1))-1)</f>
        <v>#VALUE!</v>
      </c>
      <c r="I733" s="236" t="e">
        <f>RIGHT(Заполните_Список!$F643,LEN(Заполните_Список!$F643)-(FIND(" ",Заполните_Список!$F643,FIND(" ",Заполните_Список!$F643,1)+1)))</f>
        <v>#VALUE!</v>
      </c>
      <c r="J733" s="236"/>
      <c r="K733" s="347"/>
      <c r="L733" s="236"/>
      <c r="M733" s="236">
        <f>Заполните_Список!L643</f>
        <v>0</v>
      </c>
      <c r="N733" s="259" t="str">
        <f t="shared" si="38"/>
        <v/>
      </c>
      <c r="O733" s="236">
        <f>Заполните_Список!I643</f>
        <v>0</v>
      </c>
      <c r="P733" s="243"/>
      <c r="Q733" s="243"/>
      <c r="R733" s="243"/>
      <c r="S733" s="243"/>
      <c r="T733" s="236">
        <f>Заполните_Список!N642</f>
        <v>0</v>
      </c>
      <c r="U733" s="236">
        <f>Заполните_Список!O642</f>
        <v>0</v>
      </c>
      <c r="V733" s="236">
        <f>Заполните_Список!P642</f>
        <v>0</v>
      </c>
      <c r="W733" s="236">
        <f>Заполните_Список!Q642</f>
        <v>0</v>
      </c>
      <c r="X733" s="236">
        <f>Заполните_Список!R642</f>
        <v>0</v>
      </c>
      <c r="Y733" s="236">
        <f>Заполните_Список!S642</f>
        <v>0</v>
      </c>
      <c r="Z733" s="236">
        <f>Заполните_Список!T642</f>
        <v>0</v>
      </c>
      <c r="AA733" s="236">
        <f>Заполните_Список!U642</f>
        <v>0</v>
      </c>
      <c r="AB733" s="236">
        <f>Заполните_Список!V642</f>
        <v>0</v>
      </c>
      <c r="AC733" s="236">
        <f>Заполните_Список!W642</f>
        <v>0</v>
      </c>
      <c r="AD733" s="236">
        <f>Заполните_Список!X642</f>
        <v>0</v>
      </c>
      <c r="AE733" s="236">
        <f>Заполните_Список!Y642</f>
        <v>0</v>
      </c>
      <c r="AF733" s="236">
        <f>Заполните_Список!Z642</f>
        <v>0</v>
      </c>
      <c r="AG733" s="236">
        <f>Заполните_Список!AA642</f>
        <v>0</v>
      </c>
      <c r="AH733" s="236">
        <f>Заполните_Список!AB642</f>
        <v>0</v>
      </c>
      <c r="AI733" s="236">
        <f>Заполните_Список!AC642</f>
        <v>0</v>
      </c>
      <c r="AJ733" s="236">
        <f>Заполните_Список!AD642</f>
        <v>0</v>
      </c>
      <c r="AK733" s="236">
        <f>Заполните_Список!AE642</f>
        <v>0</v>
      </c>
      <c r="AL733" s="236">
        <f>Заполните_Список!AF642</f>
        <v>0</v>
      </c>
      <c r="AM733" s="236">
        <f>Заполните_Список!AG642</f>
        <v>0</v>
      </c>
      <c r="AN733" s="236">
        <f>Заполните_Список!AH642</f>
        <v>0</v>
      </c>
      <c r="AO733" s="236">
        <f>Заполните_Список!AI642</f>
        <v>0</v>
      </c>
      <c r="AP733" s="236">
        <f>Заполните_Список!AJ642</f>
        <v>0</v>
      </c>
      <c r="AQ733" s="236">
        <f>Заполните_Список!AK642</f>
        <v>0</v>
      </c>
    </row>
    <row r="734" spans="1:43" ht="18.75" customHeight="1">
      <c r="A734" s="243">
        <f>Заполните_Список!$B643</f>
        <v>731</v>
      </c>
      <c r="B734" s="244">
        <f>Заполните_Список!$C644</f>
        <v>0</v>
      </c>
      <c r="C734" s="258" t="str">
        <f t="shared" si="36"/>
        <v/>
      </c>
      <c r="D734" s="244">
        <f>Заполните_Список!$G644</f>
        <v>0</v>
      </c>
      <c r="E734" s="236"/>
      <c r="F734" s="243">
        <f t="shared" si="37"/>
        <v>731</v>
      </c>
      <c r="G734" s="236" t="e">
        <f>LEFT(Заполните_Список!$F644,FIND(" ",Заполните_Список!$F644,1)-1)</f>
        <v>#VALUE!</v>
      </c>
      <c r="H734" s="236" t="e">
        <f>MID(Заполните_Список!$F644,FIND(" ",Заполните_Список!$F644,1)+1,(FIND(" ",Заполните_Список!$F644,FIND(" ",Заполните_Список!$F644,1)+1)-FIND(" ",Заполните_Список!$F644,1))-1)</f>
        <v>#VALUE!</v>
      </c>
      <c r="I734" s="236" t="e">
        <f>RIGHT(Заполните_Список!$F644,LEN(Заполните_Список!$F644)-(FIND(" ",Заполните_Список!$F644,FIND(" ",Заполните_Список!$F644,1)+1)))</f>
        <v>#VALUE!</v>
      </c>
      <c r="J734" s="236"/>
      <c r="K734" s="347"/>
      <c r="L734" s="236"/>
      <c r="M734" s="236">
        <f>Заполните_Список!L644</f>
        <v>0</v>
      </c>
      <c r="N734" s="259" t="str">
        <f t="shared" si="38"/>
        <v/>
      </c>
      <c r="O734" s="236">
        <f>Заполните_Список!I644</f>
        <v>0</v>
      </c>
      <c r="P734" s="243"/>
      <c r="Q734" s="243"/>
      <c r="R734" s="243"/>
      <c r="S734" s="243"/>
      <c r="T734" s="236">
        <f>Заполните_Список!N643</f>
        <v>0</v>
      </c>
      <c r="U734" s="236">
        <f>Заполните_Список!O643</f>
        <v>0</v>
      </c>
      <c r="V734" s="236">
        <f>Заполните_Список!P643</f>
        <v>0</v>
      </c>
      <c r="W734" s="236">
        <f>Заполните_Список!Q643</f>
        <v>0</v>
      </c>
      <c r="X734" s="236">
        <f>Заполните_Список!R643</f>
        <v>0</v>
      </c>
      <c r="Y734" s="236">
        <f>Заполните_Список!S643</f>
        <v>0</v>
      </c>
      <c r="Z734" s="236">
        <f>Заполните_Список!T643</f>
        <v>0</v>
      </c>
      <c r="AA734" s="236">
        <f>Заполните_Список!U643</f>
        <v>0</v>
      </c>
      <c r="AB734" s="236">
        <f>Заполните_Список!V643</f>
        <v>0</v>
      </c>
      <c r="AC734" s="236">
        <f>Заполните_Список!W643</f>
        <v>0</v>
      </c>
      <c r="AD734" s="236">
        <f>Заполните_Список!X643</f>
        <v>0</v>
      </c>
      <c r="AE734" s="236">
        <f>Заполните_Список!Y643</f>
        <v>0</v>
      </c>
      <c r="AF734" s="236">
        <f>Заполните_Список!Z643</f>
        <v>0</v>
      </c>
      <c r="AG734" s="236">
        <f>Заполните_Список!AA643</f>
        <v>0</v>
      </c>
      <c r="AH734" s="236">
        <f>Заполните_Список!AB643</f>
        <v>0</v>
      </c>
      <c r="AI734" s="236">
        <f>Заполните_Список!AC643</f>
        <v>0</v>
      </c>
      <c r="AJ734" s="236">
        <f>Заполните_Список!AD643</f>
        <v>0</v>
      </c>
      <c r="AK734" s="236">
        <f>Заполните_Список!AE643</f>
        <v>0</v>
      </c>
      <c r="AL734" s="236">
        <f>Заполните_Список!AF643</f>
        <v>0</v>
      </c>
      <c r="AM734" s="236">
        <f>Заполните_Список!AG643</f>
        <v>0</v>
      </c>
      <c r="AN734" s="236">
        <f>Заполните_Список!AH643</f>
        <v>0</v>
      </c>
      <c r="AO734" s="236">
        <f>Заполните_Список!AI643</f>
        <v>0</v>
      </c>
      <c r="AP734" s="236">
        <f>Заполните_Список!AJ643</f>
        <v>0</v>
      </c>
      <c r="AQ734" s="236">
        <f>Заполните_Список!AK643</f>
        <v>0</v>
      </c>
    </row>
    <row r="735" spans="1:43" ht="18.75" customHeight="1">
      <c r="A735" s="243">
        <f>Заполните_Список!$B644</f>
        <v>732</v>
      </c>
      <c r="B735" s="244">
        <f>Заполните_Список!$C645</f>
        <v>0</v>
      </c>
      <c r="C735" s="258" t="str">
        <f t="shared" si="36"/>
        <v/>
      </c>
      <c r="D735" s="244">
        <f>Заполните_Список!$G645</f>
        <v>0</v>
      </c>
      <c r="E735" s="236"/>
      <c r="F735" s="243">
        <f t="shared" si="37"/>
        <v>732</v>
      </c>
      <c r="G735" s="236" t="e">
        <f>LEFT(Заполните_Список!$F645,FIND(" ",Заполните_Список!$F645,1)-1)</f>
        <v>#VALUE!</v>
      </c>
      <c r="H735" s="236" t="e">
        <f>MID(Заполните_Список!$F645,FIND(" ",Заполните_Список!$F645,1)+1,(FIND(" ",Заполните_Список!$F645,FIND(" ",Заполните_Список!$F645,1)+1)-FIND(" ",Заполните_Список!$F645,1))-1)</f>
        <v>#VALUE!</v>
      </c>
      <c r="I735" s="236" t="e">
        <f>RIGHT(Заполните_Список!$F645,LEN(Заполните_Список!$F645)-(FIND(" ",Заполните_Список!$F645,FIND(" ",Заполните_Список!$F645,1)+1)))</f>
        <v>#VALUE!</v>
      </c>
      <c r="J735" s="236"/>
      <c r="K735" s="347"/>
      <c r="L735" s="236"/>
      <c r="M735" s="236">
        <f>Заполните_Список!L645</f>
        <v>0</v>
      </c>
      <c r="N735" s="259" t="str">
        <f t="shared" si="38"/>
        <v/>
      </c>
      <c r="O735" s="236">
        <f>Заполните_Список!I645</f>
        <v>0</v>
      </c>
      <c r="P735" s="243"/>
      <c r="Q735" s="243"/>
      <c r="R735" s="243"/>
      <c r="S735" s="243"/>
      <c r="T735" s="236">
        <f>Заполните_Список!N644</f>
        <v>0</v>
      </c>
      <c r="U735" s="236">
        <f>Заполните_Список!O644</f>
        <v>0</v>
      </c>
      <c r="V735" s="236">
        <f>Заполните_Список!P644</f>
        <v>0</v>
      </c>
      <c r="W735" s="236">
        <f>Заполните_Список!Q644</f>
        <v>0</v>
      </c>
      <c r="X735" s="236">
        <f>Заполните_Список!R644</f>
        <v>0</v>
      </c>
      <c r="Y735" s="236">
        <f>Заполните_Список!S644</f>
        <v>0</v>
      </c>
      <c r="Z735" s="236">
        <f>Заполните_Список!T644</f>
        <v>0</v>
      </c>
      <c r="AA735" s="236">
        <f>Заполните_Список!U644</f>
        <v>0</v>
      </c>
      <c r="AB735" s="236">
        <f>Заполните_Список!V644</f>
        <v>0</v>
      </c>
      <c r="AC735" s="236">
        <f>Заполните_Список!W644</f>
        <v>0</v>
      </c>
      <c r="AD735" s="236">
        <f>Заполните_Список!X644</f>
        <v>0</v>
      </c>
      <c r="AE735" s="236">
        <f>Заполните_Список!Y644</f>
        <v>0</v>
      </c>
      <c r="AF735" s="236">
        <f>Заполните_Список!Z644</f>
        <v>0</v>
      </c>
      <c r="AG735" s="236">
        <f>Заполните_Список!AA644</f>
        <v>0</v>
      </c>
      <c r="AH735" s="236">
        <f>Заполните_Список!AB644</f>
        <v>0</v>
      </c>
      <c r="AI735" s="236">
        <f>Заполните_Список!AC644</f>
        <v>0</v>
      </c>
      <c r="AJ735" s="236">
        <f>Заполните_Список!AD644</f>
        <v>0</v>
      </c>
      <c r="AK735" s="236">
        <f>Заполните_Список!AE644</f>
        <v>0</v>
      </c>
      <c r="AL735" s="236">
        <f>Заполните_Список!AF644</f>
        <v>0</v>
      </c>
      <c r="AM735" s="236">
        <f>Заполните_Список!AG644</f>
        <v>0</v>
      </c>
      <c r="AN735" s="236">
        <f>Заполните_Список!AH644</f>
        <v>0</v>
      </c>
      <c r="AO735" s="236">
        <f>Заполните_Список!AI644</f>
        <v>0</v>
      </c>
      <c r="AP735" s="236">
        <f>Заполните_Список!AJ644</f>
        <v>0</v>
      </c>
      <c r="AQ735" s="236">
        <f>Заполните_Список!AK644</f>
        <v>0</v>
      </c>
    </row>
    <row r="736" spans="1:43" ht="18.75" customHeight="1">
      <c r="A736" s="243">
        <f>Заполните_Список!$B645</f>
        <v>733</v>
      </c>
      <c r="B736" s="244">
        <f>Заполните_Список!$C646</f>
        <v>0</v>
      </c>
      <c r="C736" s="258" t="str">
        <f t="shared" si="36"/>
        <v/>
      </c>
      <c r="D736" s="244">
        <f>Заполните_Список!$G646</f>
        <v>0</v>
      </c>
      <c r="E736" s="236"/>
      <c r="F736" s="243">
        <f t="shared" si="37"/>
        <v>733</v>
      </c>
      <c r="G736" s="236" t="e">
        <f>LEFT(Заполните_Список!$F646,FIND(" ",Заполните_Список!$F646,1)-1)</f>
        <v>#VALUE!</v>
      </c>
      <c r="H736" s="236" t="e">
        <f>MID(Заполните_Список!$F646,FIND(" ",Заполните_Список!$F646,1)+1,(FIND(" ",Заполните_Список!$F646,FIND(" ",Заполните_Список!$F646,1)+1)-FIND(" ",Заполните_Список!$F646,1))-1)</f>
        <v>#VALUE!</v>
      </c>
      <c r="I736" s="236" t="e">
        <f>RIGHT(Заполните_Список!$F646,LEN(Заполните_Список!$F646)-(FIND(" ",Заполните_Список!$F646,FIND(" ",Заполните_Список!$F646,1)+1)))</f>
        <v>#VALUE!</v>
      </c>
      <c r="J736" s="236"/>
      <c r="K736" s="347"/>
      <c r="L736" s="236"/>
      <c r="M736" s="236">
        <f>Заполните_Список!L646</f>
        <v>0</v>
      </c>
      <c r="N736" s="259" t="str">
        <f t="shared" si="38"/>
        <v/>
      </c>
      <c r="O736" s="236">
        <f>Заполните_Список!I646</f>
        <v>0</v>
      </c>
      <c r="P736" s="243"/>
      <c r="Q736" s="243"/>
      <c r="R736" s="243"/>
      <c r="S736" s="243"/>
      <c r="T736" s="236">
        <f>Заполните_Список!N645</f>
        <v>0</v>
      </c>
      <c r="U736" s="236">
        <f>Заполните_Список!O645</f>
        <v>0</v>
      </c>
      <c r="V736" s="236">
        <f>Заполните_Список!P645</f>
        <v>0</v>
      </c>
      <c r="W736" s="236">
        <f>Заполните_Список!Q645</f>
        <v>0</v>
      </c>
      <c r="X736" s="236">
        <f>Заполните_Список!R645</f>
        <v>0</v>
      </c>
      <c r="Y736" s="236">
        <f>Заполните_Список!S645</f>
        <v>0</v>
      </c>
      <c r="Z736" s="236">
        <f>Заполните_Список!T645</f>
        <v>0</v>
      </c>
      <c r="AA736" s="236">
        <f>Заполните_Список!U645</f>
        <v>0</v>
      </c>
      <c r="AB736" s="236">
        <f>Заполните_Список!V645</f>
        <v>0</v>
      </c>
      <c r="AC736" s="236">
        <f>Заполните_Список!W645</f>
        <v>0</v>
      </c>
      <c r="AD736" s="236">
        <f>Заполните_Список!X645</f>
        <v>0</v>
      </c>
      <c r="AE736" s="236">
        <f>Заполните_Список!Y645</f>
        <v>0</v>
      </c>
      <c r="AF736" s="236">
        <f>Заполните_Список!Z645</f>
        <v>0</v>
      </c>
      <c r="AG736" s="236">
        <f>Заполните_Список!AA645</f>
        <v>0</v>
      </c>
      <c r="AH736" s="236">
        <f>Заполните_Список!AB645</f>
        <v>0</v>
      </c>
      <c r="AI736" s="236">
        <f>Заполните_Список!AC645</f>
        <v>0</v>
      </c>
      <c r="AJ736" s="236">
        <f>Заполните_Список!AD645</f>
        <v>0</v>
      </c>
      <c r="AK736" s="236">
        <f>Заполните_Список!AE645</f>
        <v>0</v>
      </c>
      <c r="AL736" s="236">
        <f>Заполните_Список!AF645</f>
        <v>0</v>
      </c>
      <c r="AM736" s="236">
        <f>Заполните_Список!AG645</f>
        <v>0</v>
      </c>
      <c r="AN736" s="236">
        <f>Заполните_Список!AH645</f>
        <v>0</v>
      </c>
      <c r="AO736" s="236">
        <f>Заполните_Список!AI645</f>
        <v>0</v>
      </c>
      <c r="AP736" s="236">
        <f>Заполните_Список!AJ645</f>
        <v>0</v>
      </c>
      <c r="AQ736" s="236">
        <f>Заполните_Список!AK645</f>
        <v>0</v>
      </c>
    </row>
    <row r="737" spans="1:43" ht="18.75" customHeight="1">
      <c r="A737" s="243">
        <f>Заполните_Список!$B646</f>
        <v>734</v>
      </c>
      <c r="B737" s="244">
        <f>Заполните_Список!$C647</f>
        <v>0</v>
      </c>
      <c r="C737" s="258" t="str">
        <f t="shared" si="36"/>
        <v/>
      </c>
      <c r="D737" s="244">
        <f>Заполните_Список!$G647</f>
        <v>0</v>
      </c>
      <c r="E737" s="236"/>
      <c r="F737" s="243">
        <f t="shared" si="37"/>
        <v>734</v>
      </c>
      <c r="G737" s="236" t="e">
        <f>LEFT(Заполните_Список!$F647,FIND(" ",Заполните_Список!$F647,1)-1)</f>
        <v>#VALUE!</v>
      </c>
      <c r="H737" s="236" t="e">
        <f>MID(Заполните_Список!$F647,FIND(" ",Заполните_Список!$F647,1)+1,(FIND(" ",Заполните_Список!$F647,FIND(" ",Заполните_Список!$F647,1)+1)-FIND(" ",Заполните_Список!$F647,1))-1)</f>
        <v>#VALUE!</v>
      </c>
      <c r="I737" s="236" t="e">
        <f>RIGHT(Заполните_Список!$F647,LEN(Заполните_Список!$F647)-(FIND(" ",Заполните_Список!$F647,FIND(" ",Заполните_Список!$F647,1)+1)))</f>
        <v>#VALUE!</v>
      </c>
      <c r="J737" s="236"/>
      <c r="K737" s="347"/>
      <c r="L737" s="236"/>
      <c r="M737" s="236">
        <f>Заполните_Список!L647</f>
        <v>0</v>
      </c>
      <c r="N737" s="259" t="str">
        <f t="shared" si="38"/>
        <v/>
      </c>
      <c r="O737" s="236">
        <f>Заполните_Список!I647</f>
        <v>0</v>
      </c>
      <c r="P737" s="243"/>
      <c r="Q737" s="243"/>
      <c r="R737" s="243"/>
      <c r="S737" s="243"/>
      <c r="T737" s="236">
        <f>Заполните_Список!N646</f>
        <v>0</v>
      </c>
      <c r="U737" s="236">
        <f>Заполните_Список!O646</f>
        <v>0</v>
      </c>
      <c r="V737" s="236">
        <f>Заполните_Список!P646</f>
        <v>0</v>
      </c>
      <c r="W737" s="236">
        <f>Заполните_Список!Q646</f>
        <v>0</v>
      </c>
      <c r="X737" s="236">
        <f>Заполните_Список!R646</f>
        <v>0</v>
      </c>
      <c r="Y737" s="236">
        <f>Заполните_Список!S646</f>
        <v>0</v>
      </c>
      <c r="Z737" s="236">
        <f>Заполните_Список!T646</f>
        <v>0</v>
      </c>
      <c r="AA737" s="236">
        <f>Заполните_Список!U646</f>
        <v>0</v>
      </c>
      <c r="AB737" s="236">
        <f>Заполните_Список!V646</f>
        <v>0</v>
      </c>
      <c r="AC737" s="236">
        <f>Заполните_Список!W646</f>
        <v>0</v>
      </c>
      <c r="AD737" s="236">
        <f>Заполните_Список!X646</f>
        <v>0</v>
      </c>
      <c r="AE737" s="236">
        <f>Заполните_Список!Y646</f>
        <v>0</v>
      </c>
      <c r="AF737" s="236">
        <f>Заполните_Список!Z646</f>
        <v>0</v>
      </c>
      <c r="AG737" s="236">
        <f>Заполните_Список!AA646</f>
        <v>0</v>
      </c>
      <c r="AH737" s="236">
        <f>Заполните_Список!AB646</f>
        <v>0</v>
      </c>
      <c r="AI737" s="236">
        <f>Заполните_Список!AC646</f>
        <v>0</v>
      </c>
      <c r="AJ737" s="236">
        <f>Заполните_Список!AD646</f>
        <v>0</v>
      </c>
      <c r="AK737" s="236">
        <f>Заполните_Список!AE646</f>
        <v>0</v>
      </c>
      <c r="AL737" s="236">
        <f>Заполните_Список!AF646</f>
        <v>0</v>
      </c>
      <c r="AM737" s="236">
        <f>Заполните_Список!AG646</f>
        <v>0</v>
      </c>
      <c r="AN737" s="236">
        <f>Заполните_Список!AH646</f>
        <v>0</v>
      </c>
      <c r="AO737" s="236">
        <f>Заполните_Список!AI646</f>
        <v>0</v>
      </c>
      <c r="AP737" s="236">
        <f>Заполните_Список!AJ646</f>
        <v>0</v>
      </c>
      <c r="AQ737" s="236">
        <f>Заполните_Список!AK646</f>
        <v>0</v>
      </c>
    </row>
    <row r="738" spans="1:43" ht="18.75" customHeight="1">
      <c r="A738" s="243">
        <f>Заполните_Список!$B647</f>
        <v>735</v>
      </c>
      <c r="B738" s="244">
        <f>Заполните_Список!$C648</f>
        <v>0</v>
      </c>
      <c r="C738" s="258" t="str">
        <f t="shared" si="36"/>
        <v/>
      </c>
      <c r="D738" s="244">
        <f>Заполните_Список!$G648</f>
        <v>0</v>
      </c>
      <c r="E738" s="236"/>
      <c r="F738" s="243">
        <f t="shared" si="37"/>
        <v>735</v>
      </c>
      <c r="G738" s="236" t="e">
        <f>LEFT(Заполните_Список!$F648,FIND(" ",Заполните_Список!$F648,1)-1)</f>
        <v>#VALUE!</v>
      </c>
      <c r="H738" s="236" t="e">
        <f>MID(Заполните_Список!$F648,FIND(" ",Заполните_Список!$F648,1)+1,(FIND(" ",Заполните_Список!$F648,FIND(" ",Заполните_Список!$F648,1)+1)-FIND(" ",Заполните_Список!$F648,1))-1)</f>
        <v>#VALUE!</v>
      </c>
      <c r="I738" s="236" t="e">
        <f>RIGHT(Заполните_Список!$F648,LEN(Заполните_Список!$F648)-(FIND(" ",Заполните_Список!$F648,FIND(" ",Заполните_Список!$F648,1)+1)))</f>
        <v>#VALUE!</v>
      </c>
      <c r="J738" s="236"/>
      <c r="K738" s="347"/>
      <c r="L738" s="236"/>
      <c r="M738" s="236">
        <f>Заполните_Список!L648</f>
        <v>0</v>
      </c>
      <c r="N738" s="259" t="str">
        <f t="shared" si="38"/>
        <v/>
      </c>
      <c r="O738" s="236">
        <f>Заполните_Список!I648</f>
        <v>0</v>
      </c>
      <c r="P738" s="243"/>
      <c r="Q738" s="243"/>
      <c r="R738" s="243"/>
      <c r="S738" s="243"/>
      <c r="T738" s="236">
        <f>Заполните_Список!N647</f>
        <v>0</v>
      </c>
      <c r="U738" s="236">
        <f>Заполните_Список!O647</f>
        <v>0</v>
      </c>
      <c r="V738" s="236">
        <f>Заполните_Список!P647</f>
        <v>0</v>
      </c>
      <c r="W738" s="236">
        <f>Заполните_Список!Q647</f>
        <v>0</v>
      </c>
      <c r="X738" s="236">
        <f>Заполните_Список!R647</f>
        <v>0</v>
      </c>
      <c r="Y738" s="236">
        <f>Заполните_Список!S647</f>
        <v>0</v>
      </c>
      <c r="Z738" s="236">
        <f>Заполните_Список!T647</f>
        <v>0</v>
      </c>
      <c r="AA738" s="236">
        <f>Заполните_Список!U647</f>
        <v>0</v>
      </c>
      <c r="AB738" s="236">
        <f>Заполните_Список!V647</f>
        <v>0</v>
      </c>
      <c r="AC738" s="236">
        <f>Заполните_Список!W647</f>
        <v>0</v>
      </c>
      <c r="AD738" s="236">
        <f>Заполните_Список!X647</f>
        <v>0</v>
      </c>
      <c r="AE738" s="236">
        <f>Заполните_Список!Y647</f>
        <v>0</v>
      </c>
      <c r="AF738" s="236">
        <f>Заполните_Список!Z647</f>
        <v>0</v>
      </c>
      <c r="AG738" s="236">
        <f>Заполните_Список!AA647</f>
        <v>0</v>
      </c>
      <c r="AH738" s="236">
        <f>Заполните_Список!AB647</f>
        <v>0</v>
      </c>
      <c r="AI738" s="236">
        <f>Заполните_Список!AC647</f>
        <v>0</v>
      </c>
      <c r="AJ738" s="236">
        <f>Заполните_Список!AD647</f>
        <v>0</v>
      </c>
      <c r="AK738" s="236">
        <f>Заполните_Список!AE647</f>
        <v>0</v>
      </c>
      <c r="AL738" s="236">
        <f>Заполните_Список!AF647</f>
        <v>0</v>
      </c>
      <c r="AM738" s="236">
        <f>Заполните_Список!AG647</f>
        <v>0</v>
      </c>
      <c r="AN738" s="236">
        <f>Заполните_Список!AH647</f>
        <v>0</v>
      </c>
      <c r="AO738" s="236">
        <f>Заполните_Список!AI647</f>
        <v>0</v>
      </c>
      <c r="AP738" s="236">
        <f>Заполните_Список!AJ647</f>
        <v>0</v>
      </c>
      <c r="AQ738" s="236">
        <f>Заполните_Список!AK647</f>
        <v>0</v>
      </c>
    </row>
    <row r="739" spans="1:43" ht="18.75" customHeight="1">
      <c r="A739" s="243">
        <f>Заполните_Список!$B648</f>
        <v>736</v>
      </c>
      <c r="B739" s="244">
        <f>Заполните_Список!$C649</f>
        <v>0</v>
      </c>
      <c r="C739" s="258" t="str">
        <f t="shared" si="36"/>
        <v/>
      </c>
      <c r="D739" s="244">
        <f>Заполните_Список!$G649</f>
        <v>0</v>
      </c>
      <c r="E739" s="236"/>
      <c r="F739" s="243">
        <f t="shared" si="37"/>
        <v>736</v>
      </c>
      <c r="G739" s="236" t="e">
        <f>LEFT(Заполните_Список!$F649,FIND(" ",Заполните_Список!$F649,1)-1)</f>
        <v>#VALUE!</v>
      </c>
      <c r="H739" s="236" t="e">
        <f>MID(Заполните_Список!$F649,FIND(" ",Заполните_Список!$F649,1)+1,(FIND(" ",Заполните_Список!$F649,FIND(" ",Заполните_Список!$F649,1)+1)-FIND(" ",Заполните_Список!$F649,1))-1)</f>
        <v>#VALUE!</v>
      </c>
      <c r="I739" s="236" t="e">
        <f>RIGHT(Заполните_Список!$F649,LEN(Заполните_Список!$F649)-(FIND(" ",Заполните_Список!$F649,FIND(" ",Заполните_Список!$F649,1)+1)))</f>
        <v>#VALUE!</v>
      </c>
      <c r="J739" s="236"/>
      <c r="K739" s="347"/>
      <c r="L739" s="236"/>
      <c r="M739" s="236">
        <f>Заполните_Список!L649</f>
        <v>0</v>
      </c>
      <c r="N739" s="259" t="str">
        <f t="shared" si="38"/>
        <v/>
      </c>
      <c r="O739" s="236">
        <f>Заполните_Список!I649</f>
        <v>0</v>
      </c>
      <c r="P739" s="243"/>
      <c r="Q739" s="243"/>
      <c r="R739" s="243"/>
      <c r="S739" s="243"/>
      <c r="T739" s="236">
        <f>Заполните_Список!N648</f>
        <v>0</v>
      </c>
      <c r="U739" s="236">
        <f>Заполните_Список!O648</f>
        <v>0</v>
      </c>
      <c r="V739" s="236">
        <f>Заполните_Список!P648</f>
        <v>0</v>
      </c>
      <c r="W739" s="236">
        <f>Заполните_Список!Q648</f>
        <v>0</v>
      </c>
      <c r="X739" s="236">
        <f>Заполните_Список!R648</f>
        <v>0</v>
      </c>
      <c r="Y739" s="236">
        <f>Заполните_Список!S648</f>
        <v>0</v>
      </c>
      <c r="Z739" s="236">
        <f>Заполните_Список!T648</f>
        <v>0</v>
      </c>
      <c r="AA739" s="236">
        <f>Заполните_Список!U648</f>
        <v>0</v>
      </c>
      <c r="AB739" s="236">
        <f>Заполните_Список!V648</f>
        <v>0</v>
      </c>
      <c r="AC739" s="236">
        <f>Заполните_Список!W648</f>
        <v>0</v>
      </c>
      <c r="AD739" s="236">
        <f>Заполните_Список!X648</f>
        <v>0</v>
      </c>
      <c r="AE739" s="236">
        <f>Заполните_Список!Y648</f>
        <v>0</v>
      </c>
      <c r="AF739" s="236">
        <f>Заполните_Список!Z648</f>
        <v>0</v>
      </c>
      <c r="AG739" s="236">
        <f>Заполните_Список!AA648</f>
        <v>0</v>
      </c>
      <c r="AH739" s="236">
        <f>Заполните_Список!AB648</f>
        <v>0</v>
      </c>
      <c r="AI739" s="236">
        <f>Заполните_Список!AC648</f>
        <v>0</v>
      </c>
      <c r="AJ739" s="236">
        <f>Заполните_Список!AD648</f>
        <v>0</v>
      </c>
      <c r="AK739" s="236">
        <f>Заполните_Список!AE648</f>
        <v>0</v>
      </c>
      <c r="AL739" s="236">
        <f>Заполните_Список!AF648</f>
        <v>0</v>
      </c>
      <c r="AM739" s="236">
        <f>Заполните_Список!AG648</f>
        <v>0</v>
      </c>
      <c r="AN739" s="236">
        <f>Заполните_Список!AH648</f>
        <v>0</v>
      </c>
      <c r="AO739" s="236">
        <f>Заполните_Список!AI648</f>
        <v>0</v>
      </c>
      <c r="AP739" s="236">
        <f>Заполните_Список!AJ648</f>
        <v>0</v>
      </c>
      <c r="AQ739" s="236">
        <f>Заполните_Список!AK648</f>
        <v>0</v>
      </c>
    </row>
    <row r="740" spans="1:43" ht="18.75" customHeight="1">
      <c r="A740" s="243">
        <f>Заполните_Список!$B649</f>
        <v>737</v>
      </c>
      <c r="B740" s="244">
        <f>Заполните_Список!$C650</f>
        <v>0</v>
      </c>
      <c r="C740" s="258" t="str">
        <f t="shared" si="36"/>
        <v/>
      </c>
      <c r="D740" s="244">
        <f>Заполните_Список!$G650</f>
        <v>0</v>
      </c>
      <c r="E740" s="236"/>
      <c r="F740" s="243">
        <f t="shared" si="37"/>
        <v>737</v>
      </c>
      <c r="G740" s="236" t="e">
        <f>LEFT(Заполните_Список!$F650,FIND(" ",Заполните_Список!$F650,1)-1)</f>
        <v>#VALUE!</v>
      </c>
      <c r="H740" s="236" t="e">
        <f>MID(Заполните_Список!$F650,FIND(" ",Заполните_Список!$F650,1)+1,(FIND(" ",Заполните_Список!$F650,FIND(" ",Заполните_Список!$F650,1)+1)-FIND(" ",Заполните_Список!$F650,1))-1)</f>
        <v>#VALUE!</v>
      </c>
      <c r="I740" s="236" t="e">
        <f>RIGHT(Заполните_Список!$F650,LEN(Заполните_Список!$F650)-(FIND(" ",Заполните_Список!$F650,FIND(" ",Заполните_Список!$F650,1)+1)))</f>
        <v>#VALUE!</v>
      </c>
      <c r="J740" s="236"/>
      <c r="K740" s="347"/>
      <c r="L740" s="236"/>
      <c r="M740" s="236">
        <f>Заполните_Список!L650</f>
        <v>0</v>
      </c>
      <c r="N740" s="259" t="str">
        <f t="shared" si="38"/>
        <v/>
      </c>
      <c r="O740" s="236">
        <f>Заполните_Список!I650</f>
        <v>0</v>
      </c>
      <c r="P740" s="243"/>
      <c r="Q740" s="243"/>
      <c r="R740" s="243"/>
      <c r="S740" s="243"/>
      <c r="T740" s="236">
        <f>Заполните_Список!N649</f>
        <v>0</v>
      </c>
      <c r="U740" s="236">
        <f>Заполните_Список!O649</f>
        <v>0</v>
      </c>
      <c r="V740" s="236">
        <f>Заполните_Список!P649</f>
        <v>0</v>
      </c>
      <c r="W740" s="236">
        <f>Заполните_Список!Q649</f>
        <v>0</v>
      </c>
      <c r="X740" s="236">
        <f>Заполните_Список!R649</f>
        <v>0</v>
      </c>
      <c r="Y740" s="236">
        <f>Заполните_Список!S649</f>
        <v>0</v>
      </c>
      <c r="Z740" s="236">
        <f>Заполните_Список!T649</f>
        <v>0</v>
      </c>
      <c r="AA740" s="236">
        <f>Заполните_Список!U649</f>
        <v>0</v>
      </c>
      <c r="AB740" s="236">
        <f>Заполните_Список!V649</f>
        <v>0</v>
      </c>
      <c r="AC740" s="236">
        <f>Заполните_Список!W649</f>
        <v>0</v>
      </c>
      <c r="AD740" s="236">
        <f>Заполните_Список!X649</f>
        <v>0</v>
      </c>
      <c r="AE740" s="236">
        <f>Заполните_Список!Y649</f>
        <v>0</v>
      </c>
      <c r="AF740" s="236">
        <f>Заполните_Список!Z649</f>
        <v>0</v>
      </c>
      <c r="AG740" s="236">
        <f>Заполните_Список!AA649</f>
        <v>0</v>
      </c>
      <c r="AH740" s="236">
        <f>Заполните_Список!AB649</f>
        <v>0</v>
      </c>
      <c r="AI740" s="236">
        <f>Заполните_Список!AC649</f>
        <v>0</v>
      </c>
      <c r="AJ740" s="236">
        <f>Заполните_Список!AD649</f>
        <v>0</v>
      </c>
      <c r="AK740" s="236">
        <f>Заполните_Список!AE649</f>
        <v>0</v>
      </c>
      <c r="AL740" s="236">
        <f>Заполните_Список!AF649</f>
        <v>0</v>
      </c>
      <c r="AM740" s="236">
        <f>Заполните_Список!AG649</f>
        <v>0</v>
      </c>
      <c r="AN740" s="236">
        <f>Заполните_Список!AH649</f>
        <v>0</v>
      </c>
      <c r="AO740" s="236">
        <f>Заполните_Список!AI649</f>
        <v>0</v>
      </c>
      <c r="AP740" s="236">
        <f>Заполните_Список!AJ649</f>
        <v>0</v>
      </c>
      <c r="AQ740" s="236">
        <f>Заполните_Список!AK649</f>
        <v>0</v>
      </c>
    </row>
    <row r="741" spans="1:43" ht="18.75" customHeight="1">
      <c r="A741" s="243">
        <f>Заполните_Список!$B650</f>
        <v>738</v>
      </c>
      <c r="B741" s="244">
        <f>Заполните_Список!$C651</f>
        <v>0</v>
      </c>
      <c r="C741" s="258" t="str">
        <f t="shared" si="36"/>
        <v/>
      </c>
      <c r="D741" s="244">
        <f>Заполните_Список!$G651</f>
        <v>0</v>
      </c>
      <c r="E741" s="236"/>
      <c r="F741" s="243">
        <f t="shared" si="37"/>
        <v>738</v>
      </c>
      <c r="G741" s="236" t="e">
        <f>LEFT(Заполните_Список!$F651,FIND(" ",Заполните_Список!$F651,1)-1)</f>
        <v>#VALUE!</v>
      </c>
      <c r="H741" s="236" t="e">
        <f>MID(Заполните_Список!$F651,FIND(" ",Заполните_Список!$F651,1)+1,(FIND(" ",Заполните_Список!$F651,FIND(" ",Заполните_Список!$F651,1)+1)-FIND(" ",Заполните_Список!$F651,1))-1)</f>
        <v>#VALUE!</v>
      </c>
      <c r="I741" s="236" t="e">
        <f>RIGHT(Заполните_Список!$F651,LEN(Заполните_Список!$F651)-(FIND(" ",Заполните_Список!$F651,FIND(" ",Заполните_Список!$F651,1)+1)))</f>
        <v>#VALUE!</v>
      </c>
      <c r="J741" s="236"/>
      <c r="K741" s="347"/>
      <c r="L741" s="236"/>
      <c r="M741" s="236">
        <f>Заполните_Список!L651</f>
        <v>0</v>
      </c>
      <c r="N741" s="259" t="str">
        <f t="shared" si="38"/>
        <v/>
      </c>
      <c r="O741" s="236">
        <f>Заполните_Список!I651</f>
        <v>0</v>
      </c>
      <c r="P741" s="243"/>
      <c r="Q741" s="243"/>
      <c r="R741" s="243"/>
      <c r="S741" s="243"/>
      <c r="T741" s="236">
        <f>Заполните_Список!N650</f>
        <v>0</v>
      </c>
      <c r="U741" s="236">
        <f>Заполните_Список!O650</f>
        <v>0</v>
      </c>
      <c r="V741" s="236">
        <f>Заполните_Список!P650</f>
        <v>0</v>
      </c>
      <c r="W741" s="236">
        <f>Заполните_Список!Q650</f>
        <v>0</v>
      </c>
      <c r="X741" s="236">
        <f>Заполните_Список!R650</f>
        <v>0</v>
      </c>
      <c r="Y741" s="236">
        <f>Заполните_Список!S650</f>
        <v>0</v>
      </c>
      <c r="Z741" s="236">
        <f>Заполните_Список!T650</f>
        <v>0</v>
      </c>
      <c r="AA741" s="236">
        <f>Заполните_Список!U650</f>
        <v>0</v>
      </c>
      <c r="AB741" s="236">
        <f>Заполните_Список!V650</f>
        <v>0</v>
      </c>
      <c r="AC741" s="236">
        <f>Заполните_Список!W650</f>
        <v>0</v>
      </c>
      <c r="AD741" s="236">
        <f>Заполните_Список!X650</f>
        <v>0</v>
      </c>
      <c r="AE741" s="236">
        <f>Заполните_Список!Y650</f>
        <v>0</v>
      </c>
      <c r="AF741" s="236">
        <f>Заполните_Список!Z650</f>
        <v>0</v>
      </c>
      <c r="AG741" s="236">
        <f>Заполните_Список!AA650</f>
        <v>0</v>
      </c>
      <c r="AH741" s="236">
        <f>Заполните_Список!AB650</f>
        <v>0</v>
      </c>
      <c r="AI741" s="236">
        <f>Заполните_Список!AC650</f>
        <v>0</v>
      </c>
      <c r="AJ741" s="236">
        <f>Заполните_Список!AD650</f>
        <v>0</v>
      </c>
      <c r="AK741" s="236">
        <f>Заполните_Список!AE650</f>
        <v>0</v>
      </c>
      <c r="AL741" s="236">
        <f>Заполните_Список!AF650</f>
        <v>0</v>
      </c>
      <c r="AM741" s="236">
        <f>Заполните_Список!AG650</f>
        <v>0</v>
      </c>
      <c r="AN741" s="236">
        <f>Заполните_Список!AH650</f>
        <v>0</v>
      </c>
      <c r="AO741" s="236">
        <f>Заполните_Список!AI650</f>
        <v>0</v>
      </c>
      <c r="AP741" s="236">
        <f>Заполните_Список!AJ650</f>
        <v>0</v>
      </c>
      <c r="AQ741" s="236">
        <f>Заполните_Список!AK650</f>
        <v>0</v>
      </c>
    </row>
    <row r="742" spans="1:43" ht="18.75" customHeight="1">
      <c r="A742" s="243">
        <f>Заполните_Список!$B651</f>
        <v>739</v>
      </c>
      <c r="B742" s="244">
        <f>Заполните_Список!$C652</f>
        <v>0</v>
      </c>
      <c r="C742" s="258" t="str">
        <f t="shared" si="36"/>
        <v/>
      </c>
      <c r="D742" s="244">
        <f>Заполните_Список!$G652</f>
        <v>0</v>
      </c>
      <c r="E742" s="236"/>
      <c r="F742" s="243">
        <f t="shared" si="37"/>
        <v>739</v>
      </c>
      <c r="G742" s="236" t="e">
        <f>LEFT(Заполните_Список!$F652,FIND(" ",Заполните_Список!$F652,1)-1)</f>
        <v>#VALUE!</v>
      </c>
      <c r="H742" s="236" t="e">
        <f>MID(Заполните_Список!$F652,FIND(" ",Заполните_Список!$F652,1)+1,(FIND(" ",Заполните_Список!$F652,FIND(" ",Заполните_Список!$F652,1)+1)-FIND(" ",Заполните_Список!$F652,1))-1)</f>
        <v>#VALUE!</v>
      </c>
      <c r="I742" s="236" t="e">
        <f>RIGHT(Заполните_Список!$F652,LEN(Заполните_Список!$F652)-(FIND(" ",Заполните_Список!$F652,FIND(" ",Заполните_Список!$F652,1)+1)))</f>
        <v>#VALUE!</v>
      </c>
      <c r="J742" s="236"/>
      <c r="K742" s="347"/>
      <c r="L742" s="236"/>
      <c r="M742" s="236">
        <f>Заполните_Список!L652</f>
        <v>0</v>
      </c>
      <c r="N742" s="259" t="str">
        <f t="shared" si="38"/>
        <v/>
      </c>
      <c r="O742" s="236">
        <f>Заполните_Список!I652</f>
        <v>0</v>
      </c>
      <c r="P742" s="243"/>
      <c r="Q742" s="243"/>
      <c r="R742" s="243"/>
      <c r="S742" s="243"/>
      <c r="T742" s="236">
        <f>Заполните_Список!N651</f>
        <v>0</v>
      </c>
      <c r="U742" s="236">
        <f>Заполните_Список!O651</f>
        <v>0</v>
      </c>
      <c r="V742" s="236">
        <f>Заполните_Список!P651</f>
        <v>0</v>
      </c>
      <c r="W742" s="236">
        <f>Заполните_Список!Q651</f>
        <v>0</v>
      </c>
      <c r="X742" s="236">
        <f>Заполните_Список!R651</f>
        <v>0</v>
      </c>
      <c r="Y742" s="236">
        <f>Заполните_Список!S651</f>
        <v>0</v>
      </c>
      <c r="Z742" s="236">
        <f>Заполните_Список!T651</f>
        <v>0</v>
      </c>
      <c r="AA742" s="236">
        <f>Заполните_Список!U651</f>
        <v>0</v>
      </c>
      <c r="AB742" s="236">
        <f>Заполните_Список!V651</f>
        <v>0</v>
      </c>
      <c r="AC742" s="236">
        <f>Заполните_Список!W651</f>
        <v>0</v>
      </c>
      <c r="AD742" s="236">
        <f>Заполните_Список!X651</f>
        <v>0</v>
      </c>
      <c r="AE742" s="236">
        <f>Заполните_Список!Y651</f>
        <v>0</v>
      </c>
      <c r="AF742" s="236">
        <f>Заполните_Список!Z651</f>
        <v>0</v>
      </c>
      <c r="AG742" s="236">
        <f>Заполните_Список!AA651</f>
        <v>0</v>
      </c>
      <c r="AH742" s="236">
        <f>Заполните_Список!AB651</f>
        <v>0</v>
      </c>
      <c r="AI742" s="236">
        <f>Заполните_Список!AC651</f>
        <v>0</v>
      </c>
      <c r="AJ742" s="236">
        <f>Заполните_Список!AD651</f>
        <v>0</v>
      </c>
      <c r="AK742" s="236">
        <f>Заполните_Список!AE651</f>
        <v>0</v>
      </c>
      <c r="AL742" s="236">
        <f>Заполните_Список!AF651</f>
        <v>0</v>
      </c>
      <c r="AM742" s="236">
        <f>Заполните_Список!AG651</f>
        <v>0</v>
      </c>
      <c r="AN742" s="236">
        <f>Заполните_Список!AH651</f>
        <v>0</v>
      </c>
      <c r="AO742" s="236">
        <f>Заполните_Список!AI651</f>
        <v>0</v>
      </c>
      <c r="AP742" s="236">
        <f>Заполните_Список!AJ651</f>
        <v>0</v>
      </c>
      <c r="AQ742" s="236">
        <f>Заполните_Список!AK651</f>
        <v>0</v>
      </c>
    </row>
    <row r="743" spans="1:43" ht="18.75" customHeight="1">
      <c r="A743" s="243">
        <f>Заполните_Список!$B652</f>
        <v>740</v>
      </c>
      <c r="B743" s="244">
        <f>Заполните_Список!$C653</f>
        <v>0</v>
      </c>
      <c r="C743" s="258" t="str">
        <f t="shared" si="36"/>
        <v/>
      </c>
      <c r="D743" s="244">
        <f>Заполните_Список!$G653</f>
        <v>0</v>
      </c>
      <c r="E743" s="236"/>
      <c r="F743" s="243">
        <f t="shared" si="37"/>
        <v>740</v>
      </c>
      <c r="G743" s="236" t="e">
        <f>LEFT(Заполните_Список!$F653,FIND(" ",Заполните_Список!$F653,1)-1)</f>
        <v>#VALUE!</v>
      </c>
      <c r="H743" s="236" t="e">
        <f>MID(Заполните_Список!$F653,FIND(" ",Заполните_Список!$F653,1)+1,(FIND(" ",Заполните_Список!$F653,FIND(" ",Заполните_Список!$F653,1)+1)-FIND(" ",Заполните_Список!$F653,1))-1)</f>
        <v>#VALUE!</v>
      </c>
      <c r="I743" s="236" t="e">
        <f>RIGHT(Заполните_Список!$F653,LEN(Заполните_Список!$F653)-(FIND(" ",Заполните_Список!$F653,FIND(" ",Заполните_Список!$F653,1)+1)))</f>
        <v>#VALUE!</v>
      </c>
      <c r="J743" s="236"/>
      <c r="K743" s="347"/>
      <c r="L743" s="236"/>
      <c r="M743" s="236">
        <f>Заполните_Список!L653</f>
        <v>0</v>
      </c>
      <c r="N743" s="259" t="str">
        <f t="shared" si="38"/>
        <v/>
      </c>
      <c r="O743" s="236">
        <f>Заполните_Список!I653</f>
        <v>0</v>
      </c>
      <c r="P743" s="243"/>
      <c r="Q743" s="243"/>
      <c r="R743" s="243"/>
      <c r="S743" s="243"/>
      <c r="T743" s="236">
        <f>Заполните_Список!N652</f>
        <v>0</v>
      </c>
      <c r="U743" s="236">
        <f>Заполните_Список!O652</f>
        <v>0</v>
      </c>
      <c r="V743" s="236">
        <f>Заполните_Список!P652</f>
        <v>0</v>
      </c>
      <c r="W743" s="236">
        <f>Заполните_Список!Q652</f>
        <v>0</v>
      </c>
      <c r="X743" s="236">
        <f>Заполните_Список!R652</f>
        <v>0</v>
      </c>
      <c r="Y743" s="236">
        <f>Заполните_Список!S652</f>
        <v>0</v>
      </c>
      <c r="Z743" s="236">
        <f>Заполните_Список!T652</f>
        <v>0</v>
      </c>
      <c r="AA743" s="236">
        <f>Заполните_Список!U652</f>
        <v>0</v>
      </c>
      <c r="AB743" s="236">
        <f>Заполните_Список!V652</f>
        <v>0</v>
      </c>
      <c r="AC743" s="236">
        <f>Заполните_Список!W652</f>
        <v>0</v>
      </c>
      <c r="AD743" s="236">
        <f>Заполните_Список!X652</f>
        <v>0</v>
      </c>
      <c r="AE743" s="236">
        <f>Заполните_Список!Y652</f>
        <v>0</v>
      </c>
      <c r="AF743" s="236">
        <f>Заполните_Список!Z652</f>
        <v>0</v>
      </c>
      <c r="AG743" s="236">
        <f>Заполните_Список!AA652</f>
        <v>0</v>
      </c>
      <c r="AH743" s="236">
        <f>Заполните_Список!AB652</f>
        <v>0</v>
      </c>
      <c r="AI743" s="236">
        <f>Заполните_Список!AC652</f>
        <v>0</v>
      </c>
      <c r="AJ743" s="236">
        <f>Заполните_Список!AD652</f>
        <v>0</v>
      </c>
      <c r="AK743" s="236">
        <f>Заполните_Список!AE652</f>
        <v>0</v>
      </c>
      <c r="AL743" s="236">
        <f>Заполните_Список!AF652</f>
        <v>0</v>
      </c>
      <c r="AM743" s="236">
        <f>Заполните_Список!AG652</f>
        <v>0</v>
      </c>
      <c r="AN743" s="236">
        <f>Заполните_Список!AH652</f>
        <v>0</v>
      </c>
      <c r="AO743" s="236">
        <f>Заполните_Список!AI652</f>
        <v>0</v>
      </c>
      <c r="AP743" s="236">
        <f>Заполните_Список!AJ652</f>
        <v>0</v>
      </c>
      <c r="AQ743" s="236">
        <f>Заполните_Список!AK652</f>
        <v>0</v>
      </c>
    </row>
    <row r="744" spans="1:43" ht="18.75" customHeight="1">
      <c r="A744" s="243">
        <f>Заполните_Список!$B653</f>
        <v>741</v>
      </c>
      <c r="B744" s="244">
        <f>Заполните_Список!$C654</f>
        <v>0</v>
      </c>
      <c r="C744" s="258" t="str">
        <f t="shared" si="36"/>
        <v/>
      </c>
      <c r="D744" s="244">
        <f>Заполните_Список!$G654</f>
        <v>0</v>
      </c>
      <c r="E744" s="236"/>
      <c r="F744" s="243">
        <f t="shared" si="37"/>
        <v>741</v>
      </c>
      <c r="G744" s="236" t="e">
        <f>LEFT(Заполните_Список!$F654,FIND(" ",Заполните_Список!$F654,1)-1)</f>
        <v>#VALUE!</v>
      </c>
      <c r="H744" s="236" t="e">
        <f>MID(Заполните_Список!$F654,FIND(" ",Заполните_Список!$F654,1)+1,(FIND(" ",Заполните_Список!$F654,FIND(" ",Заполните_Список!$F654,1)+1)-FIND(" ",Заполните_Список!$F654,1))-1)</f>
        <v>#VALUE!</v>
      </c>
      <c r="I744" s="236" t="e">
        <f>RIGHT(Заполните_Список!$F654,LEN(Заполните_Список!$F654)-(FIND(" ",Заполните_Список!$F654,FIND(" ",Заполните_Список!$F654,1)+1)))</f>
        <v>#VALUE!</v>
      </c>
      <c r="J744" s="236"/>
      <c r="K744" s="347"/>
      <c r="L744" s="236"/>
      <c r="M744" s="236">
        <f>Заполните_Список!L654</f>
        <v>0</v>
      </c>
      <c r="N744" s="259" t="str">
        <f t="shared" si="38"/>
        <v/>
      </c>
      <c r="O744" s="236">
        <f>Заполните_Список!I654</f>
        <v>0</v>
      </c>
      <c r="P744" s="243"/>
      <c r="Q744" s="243"/>
      <c r="R744" s="243"/>
      <c r="S744" s="243"/>
      <c r="T744" s="236">
        <f>Заполните_Список!N653</f>
        <v>0</v>
      </c>
      <c r="U744" s="236">
        <f>Заполните_Список!O653</f>
        <v>0</v>
      </c>
      <c r="V744" s="236">
        <f>Заполните_Список!P653</f>
        <v>0</v>
      </c>
      <c r="W744" s="236">
        <f>Заполните_Список!Q653</f>
        <v>0</v>
      </c>
      <c r="X744" s="236">
        <f>Заполните_Список!R653</f>
        <v>0</v>
      </c>
      <c r="Y744" s="236">
        <f>Заполните_Список!S653</f>
        <v>0</v>
      </c>
      <c r="Z744" s="236">
        <f>Заполните_Список!T653</f>
        <v>0</v>
      </c>
      <c r="AA744" s="236">
        <f>Заполните_Список!U653</f>
        <v>0</v>
      </c>
      <c r="AB744" s="236">
        <f>Заполните_Список!V653</f>
        <v>0</v>
      </c>
      <c r="AC744" s="236">
        <f>Заполните_Список!W653</f>
        <v>0</v>
      </c>
      <c r="AD744" s="236">
        <f>Заполните_Список!X653</f>
        <v>0</v>
      </c>
      <c r="AE744" s="236">
        <f>Заполните_Список!Y653</f>
        <v>0</v>
      </c>
      <c r="AF744" s="236">
        <f>Заполните_Список!Z653</f>
        <v>0</v>
      </c>
      <c r="AG744" s="236">
        <f>Заполните_Список!AA653</f>
        <v>0</v>
      </c>
      <c r="AH744" s="236">
        <f>Заполните_Список!AB653</f>
        <v>0</v>
      </c>
      <c r="AI744" s="236">
        <f>Заполните_Список!AC653</f>
        <v>0</v>
      </c>
      <c r="AJ744" s="236">
        <f>Заполните_Список!AD653</f>
        <v>0</v>
      </c>
      <c r="AK744" s="236">
        <f>Заполните_Список!AE653</f>
        <v>0</v>
      </c>
      <c r="AL744" s="236">
        <f>Заполните_Список!AF653</f>
        <v>0</v>
      </c>
      <c r="AM744" s="236">
        <f>Заполните_Список!AG653</f>
        <v>0</v>
      </c>
      <c r="AN744" s="236">
        <f>Заполните_Список!AH653</f>
        <v>0</v>
      </c>
      <c r="AO744" s="236">
        <f>Заполните_Список!AI653</f>
        <v>0</v>
      </c>
      <c r="AP744" s="236">
        <f>Заполните_Список!AJ653</f>
        <v>0</v>
      </c>
      <c r="AQ744" s="236">
        <f>Заполните_Список!AK653</f>
        <v>0</v>
      </c>
    </row>
    <row r="745" spans="1:43" ht="18.75" customHeight="1">
      <c r="A745" s="243">
        <f>Заполните_Список!$B654</f>
        <v>742</v>
      </c>
      <c r="B745" s="244">
        <f>Заполните_Список!$C655</f>
        <v>0</v>
      </c>
      <c r="C745" s="258" t="str">
        <f t="shared" si="36"/>
        <v/>
      </c>
      <c r="D745" s="244">
        <f>Заполните_Список!$G655</f>
        <v>0</v>
      </c>
      <c r="E745" s="236"/>
      <c r="F745" s="243">
        <f t="shared" si="37"/>
        <v>742</v>
      </c>
      <c r="G745" s="236" t="e">
        <f>LEFT(Заполните_Список!$F655,FIND(" ",Заполните_Список!$F655,1)-1)</f>
        <v>#VALUE!</v>
      </c>
      <c r="H745" s="236" t="e">
        <f>MID(Заполните_Список!$F655,FIND(" ",Заполните_Список!$F655,1)+1,(FIND(" ",Заполните_Список!$F655,FIND(" ",Заполните_Список!$F655,1)+1)-FIND(" ",Заполните_Список!$F655,1))-1)</f>
        <v>#VALUE!</v>
      </c>
      <c r="I745" s="236" t="e">
        <f>RIGHT(Заполните_Список!$F655,LEN(Заполните_Список!$F655)-(FIND(" ",Заполните_Список!$F655,FIND(" ",Заполните_Список!$F655,1)+1)))</f>
        <v>#VALUE!</v>
      </c>
      <c r="J745" s="236"/>
      <c r="K745" s="347"/>
      <c r="L745" s="236"/>
      <c r="M745" s="236">
        <f>Заполните_Список!L655</f>
        <v>0</v>
      </c>
      <c r="N745" s="259" t="str">
        <f t="shared" si="38"/>
        <v/>
      </c>
      <c r="O745" s="236">
        <f>Заполните_Список!I655</f>
        <v>0</v>
      </c>
      <c r="P745" s="243"/>
      <c r="Q745" s="243"/>
      <c r="R745" s="243"/>
      <c r="S745" s="243"/>
      <c r="T745" s="236">
        <f>Заполните_Список!N654</f>
        <v>0</v>
      </c>
      <c r="U745" s="236">
        <f>Заполните_Список!O654</f>
        <v>0</v>
      </c>
      <c r="V745" s="236">
        <f>Заполните_Список!P654</f>
        <v>0</v>
      </c>
      <c r="W745" s="236">
        <f>Заполните_Список!Q654</f>
        <v>0</v>
      </c>
      <c r="X745" s="236">
        <f>Заполните_Список!R654</f>
        <v>0</v>
      </c>
      <c r="Y745" s="236">
        <f>Заполните_Список!S654</f>
        <v>0</v>
      </c>
      <c r="Z745" s="236">
        <f>Заполните_Список!T654</f>
        <v>0</v>
      </c>
      <c r="AA745" s="236">
        <f>Заполните_Список!U654</f>
        <v>0</v>
      </c>
      <c r="AB745" s="236">
        <f>Заполните_Список!V654</f>
        <v>0</v>
      </c>
      <c r="AC745" s="236">
        <f>Заполните_Список!W654</f>
        <v>0</v>
      </c>
      <c r="AD745" s="236">
        <f>Заполните_Список!X654</f>
        <v>0</v>
      </c>
      <c r="AE745" s="236">
        <f>Заполните_Список!Y654</f>
        <v>0</v>
      </c>
      <c r="AF745" s="236">
        <f>Заполните_Список!Z654</f>
        <v>0</v>
      </c>
      <c r="AG745" s="236">
        <f>Заполните_Список!AA654</f>
        <v>0</v>
      </c>
      <c r="AH745" s="236">
        <f>Заполните_Список!AB654</f>
        <v>0</v>
      </c>
      <c r="AI745" s="236">
        <f>Заполните_Список!AC654</f>
        <v>0</v>
      </c>
      <c r="AJ745" s="236">
        <f>Заполните_Список!AD654</f>
        <v>0</v>
      </c>
      <c r="AK745" s="236">
        <f>Заполните_Список!AE654</f>
        <v>0</v>
      </c>
      <c r="AL745" s="236">
        <f>Заполните_Список!AF654</f>
        <v>0</v>
      </c>
      <c r="AM745" s="236">
        <f>Заполните_Список!AG654</f>
        <v>0</v>
      </c>
      <c r="AN745" s="236">
        <f>Заполните_Список!AH654</f>
        <v>0</v>
      </c>
      <c r="AO745" s="236">
        <f>Заполните_Список!AI654</f>
        <v>0</v>
      </c>
      <c r="AP745" s="236">
        <f>Заполните_Список!AJ654</f>
        <v>0</v>
      </c>
      <c r="AQ745" s="236">
        <f>Заполните_Список!AK654</f>
        <v>0</v>
      </c>
    </row>
    <row r="746" spans="1:43" ht="18.75" customHeight="1">
      <c r="A746" s="243">
        <f>Заполните_Список!$B655</f>
        <v>743</v>
      </c>
      <c r="B746" s="244">
        <f>Заполните_Список!$C656</f>
        <v>0</v>
      </c>
      <c r="C746" s="258" t="str">
        <f t="shared" si="36"/>
        <v/>
      </c>
      <c r="D746" s="244">
        <f>Заполните_Список!$G656</f>
        <v>0</v>
      </c>
      <c r="E746" s="236"/>
      <c r="F746" s="243">
        <f t="shared" si="37"/>
        <v>743</v>
      </c>
      <c r="G746" s="236" t="e">
        <f>LEFT(Заполните_Список!$F656,FIND(" ",Заполните_Список!$F656,1)-1)</f>
        <v>#VALUE!</v>
      </c>
      <c r="H746" s="236" t="e">
        <f>MID(Заполните_Список!$F656,FIND(" ",Заполните_Список!$F656,1)+1,(FIND(" ",Заполните_Список!$F656,FIND(" ",Заполните_Список!$F656,1)+1)-FIND(" ",Заполните_Список!$F656,1))-1)</f>
        <v>#VALUE!</v>
      </c>
      <c r="I746" s="236" t="e">
        <f>RIGHT(Заполните_Список!$F656,LEN(Заполните_Список!$F656)-(FIND(" ",Заполните_Список!$F656,FIND(" ",Заполните_Список!$F656,1)+1)))</f>
        <v>#VALUE!</v>
      </c>
      <c r="J746" s="236"/>
      <c r="K746" s="347"/>
      <c r="L746" s="236"/>
      <c r="M746" s="236">
        <f>Заполните_Список!L656</f>
        <v>0</v>
      </c>
      <c r="N746" s="259" t="str">
        <f t="shared" si="38"/>
        <v/>
      </c>
      <c r="O746" s="236">
        <f>Заполните_Список!I656</f>
        <v>0</v>
      </c>
      <c r="P746" s="243"/>
      <c r="Q746" s="243"/>
      <c r="R746" s="243"/>
      <c r="S746" s="243"/>
      <c r="T746" s="236">
        <f>Заполните_Список!N655</f>
        <v>0</v>
      </c>
      <c r="U746" s="236">
        <f>Заполните_Список!O655</f>
        <v>0</v>
      </c>
      <c r="V746" s="236">
        <f>Заполните_Список!P655</f>
        <v>0</v>
      </c>
      <c r="W746" s="236">
        <f>Заполните_Список!Q655</f>
        <v>0</v>
      </c>
      <c r="X746" s="236">
        <f>Заполните_Список!R655</f>
        <v>0</v>
      </c>
      <c r="Y746" s="236">
        <f>Заполните_Список!S655</f>
        <v>0</v>
      </c>
      <c r="Z746" s="236">
        <f>Заполните_Список!T655</f>
        <v>0</v>
      </c>
      <c r="AA746" s="236">
        <f>Заполните_Список!U655</f>
        <v>0</v>
      </c>
      <c r="AB746" s="236">
        <f>Заполните_Список!V655</f>
        <v>0</v>
      </c>
      <c r="AC746" s="236">
        <f>Заполните_Список!W655</f>
        <v>0</v>
      </c>
      <c r="AD746" s="236">
        <f>Заполните_Список!X655</f>
        <v>0</v>
      </c>
      <c r="AE746" s="236">
        <f>Заполните_Список!Y655</f>
        <v>0</v>
      </c>
      <c r="AF746" s="236">
        <f>Заполните_Список!Z655</f>
        <v>0</v>
      </c>
      <c r="AG746" s="236">
        <f>Заполните_Список!AA655</f>
        <v>0</v>
      </c>
      <c r="AH746" s="236">
        <f>Заполните_Список!AB655</f>
        <v>0</v>
      </c>
      <c r="AI746" s="236">
        <f>Заполните_Список!AC655</f>
        <v>0</v>
      </c>
      <c r="AJ746" s="236">
        <f>Заполните_Список!AD655</f>
        <v>0</v>
      </c>
      <c r="AK746" s="236">
        <f>Заполните_Список!AE655</f>
        <v>0</v>
      </c>
      <c r="AL746" s="236">
        <f>Заполните_Список!AF655</f>
        <v>0</v>
      </c>
      <c r="AM746" s="236">
        <f>Заполните_Список!AG655</f>
        <v>0</v>
      </c>
      <c r="AN746" s="236">
        <f>Заполните_Список!AH655</f>
        <v>0</v>
      </c>
      <c r="AO746" s="236">
        <f>Заполните_Список!AI655</f>
        <v>0</v>
      </c>
      <c r="AP746" s="236">
        <f>Заполните_Список!AJ655</f>
        <v>0</v>
      </c>
      <c r="AQ746" s="236">
        <f>Заполните_Список!AK655</f>
        <v>0</v>
      </c>
    </row>
    <row r="747" spans="1:43" ht="18.75" customHeight="1">
      <c r="A747" s="243">
        <f>Заполните_Список!$B656</f>
        <v>744</v>
      </c>
      <c r="B747" s="244">
        <f>Заполните_Список!$C657</f>
        <v>0</v>
      </c>
      <c r="C747" s="258" t="str">
        <f t="shared" si="36"/>
        <v/>
      </c>
      <c r="D747" s="244">
        <f>Заполните_Список!$G657</f>
        <v>0</v>
      </c>
      <c r="E747" s="236"/>
      <c r="F747" s="243">
        <f t="shared" si="37"/>
        <v>744</v>
      </c>
      <c r="G747" s="236" t="e">
        <f>LEFT(Заполните_Список!$F657,FIND(" ",Заполните_Список!$F657,1)-1)</f>
        <v>#VALUE!</v>
      </c>
      <c r="H747" s="236" t="e">
        <f>MID(Заполните_Список!$F657,FIND(" ",Заполните_Список!$F657,1)+1,(FIND(" ",Заполните_Список!$F657,FIND(" ",Заполните_Список!$F657,1)+1)-FIND(" ",Заполните_Список!$F657,1))-1)</f>
        <v>#VALUE!</v>
      </c>
      <c r="I747" s="236" t="e">
        <f>RIGHT(Заполните_Список!$F657,LEN(Заполните_Список!$F657)-(FIND(" ",Заполните_Список!$F657,FIND(" ",Заполните_Список!$F657,1)+1)))</f>
        <v>#VALUE!</v>
      </c>
      <c r="J747" s="236"/>
      <c r="K747" s="347"/>
      <c r="L747" s="236"/>
      <c r="M747" s="236">
        <f>Заполните_Список!L657</f>
        <v>0</v>
      </c>
      <c r="N747" s="259" t="str">
        <f t="shared" si="38"/>
        <v/>
      </c>
      <c r="O747" s="236">
        <f>Заполните_Список!I657</f>
        <v>0</v>
      </c>
      <c r="P747" s="243"/>
      <c r="Q747" s="243"/>
      <c r="R747" s="243"/>
      <c r="S747" s="243"/>
      <c r="T747" s="236">
        <f>Заполните_Список!N656</f>
        <v>0</v>
      </c>
      <c r="U747" s="236">
        <f>Заполните_Список!O656</f>
        <v>0</v>
      </c>
      <c r="V747" s="236">
        <f>Заполните_Список!P656</f>
        <v>0</v>
      </c>
      <c r="W747" s="236">
        <f>Заполните_Список!Q656</f>
        <v>0</v>
      </c>
      <c r="X747" s="236">
        <f>Заполните_Список!R656</f>
        <v>0</v>
      </c>
      <c r="Y747" s="236">
        <f>Заполните_Список!S656</f>
        <v>0</v>
      </c>
      <c r="Z747" s="236">
        <f>Заполните_Список!T656</f>
        <v>0</v>
      </c>
      <c r="AA747" s="236">
        <f>Заполните_Список!U656</f>
        <v>0</v>
      </c>
      <c r="AB747" s="236">
        <f>Заполните_Список!V656</f>
        <v>0</v>
      </c>
      <c r="AC747" s="236">
        <f>Заполните_Список!W656</f>
        <v>0</v>
      </c>
      <c r="AD747" s="236">
        <f>Заполните_Список!X656</f>
        <v>0</v>
      </c>
      <c r="AE747" s="236">
        <f>Заполните_Список!Y656</f>
        <v>0</v>
      </c>
      <c r="AF747" s="236">
        <f>Заполните_Список!Z656</f>
        <v>0</v>
      </c>
      <c r="AG747" s="236">
        <f>Заполните_Список!AA656</f>
        <v>0</v>
      </c>
      <c r="AH747" s="236">
        <f>Заполните_Список!AB656</f>
        <v>0</v>
      </c>
      <c r="AI747" s="236">
        <f>Заполните_Список!AC656</f>
        <v>0</v>
      </c>
      <c r="AJ747" s="236">
        <f>Заполните_Список!AD656</f>
        <v>0</v>
      </c>
      <c r="AK747" s="236">
        <f>Заполните_Список!AE656</f>
        <v>0</v>
      </c>
      <c r="AL747" s="236">
        <f>Заполните_Список!AF656</f>
        <v>0</v>
      </c>
      <c r="AM747" s="236">
        <f>Заполните_Список!AG656</f>
        <v>0</v>
      </c>
      <c r="AN747" s="236">
        <f>Заполните_Список!AH656</f>
        <v>0</v>
      </c>
      <c r="AO747" s="236">
        <f>Заполните_Список!AI656</f>
        <v>0</v>
      </c>
      <c r="AP747" s="236">
        <f>Заполните_Список!AJ656</f>
        <v>0</v>
      </c>
      <c r="AQ747" s="236">
        <f>Заполните_Список!AK656</f>
        <v>0</v>
      </c>
    </row>
    <row r="748" spans="1:43" ht="18.75" customHeight="1">
      <c r="A748" s="243">
        <f>Заполните_Список!$B657</f>
        <v>745</v>
      </c>
      <c r="B748" s="244">
        <f>Заполните_Список!$C658</f>
        <v>0</v>
      </c>
      <c r="C748" s="258" t="str">
        <f t="shared" si="36"/>
        <v/>
      </c>
      <c r="D748" s="244">
        <f>Заполните_Список!$G658</f>
        <v>0</v>
      </c>
      <c r="E748" s="236"/>
      <c r="F748" s="243">
        <f t="shared" si="37"/>
        <v>745</v>
      </c>
      <c r="G748" s="236" t="e">
        <f>LEFT(Заполните_Список!$F658,FIND(" ",Заполните_Список!$F658,1)-1)</f>
        <v>#VALUE!</v>
      </c>
      <c r="H748" s="236" t="e">
        <f>MID(Заполните_Список!$F658,FIND(" ",Заполните_Список!$F658,1)+1,(FIND(" ",Заполните_Список!$F658,FIND(" ",Заполните_Список!$F658,1)+1)-FIND(" ",Заполните_Список!$F658,1))-1)</f>
        <v>#VALUE!</v>
      </c>
      <c r="I748" s="236" t="e">
        <f>RIGHT(Заполните_Список!$F658,LEN(Заполните_Список!$F658)-(FIND(" ",Заполните_Список!$F658,FIND(" ",Заполните_Список!$F658,1)+1)))</f>
        <v>#VALUE!</v>
      </c>
      <c r="J748" s="236"/>
      <c r="K748" s="347"/>
      <c r="L748" s="236"/>
      <c r="M748" s="236">
        <f>Заполните_Список!L658</f>
        <v>0</v>
      </c>
      <c r="N748" s="259" t="str">
        <f t="shared" si="38"/>
        <v/>
      </c>
      <c r="O748" s="236">
        <f>Заполните_Список!I658</f>
        <v>0</v>
      </c>
      <c r="P748" s="243"/>
      <c r="Q748" s="243"/>
      <c r="R748" s="243"/>
      <c r="S748" s="243"/>
      <c r="T748" s="236">
        <f>Заполните_Список!N657</f>
        <v>0</v>
      </c>
      <c r="U748" s="236">
        <f>Заполните_Список!O657</f>
        <v>0</v>
      </c>
      <c r="V748" s="236">
        <f>Заполните_Список!P657</f>
        <v>0</v>
      </c>
      <c r="W748" s="236">
        <f>Заполните_Список!Q657</f>
        <v>0</v>
      </c>
      <c r="X748" s="236">
        <f>Заполните_Список!R657</f>
        <v>0</v>
      </c>
      <c r="Y748" s="236">
        <f>Заполните_Список!S657</f>
        <v>0</v>
      </c>
      <c r="Z748" s="236">
        <f>Заполните_Список!T657</f>
        <v>0</v>
      </c>
      <c r="AA748" s="236">
        <f>Заполните_Список!U657</f>
        <v>0</v>
      </c>
      <c r="AB748" s="236">
        <f>Заполните_Список!V657</f>
        <v>0</v>
      </c>
      <c r="AC748" s="236">
        <f>Заполните_Список!W657</f>
        <v>0</v>
      </c>
      <c r="AD748" s="236">
        <f>Заполните_Список!X657</f>
        <v>0</v>
      </c>
      <c r="AE748" s="236">
        <f>Заполните_Список!Y657</f>
        <v>0</v>
      </c>
      <c r="AF748" s="236">
        <f>Заполните_Список!Z657</f>
        <v>0</v>
      </c>
      <c r="AG748" s="236">
        <f>Заполните_Список!AA657</f>
        <v>0</v>
      </c>
      <c r="AH748" s="236">
        <f>Заполните_Список!AB657</f>
        <v>0</v>
      </c>
      <c r="AI748" s="236">
        <f>Заполните_Список!AC657</f>
        <v>0</v>
      </c>
      <c r="AJ748" s="236">
        <f>Заполните_Список!AD657</f>
        <v>0</v>
      </c>
      <c r="AK748" s="236">
        <f>Заполните_Список!AE657</f>
        <v>0</v>
      </c>
      <c r="AL748" s="236">
        <f>Заполните_Список!AF657</f>
        <v>0</v>
      </c>
      <c r="AM748" s="236">
        <f>Заполните_Список!AG657</f>
        <v>0</v>
      </c>
      <c r="AN748" s="236">
        <f>Заполните_Список!AH657</f>
        <v>0</v>
      </c>
      <c r="AO748" s="236">
        <f>Заполните_Список!AI657</f>
        <v>0</v>
      </c>
      <c r="AP748" s="236">
        <f>Заполните_Список!AJ657</f>
        <v>0</v>
      </c>
      <c r="AQ748" s="236">
        <f>Заполните_Список!AK657</f>
        <v>0</v>
      </c>
    </row>
    <row r="749" spans="1:43" ht="18.75" customHeight="1">
      <c r="A749" s="243">
        <f>Заполните_Список!$B658</f>
        <v>746</v>
      </c>
      <c r="B749" s="244">
        <f>Заполните_Список!$C659</f>
        <v>0</v>
      </c>
      <c r="C749" s="258" t="str">
        <f t="shared" si="36"/>
        <v/>
      </c>
      <c r="D749" s="244">
        <f>Заполните_Список!$G659</f>
        <v>0</v>
      </c>
      <c r="E749" s="236"/>
      <c r="F749" s="243">
        <f t="shared" si="37"/>
        <v>746</v>
      </c>
      <c r="G749" s="236" t="e">
        <f>LEFT(Заполните_Список!$F659,FIND(" ",Заполните_Список!$F659,1)-1)</f>
        <v>#VALUE!</v>
      </c>
      <c r="H749" s="236" t="e">
        <f>MID(Заполните_Список!$F659,FIND(" ",Заполните_Список!$F659,1)+1,(FIND(" ",Заполните_Список!$F659,FIND(" ",Заполните_Список!$F659,1)+1)-FIND(" ",Заполните_Список!$F659,1))-1)</f>
        <v>#VALUE!</v>
      </c>
      <c r="I749" s="236" t="e">
        <f>RIGHT(Заполните_Список!$F659,LEN(Заполните_Список!$F659)-(FIND(" ",Заполните_Список!$F659,FIND(" ",Заполните_Список!$F659,1)+1)))</f>
        <v>#VALUE!</v>
      </c>
      <c r="J749" s="236"/>
      <c r="K749" s="347"/>
      <c r="L749" s="236"/>
      <c r="M749" s="236">
        <f>Заполните_Список!L659</f>
        <v>0</v>
      </c>
      <c r="N749" s="259" t="str">
        <f t="shared" si="38"/>
        <v/>
      </c>
      <c r="O749" s="236">
        <f>Заполните_Список!I659</f>
        <v>0</v>
      </c>
      <c r="P749" s="243"/>
      <c r="Q749" s="243"/>
      <c r="R749" s="243"/>
      <c r="S749" s="243"/>
      <c r="T749" s="236">
        <f>Заполните_Список!N658</f>
        <v>0</v>
      </c>
      <c r="U749" s="236">
        <f>Заполните_Список!O658</f>
        <v>0</v>
      </c>
      <c r="V749" s="236">
        <f>Заполните_Список!P658</f>
        <v>0</v>
      </c>
      <c r="W749" s="236">
        <f>Заполните_Список!Q658</f>
        <v>0</v>
      </c>
      <c r="X749" s="236">
        <f>Заполните_Список!R658</f>
        <v>0</v>
      </c>
      <c r="Y749" s="236">
        <f>Заполните_Список!S658</f>
        <v>0</v>
      </c>
      <c r="Z749" s="236">
        <f>Заполните_Список!T658</f>
        <v>0</v>
      </c>
      <c r="AA749" s="236">
        <f>Заполните_Список!U658</f>
        <v>0</v>
      </c>
      <c r="AB749" s="236">
        <f>Заполните_Список!V658</f>
        <v>0</v>
      </c>
      <c r="AC749" s="236">
        <f>Заполните_Список!W658</f>
        <v>0</v>
      </c>
      <c r="AD749" s="236">
        <f>Заполните_Список!X658</f>
        <v>0</v>
      </c>
      <c r="AE749" s="236">
        <f>Заполните_Список!Y658</f>
        <v>0</v>
      </c>
      <c r="AF749" s="236">
        <f>Заполните_Список!Z658</f>
        <v>0</v>
      </c>
      <c r="AG749" s="236">
        <f>Заполните_Список!AA658</f>
        <v>0</v>
      </c>
      <c r="AH749" s="236">
        <f>Заполните_Список!AB658</f>
        <v>0</v>
      </c>
      <c r="AI749" s="236">
        <f>Заполните_Список!AC658</f>
        <v>0</v>
      </c>
      <c r="AJ749" s="236">
        <f>Заполните_Список!AD658</f>
        <v>0</v>
      </c>
      <c r="AK749" s="236">
        <f>Заполните_Список!AE658</f>
        <v>0</v>
      </c>
      <c r="AL749" s="236">
        <f>Заполните_Список!AF658</f>
        <v>0</v>
      </c>
      <c r="AM749" s="236">
        <f>Заполните_Список!AG658</f>
        <v>0</v>
      </c>
      <c r="AN749" s="236">
        <f>Заполните_Список!AH658</f>
        <v>0</v>
      </c>
      <c r="AO749" s="236">
        <f>Заполните_Список!AI658</f>
        <v>0</v>
      </c>
      <c r="AP749" s="236">
        <f>Заполните_Список!AJ658</f>
        <v>0</v>
      </c>
      <c r="AQ749" s="236">
        <f>Заполните_Список!AK658</f>
        <v>0</v>
      </c>
    </row>
    <row r="750" spans="1:43" ht="18.75" customHeight="1">
      <c r="A750" s="243">
        <f>Заполните_Список!$B659</f>
        <v>747</v>
      </c>
      <c r="B750" s="244">
        <f>Заполните_Список!$C660</f>
        <v>0</v>
      </c>
      <c r="C750" s="258" t="str">
        <f t="shared" si="36"/>
        <v/>
      </c>
      <c r="D750" s="244">
        <f>Заполните_Список!$G660</f>
        <v>0</v>
      </c>
      <c r="E750" s="236"/>
      <c r="F750" s="243">
        <f t="shared" si="37"/>
        <v>747</v>
      </c>
      <c r="G750" s="236" t="e">
        <f>LEFT(Заполните_Список!$F660,FIND(" ",Заполните_Список!$F660,1)-1)</f>
        <v>#VALUE!</v>
      </c>
      <c r="H750" s="236" t="e">
        <f>MID(Заполните_Список!$F660,FIND(" ",Заполните_Список!$F660,1)+1,(FIND(" ",Заполните_Список!$F660,FIND(" ",Заполните_Список!$F660,1)+1)-FIND(" ",Заполните_Список!$F660,1))-1)</f>
        <v>#VALUE!</v>
      </c>
      <c r="I750" s="236" t="e">
        <f>RIGHT(Заполните_Список!$F660,LEN(Заполните_Список!$F660)-(FIND(" ",Заполните_Список!$F660,FIND(" ",Заполните_Список!$F660,1)+1)))</f>
        <v>#VALUE!</v>
      </c>
      <c r="J750" s="236"/>
      <c r="K750" s="347"/>
      <c r="L750" s="236"/>
      <c r="M750" s="236">
        <f>Заполните_Список!L660</f>
        <v>0</v>
      </c>
      <c r="N750" s="259" t="str">
        <f t="shared" si="38"/>
        <v/>
      </c>
      <c r="O750" s="236">
        <f>Заполните_Список!I660</f>
        <v>0</v>
      </c>
      <c r="P750" s="243"/>
      <c r="Q750" s="243"/>
      <c r="R750" s="243"/>
      <c r="S750" s="243"/>
      <c r="T750" s="236">
        <f>Заполните_Список!N659</f>
        <v>0</v>
      </c>
      <c r="U750" s="236">
        <f>Заполните_Список!O659</f>
        <v>0</v>
      </c>
      <c r="V750" s="236">
        <f>Заполните_Список!P659</f>
        <v>0</v>
      </c>
      <c r="W750" s="236">
        <f>Заполните_Список!Q659</f>
        <v>0</v>
      </c>
      <c r="X750" s="236">
        <f>Заполните_Список!R659</f>
        <v>0</v>
      </c>
      <c r="Y750" s="236">
        <f>Заполните_Список!S659</f>
        <v>0</v>
      </c>
      <c r="Z750" s="236">
        <f>Заполните_Список!T659</f>
        <v>0</v>
      </c>
      <c r="AA750" s="236">
        <f>Заполните_Список!U659</f>
        <v>0</v>
      </c>
      <c r="AB750" s="236">
        <f>Заполните_Список!V659</f>
        <v>0</v>
      </c>
      <c r="AC750" s="236">
        <f>Заполните_Список!W659</f>
        <v>0</v>
      </c>
      <c r="AD750" s="236">
        <f>Заполните_Список!X659</f>
        <v>0</v>
      </c>
      <c r="AE750" s="236">
        <f>Заполните_Список!Y659</f>
        <v>0</v>
      </c>
      <c r="AF750" s="236">
        <f>Заполните_Список!Z659</f>
        <v>0</v>
      </c>
      <c r="AG750" s="236">
        <f>Заполните_Список!AA659</f>
        <v>0</v>
      </c>
      <c r="AH750" s="236">
        <f>Заполните_Список!AB659</f>
        <v>0</v>
      </c>
      <c r="AI750" s="236">
        <f>Заполните_Список!AC659</f>
        <v>0</v>
      </c>
      <c r="AJ750" s="236">
        <f>Заполните_Список!AD659</f>
        <v>0</v>
      </c>
      <c r="AK750" s="236">
        <f>Заполните_Список!AE659</f>
        <v>0</v>
      </c>
      <c r="AL750" s="236">
        <f>Заполните_Список!AF659</f>
        <v>0</v>
      </c>
      <c r="AM750" s="236">
        <f>Заполните_Список!AG659</f>
        <v>0</v>
      </c>
      <c r="AN750" s="236">
        <f>Заполните_Список!AH659</f>
        <v>0</v>
      </c>
      <c r="AO750" s="236">
        <f>Заполните_Список!AI659</f>
        <v>0</v>
      </c>
      <c r="AP750" s="236">
        <f>Заполните_Список!AJ659</f>
        <v>0</v>
      </c>
      <c r="AQ750" s="236">
        <f>Заполните_Список!AK659</f>
        <v>0</v>
      </c>
    </row>
    <row r="751" spans="1:43" ht="18.75" customHeight="1">
      <c r="A751" s="243">
        <f>Заполните_Список!$B660</f>
        <v>748</v>
      </c>
      <c r="B751" s="244">
        <f>Заполните_Список!$C661</f>
        <v>0</v>
      </c>
      <c r="C751" s="258" t="str">
        <f t="shared" si="36"/>
        <v/>
      </c>
      <c r="D751" s="244">
        <f>Заполните_Список!$G661</f>
        <v>0</v>
      </c>
      <c r="E751" s="236"/>
      <c r="F751" s="243">
        <f t="shared" si="37"/>
        <v>748</v>
      </c>
      <c r="G751" s="236" t="e">
        <f>LEFT(Заполните_Список!$F661,FIND(" ",Заполните_Список!$F661,1)-1)</f>
        <v>#VALUE!</v>
      </c>
      <c r="H751" s="236" t="e">
        <f>MID(Заполните_Список!$F661,FIND(" ",Заполните_Список!$F661,1)+1,(FIND(" ",Заполните_Список!$F661,FIND(" ",Заполните_Список!$F661,1)+1)-FIND(" ",Заполните_Список!$F661,1))-1)</f>
        <v>#VALUE!</v>
      </c>
      <c r="I751" s="236" t="e">
        <f>RIGHT(Заполните_Список!$F661,LEN(Заполните_Список!$F661)-(FIND(" ",Заполните_Список!$F661,FIND(" ",Заполните_Список!$F661,1)+1)))</f>
        <v>#VALUE!</v>
      </c>
      <c r="J751" s="236"/>
      <c r="K751" s="347"/>
      <c r="L751" s="236"/>
      <c r="M751" s="236">
        <f>Заполните_Список!L661</f>
        <v>0</v>
      </c>
      <c r="N751" s="259" t="str">
        <f t="shared" si="38"/>
        <v/>
      </c>
      <c r="O751" s="236">
        <f>Заполните_Список!I661</f>
        <v>0</v>
      </c>
      <c r="P751" s="243"/>
      <c r="Q751" s="243"/>
      <c r="R751" s="243"/>
      <c r="S751" s="243"/>
      <c r="T751" s="236">
        <f>Заполните_Список!N660</f>
        <v>0</v>
      </c>
      <c r="U751" s="236">
        <f>Заполните_Список!O660</f>
        <v>0</v>
      </c>
      <c r="V751" s="236">
        <f>Заполните_Список!P660</f>
        <v>0</v>
      </c>
      <c r="W751" s="236">
        <f>Заполните_Список!Q660</f>
        <v>0</v>
      </c>
      <c r="X751" s="236">
        <f>Заполните_Список!R660</f>
        <v>0</v>
      </c>
      <c r="Y751" s="236">
        <f>Заполните_Список!S660</f>
        <v>0</v>
      </c>
      <c r="Z751" s="236">
        <f>Заполните_Список!T660</f>
        <v>0</v>
      </c>
      <c r="AA751" s="236">
        <f>Заполните_Список!U660</f>
        <v>0</v>
      </c>
      <c r="AB751" s="236">
        <f>Заполните_Список!V660</f>
        <v>0</v>
      </c>
      <c r="AC751" s="236">
        <f>Заполните_Список!W660</f>
        <v>0</v>
      </c>
      <c r="AD751" s="236">
        <f>Заполните_Список!X660</f>
        <v>0</v>
      </c>
      <c r="AE751" s="236">
        <f>Заполните_Список!Y660</f>
        <v>0</v>
      </c>
      <c r="AF751" s="236">
        <f>Заполните_Список!Z660</f>
        <v>0</v>
      </c>
      <c r="AG751" s="236">
        <f>Заполните_Список!AA660</f>
        <v>0</v>
      </c>
      <c r="AH751" s="236">
        <f>Заполните_Список!AB660</f>
        <v>0</v>
      </c>
      <c r="AI751" s="236">
        <f>Заполните_Список!AC660</f>
        <v>0</v>
      </c>
      <c r="AJ751" s="236">
        <f>Заполните_Список!AD660</f>
        <v>0</v>
      </c>
      <c r="AK751" s="236">
        <f>Заполните_Список!AE660</f>
        <v>0</v>
      </c>
      <c r="AL751" s="236">
        <f>Заполните_Список!AF660</f>
        <v>0</v>
      </c>
      <c r="AM751" s="236">
        <f>Заполните_Список!AG660</f>
        <v>0</v>
      </c>
      <c r="AN751" s="236">
        <f>Заполните_Список!AH660</f>
        <v>0</v>
      </c>
      <c r="AO751" s="236">
        <f>Заполните_Список!AI660</f>
        <v>0</v>
      </c>
      <c r="AP751" s="236">
        <f>Заполните_Список!AJ660</f>
        <v>0</v>
      </c>
      <c r="AQ751" s="236">
        <f>Заполните_Список!AK660</f>
        <v>0</v>
      </c>
    </row>
    <row r="752" spans="1:43" ht="18.75" customHeight="1">
      <c r="A752" s="243">
        <f>Заполните_Список!$B661</f>
        <v>749</v>
      </c>
      <c r="B752" s="244">
        <f>Заполните_Список!$C662</f>
        <v>0</v>
      </c>
      <c r="C752" s="258" t="str">
        <f t="shared" si="36"/>
        <v/>
      </c>
      <c r="D752" s="244">
        <f>Заполните_Список!$G662</f>
        <v>0</v>
      </c>
      <c r="E752" s="236"/>
      <c r="F752" s="243">
        <f t="shared" si="37"/>
        <v>749</v>
      </c>
      <c r="G752" s="236" t="e">
        <f>LEFT(Заполните_Список!$F662,FIND(" ",Заполните_Список!$F662,1)-1)</f>
        <v>#VALUE!</v>
      </c>
      <c r="H752" s="236" t="e">
        <f>MID(Заполните_Список!$F662,FIND(" ",Заполните_Список!$F662,1)+1,(FIND(" ",Заполните_Список!$F662,FIND(" ",Заполните_Список!$F662,1)+1)-FIND(" ",Заполните_Список!$F662,1))-1)</f>
        <v>#VALUE!</v>
      </c>
      <c r="I752" s="236" t="e">
        <f>RIGHT(Заполните_Список!$F662,LEN(Заполните_Список!$F662)-(FIND(" ",Заполните_Список!$F662,FIND(" ",Заполните_Список!$F662,1)+1)))</f>
        <v>#VALUE!</v>
      </c>
      <c r="J752" s="236"/>
      <c r="K752" s="347"/>
      <c r="L752" s="236"/>
      <c r="M752" s="236">
        <f>Заполните_Список!L662</f>
        <v>0</v>
      </c>
      <c r="N752" s="259" t="str">
        <f t="shared" si="38"/>
        <v/>
      </c>
      <c r="O752" s="236">
        <f>Заполните_Список!I662</f>
        <v>0</v>
      </c>
      <c r="P752" s="243"/>
      <c r="Q752" s="243"/>
      <c r="R752" s="243"/>
      <c r="S752" s="243"/>
      <c r="T752" s="236">
        <f>Заполните_Список!N661</f>
        <v>0</v>
      </c>
      <c r="U752" s="236">
        <f>Заполните_Список!O661</f>
        <v>0</v>
      </c>
      <c r="V752" s="236">
        <f>Заполните_Список!P661</f>
        <v>0</v>
      </c>
      <c r="W752" s="236">
        <f>Заполните_Список!Q661</f>
        <v>0</v>
      </c>
      <c r="X752" s="236">
        <f>Заполните_Список!R661</f>
        <v>0</v>
      </c>
      <c r="Y752" s="236">
        <f>Заполните_Список!S661</f>
        <v>0</v>
      </c>
      <c r="Z752" s="236">
        <f>Заполните_Список!T661</f>
        <v>0</v>
      </c>
      <c r="AA752" s="236">
        <f>Заполните_Список!U661</f>
        <v>0</v>
      </c>
      <c r="AB752" s="236">
        <f>Заполните_Список!V661</f>
        <v>0</v>
      </c>
      <c r="AC752" s="236">
        <f>Заполните_Список!W661</f>
        <v>0</v>
      </c>
      <c r="AD752" s="236">
        <f>Заполните_Список!X661</f>
        <v>0</v>
      </c>
      <c r="AE752" s="236">
        <f>Заполните_Список!Y661</f>
        <v>0</v>
      </c>
      <c r="AF752" s="236">
        <f>Заполните_Список!Z661</f>
        <v>0</v>
      </c>
      <c r="AG752" s="236">
        <f>Заполните_Список!AA661</f>
        <v>0</v>
      </c>
      <c r="AH752" s="236">
        <f>Заполните_Список!AB661</f>
        <v>0</v>
      </c>
      <c r="AI752" s="236">
        <f>Заполните_Список!AC661</f>
        <v>0</v>
      </c>
      <c r="AJ752" s="236">
        <f>Заполните_Список!AD661</f>
        <v>0</v>
      </c>
      <c r="AK752" s="236">
        <f>Заполните_Список!AE661</f>
        <v>0</v>
      </c>
      <c r="AL752" s="236">
        <f>Заполните_Список!AF661</f>
        <v>0</v>
      </c>
      <c r="AM752" s="236">
        <f>Заполните_Список!AG661</f>
        <v>0</v>
      </c>
      <c r="AN752" s="236">
        <f>Заполните_Список!AH661</f>
        <v>0</v>
      </c>
      <c r="AO752" s="236">
        <f>Заполните_Список!AI661</f>
        <v>0</v>
      </c>
      <c r="AP752" s="236">
        <f>Заполните_Список!AJ661</f>
        <v>0</v>
      </c>
      <c r="AQ752" s="236">
        <f>Заполните_Список!AK661</f>
        <v>0</v>
      </c>
    </row>
    <row r="753" spans="1:43" ht="18.75" customHeight="1">
      <c r="A753" s="243">
        <f>Заполните_Список!$B662</f>
        <v>750</v>
      </c>
      <c r="B753" s="244">
        <f>Заполните_Список!$C663</f>
        <v>0</v>
      </c>
      <c r="C753" s="258" t="str">
        <f t="shared" si="36"/>
        <v/>
      </c>
      <c r="D753" s="244">
        <f>Заполните_Список!$G663</f>
        <v>0</v>
      </c>
      <c r="E753" s="236"/>
      <c r="F753" s="243">
        <f t="shared" si="37"/>
        <v>750</v>
      </c>
      <c r="G753" s="236" t="e">
        <f>LEFT(Заполните_Список!$F663,FIND(" ",Заполните_Список!$F663,1)-1)</f>
        <v>#VALUE!</v>
      </c>
      <c r="H753" s="236" t="e">
        <f>MID(Заполните_Список!$F663,FIND(" ",Заполните_Список!$F663,1)+1,(FIND(" ",Заполните_Список!$F663,FIND(" ",Заполните_Список!$F663,1)+1)-FIND(" ",Заполните_Список!$F663,1))-1)</f>
        <v>#VALUE!</v>
      </c>
      <c r="I753" s="236" t="e">
        <f>RIGHT(Заполните_Список!$F663,LEN(Заполните_Список!$F663)-(FIND(" ",Заполните_Список!$F663,FIND(" ",Заполните_Список!$F663,1)+1)))</f>
        <v>#VALUE!</v>
      </c>
      <c r="J753" s="236"/>
      <c r="K753" s="347"/>
      <c r="L753" s="236"/>
      <c r="M753" s="236">
        <f>Заполните_Список!L663</f>
        <v>0</v>
      </c>
      <c r="N753" s="259" t="str">
        <f t="shared" si="38"/>
        <v/>
      </c>
      <c r="O753" s="236">
        <f>Заполните_Список!I663</f>
        <v>0</v>
      </c>
      <c r="P753" s="243"/>
      <c r="Q753" s="243"/>
      <c r="R753" s="243"/>
      <c r="S753" s="243"/>
      <c r="T753" s="236">
        <f>Заполните_Список!N662</f>
        <v>0</v>
      </c>
      <c r="U753" s="236">
        <f>Заполните_Список!O662</f>
        <v>0</v>
      </c>
      <c r="V753" s="236">
        <f>Заполните_Список!P662</f>
        <v>0</v>
      </c>
      <c r="W753" s="236">
        <f>Заполните_Список!Q662</f>
        <v>0</v>
      </c>
      <c r="X753" s="236">
        <f>Заполните_Список!R662</f>
        <v>0</v>
      </c>
      <c r="Y753" s="236">
        <f>Заполните_Список!S662</f>
        <v>0</v>
      </c>
      <c r="Z753" s="236">
        <f>Заполните_Список!T662</f>
        <v>0</v>
      </c>
      <c r="AA753" s="236">
        <f>Заполните_Список!U662</f>
        <v>0</v>
      </c>
      <c r="AB753" s="236">
        <f>Заполните_Список!V662</f>
        <v>0</v>
      </c>
      <c r="AC753" s="236">
        <f>Заполните_Список!W662</f>
        <v>0</v>
      </c>
      <c r="AD753" s="236">
        <f>Заполните_Список!X662</f>
        <v>0</v>
      </c>
      <c r="AE753" s="236">
        <f>Заполните_Список!Y662</f>
        <v>0</v>
      </c>
      <c r="AF753" s="236">
        <f>Заполните_Список!Z662</f>
        <v>0</v>
      </c>
      <c r="AG753" s="236">
        <f>Заполните_Список!AA662</f>
        <v>0</v>
      </c>
      <c r="AH753" s="236">
        <f>Заполните_Список!AB662</f>
        <v>0</v>
      </c>
      <c r="AI753" s="236">
        <f>Заполните_Список!AC662</f>
        <v>0</v>
      </c>
      <c r="AJ753" s="236">
        <f>Заполните_Список!AD662</f>
        <v>0</v>
      </c>
      <c r="AK753" s="236">
        <f>Заполните_Список!AE662</f>
        <v>0</v>
      </c>
      <c r="AL753" s="236">
        <f>Заполните_Список!AF662</f>
        <v>0</v>
      </c>
      <c r="AM753" s="236">
        <f>Заполните_Список!AG662</f>
        <v>0</v>
      </c>
      <c r="AN753" s="236">
        <f>Заполните_Список!AH662</f>
        <v>0</v>
      </c>
      <c r="AO753" s="236">
        <f>Заполните_Список!AI662</f>
        <v>0</v>
      </c>
      <c r="AP753" s="236">
        <f>Заполните_Список!AJ662</f>
        <v>0</v>
      </c>
      <c r="AQ753" s="236">
        <f>Заполните_Список!AK662</f>
        <v>0</v>
      </c>
    </row>
    <row r="754" spans="1:43" ht="18.75" customHeight="1">
      <c r="A754" s="243">
        <f>Заполните_Список!$B663</f>
        <v>751</v>
      </c>
      <c r="B754" s="244">
        <f>Заполните_Список!$C664</f>
        <v>0</v>
      </c>
      <c r="C754" s="258" t="str">
        <f t="shared" si="36"/>
        <v/>
      </c>
      <c r="D754" s="244">
        <f>Заполните_Список!$G664</f>
        <v>0</v>
      </c>
      <c r="E754" s="236"/>
      <c r="F754" s="243">
        <f t="shared" si="37"/>
        <v>751</v>
      </c>
      <c r="G754" s="236" t="e">
        <f>LEFT(Заполните_Список!$F664,FIND(" ",Заполните_Список!$F664,1)-1)</f>
        <v>#VALUE!</v>
      </c>
      <c r="H754" s="236" t="e">
        <f>MID(Заполните_Список!$F664,FIND(" ",Заполните_Список!$F664,1)+1,(FIND(" ",Заполните_Список!$F664,FIND(" ",Заполните_Список!$F664,1)+1)-FIND(" ",Заполните_Список!$F664,1))-1)</f>
        <v>#VALUE!</v>
      </c>
      <c r="I754" s="236" t="e">
        <f>RIGHT(Заполните_Список!$F664,LEN(Заполните_Список!$F664)-(FIND(" ",Заполните_Список!$F664,FIND(" ",Заполните_Список!$F664,1)+1)))</f>
        <v>#VALUE!</v>
      </c>
      <c r="J754" s="236"/>
      <c r="K754" s="347"/>
      <c r="L754" s="236"/>
      <c r="M754" s="236">
        <f>Заполните_Список!L664</f>
        <v>0</v>
      </c>
      <c r="N754" s="259" t="str">
        <f t="shared" si="38"/>
        <v/>
      </c>
      <c r="O754" s="236">
        <f>Заполните_Список!I664</f>
        <v>0</v>
      </c>
      <c r="P754" s="243"/>
      <c r="Q754" s="243"/>
      <c r="R754" s="243"/>
      <c r="S754" s="243"/>
      <c r="T754" s="236">
        <f>Заполните_Список!N663</f>
        <v>0</v>
      </c>
      <c r="U754" s="236">
        <f>Заполните_Список!O663</f>
        <v>0</v>
      </c>
      <c r="V754" s="236">
        <f>Заполните_Список!P663</f>
        <v>0</v>
      </c>
      <c r="W754" s="236">
        <f>Заполните_Список!Q663</f>
        <v>0</v>
      </c>
      <c r="X754" s="236">
        <f>Заполните_Список!R663</f>
        <v>0</v>
      </c>
      <c r="Y754" s="236">
        <f>Заполните_Список!S663</f>
        <v>0</v>
      </c>
      <c r="Z754" s="236">
        <f>Заполните_Список!T663</f>
        <v>0</v>
      </c>
      <c r="AA754" s="236">
        <f>Заполните_Список!U663</f>
        <v>0</v>
      </c>
      <c r="AB754" s="236">
        <f>Заполните_Список!V663</f>
        <v>0</v>
      </c>
      <c r="AC754" s="236">
        <f>Заполните_Список!W663</f>
        <v>0</v>
      </c>
      <c r="AD754" s="236">
        <f>Заполните_Список!X663</f>
        <v>0</v>
      </c>
      <c r="AE754" s="236">
        <f>Заполните_Список!Y663</f>
        <v>0</v>
      </c>
      <c r="AF754" s="236">
        <f>Заполните_Список!Z663</f>
        <v>0</v>
      </c>
      <c r="AG754" s="236">
        <f>Заполните_Список!AA663</f>
        <v>0</v>
      </c>
      <c r="AH754" s="236">
        <f>Заполните_Список!AB663</f>
        <v>0</v>
      </c>
      <c r="AI754" s="236">
        <f>Заполните_Список!AC663</f>
        <v>0</v>
      </c>
      <c r="AJ754" s="236">
        <f>Заполните_Список!AD663</f>
        <v>0</v>
      </c>
      <c r="AK754" s="236">
        <f>Заполните_Список!AE663</f>
        <v>0</v>
      </c>
      <c r="AL754" s="236">
        <f>Заполните_Список!AF663</f>
        <v>0</v>
      </c>
      <c r="AM754" s="236">
        <f>Заполните_Список!AG663</f>
        <v>0</v>
      </c>
      <c r="AN754" s="236">
        <f>Заполните_Список!AH663</f>
        <v>0</v>
      </c>
      <c r="AO754" s="236">
        <f>Заполните_Список!AI663</f>
        <v>0</v>
      </c>
      <c r="AP754" s="236">
        <f>Заполните_Список!AJ663</f>
        <v>0</v>
      </c>
      <c r="AQ754" s="236">
        <f>Заполните_Список!AK663</f>
        <v>0</v>
      </c>
    </row>
    <row r="755" spans="1:43" ht="18.75" customHeight="1">
      <c r="A755" s="243">
        <f>Заполните_Список!$B664</f>
        <v>752</v>
      </c>
      <c r="B755" s="244">
        <f>Заполните_Список!$C665</f>
        <v>0</v>
      </c>
      <c r="C755" s="258" t="str">
        <f t="shared" si="36"/>
        <v/>
      </c>
      <c r="D755" s="244">
        <f>Заполните_Список!$G665</f>
        <v>0</v>
      </c>
      <c r="E755" s="236"/>
      <c r="F755" s="243">
        <f t="shared" si="37"/>
        <v>752</v>
      </c>
      <c r="G755" s="236" t="e">
        <f>LEFT(Заполните_Список!$F665,FIND(" ",Заполните_Список!$F665,1)-1)</f>
        <v>#VALUE!</v>
      </c>
      <c r="H755" s="236" t="e">
        <f>MID(Заполните_Список!$F665,FIND(" ",Заполните_Список!$F665,1)+1,(FIND(" ",Заполните_Список!$F665,FIND(" ",Заполните_Список!$F665,1)+1)-FIND(" ",Заполните_Список!$F665,1))-1)</f>
        <v>#VALUE!</v>
      </c>
      <c r="I755" s="236" t="e">
        <f>RIGHT(Заполните_Список!$F665,LEN(Заполните_Список!$F665)-(FIND(" ",Заполните_Список!$F665,FIND(" ",Заполните_Список!$F665,1)+1)))</f>
        <v>#VALUE!</v>
      </c>
      <c r="J755" s="236"/>
      <c r="K755" s="347"/>
      <c r="L755" s="236"/>
      <c r="M755" s="236">
        <f>Заполните_Список!L665</f>
        <v>0</v>
      </c>
      <c r="N755" s="259" t="str">
        <f t="shared" si="38"/>
        <v/>
      </c>
      <c r="O755" s="236">
        <f>Заполните_Список!I665</f>
        <v>0</v>
      </c>
      <c r="P755" s="243"/>
      <c r="Q755" s="243"/>
      <c r="R755" s="243"/>
      <c r="S755" s="243"/>
      <c r="T755" s="236">
        <f>Заполните_Список!N664</f>
        <v>0</v>
      </c>
      <c r="U755" s="236">
        <f>Заполните_Список!O664</f>
        <v>0</v>
      </c>
      <c r="V755" s="236">
        <f>Заполните_Список!P664</f>
        <v>0</v>
      </c>
      <c r="W755" s="236">
        <f>Заполните_Список!Q664</f>
        <v>0</v>
      </c>
      <c r="X755" s="236">
        <f>Заполните_Список!R664</f>
        <v>0</v>
      </c>
      <c r="Y755" s="236">
        <f>Заполните_Список!S664</f>
        <v>0</v>
      </c>
      <c r="Z755" s="236">
        <f>Заполните_Список!T664</f>
        <v>0</v>
      </c>
      <c r="AA755" s="236">
        <f>Заполните_Список!U664</f>
        <v>0</v>
      </c>
      <c r="AB755" s="236">
        <f>Заполните_Список!V664</f>
        <v>0</v>
      </c>
      <c r="AC755" s="236">
        <f>Заполните_Список!W664</f>
        <v>0</v>
      </c>
      <c r="AD755" s="236">
        <f>Заполните_Список!X664</f>
        <v>0</v>
      </c>
      <c r="AE755" s="236">
        <f>Заполните_Список!Y664</f>
        <v>0</v>
      </c>
      <c r="AF755" s="236">
        <f>Заполните_Список!Z664</f>
        <v>0</v>
      </c>
      <c r="AG755" s="236">
        <f>Заполните_Список!AA664</f>
        <v>0</v>
      </c>
      <c r="AH755" s="236">
        <f>Заполните_Список!AB664</f>
        <v>0</v>
      </c>
      <c r="AI755" s="236">
        <f>Заполните_Список!AC664</f>
        <v>0</v>
      </c>
      <c r="AJ755" s="236">
        <f>Заполните_Список!AD664</f>
        <v>0</v>
      </c>
      <c r="AK755" s="236">
        <f>Заполните_Список!AE664</f>
        <v>0</v>
      </c>
      <c r="AL755" s="236">
        <f>Заполните_Список!AF664</f>
        <v>0</v>
      </c>
      <c r="AM755" s="236">
        <f>Заполните_Список!AG664</f>
        <v>0</v>
      </c>
      <c r="AN755" s="236">
        <f>Заполните_Список!AH664</f>
        <v>0</v>
      </c>
      <c r="AO755" s="236">
        <f>Заполните_Список!AI664</f>
        <v>0</v>
      </c>
      <c r="AP755" s="236">
        <f>Заполните_Список!AJ664</f>
        <v>0</v>
      </c>
      <c r="AQ755" s="236">
        <f>Заполните_Список!AK664</f>
        <v>0</v>
      </c>
    </row>
    <row r="756" spans="1:43" ht="18.75" customHeight="1">
      <c r="A756" s="243">
        <f>Заполните_Список!$B665</f>
        <v>753</v>
      </c>
      <c r="B756" s="244">
        <f>Заполните_Список!$C666</f>
        <v>0</v>
      </c>
      <c r="C756" s="258" t="str">
        <f t="shared" si="36"/>
        <v/>
      </c>
      <c r="D756" s="244">
        <f>Заполните_Список!$G666</f>
        <v>0</v>
      </c>
      <c r="E756" s="236"/>
      <c r="F756" s="243">
        <f t="shared" si="37"/>
        <v>753</v>
      </c>
      <c r="G756" s="236" t="e">
        <f>LEFT(Заполните_Список!$F666,FIND(" ",Заполните_Список!$F666,1)-1)</f>
        <v>#VALUE!</v>
      </c>
      <c r="H756" s="236" t="e">
        <f>MID(Заполните_Список!$F666,FIND(" ",Заполните_Список!$F666,1)+1,(FIND(" ",Заполните_Список!$F666,FIND(" ",Заполните_Список!$F666,1)+1)-FIND(" ",Заполните_Список!$F666,1))-1)</f>
        <v>#VALUE!</v>
      </c>
      <c r="I756" s="236" t="e">
        <f>RIGHT(Заполните_Список!$F666,LEN(Заполните_Список!$F666)-(FIND(" ",Заполните_Список!$F666,FIND(" ",Заполните_Список!$F666,1)+1)))</f>
        <v>#VALUE!</v>
      </c>
      <c r="J756" s="236"/>
      <c r="K756" s="347"/>
      <c r="L756" s="236"/>
      <c r="M756" s="236">
        <f>Заполните_Список!L666</f>
        <v>0</v>
      </c>
      <c r="N756" s="259" t="str">
        <f t="shared" si="38"/>
        <v/>
      </c>
      <c r="O756" s="236">
        <f>Заполните_Список!I666</f>
        <v>0</v>
      </c>
      <c r="P756" s="243"/>
      <c r="Q756" s="243"/>
      <c r="R756" s="243"/>
      <c r="S756" s="243"/>
      <c r="T756" s="236">
        <f>Заполните_Список!N665</f>
        <v>0</v>
      </c>
      <c r="U756" s="236">
        <f>Заполните_Список!O665</f>
        <v>0</v>
      </c>
      <c r="V756" s="236">
        <f>Заполните_Список!P665</f>
        <v>0</v>
      </c>
      <c r="W756" s="236">
        <f>Заполните_Список!Q665</f>
        <v>0</v>
      </c>
      <c r="X756" s="236">
        <f>Заполните_Список!R665</f>
        <v>0</v>
      </c>
      <c r="Y756" s="236">
        <f>Заполните_Список!S665</f>
        <v>0</v>
      </c>
      <c r="Z756" s="236">
        <f>Заполните_Список!T665</f>
        <v>0</v>
      </c>
      <c r="AA756" s="236">
        <f>Заполните_Список!U665</f>
        <v>0</v>
      </c>
      <c r="AB756" s="236">
        <f>Заполните_Список!V665</f>
        <v>0</v>
      </c>
      <c r="AC756" s="236">
        <f>Заполните_Список!W665</f>
        <v>0</v>
      </c>
      <c r="AD756" s="236">
        <f>Заполните_Список!X665</f>
        <v>0</v>
      </c>
      <c r="AE756" s="236">
        <f>Заполните_Список!Y665</f>
        <v>0</v>
      </c>
      <c r="AF756" s="236">
        <f>Заполните_Список!Z665</f>
        <v>0</v>
      </c>
      <c r="AG756" s="236">
        <f>Заполните_Список!AA665</f>
        <v>0</v>
      </c>
      <c r="AH756" s="236">
        <f>Заполните_Список!AB665</f>
        <v>0</v>
      </c>
      <c r="AI756" s="236">
        <f>Заполните_Список!AC665</f>
        <v>0</v>
      </c>
      <c r="AJ756" s="236">
        <f>Заполните_Список!AD665</f>
        <v>0</v>
      </c>
      <c r="AK756" s="236">
        <f>Заполните_Список!AE665</f>
        <v>0</v>
      </c>
      <c r="AL756" s="236">
        <f>Заполните_Список!AF665</f>
        <v>0</v>
      </c>
      <c r="AM756" s="236">
        <f>Заполните_Список!AG665</f>
        <v>0</v>
      </c>
      <c r="AN756" s="236">
        <f>Заполните_Список!AH665</f>
        <v>0</v>
      </c>
      <c r="AO756" s="236">
        <f>Заполните_Список!AI665</f>
        <v>0</v>
      </c>
      <c r="AP756" s="236">
        <f>Заполните_Список!AJ665</f>
        <v>0</v>
      </c>
      <c r="AQ756" s="236">
        <f>Заполните_Список!AK665</f>
        <v>0</v>
      </c>
    </row>
    <row r="757" spans="1:43" ht="18.75" customHeight="1">
      <c r="A757" s="243">
        <f>Заполните_Список!$B666</f>
        <v>754</v>
      </c>
      <c r="B757" s="244">
        <f>Заполните_Список!$C667</f>
        <v>0</v>
      </c>
      <c r="C757" s="258" t="str">
        <f t="shared" si="36"/>
        <v/>
      </c>
      <c r="D757" s="244">
        <f>Заполните_Список!$G667</f>
        <v>0</v>
      </c>
      <c r="E757" s="236"/>
      <c r="F757" s="243">
        <f t="shared" si="37"/>
        <v>754</v>
      </c>
      <c r="G757" s="236" t="e">
        <f>LEFT(Заполните_Список!$F667,FIND(" ",Заполните_Список!$F667,1)-1)</f>
        <v>#VALUE!</v>
      </c>
      <c r="H757" s="236" t="e">
        <f>MID(Заполните_Список!$F667,FIND(" ",Заполните_Список!$F667,1)+1,(FIND(" ",Заполните_Список!$F667,FIND(" ",Заполните_Список!$F667,1)+1)-FIND(" ",Заполните_Список!$F667,1))-1)</f>
        <v>#VALUE!</v>
      </c>
      <c r="I757" s="236" t="e">
        <f>RIGHT(Заполните_Список!$F667,LEN(Заполните_Список!$F667)-(FIND(" ",Заполните_Список!$F667,FIND(" ",Заполните_Список!$F667,1)+1)))</f>
        <v>#VALUE!</v>
      </c>
      <c r="J757" s="236"/>
      <c r="K757" s="347"/>
      <c r="L757" s="236"/>
      <c r="M757" s="236">
        <f>Заполните_Список!L667</f>
        <v>0</v>
      </c>
      <c r="N757" s="259" t="str">
        <f t="shared" si="38"/>
        <v/>
      </c>
      <c r="O757" s="236">
        <f>Заполните_Список!I667</f>
        <v>0</v>
      </c>
      <c r="P757" s="243"/>
      <c r="Q757" s="243"/>
      <c r="R757" s="243"/>
      <c r="S757" s="243"/>
      <c r="T757" s="236">
        <f>Заполните_Список!N666</f>
        <v>0</v>
      </c>
      <c r="U757" s="236">
        <f>Заполните_Список!O666</f>
        <v>0</v>
      </c>
      <c r="V757" s="236">
        <f>Заполните_Список!P666</f>
        <v>0</v>
      </c>
      <c r="W757" s="236">
        <f>Заполните_Список!Q666</f>
        <v>0</v>
      </c>
      <c r="X757" s="236">
        <f>Заполните_Список!R666</f>
        <v>0</v>
      </c>
      <c r="Y757" s="236">
        <f>Заполните_Список!S666</f>
        <v>0</v>
      </c>
      <c r="Z757" s="236">
        <f>Заполните_Список!T666</f>
        <v>0</v>
      </c>
      <c r="AA757" s="236">
        <f>Заполните_Список!U666</f>
        <v>0</v>
      </c>
      <c r="AB757" s="236">
        <f>Заполните_Список!V666</f>
        <v>0</v>
      </c>
      <c r="AC757" s="236">
        <f>Заполните_Список!W666</f>
        <v>0</v>
      </c>
      <c r="AD757" s="236">
        <f>Заполните_Список!X666</f>
        <v>0</v>
      </c>
      <c r="AE757" s="236">
        <f>Заполните_Список!Y666</f>
        <v>0</v>
      </c>
      <c r="AF757" s="236">
        <f>Заполните_Список!Z666</f>
        <v>0</v>
      </c>
      <c r="AG757" s="236">
        <f>Заполните_Список!AA666</f>
        <v>0</v>
      </c>
      <c r="AH757" s="236">
        <f>Заполните_Список!AB666</f>
        <v>0</v>
      </c>
      <c r="AI757" s="236">
        <f>Заполните_Список!AC666</f>
        <v>0</v>
      </c>
      <c r="AJ757" s="236">
        <f>Заполните_Список!AD666</f>
        <v>0</v>
      </c>
      <c r="AK757" s="236">
        <f>Заполните_Список!AE666</f>
        <v>0</v>
      </c>
      <c r="AL757" s="236">
        <f>Заполните_Список!AF666</f>
        <v>0</v>
      </c>
      <c r="AM757" s="236">
        <f>Заполните_Список!AG666</f>
        <v>0</v>
      </c>
      <c r="AN757" s="236">
        <f>Заполните_Список!AH666</f>
        <v>0</v>
      </c>
      <c r="AO757" s="236">
        <f>Заполните_Список!AI666</f>
        <v>0</v>
      </c>
      <c r="AP757" s="236">
        <f>Заполните_Список!AJ666</f>
        <v>0</v>
      </c>
      <c r="AQ757" s="236">
        <f>Заполните_Список!AK666</f>
        <v>0</v>
      </c>
    </row>
    <row r="758" spans="1:43" ht="18.75" customHeight="1">
      <c r="A758" s="243">
        <f>Заполните_Список!$B667</f>
        <v>755</v>
      </c>
      <c r="B758" s="244">
        <f>Заполните_Список!$C668</f>
        <v>0</v>
      </c>
      <c r="C758" s="258" t="str">
        <f t="shared" si="36"/>
        <v/>
      </c>
      <c r="D758" s="244">
        <f>Заполните_Список!$G668</f>
        <v>0</v>
      </c>
      <c r="E758" s="236"/>
      <c r="F758" s="243">
        <f t="shared" si="37"/>
        <v>755</v>
      </c>
      <c r="G758" s="236" t="e">
        <f>LEFT(Заполните_Список!$F668,FIND(" ",Заполните_Список!$F668,1)-1)</f>
        <v>#VALUE!</v>
      </c>
      <c r="H758" s="236" t="e">
        <f>MID(Заполните_Список!$F668,FIND(" ",Заполните_Список!$F668,1)+1,(FIND(" ",Заполните_Список!$F668,FIND(" ",Заполните_Список!$F668,1)+1)-FIND(" ",Заполните_Список!$F668,1))-1)</f>
        <v>#VALUE!</v>
      </c>
      <c r="I758" s="236" t="e">
        <f>RIGHT(Заполните_Список!$F668,LEN(Заполните_Список!$F668)-(FIND(" ",Заполните_Список!$F668,FIND(" ",Заполните_Список!$F668,1)+1)))</f>
        <v>#VALUE!</v>
      </c>
      <c r="J758" s="236"/>
      <c r="K758" s="347"/>
      <c r="L758" s="236"/>
      <c r="M758" s="236">
        <f>Заполните_Список!L668</f>
        <v>0</v>
      </c>
      <c r="N758" s="259" t="str">
        <f t="shared" si="38"/>
        <v/>
      </c>
      <c r="O758" s="236">
        <f>Заполните_Список!I668</f>
        <v>0</v>
      </c>
      <c r="P758" s="243"/>
      <c r="Q758" s="243"/>
      <c r="R758" s="243"/>
      <c r="S758" s="243"/>
      <c r="T758" s="236">
        <f>Заполните_Список!N667</f>
        <v>0</v>
      </c>
      <c r="U758" s="236">
        <f>Заполните_Список!O667</f>
        <v>0</v>
      </c>
      <c r="V758" s="236">
        <f>Заполните_Список!P667</f>
        <v>0</v>
      </c>
      <c r="W758" s="236">
        <f>Заполните_Список!Q667</f>
        <v>0</v>
      </c>
      <c r="X758" s="236">
        <f>Заполните_Список!R667</f>
        <v>0</v>
      </c>
      <c r="Y758" s="236">
        <f>Заполните_Список!S667</f>
        <v>0</v>
      </c>
      <c r="Z758" s="236">
        <f>Заполните_Список!T667</f>
        <v>0</v>
      </c>
      <c r="AA758" s="236">
        <f>Заполните_Список!U667</f>
        <v>0</v>
      </c>
      <c r="AB758" s="236">
        <f>Заполните_Список!V667</f>
        <v>0</v>
      </c>
      <c r="AC758" s="236">
        <f>Заполните_Список!W667</f>
        <v>0</v>
      </c>
      <c r="AD758" s="236">
        <f>Заполните_Список!X667</f>
        <v>0</v>
      </c>
      <c r="AE758" s="236">
        <f>Заполните_Список!Y667</f>
        <v>0</v>
      </c>
      <c r="AF758" s="236">
        <f>Заполните_Список!Z667</f>
        <v>0</v>
      </c>
      <c r="AG758" s="236">
        <f>Заполните_Список!AA667</f>
        <v>0</v>
      </c>
      <c r="AH758" s="236">
        <f>Заполните_Список!AB667</f>
        <v>0</v>
      </c>
      <c r="AI758" s="236">
        <f>Заполните_Список!AC667</f>
        <v>0</v>
      </c>
      <c r="AJ758" s="236">
        <f>Заполните_Список!AD667</f>
        <v>0</v>
      </c>
      <c r="AK758" s="236">
        <f>Заполните_Список!AE667</f>
        <v>0</v>
      </c>
      <c r="AL758" s="236">
        <f>Заполните_Список!AF667</f>
        <v>0</v>
      </c>
      <c r="AM758" s="236">
        <f>Заполните_Список!AG667</f>
        <v>0</v>
      </c>
      <c r="AN758" s="236">
        <f>Заполните_Список!AH667</f>
        <v>0</v>
      </c>
      <c r="AO758" s="236">
        <f>Заполните_Список!AI667</f>
        <v>0</v>
      </c>
      <c r="AP758" s="236">
        <f>Заполните_Список!AJ667</f>
        <v>0</v>
      </c>
      <c r="AQ758" s="236">
        <f>Заполните_Список!AK667</f>
        <v>0</v>
      </c>
    </row>
    <row r="759" spans="1:43" ht="18.75" customHeight="1">
      <c r="A759" s="243">
        <f>Заполните_Список!$B668</f>
        <v>756</v>
      </c>
      <c r="B759" s="244">
        <f>Заполните_Список!$C669</f>
        <v>0</v>
      </c>
      <c r="C759" s="258" t="str">
        <f t="shared" si="36"/>
        <v/>
      </c>
      <c r="D759" s="244">
        <f>Заполните_Список!$G669</f>
        <v>0</v>
      </c>
      <c r="E759" s="236"/>
      <c r="F759" s="243">
        <f t="shared" si="37"/>
        <v>756</v>
      </c>
      <c r="G759" s="236" t="e">
        <f>LEFT(Заполните_Список!$F669,FIND(" ",Заполните_Список!$F669,1)-1)</f>
        <v>#VALUE!</v>
      </c>
      <c r="H759" s="236" t="e">
        <f>MID(Заполните_Список!$F669,FIND(" ",Заполните_Список!$F669,1)+1,(FIND(" ",Заполните_Список!$F669,FIND(" ",Заполните_Список!$F669,1)+1)-FIND(" ",Заполните_Список!$F669,1))-1)</f>
        <v>#VALUE!</v>
      </c>
      <c r="I759" s="236" t="e">
        <f>RIGHT(Заполните_Список!$F669,LEN(Заполните_Список!$F669)-(FIND(" ",Заполните_Список!$F669,FIND(" ",Заполните_Список!$F669,1)+1)))</f>
        <v>#VALUE!</v>
      </c>
      <c r="J759" s="236"/>
      <c r="K759" s="347"/>
      <c r="L759" s="236"/>
      <c r="M759" s="236">
        <f>Заполните_Список!L669</f>
        <v>0</v>
      </c>
      <c r="N759" s="259" t="str">
        <f t="shared" si="38"/>
        <v/>
      </c>
      <c r="O759" s="236">
        <f>Заполните_Список!I669</f>
        <v>0</v>
      </c>
      <c r="P759" s="243"/>
      <c r="Q759" s="243"/>
      <c r="R759" s="243"/>
      <c r="S759" s="243"/>
      <c r="T759" s="236">
        <f>Заполните_Список!N668</f>
        <v>0</v>
      </c>
      <c r="U759" s="236">
        <f>Заполните_Список!O668</f>
        <v>0</v>
      </c>
      <c r="V759" s="236">
        <f>Заполните_Список!P668</f>
        <v>0</v>
      </c>
      <c r="W759" s="236">
        <f>Заполните_Список!Q668</f>
        <v>0</v>
      </c>
      <c r="X759" s="236">
        <f>Заполните_Список!R668</f>
        <v>0</v>
      </c>
      <c r="Y759" s="236">
        <f>Заполните_Список!S668</f>
        <v>0</v>
      </c>
      <c r="Z759" s="236">
        <f>Заполните_Список!T668</f>
        <v>0</v>
      </c>
      <c r="AA759" s="236">
        <f>Заполните_Список!U668</f>
        <v>0</v>
      </c>
      <c r="AB759" s="236">
        <f>Заполните_Список!V668</f>
        <v>0</v>
      </c>
      <c r="AC759" s="236">
        <f>Заполните_Список!W668</f>
        <v>0</v>
      </c>
      <c r="AD759" s="236">
        <f>Заполните_Список!X668</f>
        <v>0</v>
      </c>
      <c r="AE759" s="236">
        <f>Заполните_Список!Y668</f>
        <v>0</v>
      </c>
      <c r="AF759" s="236">
        <f>Заполните_Список!Z668</f>
        <v>0</v>
      </c>
      <c r="AG759" s="236">
        <f>Заполните_Список!AA668</f>
        <v>0</v>
      </c>
      <c r="AH759" s="236">
        <f>Заполните_Список!AB668</f>
        <v>0</v>
      </c>
      <c r="AI759" s="236">
        <f>Заполните_Список!AC668</f>
        <v>0</v>
      </c>
      <c r="AJ759" s="236">
        <f>Заполните_Список!AD668</f>
        <v>0</v>
      </c>
      <c r="AK759" s="236">
        <f>Заполните_Список!AE668</f>
        <v>0</v>
      </c>
      <c r="AL759" s="236">
        <f>Заполните_Список!AF668</f>
        <v>0</v>
      </c>
      <c r="AM759" s="236">
        <f>Заполните_Список!AG668</f>
        <v>0</v>
      </c>
      <c r="AN759" s="236">
        <f>Заполните_Список!AH668</f>
        <v>0</v>
      </c>
      <c r="AO759" s="236">
        <f>Заполните_Список!AI668</f>
        <v>0</v>
      </c>
      <c r="AP759" s="236">
        <f>Заполните_Список!AJ668</f>
        <v>0</v>
      </c>
      <c r="AQ759" s="236">
        <f>Заполните_Список!AK668</f>
        <v>0</v>
      </c>
    </row>
    <row r="760" spans="1:43" ht="18.75" customHeight="1">
      <c r="A760" s="243">
        <f>Заполните_Список!$B669</f>
        <v>757</v>
      </c>
      <c r="B760" s="244">
        <f>Заполните_Список!$C670</f>
        <v>0</v>
      </c>
      <c r="C760" s="258" t="str">
        <f t="shared" si="36"/>
        <v/>
      </c>
      <c r="D760" s="244">
        <f>Заполните_Список!$G670</f>
        <v>0</v>
      </c>
      <c r="E760" s="236"/>
      <c r="F760" s="243">
        <f t="shared" si="37"/>
        <v>757</v>
      </c>
      <c r="G760" s="236" t="e">
        <f>LEFT(Заполните_Список!$F670,FIND(" ",Заполните_Список!$F670,1)-1)</f>
        <v>#VALUE!</v>
      </c>
      <c r="H760" s="236" t="e">
        <f>MID(Заполните_Список!$F670,FIND(" ",Заполните_Список!$F670,1)+1,(FIND(" ",Заполните_Список!$F670,FIND(" ",Заполните_Список!$F670,1)+1)-FIND(" ",Заполните_Список!$F670,1))-1)</f>
        <v>#VALUE!</v>
      </c>
      <c r="I760" s="236" t="e">
        <f>RIGHT(Заполните_Список!$F670,LEN(Заполните_Список!$F670)-(FIND(" ",Заполните_Список!$F670,FIND(" ",Заполните_Список!$F670,1)+1)))</f>
        <v>#VALUE!</v>
      </c>
      <c r="J760" s="236"/>
      <c r="K760" s="347"/>
      <c r="L760" s="236"/>
      <c r="M760" s="236">
        <f>Заполните_Список!L670</f>
        <v>0</v>
      </c>
      <c r="N760" s="259" t="str">
        <f t="shared" si="38"/>
        <v/>
      </c>
      <c r="O760" s="236">
        <f>Заполните_Список!I670</f>
        <v>0</v>
      </c>
      <c r="P760" s="243"/>
      <c r="Q760" s="243"/>
      <c r="R760" s="243"/>
      <c r="S760" s="243"/>
      <c r="T760" s="236">
        <f>Заполните_Список!N669</f>
        <v>0</v>
      </c>
      <c r="U760" s="236">
        <f>Заполните_Список!O669</f>
        <v>0</v>
      </c>
      <c r="V760" s="236">
        <f>Заполните_Список!P669</f>
        <v>0</v>
      </c>
      <c r="W760" s="236">
        <f>Заполните_Список!Q669</f>
        <v>0</v>
      </c>
      <c r="X760" s="236">
        <f>Заполните_Список!R669</f>
        <v>0</v>
      </c>
      <c r="Y760" s="236">
        <f>Заполните_Список!S669</f>
        <v>0</v>
      </c>
      <c r="Z760" s="236">
        <f>Заполните_Список!T669</f>
        <v>0</v>
      </c>
      <c r="AA760" s="236">
        <f>Заполните_Список!U669</f>
        <v>0</v>
      </c>
      <c r="AB760" s="236">
        <f>Заполните_Список!V669</f>
        <v>0</v>
      </c>
      <c r="AC760" s="236">
        <f>Заполните_Список!W669</f>
        <v>0</v>
      </c>
      <c r="AD760" s="236">
        <f>Заполните_Список!X669</f>
        <v>0</v>
      </c>
      <c r="AE760" s="236">
        <f>Заполните_Список!Y669</f>
        <v>0</v>
      </c>
      <c r="AF760" s="236">
        <f>Заполните_Список!Z669</f>
        <v>0</v>
      </c>
      <c r="AG760" s="236">
        <f>Заполните_Список!AA669</f>
        <v>0</v>
      </c>
      <c r="AH760" s="236">
        <f>Заполните_Список!AB669</f>
        <v>0</v>
      </c>
      <c r="AI760" s="236">
        <f>Заполните_Список!AC669</f>
        <v>0</v>
      </c>
      <c r="AJ760" s="236">
        <f>Заполните_Список!AD669</f>
        <v>0</v>
      </c>
      <c r="AK760" s="236">
        <f>Заполните_Список!AE669</f>
        <v>0</v>
      </c>
      <c r="AL760" s="236">
        <f>Заполните_Список!AF669</f>
        <v>0</v>
      </c>
      <c r="AM760" s="236">
        <f>Заполните_Список!AG669</f>
        <v>0</v>
      </c>
      <c r="AN760" s="236">
        <f>Заполните_Список!AH669</f>
        <v>0</v>
      </c>
      <c r="AO760" s="236">
        <f>Заполните_Список!AI669</f>
        <v>0</v>
      </c>
      <c r="AP760" s="236">
        <f>Заполните_Список!AJ669</f>
        <v>0</v>
      </c>
      <c r="AQ760" s="236">
        <f>Заполните_Список!AK669</f>
        <v>0</v>
      </c>
    </row>
    <row r="761" spans="1:43" ht="18.75" customHeight="1">
      <c r="A761" s="243">
        <f>Заполните_Список!$B670</f>
        <v>758</v>
      </c>
      <c r="B761" s="244">
        <f>Заполните_Список!$C671</f>
        <v>0</v>
      </c>
      <c r="C761" s="258" t="str">
        <f t="shared" si="36"/>
        <v/>
      </c>
      <c r="D761" s="244">
        <f>Заполните_Список!$G671</f>
        <v>0</v>
      </c>
      <c r="E761" s="236"/>
      <c r="F761" s="243">
        <f t="shared" si="37"/>
        <v>758</v>
      </c>
      <c r="G761" s="236" t="e">
        <f>LEFT(Заполните_Список!$F671,FIND(" ",Заполните_Список!$F671,1)-1)</f>
        <v>#VALUE!</v>
      </c>
      <c r="H761" s="236" t="e">
        <f>MID(Заполните_Список!$F671,FIND(" ",Заполните_Список!$F671,1)+1,(FIND(" ",Заполните_Список!$F671,FIND(" ",Заполните_Список!$F671,1)+1)-FIND(" ",Заполните_Список!$F671,1))-1)</f>
        <v>#VALUE!</v>
      </c>
      <c r="I761" s="236" t="e">
        <f>RIGHT(Заполните_Список!$F671,LEN(Заполните_Список!$F671)-(FIND(" ",Заполните_Список!$F671,FIND(" ",Заполните_Список!$F671,1)+1)))</f>
        <v>#VALUE!</v>
      </c>
      <c r="J761" s="236"/>
      <c r="K761" s="347"/>
      <c r="L761" s="236"/>
      <c r="M761" s="236">
        <f>Заполните_Список!L671</f>
        <v>0</v>
      </c>
      <c r="N761" s="259" t="str">
        <f t="shared" si="38"/>
        <v/>
      </c>
      <c r="O761" s="236">
        <f>Заполните_Список!I671</f>
        <v>0</v>
      </c>
      <c r="P761" s="243"/>
      <c r="Q761" s="243"/>
      <c r="R761" s="243"/>
      <c r="S761" s="243"/>
      <c r="T761" s="236">
        <f>Заполните_Список!N670</f>
        <v>0</v>
      </c>
      <c r="U761" s="236">
        <f>Заполните_Список!O670</f>
        <v>0</v>
      </c>
      <c r="V761" s="236">
        <f>Заполните_Список!P670</f>
        <v>0</v>
      </c>
      <c r="W761" s="236">
        <f>Заполните_Список!Q670</f>
        <v>0</v>
      </c>
      <c r="X761" s="236">
        <f>Заполните_Список!R670</f>
        <v>0</v>
      </c>
      <c r="Y761" s="236">
        <f>Заполните_Список!S670</f>
        <v>0</v>
      </c>
      <c r="Z761" s="236">
        <f>Заполните_Список!T670</f>
        <v>0</v>
      </c>
      <c r="AA761" s="236">
        <f>Заполните_Список!U670</f>
        <v>0</v>
      </c>
      <c r="AB761" s="236">
        <f>Заполните_Список!V670</f>
        <v>0</v>
      </c>
      <c r="AC761" s="236">
        <f>Заполните_Список!W670</f>
        <v>0</v>
      </c>
      <c r="AD761" s="236">
        <f>Заполните_Список!X670</f>
        <v>0</v>
      </c>
      <c r="AE761" s="236">
        <f>Заполните_Список!Y670</f>
        <v>0</v>
      </c>
      <c r="AF761" s="236">
        <f>Заполните_Список!Z670</f>
        <v>0</v>
      </c>
      <c r="AG761" s="236">
        <f>Заполните_Список!AA670</f>
        <v>0</v>
      </c>
      <c r="AH761" s="236">
        <f>Заполните_Список!AB670</f>
        <v>0</v>
      </c>
      <c r="AI761" s="236">
        <f>Заполните_Список!AC670</f>
        <v>0</v>
      </c>
      <c r="AJ761" s="236">
        <f>Заполните_Список!AD670</f>
        <v>0</v>
      </c>
      <c r="AK761" s="236">
        <f>Заполните_Список!AE670</f>
        <v>0</v>
      </c>
      <c r="AL761" s="236">
        <f>Заполните_Список!AF670</f>
        <v>0</v>
      </c>
      <c r="AM761" s="236">
        <f>Заполните_Список!AG670</f>
        <v>0</v>
      </c>
      <c r="AN761" s="236">
        <f>Заполните_Список!AH670</f>
        <v>0</v>
      </c>
      <c r="AO761" s="236">
        <f>Заполните_Список!AI670</f>
        <v>0</v>
      </c>
      <c r="AP761" s="236">
        <f>Заполните_Список!AJ670</f>
        <v>0</v>
      </c>
      <c r="AQ761" s="236">
        <f>Заполните_Список!AK670</f>
        <v>0</v>
      </c>
    </row>
    <row r="762" spans="1:43" ht="18.75" customHeight="1">
      <c r="A762" s="243">
        <f>Заполните_Список!$B671</f>
        <v>759</v>
      </c>
      <c r="B762" s="244">
        <f>Заполните_Список!$C672</f>
        <v>0</v>
      </c>
      <c r="C762" s="258" t="str">
        <f t="shared" si="36"/>
        <v/>
      </c>
      <c r="D762" s="244">
        <f>Заполните_Список!$G672</f>
        <v>0</v>
      </c>
      <c r="E762" s="236"/>
      <c r="F762" s="243">
        <f t="shared" si="37"/>
        <v>759</v>
      </c>
      <c r="G762" s="236" t="e">
        <f>LEFT(Заполните_Список!$F672,FIND(" ",Заполните_Список!$F672,1)-1)</f>
        <v>#VALUE!</v>
      </c>
      <c r="H762" s="236" t="e">
        <f>MID(Заполните_Список!$F672,FIND(" ",Заполните_Список!$F672,1)+1,(FIND(" ",Заполните_Список!$F672,FIND(" ",Заполните_Список!$F672,1)+1)-FIND(" ",Заполните_Список!$F672,1))-1)</f>
        <v>#VALUE!</v>
      </c>
      <c r="I762" s="236" t="e">
        <f>RIGHT(Заполните_Список!$F672,LEN(Заполните_Список!$F672)-(FIND(" ",Заполните_Список!$F672,FIND(" ",Заполните_Список!$F672,1)+1)))</f>
        <v>#VALUE!</v>
      </c>
      <c r="J762" s="236"/>
      <c r="K762" s="347"/>
      <c r="L762" s="236"/>
      <c r="M762" s="236">
        <f>Заполните_Список!L672</f>
        <v>0</v>
      </c>
      <c r="N762" s="259" t="str">
        <f t="shared" si="38"/>
        <v/>
      </c>
      <c r="O762" s="236">
        <f>Заполните_Список!I672</f>
        <v>0</v>
      </c>
      <c r="P762" s="243"/>
      <c r="Q762" s="243"/>
      <c r="R762" s="243"/>
      <c r="S762" s="243"/>
      <c r="T762" s="236">
        <f>Заполните_Список!N671</f>
        <v>0</v>
      </c>
      <c r="U762" s="236">
        <f>Заполните_Список!O671</f>
        <v>0</v>
      </c>
      <c r="V762" s="236">
        <f>Заполните_Список!P671</f>
        <v>0</v>
      </c>
      <c r="W762" s="236">
        <f>Заполните_Список!Q671</f>
        <v>0</v>
      </c>
      <c r="X762" s="236">
        <f>Заполните_Список!R671</f>
        <v>0</v>
      </c>
      <c r="Y762" s="236">
        <f>Заполните_Список!S671</f>
        <v>0</v>
      </c>
      <c r="Z762" s="236">
        <f>Заполните_Список!T671</f>
        <v>0</v>
      </c>
      <c r="AA762" s="236">
        <f>Заполните_Список!U671</f>
        <v>0</v>
      </c>
      <c r="AB762" s="236">
        <f>Заполните_Список!V671</f>
        <v>0</v>
      </c>
      <c r="AC762" s="236">
        <f>Заполните_Список!W671</f>
        <v>0</v>
      </c>
      <c r="AD762" s="236">
        <f>Заполните_Список!X671</f>
        <v>0</v>
      </c>
      <c r="AE762" s="236">
        <f>Заполните_Список!Y671</f>
        <v>0</v>
      </c>
      <c r="AF762" s="236">
        <f>Заполните_Список!Z671</f>
        <v>0</v>
      </c>
      <c r="AG762" s="236">
        <f>Заполните_Список!AA671</f>
        <v>0</v>
      </c>
      <c r="AH762" s="236">
        <f>Заполните_Список!AB671</f>
        <v>0</v>
      </c>
      <c r="AI762" s="236">
        <f>Заполните_Список!AC671</f>
        <v>0</v>
      </c>
      <c r="AJ762" s="236">
        <f>Заполните_Список!AD671</f>
        <v>0</v>
      </c>
      <c r="AK762" s="236">
        <f>Заполните_Список!AE671</f>
        <v>0</v>
      </c>
      <c r="AL762" s="236">
        <f>Заполните_Список!AF671</f>
        <v>0</v>
      </c>
      <c r="AM762" s="236">
        <f>Заполните_Список!AG671</f>
        <v>0</v>
      </c>
      <c r="AN762" s="236">
        <f>Заполните_Список!AH671</f>
        <v>0</v>
      </c>
      <c r="AO762" s="236">
        <f>Заполните_Список!AI671</f>
        <v>0</v>
      </c>
      <c r="AP762" s="236">
        <f>Заполните_Список!AJ671</f>
        <v>0</v>
      </c>
      <c r="AQ762" s="236">
        <f>Заполните_Список!AK671</f>
        <v>0</v>
      </c>
    </row>
    <row r="763" spans="1:43" ht="18.75" customHeight="1">
      <c r="A763" s="243">
        <f>Заполните_Список!$B672</f>
        <v>760</v>
      </c>
      <c r="B763" s="244">
        <f>Заполните_Список!$C673</f>
        <v>0</v>
      </c>
      <c r="C763" s="258" t="str">
        <f t="shared" si="36"/>
        <v/>
      </c>
      <c r="D763" s="244">
        <f>Заполните_Список!$G673</f>
        <v>0</v>
      </c>
      <c r="E763" s="236"/>
      <c r="F763" s="243">
        <f t="shared" si="37"/>
        <v>760</v>
      </c>
      <c r="G763" s="236" t="e">
        <f>LEFT(Заполните_Список!$F673,FIND(" ",Заполните_Список!$F673,1)-1)</f>
        <v>#VALUE!</v>
      </c>
      <c r="H763" s="236" t="e">
        <f>MID(Заполните_Список!$F673,FIND(" ",Заполните_Список!$F673,1)+1,(FIND(" ",Заполните_Список!$F673,FIND(" ",Заполните_Список!$F673,1)+1)-FIND(" ",Заполните_Список!$F673,1))-1)</f>
        <v>#VALUE!</v>
      </c>
      <c r="I763" s="236" t="e">
        <f>RIGHT(Заполните_Список!$F673,LEN(Заполните_Список!$F673)-(FIND(" ",Заполните_Список!$F673,FIND(" ",Заполните_Список!$F673,1)+1)))</f>
        <v>#VALUE!</v>
      </c>
      <c r="J763" s="236"/>
      <c r="K763" s="347"/>
      <c r="L763" s="236"/>
      <c r="M763" s="236">
        <f>Заполните_Список!L673</f>
        <v>0</v>
      </c>
      <c r="N763" s="259" t="str">
        <f t="shared" si="38"/>
        <v/>
      </c>
      <c r="O763" s="236">
        <f>Заполните_Список!I673</f>
        <v>0</v>
      </c>
      <c r="P763" s="243"/>
      <c r="Q763" s="243"/>
      <c r="R763" s="243"/>
      <c r="S763" s="243"/>
      <c r="T763" s="236">
        <f>Заполните_Список!N672</f>
        <v>0</v>
      </c>
      <c r="U763" s="236">
        <f>Заполните_Список!O672</f>
        <v>0</v>
      </c>
      <c r="V763" s="236">
        <f>Заполните_Список!P672</f>
        <v>0</v>
      </c>
      <c r="W763" s="236">
        <f>Заполните_Список!Q672</f>
        <v>0</v>
      </c>
      <c r="X763" s="236">
        <f>Заполните_Список!R672</f>
        <v>0</v>
      </c>
      <c r="Y763" s="236">
        <f>Заполните_Список!S672</f>
        <v>0</v>
      </c>
      <c r="Z763" s="236">
        <f>Заполните_Список!T672</f>
        <v>0</v>
      </c>
      <c r="AA763" s="236">
        <f>Заполните_Список!U672</f>
        <v>0</v>
      </c>
      <c r="AB763" s="236">
        <f>Заполните_Список!V672</f>
        <v>0</v>
      </c>
      <c r="AC763" s="236">
        <f>Заполните_Список!W672</f>
        <v>0</v>
      </c>
      <c r="AD763" s="236">
        <f>Заполните_Список!X672</f>
        <v>0</v>
      </c>
      <c r="AE763" s="236">
        <f>Заполните_Список!Y672</f>
        <v>0</v>
      </c>
      <c r="AF763" s="236">
        <f>Заполните_Список!Z672</f>
        <v>0</v>
      </c>
      <c r="AG763" s="236">
        <f>Заполните_Список!AA672</f>
        <v>0</v>
      </c>
      <c r="AH763" s="236">
        <f>Заполните_Список!AB672</f>
        <v>0</v>
      </c>
      <c r="AI763" s="236">
        <f>Заполните_Список!AC672</f>
        <v>0</v>
      </c>
      <c r="AJ763" s="236">
        <f>Заполните_Список!AD672</f>
        <v>0</v>
      </c>
      <c r="AK763" s="236">
        <f>Заполните_Список!AE672</f>
        <v>0</v>
      </c>
      <c r="AL763" s="236">
        <f>Заполните_Список!AF672</f>
        <v>0</v>
      </c>
      <c r="AM763" s="236">
        <f>Заполните_Список!AG672</f>
        <v>0</v>
      </c>
      <c r="AN763" s="236">
        <f>Заполните_Список!AH672</f>
        <v>0</v>
      </c>
      <c r="AO763" s="236">
        <f>Заполните_Список!AI672</f>
        <v>0</v>
      </c>
      <c r="AP763" s="236">
        <f>Заполните_Список!AJ672</f>
        <v>0</v>
      </c>
      <c r="AQ763" s="236">
        <f>Заполните_Список!AK672</f>
        <v>0</v>
      </c>
    </row>
    <row r="764" spans="1:43" ht="18.75" customHeight="1">
      <c r="A764" s="243">
        <f>Заполните_Список!$B673</f>
        <v>761</v>
      </c>
      <c r="B764" s="244">
        <f>Заполните_Список!$C674</f>
        <v>0</v>
      </c>
      <c r="C764" s="258" t="str">
        <f t="shared" si="36"/>
        <v/>
      </c>
      <c r="D764" s="244">
        <f>Заполните_Список!$G674</f>
        <v>0</v>
      </c>
      <c r="E764" s="236"/>
      <c r="F764" s="243">
        <f t="shared" si="37"/>
        <v>761</v>
      </c>
      <c r="G764" s="236" t="e">
        <f>LEFT(Заполните_Список!$F674,FIND(" ",Заполните_Список!$F674,1)-1)</f>
        <v>#VALUE!</v>
      </c>
      <c r="H764" s="236" t="e">
        <f>MID(Заполните_Список!$F674,FIND(" ",Заполните_Список!$F674,1)+1,(FIND(" ",Заполните_Список!$F674,FIND(" ",Заполните_Список!$F674,1)+1)-FIND(" ",Заполните_Список!$F674,1))-1)</f>
        <v>#VALUE!</v>
      </c>
      <c r="I764" s="236" t="e">
        <f>RIGHT(Заполните_Список!$F674,LEN(Заполните_Список!$F674)-(FIND(" ",Заполните_Список!$F674,FIND(" ",Заполните_Список!$F674,1)+1)))</f>
        <v>#VALUE!</v>
      </c>
      <c r="J764" s="236"/>
      <c r="K764" s="347"/>
      <c r="L764" s="236"/>
      <c r="M764" s="236">
        <f>Заполните_Список!L674</f>
        <v>0</v>
      </c>
      <c r="N764" s="259" t="str">
        <f t="shared" si="38"/>
        <v/>
      </c>
      <c r="O764" s="236">
        <f>Заполните_Список!I674</f>
        <v>0</v>
      </c>
      <c r="P764" s="243"/>
      <c r="Q764" s="243"/>
      <c r="R764" s="243"/>
      <c r="S764" s="243"/>
      <c r="T764" s="236">
        <f>Заполните_Список!N673</f>
        <v>0</v>
      </c>
      <c r="U764" s="236">
        <f>Заполните_Список!O673</f>
        <v>0</v>
      </c>
      <c r="V764" s="236">
        <f>Заполните_Список!P673</f>
        <v>0</v>
      </c>
      <c r="W764" s="236">
        <f>Заполните_Список!Q673</f>
        <v>0</v>
      </c>
      <c r="X764" s="236">
        <f>Заполните_Список!R673</f>
        <v>0</v>
      </c>
      <c r="Y764" s="236">
        <f>Заполните_Список!S673</f>
        <v>0</v>
      </c>
      <c r="Z764" s="236">
        <f>Заполните_Список!T673</f>
        <v>0</v>
      </c>
      <c r="AA764" s="236">
        <f>Заполните_Список!U673</f>
        <v>0</v>
      </c>
      <c r="AB764" s="236">
        <f>Заполните_Список!V673</f>
        <v>0</v>
      </c>
      <c r="AC764" s="236">
        <f>Заполните_Список!W673</f>
        <v>0</v>
      </c>
      <c r="AD764" s="236">
        <f>Заполните_Список!X673</f>
        <v>0</v>
      </c>
      <c r="AE764" s="236">
        <f>Заполните_Список!Y673</f>
        <v>0</v>
      </c>
      <c r="AF764" s="236">
        <f>Заполните_Список!Z673</f>
        <v>0</v>
      </c>
      <c r="AG764" s="236">
        <f>Заполните_Список!AA673</f>
        <v>0</v>
      </c>
      <c r="AH764" s="236">
        <f>Заполните_Список!AB673</f>
        <v>0</v>
      </c>
      <c r="AI764" s="236">
        <f>Заполните_Список!AC673</f>
        <v>0</v>
      </c>
      <c r="AJ764" s="236">
        <f>Заполните_Список!AD673</f>
        <v>0</v>
      </c>
      <c r="AK764" s="236">
        <f>Заполните_Список!AE673</f>
        <v>0</v>
      </c>
      <c r="AL764" s="236">
        <f>Заполните_Список!AF673</f>
        <v>0</v>
      </c>
      <c r="AM764" s="236">
        <f>Заполните_Список!AG673</f>
        <v>0</v>
      </c>
      <c r="AN764" s="236">
        <f>Заполните_Список!AH673</f>
        <v>0</v>
      </c>
      <c r="AO764" s="236">
        <f>Заполните_Список!AI673</f>
        <v>0</v>
      </c>
      <c r="AP764" s="236">
        <f>Заполните_Список!AJ673</f>
        <v>0</v>
      </c>
      <c r="AQ764" s="236">
        <f>Заполните_Список!AK673</f>
        <v>0</v>
      </c>
    </row>
    <row r="765" spans="1:43" ht="18.75" customHeight="1">
      <c r="A765" s="243">
        <f>Заполните_Список!$B674</f>
        <v>762</v>
      </c>
      <c r="B765" s="244">
        <f>Заполните_Список!$C675</f>
        <v>0</v>
      </c>
      <c r="C765" s="258" t="str">
        <f t="shared" si="36"/>
        <v/>
      </c>
      <c r="D765" s="244">
        <f>Заполните_Список!$G675</f>
        <v>0</v>
      </c>
      <c r="E765" s="236"/>
      <c r="F765" s="243">
        <f t="shared" si="37"/>
        <v>762</v>
      </c>
      <c r="G765" s="236" t="e">
        <f>LEFT(Заполните_Список!$F675,FIND(" ",Заполните_Список!$F675,1)-1)</f>
        <v>#VALUE!</v>
      </c>
      <c r="H765" s="236" t="e">
        <f>MID(Заполните_Список!$F675,FIND(" ",Заполните_Список!$F675,1)+1,(FIND(" ",Заполните_Список!$F675,FIND(" ",Заполните_Список!$F675,1)+1)-FIND(" ",Заполните_Список!$F675,1))-1)</f>
        <v>#VALUE!</v>
      </c>
      <c r="I765" s="236" t="e">
        <f>RIGHT(Заполните_Список!$F675,LEN(Заполните_Список!$F675)-(FIND(" ",Заполните_Список!$F675,FIND(" ",Заполните_Список!$F675,1)+1)))</f>
        <v>#VALUE!</v>
      </c>
      <c r="J765" s="236"/>
      <c r="K765" s="347"/>
      <c r="L765" s="236"/>
      <c r="M765" s="236">
        <f>Заполните_Список!L675</f>
        <v>0</v>
      </c>
      <c r="N765" s="259" t="str">
        <f t="shared" si="38"/>
        <v/>
      </c>
      <c r="O765" s="236">
        <f>Заполните_Список!I675</f>
        <v>0</v>
      </c>
      <c r="P765" s="243"/>
      <c r="Q765" s="243"/>
      <c r="R765" s="243"/>
      <c r="S765" s="243"/>
      <c r="T765" s="236">
        <f>Заполните_Список!N674</f>
        <v>0</v>
      </c>
      <c r="U765" s="236">
        <f>Заполните_Список!O674</f>
        <v>0</v>
      </c>
      <c r="V765" s="236">
        <f>Заполните_Список!P674</f>
        <v>0</v>
      </c>
      <c r="W765" s="236">
        <f>Заполните_Список!Q674</f>
        <v>0</v>
      </c>
      <c r="X765" s="236">
        <f>Заполните_Список!R674</f>
        <v>0</v>
      </c>
      <c r="Y765" s="236">
        <f>Заполните_Список!S674</f>
        <v>0</v>
      </c>
      <c r="Z765" s="236">
        <f>Заполните_Список!T674</f>
        <v>0</v>
      </c>
      <c r="AA765" s="236">
        <f>Заполните_Список!U674</f>
        <v>0</v>
      </c>
      <c r="AB765" s="236">
        <f>Заполните_Список!V674</f>
        <v>0</v>
      </c>
      <c r="AC765" s="236">
        <f>Заполните_Список!W674</f>
        <v>0</v>
      </c>
      <c r="AD765" s="236">
        <f>Заполните_Список!X674</f>
        <v>0</v>
      </c>
      <c r="AE765" s="236">
        <f>Заполните_Список!Y674</f>
        <v>0</v>
      </c>
      <c r="AF765" s="236">
        <f>Заполните_Список!Z674</f>
        <v>0</v>
      </c>
      <c r="AG765" s="236">
        <f>Заполните_Список!AA674</f>
        <v>0</v>
      </c>
      <c r="AH765" s="236">
        <f>Заполните_Список!AB674</f>
        <v>0</v>
      </c>
      <c r="AI765" s="236">
        <f>Заполните_Список!AC674</f>
        <v>0</v>
      </c>
      <c r="AJ765" s="236">
        <f>Заполните_Список!AD674</f>
        <v>0</v>
      </c>
      <c r="AK765" s="236">
        <f>Заполните_Список!AE674</f>
        <v>0</v>
      </c>
      <c r="AL765" s="236">
        <f>Заполните_Список!AF674</f>
        <v>0</v>
      </c>
      <c r="AM765" s="236">
        <f>Заполните_Список!AG674</f>
        <v>0</v>
      </c>
      <c r="AN765" s="236">
        <f>Заполните_Список!AH674</f>
        <v>0</v>
      </c>
      <c r="AO765" s="236">
        <f>Заполните_Список!AI674</f>
        <v>0</v>
      </c>
      <c r="AP765" s="236">
        <f>Заполните_Список!AJ674</f>
        <v>0</v>
      </c>
      <c r="AQ765" s="236">
        <f>Заполните_Список!AK674</f>
        <v>0</v>
      </c>
    </row>
    <row r="766" spans="1:43" ht="18.75" customHeight="1">
      <c r="A766" s="243">
        <f>Заполните_Список!$B675</f>
        <v>763</v>
      </c>
      <c r="B766" s="244">
        <f>Заполните_Список!$C676</f>
        <v>0</v>
      </c>
      <c r="C766" s="258" t="str">
        <f t="shared" si="36"/>
        <v/>
      </c>
      <c r="D766" s="244">
        <f>Заполните_Список!$G676</f>
        <v>0</v>
      </c>
      <c r="E766" s="236"/>
      <c r="F766" s="243">
        <f t="shared" si="37"/>
        <v>763</v>
      </c>
      <c r="G766" s="236" t="e">
        <f>LEFT(Заполните_Список!$F676,FIND(" ",Заполните_Список!$F676,1)-1)</f>
        <v>#VALUE!</v>
      </c>
      <c r="H766" s="236" t="e">
        <f>MID(Заполните_Список!$F676,FIND(" ",Заполните_Список!$F676,1)+1,(FIND(" ",Заполните_Список!$F676,FIND(" ",Заполните_Список!$F676,1)+1)-FIND(" ",Заполните_Список!$F676,1))-1)</f>
        <v>#VALUE!</v>
      </c>
      <c r="I766" s="236" t="e">
        <f>RIGHT(Заполните_Список!$F676,LEN(Заполните_Список!$F676)-(FIND(" ",Заполните_Список!$F676,FIND(" ",Заполните_Список!$F676,1)+1)))</f>
        <v>#VALUE!</v>
      </c>
      <c r="J766" s="236"/>
      <c r="K766" s="347"/>
      <c r="L766" s="236"/>
      <c r="M766" s="236">
        <f>Заполните_Список!L676</f>
        <v>0</v>
      </c>
      <c r="N766" s="259" t="str">
        <f t="shared" si="38"/>
        <v/>
      </c>
      <c r="O766" s="236">
        <f>Заполните_Список!I676</f>
        <v>0</v>
      </c>
      <c r="P766" s="243"/>
      <c r="Q766" s="243"/>
      <c r="R766" s="243"/>
      <c r="S766" s="243"/>
      <c r="T766" s="236">
        <f>Заполните_Список!N675</f>
        <v>0</v>
      </c>
      <c r="U766" s="236">
        <f>Заполните_Список!O675</f>
        <v>0</v>
      </c>
      <c r="V766" s="236">
        <f>Заполните_Список!P675</f>
        <v>0</v>
      </c>
      <c r="W766" s="236">
        <f>Заполните_Список!Q675</f>
        <v>0</v>
      </c>
      <c r="X766" s="236">
        <f>Заполните_Список!R675</f>
        <v>0</v>
      </c>
      <c r="Y766" s="236">
        <f>Заполните_Список!S675</f>
        <v>0</v>
      </c>
      <c r="Z766" s="236">
        <f>Заполните_Список!T675</f>
        <v>0</v>
      </c>
      <c r="AA766" s="236">
        <f>Заполните_Список!U675</f>
        <v>0</v>
      </c>
      <c r="AB766" s="236">
        <f>Заполните_Список!V675</f>
        <v>0</v>
      </c>
      <c r="AC766" s="236">
        <f>Заполните_Список!W675</f>
        <v>0</v>
      </c>
      <c r="AD766" s="236">
        <f>Заполните_Список!X675</f>
        <v>0</v>
      </c>
      <c r="AE766" s="236">
        <f>Заполните_Список!Y675</f>
        <v>0</v>
      </c>
      <c r="AF766" s="236">
        <f>Заполните_Список!Z675</f>
        <v>0</v>
      </c>
      <c r="AG766" s="236">
        <f>Заполните_Список!AA675</f>
        <v>0</v>
      </c>
      <c r="AH766" s="236">
        <f>Заполните_Список!AB675</f>
        <v>0</v>
      </c>
      <c r="AI766" s="236">
        <f>Заполните_Список!AC675</f>
        <v>0</v>
      </c>
      <c r="AJ766" s="236">
        <f>Заполните_Список!AD675</f>
        <v>0</v>
      </c>
      <c r="AK766" s="236">
        <f>Заполните_Список!AE675</f>
        <v>0</v>
      </c>
      <c r="AL766" s="236">
        <f>Заполните_Список!AF675</f>
        <v>0</v>
      </c>
      <c r="AM766" s="236">
        <f>Заполните_Список!AG675</f>
        <v>0</v>
      </c>
      <c r="AN766" s="236">
        <f>Заполните_Список!AH675</f>
        <v>0</v>
      </c>
      <c r="AO766" s="236">
        <f>Заполните_Список!AI675</f>
        <v>0</v>
      </c>
      <c r="AP766" s="236">
        <f>Заполните_Список!AJ675</f>
        <v>0</v>
      </c>
      <c r="AQ766" s="236">
        <f>Заполните_Список!AK675</f>
        <v>0</v>
      </c>
    </row>
    <row r="767" spans="1:43" ht="18.75" customHeight="1">
      <c r="A767" s="243">
        <f>Заполните_Список!$B676</f>
        <v>764</v>
      </c>
      <c r="B767" s="244">
        <f>Заполните_Список!$C677</f>
        <v>0</v>
      </c>
      <c r="C767" s="258" t="str">
        <f t="shared" si="36"/>
        <v/>
      </c>
      <c r="D767" s="244">
        <f>Заполните_Список!$G677</f>
        <v>0</v>
      </c>
      <c r="E767" s="236"/>
      <c r="F767" s="243">
        <f t="shared" si="37"/>
        <v>764</v>
      </c>
      <c r="G767" s="236" t="e">
        <f>LEFT(Заполните_Список!$F677,FIND(" ",Заполните_Список!$F677,1)-1)</f>
        <v>#VALUE!</v>
      </c>
      <c r="H767" s="236" t="e">
        <f>MID(Заполните_Список!$F677,FIND(" ",Заполните_Список!$F677,1)+1,(FIND(" ",Заполните_Список!$F677,FIND(" ",Заполните_Список!$F677,1)+1)-FIND(" ",Заполните_Список!$F677,1))-1)</f>
        <v>#VALUE!</v>
      </c>
      <c r="I767" s="236" t="e">
        <f>RIGHT(Заполните_Список!$F677,LEN(Заполните_Список!$F677)-(FIND(" ",Заполните_Список!$F677,FIND(" ",Заполните_Список!$F677,1)+1)))</f>
        <v>#VALUE!</v>
      </c>
      <c r="J767" s="236"/>
      <c r="K767" s="347"/>
      <c r="L767" s="236"/>
      <c r="M767" s="236">
        <f>Заполните_Список!L677</f>
        <v>0</v>
      </c>
      <c r="N767" s="259" t="str">
        <f t="shared" si="38"/>
        <v/>
      </c>
      <c r="O767" s="236">
        <f>Заполните_Список!I677</f>
        <v>0</v>
      </c>
      <c r="P767" s="243"/>
      <c r="Q767" s="243"/>
      <c r="R767" s="243"/>
      <c r="S767" s="243"/>
      <c r="T767" s="236">
        <f>Заполните_Список!N676</f>
        <v>0</v>
      </c>
      <c r="U767" s="236">
        <f>Заполните_Список!O676</f>
        <v>0</v>
      </c>
      <c r="V767" s="236">
        <f>Заполните_Список!P676</f>
        <v>0</v>
      </c>
      <c r="W767" s="236">
        <f>Заполните_Список!Q676</f>
        <v>0</v>
      </c>
      <c r="X767" s="236">
        <f>Заполните_Список!R676</f>
        <v>0</v>
      </c>
      <c r="Y767" s="236">
        <f>Заполните_Список!S676</f>
        <v>0</v>
      </c>
      <c r="Z767" s="236">
        <f>Заполните_Список!T676</f>
        <v>0</v>
      </c>
      <c r="AA767" s="236">
        <f>Заполните_Список!U676</f>
        <v>0</v>
      </c>
      <c r="AB767" s="236">
        <f>Заполните_Список!V676</f>
        <v>0</v>
      </c>
      <c r="AC767" s="236">
        <f>Заполните_Список!W676</f>
        <v>0</v>
      </c>
      <c r="AD767" s="236">
        <f>Заполните_Список!X676</f>
        <v>0</v>
      </c>
      <c r="AE767" s="236">
        <f>Заполните_Список!Y676</f>
        <v>0</v>
      </c>
      <c r="AF767" s="236">
        <f>Заполните_Список!Z676</f>
        <v>0</v>
      </c>
      <c r="AG767" s="236">
        <f>Заполните_Список!AA676</f>
        <v>0</v>
      </c>
      <c r="AH767" s="236">
        <f>Заполните_Список!AB676</f>
        <v>0</v>
      </c>
      <c r="AI767" s="236">
        <f>Заполните_Список!AC676</f>
        <v>0</v>
      </c>
      <c r="AJ767" s="236">
        <f>Заполните_Список!AD676</f>
        <v>0</v>
      </c>
      <c r="AK767" s="236">
        <f>Заполните_Список!AE676</f>
        <v>0</v>
      </c>
      <c r="AL767" s="236">
        <f>Заполните_Список!AF676</f>
        <v>0</v>
      </c>
      <c r="AM767" s="236">
        <f>Заполните_Список!AG676</f>
        <v>0</v>
      </c>
      <c r="AN767" s="236">
        <f>Заполните_Список!AH676</f>
        <v>0</v>
      </c>
      <c r="AO767" s="236">
        <f>Заполните_Список!AI676</f>
        <v>0</v>
      </c>
      <c r="AP767" s="236">
        <f>Заполните_Список!AJ676</f>
        <v>0</v>
      </c>
      <c r="AQ767" s="236">
        <f>Заполните_Список!AK676</f>
        <v>0</v>
      </c>
    </row>
    <row r="768" spans="1:43" ht="18.75" customHeight="1">
      <c r="A768" s="243">
        <f>Заполните_Список!$B677</f>
        <v>765</v>
      </c>
      <c r="B768" s="244">
        <f>Заполните_Список!$C678</f>
        <v>0</v>
      </c>
      <c r="C768" s="258" t="str">
        <f t="shared" si="36"/>
        <v/>
      </c>
      <c r="D768" s="244">
        <f>Заполните_Список!$G678</f>
        <v>0</v>
      </c>
      <c r="E768" s="236"/>
      <c r="F768" s="243">
        <f t="shared" si="37"/>
        <v>765</v>
      </c>
      <c r="G768" s="236" t="e">
        <f>LEFT(Заполните_Список!$F678,FIND(" ",Заполните_Список!$F678,1)-1)</f>
        <v>#VALUE!</v>
      </c>
      <c r="H768" s="236" t="e">
        <f>MID(Заполните_Список!$F678,FIND(" ",Заполните_Список!$F678,1)+1,(FIND(" ",Заполните_Список!$F678,FIND(" ",Заполните_Список!$F678,1)+1)-FIND(" ",Заполните_Список!$F678,1))-1)</f>
        <v>#VALUE!</v>
      </c>
      <c r="I768" s="236" t="e">
        <f>RIGHT(Заполните_Список!$F678,LEN(Заполните_Список!$F678)-(FIND(" ",Заполните_Список!$F678,FIND(" ",Заполните_Список!$F678,1)+1)))</f>
        <v>#VALUE!</v>
      </c>
      <c r="J768" s="236"/>
      <c r="K768" s="347"/>
      <c r="L768" s="236"/>
      <c r="M768" s="236">
        <f>Заполните_Список!L678</f>
        <v>0</v>
      </c>
      <c r="N768" s="259" t="str">
        <f t="shared" si="38"/>
        <v/>
      </c>
      <c r="O768" s="236">
        <f>Заполните_Список!I678</f>
        <v>0</v>
      </c>
      <c r="P768" s="243"/>
      <c r="Q768" s="243"/>
      <c r="R768" s="243"/>
      <c r="S768" s="243"/>
      <c r="T768" s="236">
        <f>Заполните_Список!N677</f>
        <v>0</v>
      </c>
      <c r="U768" s="236">
        <f>Заполните_Список!O677</f>
        <v>0</v>
      </c>
      <c r="V768" s="236">
        <f>Заполните_Список!P677</f>
        <v>0</v>
      </c>
      <c r="W768" s="236">
        <f>Заполните_Список!Q677</f>
        <v>0</v>
      </c>
      <c r="X768" s="236">
        <f>Заполните_Список!R677</f>
        <v>0</v>
      </c>
      <c r="Y768" s="236">
        <f>Заполните_Список!S677</f>
        <v>0</v>
      </c>
      <c r="Z768" s="236">
        <f>Заполните_Список!T677</f>
        <v>0</v>
      </c>
      <c r="AA768" s="236">
        <f>Заполните_Список!U677</f>
        <v>0</v>
      </c>
      <c r="AB768" s="236">
        <f>Заполните_Список!V677</f>
        <v>0</v>
      </c>
      <c r="AC768" s="236">
        <f>Заполните_Список!W677</f>
        <v>0</v>
      </c>
      <c r="AD768" s="236">
        <f>Заполните_Список!X677</f>
        <v>0</v>
      </c>
      <c r="AE768" s="236">
        <f>Заполните_Список!Y677</f>
        <v>0</v>
      </c>
      <c r="AF768" s="236">
        <f>Заполните_Список!Z677</f>
        <v>0</v>
      </c>
      <c r="AG768" s="236">
        <f>Заполните_Список!AA677</f>
        <v>0</v>
      </c>
      <c r="AH768" s="236">
        <f>Заполните_Список!AB677</f>
        <v>0</v>
      </c>
      <c r="AI768" s="236">
        <f>Заполните_Список!AC677</f>
        <v>0</v>
      </c>
      <c r="AJ768" s="236">
        <f>Заполните_Список!AD677</f>
        <v>0</v>
      </c>
      <c r="AK768" s="236">
        <f>Заполните_Список!AE677</f>
        <v>0</v>
      </c>
      <c r="AL768" s="236">
        <f>Заполните_Список!AF677</f>
        <v>0</v>
      </c>
      <c r="AM768" s="236">
        <f>Заполните_Список!AG677</f>
        <v>0</v>
      </c>
      <c r="AN768" s="236">
        <f>Заполните_Список!AH677</f>
        <v>0</v>
      </c>
      <c r="AO768" s="236">
        <f>Заполните_Список!AI677</f>
        <v>0</v>
      </c>
      <c r="AP768" s="236">
        <f>Заполните_Список!AJ677</f>
        <v>0</v>
      </c>
      <c r="AQ768" s="236">
        <f>Заполните_Список!AK677</f>
        <v>0</v>
      </c>
    </row>
    <row r="769" spans="1:43" ht="18.75" customHeight="1">
      <c r="A769" s="243">
        <f>Заполните_Список!$B678</f>
        <v>766</v>
      </c>
      <c r="B769" s="244">
        <f>Заполните_Список!$C679</f>
        <v>0</v>
      </c>
      <c r="C769" s="258" t="str">
        <f t="shared" si="36"/>
        <v/>
      </c>
      <c r="D769" s="244">
        <f>Заполните_Список!$G679</f>
        <v>0</v>
      </c>
      <c r="E769" s="236"/>
      <c r="F769" s="243">
        <f t="shared" si="37"/>
        <v>766</v>
      </c>
      <c r="G769" s="236" t="e">
        <f>LEFT(Заполните_Список!$F679,FIND(" ",Заполните_Список!$F679,1)-1)</f>
        <v>#VALUE!</v>
      </c>
      <c r="H769" s="236" t="e">
        <f>MID(Заполните_Список!$F679,FIND(" ",Заполните_Список!$F679,1)+1,(FIND(" ",Заполните_Список!$F679,FIND(" ",Заполните_Список!$F679,1)+1)-FIND(" ",Заполните_Список!$F679,1))-1)</f>
        <v>#VALUE!</v>
      </c>
      <c r="I769" s="236" t="e">
        <f>RIGHT(Заполните_Список!$F679,LEN(Заполните_Список!$F679)-(FIND(" ",Заполните_Список!$F679,FIND(" ",Заполните_Список!$F679,1)+1)))</f>
        <v>#VALUE!</v>
      </c>
      <c r="J769" s="236"/>
      <c r="K769" s="347"/>
      <c r="L769" s="236"/>
      <c r="M769" s="236">
        <f>Заполните_Список!L679</f>
        <v>0</v>
      </c>
      <c r="N769" s="259" t="str">
        <f t="shared" si="38"/>
        <v/>
      </c>
      <c r="O769" s="236">
        <f>Заполните_Список!I679</f>
        <v>0</v>
      </c>
      <c r="P769" s="243"/>
      <c r="Q769" s="243"/>
      <c r="R769" s="243"/>
      <c r="S769" s="243"/>
      <c r="T769" s="236">
        <f>Заполните_Список!N678</f>
        <v>0</v>
      </c>
      <c r="U769" s="236">
        <f>Заполните_Список!O678</f>
        <v>0</v>
      </c>
      <c r="V769" s="236">
        <f>Заполните_Список!P678</f>
        <v>0</v>
      </c>
      <c r="W769" s="236">
        <f>Заполните_Список!Q678</f>
        <v>0</v>
      </c>
      <c r="X769" s="236">
        <f>Заполните_Список!R678</f>
        <v>0</v>
      </c>
      <c r="Y769" s="236">
        <f>Заполните_Список!S678</f>
        <v>0</v>
      </c>
      <c r="Z769" s="236">
        <f>Заполните_Список!T678</f>
        <v>0</v>
      </c>
      <c r="AA769" s="236">
        <f>Заполните_Список!U678</f>
        <v>0</v>
      </c>
      <c r="AB769" s="236">
        <f>Заполните_Список!V678</f>
        <v>0</v>
      </c>
      <c r="AC769" s="236">
        <f>Заполните_Список!W678</f>
        <v>0</v>
      </c>
      <c r="AD769" s="236">
        <f>Заполните_Список!X678</f>
        <v>0</v>
      </c>
      <c r="AE769" s="236">
        <f>Заполните_Список!Y678</f>
        <v>0</v>
      </c>
      <c r="AF769" s="236">
        <f>Заполните_Список!Z678</f>
        <v>0</v>
      </c>
      <c r="AG769" s="236">
        <f>Заполните_Список!AA678</f>
        <v>0</v>
      </c>
      <c r="AH769" s="236">
        <f>Заполните_Список!AB678</f>
        <v>0</v>
      </c>
      <c r="AI769" s="236">
        <f>Заполните_Список!AC678</f>
        <v>0</v>
      </c>
      <c r="AJ769" s="236">
        <f>Заполните_Список!AD678</f>
        <v>0</v>
      </c>
      <c r="AK769" s="236">
        <f>Заполните_Список!AE678</f>
        <v>0</v>
      </c>
      <c r="AL769" s="236">
        <f>Заполните_Список!AF678</f>
        <v>0</v>
      </c>
      <c r="AM769" s="236">
        <f>Заполните_Список!AG678</f>
        <v>0</v>
      </c>
      <c r="AN769" s="236">
        <f>Заполните_Список!AH678</f>
        <v>0</v>
      </c>
      <c r="AO769" s="236">
        <f>Заполните_Список!AI678</f>
        <v>0</v>
      </c>
      <c r="AP769" s="236">
        <f>Заполните_Список!AJ678</f>
        <v>0</v>
      </c>
      <c r="AQ769" s="236">
        <f>Заполните_Список!AK678</f>
        <v>0</v>
      </c>
    </row>
    <row r="770" spans="1:43" ht="18.75" customHeight="1">
      <c r="A770" s="243">
        <f>Заполните_Список!$B679</f>
        <v>767</v>
      </c>
      <c r="B770" s="244">
        <f>Заполните_Список!$C680</f>
        <v>0</v>
      </c>
      <c r="C770" s="258" t="str">
        <f t="shared" si="36"/>
        <v/>
      </c>
      <c r="D770" s="244">
        <f>Заполните_Список!$G680</f>
        <v>0</v>
      </c>
      <c r="E770" s="236"/>
      <c r="F770" s="243">
        <f t="shared" si="37"/>
        <v>767</v>
      </c>
      <c r="G770" s="236" t="e">
        <f>LEFT(Заполните_Список!$F680,FIND(" ",Заполните_Список!$F680,1)-1)</f>
        <v>#VALUE!</v>
      </c>
      <c r="H770" s="236" t="e">
        <f>MID(Заполните_Список!$F680,FIND(" ",Заполните_Список!$F680,1)+1,(FIND(" ",Заполните_Список!$F680,FIND(" ",Заполните_Список!$F680,1)+1)-FIND(" ",Заполните_Список!$F680,1))-1)</f>
        <v>#VALUE!</v>
      </c>
      <c r="I770" s="236" t="e">
        <f>RIGHT(Заполните_Список!$F680,LEN(Заполните_Список!$F680)-(FIND(" ",Заполните_Список!$F680,FIND(" ",Заполните_Список!$F680,1)+1)))</f>
        <v>#VALUE!</v>
      </c>
      <c r="J770" s="236"/>
      <c r="K770" s="347"/>
      <c r="L770" s="236"/>
      <c r="M770" s="236">
        <f>Заполните_Список!L680</f>
        <v>0</v>
      </c>
      <c r="N770" s="259" t="str">
        <f t="shared" si="38"/>
        <v/>
      </c>
      <c r="O770" s="236">
        <f>Заполните_Список!I680</f>
        <v>0</v>
      </c>
      <c r="P770" s="243"/>
      <c r="Q770" s="243"/>
      <c r="R770" s="243"/>
      <c r="S770" s="243"/>
      <c r="T770" s="236">
        <f>Заполните_Список!N679</f>
        <v>0</v>
      </c>
      <c r="U770" s="236">
        <f>Заполните_Список!O679</f>
        <v>0</v>
      </c>
      <c r="V770" s="236">
        <f>Заполните_Список!P679</f>
        <v>0</v>
      </c>
      <c r="W770" s="236">
        <f>Заполните_Список!Q679</f>
        <v>0</v>
      </c>
      <c r="X770" s="236">
        <f>Заполните_Список!R679</f>
        <v>0</v>
      </c>
      <c r="Y770" s="236">
        <f>Заполните_Список!S679</f>
        <v>0</v>
      </c>
      <c r="Z770" s="236">
        <f>Заполните_Список!T679</f>
        <v>0</v>
      </c>
      <c r="AA770" s="236">
        <f>Заполните_Список!U679</f>
        <v>0</v>
      </c>
      <c r="AB770" s="236">
        <f>Заполните_Список!V679</f>
        <v>0</v>
      </c>
      <c r="AC770" s="236">
        <f>Заполните_Список!W679</f>
        <v>0</v>
      </c>
      <c r="AD770" s="236">
        <f>Заполните_Список!X679</f>
        <v>0</v>
      </c>
      <c r="AE770" s="236">
        <f>Заполните_Список!Y679</f>
        <v>0</v>
      </c>
      <c r="AF770" s="236">
        <f>Заполните_Список!Z679</f>
        <v>0</v>
      </c>
      <c r="AG770" s="236">
        <f>Заполните_Список!AA679</f>
        <v>0</v>
      </c>
      <c r="AH770" s="236">
        <f>Заполните_Список!AB679</f>
        <v>0</v>
      </c>
      <c r="AI770" s="236">
        <f>Заполните_Список!AC679</f>
        <v>0</v>
      </c>
      <c r="AJ770" s="236">
        <f>Заполните_Список!AD679</f>
        <v>0</v>
      </c>
      <c r="AK770" s="236">
        <f>Заполните_Список!AE679</f>
        <v>0</v>
      </c>
      <c r="AL770" s="236">
        <f>Заполните_Список!AF679</f>
        <v>0</v>
      </c>
      <c r="AM770" s="236">
        <f>Заполните_Список!AG679</f>
        <v>0</v>
      </c>
      <c r="AN770" s="236">
        <f>Заполните_Список!AH679</f>
        <v>0</v>
      </c>
      <c r="AO770" s="236">
        <f>Заполните_Список!AI679</f>
        <v>0</v>
      </c>
      <c r="AP770" s="236">
        <f>Заполните_Список!AJ679</f>
        <v>0</v>
      </c>
      <c r="AQ770" s="236">
        <f>Заполните_Список!AK679</f>
        <v>0</v>
      </c>
    </row>
    <row r="771" spans="1:43" ht="18.75" customHeight="1">
      <c r="A771" s="243">
        <f>Заполните_Список!$B680</f>
        <v>768</v>
      </c>
      <c r="B771" s="244">
        <f>Заполните_Список!$C681</f>
        <v>0</v>
      </c>
      <c r="C771" s="258" t="str">
        <f t="shared" si="36"/>
        <v/>
      </c>
      <c r="D771" s="244">
        <f>Заполните_Список!$G681</f>
        <v>0</v>
      </c>
      <c r="E771" s="236"/>
      <c r="F771" s="243">
        <f t="shared" si="37"/>
        <v>768</v>
      </c>
      <c r="G771" s="236" t="e">
        <f>LEFT(Заполните_Список!$F681,FIND(" ",Заполните_Список!$F681,1)-1)</f>
        <v>#VALUE!</v>
      </c>
      <c r="H771" s="236" t="e">
        <f>MID(Заполните_Список!$F681,FIND(" ",Заполните_Список!$F681,1)+1,(FIND(" ",Заполните_Список!$F681,FIND(" ",Заполните_Список!$F681,1)+1)-FIND(" ",Заполните_Список!$F681,1))-1)</f>
        <v>#VALUE!</v>
      </c>
      <c r="I771" s="236" t="e">
        <f>RIGHT(Заполните_Список!$F681,LEN(Заполните_Список!$F681)-(FIND(" ",Заполните_Список!$F681,FIND(" ",Заполните_Список!$F681,1)+1)))</f>
        <v>#VALUE!</v>
      </c>
      <c r="J771" s="236"/>
      <c r="K771" s="347"/>
      <c r="L771" s="236"/>
      <c r="M771" s="236">
        <f>Заполните_Список!L681</f>
        <v>0</v>
      </c>
      <c r="N771" s="259" t="str">
        <f t="shared" si="38"/>
        <v/>
      </c>
      <c r="O771" s="236">
        <f>Заполните_Список!I681</f>
        <v>0</v>
      </c>
      <c r="P771" s="243"/>
      <c r="Q771" s="243"/>
      <c r="R771" s="243"/>
      <c r="S771" s="243"/>
      <c r="T771" s="236">
        <f>Заполните_Список!N680</f>
        <v>0</v>
      </c>
      <c r="U771" s="236">
        <f>Заполните_Список!O680</f>
        <v>0</v>
      </c>
      <c r="V771" s="236">
        <f>Заполните_Список!P680</f>
        <v>0</v>
      </c>
      <c r="W771" s="236">
        <f>Заполните_Список!Q680</f>
        <v>0</v>
      </c>
      <c r="X771" s="236">
        <f>Заполните_Список!R680</f>
        <v>0</v>
      </c>
      <c r="Y771" s="236">
        <f>Заполните_Список!S680</f>
        <v>0</v>
      </c>
      <c r="Z771" s="236">
        <f>Заполните_Список!T680</f>
        <v>0</v>
      </c>
      <c r="AA771" s="236">
        <f>Заполните_Список!U680</f>
        <v>0</v>
      </c>
      <c r="AB771" s="236">
        <f>Заполните_Список!V680</f>
        <v>0</v>
      </c>
      <c r="AC771" s="236">
        <f>Заполните_Список!W680</f>
        <v>0</v>
      </c>
      <c r="AD771" s="236">
        <f>Заполните_Список!X680</f>
        <v>0</v>
      </c>
      <c r="AE771" s="236">
        <f>Заполните_Список!Y680</f>
        <v>0</v>
      </c>
      <c r="AF771" s="236">
        <f>Заполните_Список!Z680</f>
        <v>0</v>
      </c>
      <c r="AG771" s="236">
        <f>Заполните_Список!AA680</f>
        <v>0</v>
      </c>
      <c r="AH771" s="236">
        <f>Заполните_Список!AB680</f>
        <v>0</v>
      </c>
      <c r="AI771" s="236">
        <f>Заполните_Список!AC680</f>
        <v>0</v>
      </c>
      <c r="AJ771" s="236">
        <f>Заполните_Список!AD680</f>
        <v>0</v>
      </c>
      <c r="AK771" s="236">
        <f>Заполните_Список!AE680</f>
        <v>0</v>
      </c>
      <c r="AL771" s="236">
        <f>Заполните_Список!AF680</f>
        <v>0</v>
      </c>
      <c r="AM771" s="236">
        <f>Заполните_Список!AG680</f>
        <v>0</v>
      </c>
      <c r="AN771" s="236">
        <f>Заполните_Список!AH680</f>
        <v>0</v>
      </c>
      <c r="AO771" s="236">
        <f>Заполните_Список!AI680</f>
        <v>0</v>
      </c>
      <c r="AP771" s="236">
        <f>Заполните_Список!AJ680</f>
        <v>0</v>
      </c>
      <c r="AQ771" s="236">
        <f>Заполните_Список!AK680</f>
        <v>0</v>
      </c>
    </row>
    <row r="772" spans="1:43" ht="18.75" customHeight="1">
      <c r="A772" s="243">
        <f>Заполните_Список!$B681</f>
        <v>769</v>
      </c>
      <c r="B772" s="244">
        <f>Заполните_Список!$C682</f>
        <v>0</v>
      </c>
      <c r="C772" s="258" t="str">
        <f t="shared" si="36"/>
        <v/>
      </c>
      <c r="D772" s="244">
        <f>Заполните_Список!$G682</f>
        <v>0</v>
      </c>
      <c r="E772" s="236"/>
      <c r="F772" s="243">
        <f t="shared" si="37"/>
        <v>769</v>
      </c>
      <c r="G772" s="236" t="e">
        <f>LEFT(Заполните_Список!$F682,FIND(" ",Заполните_Список!$F682,1)-1)</f>
        <v>#VALUE!</v>
      </c>
      <c r="H772" s="236" t="e">
        <f>MID(Заполните_Список!$F682,FIND(" ",Заполните_Список!$F682,1)+1,(FIND(" ",Заполните_Список!$F682,FIND(" ",Заполните_Список!$F682,1)+1)-FIND(" ",Заполните_Список!$F682,1))-1)</f>
        <v>#VALUE!</v>
      </c>
      <c r="I772" s="236" t="e">
        <f>RIGHT(Заполните_Список!$F682,LEN(Заполните_Список!$F682)-(FIND(" ",Заполните_Список!$F682,FIND(" ",Заполните_Список!$F682,1)+1)))</f>
        <v>#VALUE!</v>
      </c>
      <c r="J772" s="236"/>
      <c r="K772" s="347"/>
      <c r="L772" s="236"/>
      <c r="M772" s="236">
        <f>Заполните_Список!L682</f>
        <v>0</v>
      </c>
      <c r="N772" s="259" t="str">
        <f t="shared" si="38"/>
        <v/>
      </c>
      <c r="O772" s="236">
        <f>Заполните_Список!I682</f>
        <v>0</v>
      </c>
      <c r="P772" s="243"/>
      <c r="Q772" s="243"/>
      <c r="R772" s="243"/>
      <c r="S772" s="243"/>
      <c r="T772" s="236">
        <f>Заполните_Список!N681</f>
        <v>0</v>
      </c>
      <c r="U772" s="236">
        <f>Заполните_Список!O681</f>
        <v>0</v>
      </c>
      <c r="V772" s="236">
        <f>Заполните_Список!P681</f>
        <v>0</v>
      </c>
      <c r="W772" s="236">
        <f>Заполните_Список!Q681</f>
        <v>0</v>
      </c>
      <c r="X772" s="236">
        <f>Заполните_Список!R681</f>
        <v>0</v>
      </c>
      <c r="Y772" s="236">
        <f>Заполните_Список!S681</f>
        <v>0</v>
      </c>
      <c r="Z772" s="236">
        <f>Заполните_Список!T681</f>
        <v>0</v>
      </c>
      <c r="AA772" s="236">
        <f>Заполните_Список!U681</f>
        <v>0</v>
      </c>
      <c r="AB772" s="236">
        <f>Заполните_Список!V681</f>
        <v>0</v>
      </c>
      <c r="AC772" s="236">
        <f>Заполните_Список!W681</f>
        <v>0</v>
      </c>
      <c r="AD772" s="236">
        <f>Заполните_Список!X681</f>
        <v>0</v>
      </c>
      <c r="AE772" s="236">
        <f>Заполните_Список!Y681</f>
        <v>0</v>
      </c>
      <c r="AF772" s="236">
        <f>Заполните_Список!Z681</f>
        <v>0</v>
      </c>
      <c r="AG772" s="236">
        <f>Заполните_Список!AA681</f>
        <v>0</v>
      </c>
      <c r="AH772" s="236">
        <f>Заполните_Список!AB681</f>
        <v>0</v>
      </c>
      <c r="AI772" s="236">
        <f>Заполните_Список!AC681</f>
        <v>0</v>
      </c>
      <c r="AJ772" s="236">
        <f>Заполните_Список!AD681</f>
        <v>0</v>
      </c>
      <c r="AK772" s="236">
        <f>Заполните_Список!AE681</f>
        <v>0</v>
      </c>
      <c r="AL772" s="236">
        <f>Заполните_Список!AF681</f>
        <v>0</v>
      </c>
      <c r="AM772" s="236">
        <f>Заполните_Список!AG681</f>
        <v>0</v>
      </c>
      <c r="AN772" s="236">
        <f>Заполните_Список!AH681</f>
        <v>0</v>
      </c>
      <c r="AO772" s="236">
        <f>Заполните_Список!AI681</f>
        <v>0</v>
      </c>
      <c r="AP772" s="236">
        <f>Заполните_Список!AJ681</f>
        <v>0</v>
      </c>
      <c r="AQ772" s="236">
        <f>Заполните_Список!AK681</f>
        <v>0</v>
      </c>
    </row>
    <row r="773" spans="1:43" ht="18.75" customHeight="1">
      <c r="A773" s="243">
        <f>Заполните_Список!$B682</f>
        <v>770</v>
      </c>
      <c r="B773" s="244">
        <f>Заполните_Список!$C683</f>
        <v>0</v>
      </c>
      <c r="C773" s="258" t="str">
        <f t="shared" si="36"/>
        <v/>
      </c>
      <c r="D773" s="244">
        <f>Заполните_Список!$G683</f>
        <v>0</v>
      </c>
      <c r="E773" s="236"/>
      <c r="F773" s="243">
        <f t="shared" si="37"/>
        <v>770</v>
      </c>
      <c r="G773" s="236" t="e">
        <f>LEFT(Заполните_Список!$F683,FIND(" ",Заполните_Список!$F683,1)-1)</f>
        <v>#VALUE!</v>
      </c>
      <c r="H773" s="236" t="e">
        <f>MID(Заполните_Список!$F683,FIND(" ",Заполните_Список!$F683,1)+1,(FIND(" ",Заполните_Список!$F683,FIND(" ",Заполните_Список!$F683,1)+1)-FIND(" ",Заполните_Список!$F683,1))-1)</f>
        <v>#VALUE!</v>
      </c>
      <c r="I773" s="236" t="e">
        <f>RIGHT(Заполните_Список!$F683,LEN(Заполните_Список!$F683)-(FIND(" ",Заполните_Список!$F683,FIND(" ",Заполните_Список!$F683,1)+1)))</f>
        <v>#VALUE!</v>
      </c>
      <c r="J773" s="236"/>
      <c r="K773" s="347"/>
      <c r="L773" s="236"/>
      <c r="M773" s="236">
        <f>Заполните_Список!L683</f>
        <v>0</v>
      </c>
      <c r="N773" s="259" t="str">
        <f t="shared" si="38"/>
        <v/>
      </c>
      <c r="O773" s="236">
        <f>Заполните_Список!I683</f>
        <v>0</v>
      </c>
      <c r="P773" s="243"/>
      <c r="Q773" s="243"/>
      <c r="R773" s="243"/>
      <c r="S773" s="243"/>
      <c r="T773" s="236">
        <f>Заполните_Список!N682</f>
        <v>0</v>
      </c>
      <c r="U773" s="236">
        <f>Заполните_Список!O682</f>
        <v>0</v>
      </c>
      <c r="V773" s="236">
        <f>Заполните_Список!P682</f>
        <v>0</v>
      </c>
      <c r="W773" s="236">
        <f>Заполните_Список!Q682</f>
        <v>0</v>
      </c>
      <c r="X773" s="236">
        <f>Заполните_Список!R682</f>
        <v>0</v>
      </c>
      <c r="Y773" s="236">
        <f>Заполните_Список!S682</f>
        <v>0</v>
      </c>
      <c r="Z773" s="236">
        <f>Заполните_Список!T682</f>
        <v>0</v>
      </c>
      <c r="AA773" s="236">
        <f>Заполните_Список!U682</f>
        <v>0</v>
      </c>
      <c r="AB773" s="236">
        <f>Заполните_Список!V682</f>
        <v>0</v>
      </c>
      <c r="AC773" s="236">
        <f>Заполните_Список!W682</f>
        <v>0</v>
      </c>
      <c r="AD773" s="236">
        <f>Заполните_Список!X682</f>
        <v>0</v>
      </c>
      <c r="AE773" s="236">
        <f>Заполните_Список!Y682</f>
        <v>0</v>
      </c>
      <c r="AF773" s="236">
        <f>Заполните_Список!Z682</f>
        <v>0</v>
      </c>
      <c r="AG773" s="236">
        <f>Заполните_Список!AA682</f>
        <v>0</v>
      </c>
      <c r="AH773" s="236">
        <f>Заполните_Список!AB682</f>
        <v>0</v>
      </c>
      <c r="AI773" s="236">
        <f>Заполните_Список!AC682</f>
        <v>0</v>
      </c>
      <c r="AJ773" s="236">
        <f>Заполните_Список!AD682</f>
        <v>0</v>
      </c>
      <c r="AK773" s="236">
        <f>Заполните_Список!AE682</f>
        <v>0</v>
      </c>
      <c r="AL773" s="236">
        <f>Заполните_Список!AF682</f>
        <v>0</v>
      </c>
      <c r="AM773" s="236">
        <f>Заполните_Список!AG682</f>
        <v>0</v>
      </c>
      <c r="AN773" s="236">
        <f>Заполните_Список!AH682</f>
        <v>0</v>
      </c>
      <c r="AO773" s="236">
        <f>Заполните_Список!AI682</f>
        <v>0</v>
      </c>
      <c r="AP773" s="236">
        <f>Заполните_Список!AJ682</f>
        <v>0</v>
      </c>
      <c r="AQ773" s="236">
        <f>Заполните_Список!AK682</f>
        <v>0</v>
      </c>
    </row>
    <row r="774" spans="1:43" ht="18.75" customHeight="1">
      <c r="A774" s="243">
        <f>Заполните_Список!$B683</f>
        <v>771</v>
      </c>
      <c r="B774" s="244">
        <f>Заполните_Список!$C684</f>
        <v>0</v>
      </c>
      <c r="C774" s="258" t="str">
        <f t="shared" ref="C774:C837" si="39">IFERROR(VLOOKUP(B774,msu,2,0),"")</f>
        <v/>
      </c>
      <c r="D774" s="244">
        <f>Заполните_Список!$G684</f>
        <v>0</v>
      </c>
      <c r="E774" s="236"/>
      <c r="F774" s="243">
        <f t="shared" ref="F774:F837" si="40">F773+1</f>
        <v>771</v>
      </c>
      <c r="G774" s="236" t="e">
        <f>LEFT(Заполните_Список!$F684,FIND(" ",Заполните_Список!$F684,1)-1)</f>
        <v>#VALUE!</v>
      </c>
      <c r="H774" s="236" t="e">
        <f>MID(Заполните_Список!$F684,FIND(" ",Заполните_Список!$F684,1)+1,(FIND(" ",Заполните_Список!$F684,FIND(" ",Заполните_Список!$F684,1)+1)-FIND(" ",Заполните_Список!$F684,1))-1)</f>
        <v>#VALUE!</v>
      </c>
      <c r="I774" s="236" t="e">
        <f>RIGHT(Заполните_Список!$F684,LEN(Заполните_Список!$F684)-(FIND(" ",Заполните_Список!$F684,FIND(" ",Заполните_Список!$F684,1)+1)))</f>
        <v>#VALUE!</v>
      </c>
      <c r="J774" s="236"/>
      <c r="K774" s="347"/>
      <c r="L774" s="236"/>
      <c r="M774" s="236">
        <f>Заполните_Список!L684</f>
        <v>0</v>
      </c>
      <c r="N774" s="259" t="str">
        <f t="shared" ref="N774:N837" si="41">IFERROR(VLOOKUP(D774,oo,3,0),"")</f>
        <v/>
      </c>
      <c r="O774" s="236">
        <f>Заполните_Список!I684</f>
        <v>0</v>
      </c>
      <c r="P774" s="243"/>
      <c r="Q774" s="243"/>
      <c r="R774" s="243"/>
      <c r="S774" s="243"/>
      <c r="T774" s="236">
        <f>Заполните_Список!N683</f>
        <v>0</v>
      </c>
      <c r="U774" s="236">
        <f>Заполните_Список!O683</f>
        <v>0</v>
      </c>
      <c r="V774" s="236">
        <f>Заполните_Список!P683</f>
        <v>0</v>
      </c>
      <c r="W774" s="236">
        <f>Заполните_Список!Q683</f>
        <v>0</v>
      </c>
      <c r="X774" s="236">
        <f>Заполните_Список!R683</f>
        <v>0</v>
      </c>
      <c r="Y774" s="236">
        <f>Заполните_Список!S683</f>
        <v>0</v>
      </c>
      <c r="Z774" s="236">
        <f>Заполните_Список!T683</f>
        <v>0</v>
      </c>
      <c r="AA774" s="236">
        <f>Заполните_Список!U683</f>
        <v>0</v>
      </c>
      <c r="AB774" s="236">
        <f>Заполните_Список!V683</f>
        <v>0</v>
      </c>
      <c r="AC774" s="236">
        <f>Заполните_Список!W683</f>
        <v>0</v>
      </c>
      <c r="AD774" s="236">
        <f>Заполните_Список!X683</f>
        <v>0</v>
      </c>
      <c r="AE774" s="236">
        <f>Заполните_Список!Y683</f>
        <v>0</v>
      </c>
      <c r="AF774" s="236">
        <f>Заполните_Список!Z683</f>
        <v>0</v>
      </c>
      <c r="AG774" s="236">
        <f>Заполните_Список!AA683</f>
        <v>0</v>
      </c>
      <c r="AH774" s="236">
        <f>Заполните_Список!AB683</f>
        <v>0</v>
      </c>
      <c r="AI774" s="236">
        <f>Заполните_Список!AC683</f>
        <v>0</v>
      </c>
      <c r="AJ774" s="236">
        <f>Заполните_Список!AD683</f>
        <v>0</v>
      </c>
      <c r="AK774" s="236">
        <f>Заполните_Список!AE683</f>
        <v>0</v>
      </c>
      <c r="AL774" s="236">
        <f>Заполните_Список!AF683</f>
        <v>0</v>
      </c>
      <c r="AM774" s="236">
        <f>Заполните_Список!AG683</f>
        <v>0</v>
      </c>
      <c r="AN774" s="236">
        <f>Заполните_Список!AH683</f>
        <v>0</v>
      </c>
      <c r="AO774" s="236">
        <f>Заполните_Список!AI683</f>
        <v>0</v>
      </c>
      <c r="AP774" s="236">
        <f>Заполните_Список!AJ683</f>
        <v>0</v>
      </c>
      <c r="AQ774" s="236">
        <f>Заполните_Список!AK683</f>
        <v>0</v>
      </c>
    </row>
    <row r="775" spans="1:43" ht="18.75" customHeight="1">
      <c r="A775" s="243">
        <f>Заполните_Список!$B684</f>
        <v>772</v>
      </c>
      <c r="B775" s="244">
        <f>Заполните_Список!$C685</f>
        <v>0</v>
      </c>
      <c r="C775" s="258" t="str">
        <f t="shared" si="39"/>
        <v/>
      </c>
      <c r="D775" s="244">
        <f>Заполните_Список!$G685</f>
        <v>0</v>
      </c>
      <c r="E775" s="236"/>
      <c r="F775" s="243">
        <f t="shared" si="40"/>
        <v>772</v>
      </c>
      <c r="G775" s="236" t="e">
        <f>LEFT(Заполните_Список!$F685,FIND(" ",Заполните_Список!$F685,1)-1)</f>
        <v>#VALUE!</v>
      </c>
      <c r="H775" s="236" t="e">
        <f>MID(Заполните_Список!$F685,FIND(" ",Заполните_Список!$F685,1)+1,(FIND(" ",Заполните_Список!$F685,FIND(" ",Заполните_Список!$F685,1)+1)-FIND(" ",Заполните_Список!$F685,1))-1)</f>
        <v>#VALUE!</v>
      </c>
      <c r="I775" s="236" t="e">
        <f>RIGHT(Заполните_Список!$F685,LEN(Заполните_Список!$F685)-(FIND(" ",Заполните_Список!$F685,FIND(" ",Заполните_Список!$F685,1)+1)))</f>
        <v>#VALUE!</v>
      </c>
      <c r="J775" s="236"/>
      <c r="K775" s="347"/>
      <c r="L775" s="236"/>
      <c r="M775" s="236">
        <f>Заполните_Список!L685</f>
        <v>0</v>
      </c>
      <c r="N775" s="259" t="str">
        <f t="shared" si="41"/>
        <v/>
      </c>
      <c r="O775" s="236">
        <f>Заполните_Список!I685</f>
        <v>0</v>
      </c>
      <c r="P775" s="243"/>
      <c r="Q775" s="243"/>
      <c r="R775" s="243"/>
      <c r="S775" s="243"/>
      <c r="T775" s="236">
        <f>Заполните_Список!N684</f>
        <v>0</v>
      </c>
      <c r="U775" s="236">
        <f>Заполните_Список!O684</f>
        <v>0</v>
      </c>
      <c r="V775" s="236">
        <f>Заполните_Список!P684</f>
        <v>0</v>
      </c>
      <c r="W775" s="236">
        <f>Заполните_Список!Q684</f>
        <v>0</v>
      </c>
      <c r="X775" s="236">
        <f>Заполните_Список!R684</f>
        <v>0</v>
      </c>
      <c r="Y775" s="236">
        <f>Заполните_Список!S684</f>
        <v>0</v>
      </c>
      <c r="Z775" s="236">
        <f>Заполните_Список!T684</f>
        <v>0</v>
      </c>
      <c r="AA775" s="236">
        <f>Заполните_Список!U684</f>
        <v>0</v>
      </c>
      <c r="AB775" s="236">
        <f>Заполните_Список!V684</f>
        <v>0</v>
      </c>
      <c r="AC775" s="236">
        <f>Заполните_Список!W684</f>
        <v>0</v>
      </c>
      <c r="AD775" s="236">
        <f>Заполните_Список!X684</f>
        <v>0</v>
      </c>
      <c r="AE775" s="236">
        <f>Заполните_Список!Y684</f>
        <v>0</v>
      </c>
      <c r="AF775" s="236">
        <f>Заполните_Список!Z684</f>
        <v>0</v>
      </c>
      <c r="AG775" s="236">
        <f>Заполните_Список!AA684</f>
        <v>0</v>
      </c>
      <c r="AH775" s="236">
        <f>Заполните_Список!AB684</f>
        <v>0</v>
      </c>
      <c r="AI775" s="236">
        <f>Заполните_Список!AC684</f>
        <v>0</v>
      </c>
      <c r="AJ775" s="236">
        <f>Заполните_Список!AD684</f>
        <v>0</v>
      </c>
      <c r="AK775" s="236">
        <f>Заполните_Список!AE684</f>
        <v>0</v>
      </c>
      <c r="AL775" s="236">
        <f>Заполните_Список!AF684</f>
        <v>0</v>
      </c>
      <c r="AM775" s="236">
        <f>Заполните_Список!AG684</f>
        <v>0</v>
      </c>
      <c r="AN775" s="236">
        <f>Заполните_Список!AH684</f>
        <v>0</v>
      </c>
      <c r="AO775" s="236">
        <f>Заполните_Список!AI684</f>
        <v>0</v>
      </c>
      <c r="AP775" s="236">
        <f>Заполните_Список!AJ684</f>
        <v>0</v>
      </c>
      <c r="AQ775" s="236">
        <f>Заполните_Список!AK684</f>
        <v>0</v>
      </c>
    </row>
    <row r="776" spans="1:43" ht="18.75" customHeight="1">
      <c r="A776" s="243">
        <f>Заполните_Список!$B685</f>
        <v>773</v>
      </c>
      <c r="B776" s="244">
        <f>Заполните_Список!$C686</f>
        <v>0</v>
      </c>
      <c r="C776" s="258" t="str">
        <f t="shared" si="39"/>
        <v/>
      </c>
      <c r="D776" s="244">
        <f>Заполните_Список!$G686</f>
        <v>0</v>
      </c>
      <c r="E776" s="236"/>
      <c r="F776" s="243">
        <f t="shared" si="40"/>
        <v>773</v>
      </c>
      <c r="G776" s="236" t="e">
        <f>LEFT(Заполните_Список!$F686,FIND(" ",Заполните_Список!$F686,1)-1)</f>
        <v>#VALUE!</v>
      </c>
      <c r="H776" s="236" t="e">
        <f>MID(Заполните_Список!$F686,FIND(" ",Заполните_Список!$F686,1)+1,(FIND(" ",Заполните_Список!$F686,FIND(" ",Заполните_Список!$F686,1)+1)-FIND(" ",Заполните_Список!$F686,1))-1)</f>
        <v>#VALUE!</v>
      </c>
      <c r="I776" s="236" t="e">
        <f>RIGHT(Заполните_Список!$F686,LEN(Заполните_Список!$F686)-(FIND(" ",Заполните_Список!$F686,FIND(" ",Заполните_Список!$F686,1)+1)))</f>
        <v>#VALUE!</v>
      </c>
      <c r="J776" s="236"/>
      <c r="K776" s="347"/>
      <c r="L776" s="236"/>
      <c r="M776" s="236">
        <f>Заполните_Список!L686</f>
        <v>0</v>
      </c>
      <c r="N776" s="259" t="str">
        <f t="shared" si="41"/>
        <v/>
      </c>
      <c r="O776" s="236">
        <f>Заполните_Список!I686</f>
        <v>0</v>
      </c>
      <c r="P776" s="243"/>
      <c r="Q776" s="243"/>
      <c r="R776" s="243"/>
      <c r="S776" s="243"/>
      <c r="T776" s="236">
        <f>Заполните_Список!N685</f>
        <v>0</v>
      </c>
      <c r="U776" s="236">
        <f>Заполните_Список!O685</f>
        <v>0</v>
      </c>
      <c r="V776" s="236">
        <f>Заполните_Список!P685</f>
        <v>0</v>
      </c>
      <c r="W776" s="236">
        <f>Заполните_Список!Q685</f>
        <v>0</v>
      </c>
      <c r="X776" s="236">
        <f>Заполните_Список!R685</f>
        <v>0</v>
      </c>
      <c r="Y776" s="236">
        <f>Заполните_Список!S685</f>
        <v>0</v>
      </c>
      <c r="Z776" s="236">
        <f>Заполните_Список!T685</f>
        <v>0</v>
      </c>
      <c r="AA776" s="236">
        <f>Заполните_Список!U685</f>
        <v>0</v>
      </c>
      <c r="AB776" s="236">
        <f>Заполните_Список!V685</f>
        <v>0</v>
      </c>
      <c r="AC776" s="236">
        <f>Заполните_Список!W685</f>
        <v>0</v>
      </c>
      <c r="AD776" s="236">
        <f>Заполните_Список!X685</f>
        <v>0</v>
      </c>
      <c r="AE776" s="236">
        <f>Заполните_Список!Y685</f>
        <v>0</v>
      </c>
      <c r="AF776" s="236">
        <f>Заполните_Список!Z685</f>
        <v>0</v>
      </c>
      <c r="AG776" s="236">
        <f>Заполните_Список!AA685</f>
        <v>0</v>
      </c>
      <c r="AH776" s="236">
        <f>Заполните_Список!AB685</f>
        <v>0</v>
      </c>
      <c r="AI776" s="236">
        <f>Заполните_Список!AC685</f>
        <v>0</v>
      </c>
      <c r="AJ776" s="236">
        <f>Заполните_Список!AD685</f>
        <v>0</v>
      </c>
      <c r="AK776" s="236">
        <f>Заполните_Список!AE685</f>
        <v>0</v>
      </c>
      <c r="AL776" s="236">
        <f>Заполните_Список!AF685</f>
        <v>0</v>
      </c>
      <c r="AM776" s="236">
        <f>Заполните_Список!AG685</f>
        <v>0</v>
      </c>
      <c r="AN776" s="236">
        <f>Заполните_Список!AH685</f>
        <v>0</v>
      </c>
      <c r="AO776" s="236">
        <f>Заполните_Список!AI685</f>
        <v>0</v>
      </c>
      <c r="AP776" s="236">
        <f>Заполните_Список!AJ685</f>
        <v>0</v>
      </c>
      <c r="AQ776" s="236">
        <f>Заполните_Список!AK685</f>
        <v>0</v>
      </c>
    </row>
    <row r="777" spans="1:43" ht="18.75" customHeight="1">
      <c r="A777" s="243">
        <f>Заполните_Список!$B686</f>
        <v>774</v>
      </c>
      <c r="B777" s="244">
        <f>Заполните_Список!$C687</f>
        <v>0</v>
      </c>
      <c r="C777" s="258" t="str">
        <f t="shared" si="39"/>
        <v/>
      </c>
      <c r="D777" s="244">
        <f>Заполните_Список!$G687</f>
        <v>0</v>
      </c>
      <c r="E777" s="236"/>
      <c r="F777" s="243">
        <f t="shared" si="40"/>
        <v>774</v>
      </c>
      <c r="G777" s="236" t="e">
        <f>LEFT(Заполните_Список!$F687,FIND(" ",Заполните_Список!$F687,1)-1)</f>
        <v>#VALUE!</v>
      </c>
      <c r="H777" s="236" t="e">
        <f>MID(Заполните_Список!$F687,FIND(" ",Заполните_Список!$F687,1)+1,(FIND(" ",Заполните_Список!$F687,FIND(" ",Заполните_Список!$F687,1)+1)-FIND(" ",Заполните_Список!$F687,1))-1)</f>
        <v>#VALUE!</v>
      </c>
      <c r="I777" s="236" t="e">
        <f>RIGHT(Заполните_Список!$F687,LEN(Заполните_Список!$F687)-(FIND(" ",Заполните_Список!$F687,FIND(" ",Заполните_Список!$F687,1)+1)))</f>
        <v>#VALUE!</v>
      </c>
      <c r="J777" s="236"/>
      <c r="K777" s="347"/>
      <c r="L777" s="236"/>
      <c r="M777" s="236">
        <f>Заполните_Список!L687</f>
        <v>0</v>
      </c>
      <c r="N777" s="259" t="str">
        <f t="shared" si="41"/>
        <v/>
      </c>
      <c r="O777" s="236">
        <f>Заполните_Список!I687</f>
        <v>0</v>
      </c>
      <c r="P777" s="243"/>
      <c r="Q777" s="243"/>
      <c r="R777" s="243"/>
      <c r="S777" s="243"/>
      <c r="T777" s="236">
        <f>Заполните_Список!N686</f>
        <v>0</v>
      </c>
      <c r="U777" s="236">
        <f>Заполните_Список!O686</f>
        <v>0</v>
      </c>
      <c r="V777" s="236">
        <f>Заполните_Список!P686</f>
        <v>0</v>
      </c>
      <c r="W777" s="236">
        <f>Заполните_Список!Q686</f>
        <v>0</v>
      </c>
      <c r="X777" s="236">
        <f>Заполните_Список!R686</f>
        <v>0</v>
      </c>
      <c r="Y777" s="236">
        <f>Заполните_Список!S686</f>
        <v>0</v>
      </c>
      <c r="Z777" s="236">
        <f>Заполните_Список!T686</f>
        <v>0</v>
      </c>
      <c r="AA777" s="236">
        <f>Заполните_Список!U686</f>
        <v>0</v>
      </c>
      <c r="AB777" s="236">
        <f>Заполните_Список!V686</f>
        <v>0</v>
      </c>
      <c r="AC777" s="236">
        <f>Заполните_Список!W686</f>
        <v>0</v>
      </c>
      <c r="AD777" s="236">
        <f>Заполните_Список!X686</f>
        <v>0</v>
      </c>
      <c r="AE777" s="236">
        <f>Заполните_Список!Y686</f>
        <v>0</v>
      </c>
      <c r="AF777" s="236">
        <f>Заполните_Список!Z686</f>
        <v>0</v>
      </c>
      <c r="AG777" s="236">
        <f>Заполните_Список!AA686</f>
        <v>0</v>
      </c>
      <c r="AH777" s="236">
        <f>Заполните_Список!AB686</f>
        <v>0</v>
      </c>
      <c r="AI777" s="236">
        <f>Заполните_Список!AC686</f>
        <v>0</v>
      </c>
      <c r="AJ777" s="236">
        <f>Заполните_Список!AD686</f>
        <v>0</v>
      </c>
      <c r="AK777" s="236">
        <f>Заполните_Список!AE686</f>
        <v>0</v>
      </c>
      <c r="AL777" s="236">
        <f>Заполните_Список!AF686</f>
        <v>0</v>
      </c>
      <c r="AM777" s="236">
        <f>Заполните_Список!AG686</f>
        <v>0</v>
      </c>
      <c r="AN777" s="236">
        <f>Заполните_Список!AH686</f>
        <v>0</v>
      </c>
      <c r="AO777" s="236">
        <f>Заполните_Список!AI686</f>
        <v>0</v>
      </c>
      <c r="AP777" s="236">
        <f>Заполните_Список!AJ686</f>
        <v>0</v>
      </c>
      <c r="AQ777" s="236">
        <f>Заполните_Список!AK686</f>
        <v>0</v>
      </c>
    </row>
    <row r="778" spans="1:43" ht="18.75" customHeight="1">
      <c r="A778" s="243">
        <f>Заполните_Список!$B687</f>
        <v>775</v>
      </c>
      <c r="B778" s="244">
        <f>Заполните_Список!$C688</f>
        <v>0</v>
      </c>
      <c r="C778" s="258" t="str">
        <f t="shared" si="39"/>
        <v/>
      </c>
      <c r="D778" s="244">
        <f>Заполните_Список!$G688</f>
        <v>0</v>
      </c>
      <c r="E778" s="236"/>
      <c r="F778" s="243">
        <f t="shared" si="40"/>
        <v>775</v>
      </c>
      <c r="G778" s="236" t="e">
        <f>LEFT(Заполните_Список!$F688,FIND(" ",Заполните_Список!$F688,1)-1)</f>
        <v>#VALUE!</v>
      </c>
      <c r="H778" s="236" t="e">
        <f>MID(Заполните_Список!$F688,FIND(" ",Заполните_Список!$F688,1)+1,(FIND(" ",Заполните_Список!$F688,FIND(" ",Заполните_Список!$F688,1)+1)-FIND(" ",Заполните_Список!$F688,1))-1)</f>
        <v>#VALUE!</v>
      </c>
      <c r="I778" s="236" t="e">
        <f>RIGHT(Заполните_Список!$F688,LEN(Заполните_Список!$F688)-(FIND(" ",Заполните_Список!$F688,FIND(" ",Заполните_Список!$F688,1)+1)))</f>
        <v>#VALUE!</v>
      </c>
      <c r="J778" s="236"/>
      <c r="K778" s="347"/>
      <c r="L778" s="236"/>
      <c r="M778" s="236">
        <f>Заполните_Список!L688</f>
        <v>0</v>
      </c>
      <c r="N778" s="259" t="str">
        <f t="shared" si="41"/>
        <v/>
      </c>
      <c r="O778" s="236">
        <f>Заполните_Список!I688</f>
        <v>0</v>
      </c>
      <c r="P778" s="243"/>
      <c r="Q778" s="243"/>
      <c r="R778" s="243"/>
      <c r="S778" s="243"/>
      <c r="T778" s="236">
        <f>Заполните_Список!N687</f>
        <v>0</v>
      </c>
      <c r="U778" s="236">
        <f>Заполните_Список!O687</f>
        <v>0</v>
      </c>
      <c r="V778" s="236">
        <f>Заполните_Список!P687</f>
        <v>0</v>
      </c>
      <c r="W778" s="236">
        <f>Заполните_Список!Q687</f>
        <v>0</v>
      </c>
      <c r="X778" s="236">
        <f>Заполните_Список!R687</f>
        <v>0</v>
      </c>
      <c r="Y778" s="236">
        <f>Заполните_Список!S687</f>
        <v>0</v>
      </c>
      <c r="Z778" s="236">
        <f>Заполните_Список!T687</f>
        <v>0</v>
      </c>
      <c r="AA778" s="236">
        <f>Заполните_Список!U687</f>
        <v>0</v>
      </c>
      <c r="AB778" s="236">
        <f>Заполните_Список!V687</f>
        <v>0</v>
      </c>
      <c r="AC778" s="236">
        <f>Заполните_Список!W687</f>
        <v>0</v>
      </c>
      <c r="AD778" s="236">
        <f>Заполните_Список!X687</f>
        <v>0</v>
      </c>
      <c r="AE778" s="236">
        <f>Заполните_Список!Y687</f>
        <v>0</v>
      </c>
      <c r="AF778" s="236">
        <f>Заполните_Список!Z687</f>
        <v>0</v>
      </c>
      <c r="AG778" s="236">
        <f>Заполните_Список!AA687</f>
        <v>0</v>
      </c>
      <c r="AH778" s="236">
        <f>Заполните_Список!AB687</f>
        <v>0</v>
      </c>
      <c r="AI778" s="236">
        <f>Заполните_Список!AC687</f>
        <v>0</v>
      </c>
      <c r="AJ778" s="236">
        <f>Заполните_Список!AD687</f>
        <v>0</v>
      </c>
      <c r="AK778" s="236">
        <f>Заполните_Список!AE687</f>
        <v>0</v>
      </c>
      <c r="AL778" s="236">
        <f>Заполните_Список!AF687</f>
        <v>0</v>
      </c>
      <c r="AM778" s="236">
        <f>Заполните_Список!AG687</f>
        <v>0</v>
      </c>
      <c r="AN778" s="236">
        <f>Заполните_Список!AH687</f>
        <v>0</v>
      </c>
      <c r="AO778" s="236">
        <f>Заполните_Список!AI687</f>
        <v>0</v>
      </c>
      <c r="AP778" s="236">
        <f>Заполните_Список!AJ687</f>
        <v>0</v>
      </c>
      <c r="AQ778" s="236">
        <f>Заполните_Список!AK687</f>
        <v>0</v>
      </c>
    </row>
    <row r="779" spans="1:43" ht="18.75" customHeight="1">
      <c r="A779" s="243">
        <f>Заполните_Список!$B688</f>
        <v>776</v>
      </c>
      <c r="B779" s="244">
        <f>Заполните_Список!$C689</f>
        <v>0</v>
      </c>
      <c r="C779" s="258" t="str">
        <f t="shared" si="39"/>
        <v/>
      </c>
      <c r="D779" s="244">
        <f>Заполните_Список!$G689</f>
        <v>0</v>
      </c>
      <c r="E779" s="236"/>
      <c r="F779" s="243">
        <f t="shared" si="40"/>
        <v>776</v>
      </c>
      <c r="G779" s="236" t="e">
        <f>LEFT(Заполните_Список!$F689,FIND(" ",Заполните_Список!$F689,1)-1)</f>
        <v>#VALUE!</v>
      </c>
      <c r="H779" s="236" t="e">
        <f>MID(Заполните_Список!$F689,FIND(" ",Заполните_Список!$F689,1)+1,(FIND(" ",Заполните_Список!$F689,FIND(" ",Заполните_Список!$F689,1)+1)-FIND(" ",Заполните_Список!$F689,1))-1)</f>
        <v>#VALUE!</v>
      </c>
      <c r="I779" s="236" t="e">
        <f>RIGHT(Заполните_Список!$F689,LEN(Заполните_Список!$F689)-(FIND(" ",Заполните_Список!$F689,FIND(" ",Заполните_Список!$F689,1)+1)))</f>
        <v>#VALUE!</v>
      </c>
      <c r="J779" s="236"/>
      <c r="K779" s="347"/>
      <c r="L779" s="236"/>
      <c r="M779" s="236">
        <f>Заполните_Список!L689</f>
        <v>0</v>
      </c>
      <c r="N779" s="259" t="str">
        <f t="shared" si="41"/>
        <v/>
      </c>
      <c r="O779" s="236">
        <f>Заполните_Список!I689</f>
        <v>0</v>
      </c>
      <c r="P779" s="243"/>
      <c r="Q779" s="243"/>
      <c r="R779" s="243"/>
      <c r="S779" s="243"/>
      <c r="T779" s="236">
        <f>Заполните_Список!N688</f>
        <v>0</v>
      </c>
      <c r="U779" s="236">
        <f>Заполните_Список!O688</f>
        <v>0</v>
      </c>
      <c r="V779" s="236">
        <f>Заполните_Список!P688</f>
        <v>0</v>
      </c>
      <c r="W779" s="236">
        <f>Заполните_Список!Q688</f>
        <v>0</v>
      </c>
      <c r="X779" s="236">
        <f>Заполните_Список!R688</f>
        <v>0</v>
      </c>
      <c r="Y779" s="236">
        <f>Заполните_Список!S688</f>
        <v>0</v>
      </c>
      <c r="Z779" s="236">
        <f>Заполните_Список!T688</f>
        <v>0</v>
      </c>
      <c r="AA779" s="236">
        <f>Заполните_Список!U688</f>
        <v>0</v>
      </c>
      <c r="AB779" s="236">
        <f>Заполните_Список!V688</f>
        <v>0</v>
      </c>
      <c r="AC779" s="236">
        <f>Заполните_Список!W688</f>
        <v>0</v>
      </c>
      <c r="AD779" s="236">
        <f>Заполните_Список!X688</f>
        <v>0</v>
      </c>
      <c r="AE779" s="236">
        <f>Заполните_Список!Y688</f>
        <v>0</v>
      </c>
      <c r="AF779" s="236">
        <f>Заполните_Список!Z688</f>
        <v>0</v>
      </c>
      <c r="AG779" s="236">
        <f>Заполните_Список!AA688</f>
        <v>0</v>
      </c>
      <c r="AH779" s="236">
        <f>Заполните_Список!AB688</f>
        <v>0</v>
      </c>
      <c r="AI779" s="236">
        <f>Заполните_Список!AC688</f>
        <v>0</v>
      </c>
      <c r="AJ779" s="236">
        <f>Заполните_Список!AD688</f>
        <v>0</v>
      </c>
      <c r="AK779" s="236">
        <f>Заполните_Список!AE688</f>
        <v>0</v>
      </c>
      <c r="AL779" s="236">
        <f>Заполните_Список!AF688</f>
        <v>0</v>
      </c>
      <c r="AM779" s="236">
        <f>Заполните_Список!AG688</f>
        <v>0</v>
      </c>
      <c r="AN779" s="236">
        <f>Заполните_Список!AH688</f>
        <v>0</v>
      </c>
      <c r="AO779" s="236">
        <f>Заполните_Список!AI688</f>
        <v>0</v>
      </c>
      <c r="AP779" s="236">
        <f>Заполните_Список!AJ688</f>
        <v>0</v>
      </c>
      <c r="AQ779" s="236">
        <f>Заполните_Список!AK688</f>
        <v>0</v>
      </c>
    </row>
    <row r="780" spans="1:43" ht="18.75" customHeight="1">
      <c r="A780" s="243">
        <f>Заполните_Список!$B689</f>
        <v>777</v>
      </c>
      <c r="B780" s="244">
        <f>Заполните_Список!$C690</f>
        <v>0</v>
      </c>
      <c r="C780" s="258" t="str">
        <f t="shared" si="39"/>
        <v/>
      </c>
      <c r="D780" s="244">
        <f>Заполните_Список!$G690</f>
        <v>0</v>
      </c>
      <c r="E780" s="236"/>
      <c r="F780" s="243">
        <f t="shared" si="40"/>
        <v>777</v>
      </c>
      <c r="G780" s="236" t="e">
        <f>LEFT(Заполните_Список!$F690,FIND(" ",Заполните_Список!$F690,1)-1)</f>
        <v>#VALUE!</v>
      </c>
      <c r="H780" s="236" t="e">
        <f>MID(Заполните_Список!$F690,FIND(" ",Заполните_Список!$F690,1)+1,(FIND(" ",Заполните_Список!$F690,FIND(" ",Заполните_Список!$F690,1)+1)-FIND(" ",Заполните_Список!$F690,1))-1)</f>
        <v>#VALUE!</v>
      </c>
      <c r="I780" s="236" t="e">
        <f>RIGHT(Заполните_Список!$F690,LEN(Заполните_Список!$F690)-(FIND(" ",Заполните_Список!$F690,FIND(" ",Заполните_Список!$F690,1)+1)))</f>
        <v>#VALUE!</v>
      </c>
      <c r="J780" s="236"/>
      <c r="K780" s="347"/>
      <c r="L780" s="236"/>
      <c r="M780" s="236">
        <f>Заполните_Список!L690</f>
        <v>0</v>
      </c>
      <c r="N780" s="259" t="str">
        <f t="shared" si="41"/>
        <v/>
      </c>
      <c r="O780" s="236">
        <f>Заполните_Список!I690</f>
        <v>0</v>
      </c>
      <c r="P780" s="243"/>
      <c r="Q780" s="243"/>
      <c r="R780" s="243"/>
      <c r="S780" s="243"/>
      <c r="T780" s="236">
        <f>Заполните_Список!N689</f>
        <v>0</v>
      </c>
      <c r="U780" s="236">
        <f>Заполните_Список!O689</f>
        <v>0</v>
      </c>
      <c r="V780" s="236">
        <f>Заполните_Список!P689</f>
        <v>0</v>
      </c>
      <c r="W780" s="236">
        <f>Заполните_Список!Q689</f>
        <v>0</v>
      </c>
      <c r="X780" s="236">
        <f>Заполните_Список!R689</f>
        <v>0</v>
      </c>
      <c r="Y780" s="236">
        <f>Заполните_Список!S689</f>
        <v>0</v>
      </c>
      <c r="Z780" s="236">
        <f>Заполните_Список!T689</f>
        <v>0</v>
      </c>
      <c r="AA780" s="236">
        <f>Заполните_Список!U689</f>
        <v>0</v>
      </c>
      <c r="AB780" s="236">
        <f>Заполните_Список!V689</f>
        <v>0</v>
      </c>
      <c r="AC780" s="236">
        <f>Заполните_Список!W689</f>
        <v>0</v>
      </c>
      <c r="AD780" s="236">
        <f>Заполните_Список!X689</f>
        <v>0</v>
      </c>
      <c r="AE780" s="236">
        <f>Заполните_Список!Y689</f>
        <v>0</v>
      </c>
      <c r="AF780" s="236">
        <f>Заполните_Список!Z689</f>
        <v>0</v>
      </c>
      <c r="AG780" s="236">
        <f>Заполните_Список!AA689</f>
        <v>0</v>
      </c>
      <c r="AH780" s="236">
        <f>Заполните_Список!AB689</f>
        <v>0</v>
      </c>
      <c r="AI780" s="236">
        <f>Заполните_Список!AC689</f>
        <v>0</v>
      </c>
      <c r="AJ780" s="236">
        <f>Заполните_Список!AD689</f>
        <v>0</v>
      </c>
      <c r="AK780" s="236">
        <f>Заполните_Список!AE689</f>
        <v>0</v>
      </c>
      <c r="AL780" s="236">
        <f>Заполните_Список!AF689</f>
        <v>0</v>
      </c>
      <c r="AM780" s="236">
        <f>Заполните_Список!AG689</f>
        <v>0</v>
      </c>
      <c r="AN780" s="236">
        <f>Заполните_Список!AH689</f>
        <v>0</v>
      </c>
      <c r="AO780" s="236">
        <f>Заполните_Список!AI689</f>
        <v>0</v>
      </c>
      <c r="AP780" s="236">
        <f>Заполните_Список!AJ689</f>
        <v>0</v>
      </c>
      <c r="AQ780" s="236">
        <f>Заполните_Список!AK689</f>
        <v>0</v>
      </c>
    </row>
    <row r="781" spans="1:43" ht="18.75" customHeight="1">
      <c r="A781" s="243">
        <f>Заполните_Список!$B690</f>
        <v>778</v>
      </c>
      <c r="B781" s="244">
        <f>Заполните_Список!$C691</f>
        <v>0</v>
      </c>
      <c r="C781" s="258" t="str">
        <f t="shared" si="39"/>
        <v/>
      </c>
      <c r="D781" s="244">
        <f>Заполните_Список!$G691</f>
        <v>0</v>
      </c>
      <c r="E781" s="236"/>
      <c r="F781" s="243">
        <f t="shared" si="40"/>
        <v>778</v>
      </c>
      <c r="G781" s="236" t="e">
        <f>LEFT(Заполните_Список!$F691,FIND(" ",Заполните_Список!$F691,1)-1)</f>
        <v>#VALUE!</v>
      </c>
      <c r="H781" s="236" t="e">
        <f>MID(Заполните_Список!$F691,FIND(" ",Заполните_Список!$F691,1)+1,(FIND(" ",Заполните_Список!$F691,FIND(" ",Заполните_Список!$F691,1)+1)-FIND(" ",Заполните_Список!$F691,1))-1)</f>
        <v>#VALUE!</v>
      </c>
      <c r="I781" s="236" t="e">
        <f>RIGHT(Заполните_Список!$F691,LEN(Заполните_Список!$F691)-(FIND(" ",Заполните_Список!$F691,FIND(" ",Заполните_Список!$F691,1)+1)))</f>
        <v>#VALUE!</v>
      </c>
      <c r="J781" s="236"/>
      <c r="K781" s="347"/>
      <c r="L781" s="236"/>
      <c r="M781" s="236">
        <f>Заполните_Список!L691</f>
        <v>0</v>
      </c>
      <c r="N781" s="259" t="str">
        <f t="shared" si="41"/>
        <v/>
      </c>
      <c r="O781" s="236">
        <f>Заполните_Список!I691</f>
        <v>0</v>
      </c>
      <c r="P781" s="243"/>
      <c r="Q781" s="243"/>
      <c r="R781" s="243"/>
      <c r="S781" s="243"/>
      <c r="T781" s="236">
        <f>Заполните_Список!N690</f>
        <v>0</v>
      </c>
      <c r="U781" s="236">
        <f>Заполните_Список!O690</f>
        <v>0</v>
      </c>
      <c r="V781" s="236">
        <f>Заполните_Список!P690</f>
        <v>0</v>
      </c>
      <c r="W781" s="236">
        <f>Заполните_Список!Q690</f>
        <v>0</v>
      </c>
      <c r="X781" s="236">
        <f>Заполните_Список!R690</f>
        <v>0</v>
      </c>
      <c r="Y781" s="236">
        <f>Заполните_Список!S690</f>
        <v>0</v>
      </c>
      <c r="Z781" s="236">
        <f>Заполните_Список!T690</f>
        <v>0</v>
      </c>
      <c r="AA781" s="236">
        <f>Заполните_Список!U690</f>
        <v>0</v>
      </c>
      <c r="AB781" s="236">
        <f>Заполните_Список!V690</f>
        <v>0</v>
      </c>
      <c r="AC781" s="236">
        <f>Заполните_Список!W690</f>
        <v>0</v>
      </c>
      <c r="AD781" s="236">
        <f>Заполните_Список!X690</f>
        <v>0</v>
      </c>
      <c r="AE781" s="236">
        <f>Заполните_Список!Y690</f>
        <v>0</v>
      </c>
      <c r="AF781" s="236">
        <f>Заполните_Список!Z690</f>
        <v>0</v>
      </c>
      <c r="AG781" s="236">
        <f>Заполните_Список!AA690</f>
        <v>0</v>
      </c>
      <c r="AH781" s="236">
        <f>Заполните_Список!AB690</f>
        <v>0</v>
      </c>
      <c r="AI781" s="236">
        <f>Заполните_Список!AC690</f>
        <v>0</v>
      </c>
      <c r="AJ781" s="236">
        <f>Заполните_Список!AD690</f>
        <v>0</v>
      </c>
      <c r="AK781" s="236">
        <f>Заполните_Список!AE690</f>
        <v>0</v>
      </c>
      <c r="AL781" s="236">
        <f>Заполните_Список!AF690</f>
        <v>0</v>
      </c>
      <c r="AM781" s="236">
        <f>Заполните_Список!AG690</f>
        <v>0</v>
      </c>
      <c r="AN781" s="236">
        <f>Заполните_Список!AH690</f>
        <v>0</v>
      </c>
      <c r="AO781" s="236">
        <f>Заполните_Список!AI690</f>
        <v>0</v>
      </c>
      <c r="AP781" s="236">
        <f>Заполните_Список!AJ690</f>
        <v>0</v>
      </c>
      <c r="AQ781" s="236">
        <f>Заполните_Список!AK690</f>
        <v>0</v>
      </c>
    </row>
    <row r="782" spans="1:43" ht="18.75" customHeight="1">
      <c r="A782" s="243">
        <f>Заполните_Список!$B691</f>
        <v>779</v>
      </c>
      <c r="B782" s="244">
        <f>Заполните_Список!$C692</f>
        <v>0</v>
      </c>
      <c r="C782" s="258" t="str">
        <f t="shared" si="39"/>
        <v/>
      </c>
      <c r="D782" s="244">
        <f>Заполните_Список!$G692</f>
        <v>0</v>
      </c>
      <c r="E782" s="236"/>
      <c r="F782" s="243">
        <f t="shared" si="40"/>
        <v>779</v>
      </c>
      <c r="G782" s="236" t="e">
        <f>LEFT(Заполните_Список!$F692,FIND(" ",Заполните_Список!$F692,1)-1)</f>
        <v>#VALUE!</v>
      </c>
      <c r="H782" s="236" t="e">
        <f>MID(Заполните_Список!$F692,FIND(" ",Заполните_Список!$F692,1)+1,(FIND(" ",Заполните_Список!$F692,FIND(" ",Заполните_Список!$F692,1)+1)-FIND(" ",Заполните_Список!$F692,1))-1)</f>
        <v>#VALUE!</v>
      </c>
      <c r="I782" s="236" t="e">
        <f>RIGHT(Заполните_Список!$F692,LEN(Заполните_Список!$F692)-(FIND(" ",Заполните_Список!$F692,FIND(" ",Заполните_Список!$F692,1)+1)))</f>
        <v>#VALUE!</v>
      </c>
      <c r="J782" s="236"/>
      <c r="K782" s="347"/>
      <c r="L782" s="236"/>
      <c r="M782" s="236">
        <f>Заполните_Список!L692</f>
        <v>0</v>
      </c>
      <c r="N782" s="259" t="str">
        <f t="shared" si="41"/>
        <v/>
      </c>
      <c r="O782" s="236">
        <f>Заполните_Список!I692</f>
        <v>0</v>
      </c>
      <c r="P782" s="243"/>
      <c r="Q782" s="243"/>
      <c r="R782" s="243"/>
      <c r="S782" s="243"/>
      <c r="T782" s="236">
        <f>Заполните_Список!N691</f>
        <v>0</v>
      </c>
      <c r="U782" s="236">
        <f>Заполните_Список!O691</f>
        <v>0</v>
      </c>
      <c r="V782" s="236">
        <f>Заполните_Список!P691</f>
        <v>0</v>
      </c>
      <c r="W782" s="236">
        <f>Заполните_Список!Q691</f>
        <v>0</v>
      </c>
      <c r="X782" s="236">
        <f>Заполните_Список!R691</f>
        <v>0</v>
      </c>
      <c r="Y782" s="236">
        <f>Заполните_Список!S691</f>
        <v>0</v>
      </c>
      <c r="Z782" s="236">
        <f>Заполните_Список!T691</f>
        <v>0</v>
      </c>
      <c r="AA782" s="236">
        <f>Заполните_Список!U691</f>
        <v>0</v>
      </c>
      <c r="AB782" s="236">
        <f>Заполните_Список!V691</f>
        <v>0</v>
      </c>
      <c r="AC782" s="236">
        <f>Заполните_Список!W691</f>
        <v>0</v>
      </c>
      <c r="AD782" s="236">
        <f>Заполните_Список!X691</f>
        <v>0</v>
      </c>
      <c r="AE782" s="236">
        <f>Заполните_Список!Y691</f>
        <v>0</v>
      </c>
      <c r="AF782" s="236">
        <f>Заполните_Список!Z691</f>
        <v>0</v>
      </c>
      <c r="AG782" s="236">
        <f>Заполните_Список!AA691</f>
        <v>0</v>
      </c>
      <c r="AH782" s="236">
        <f>Заполните_Список!AB691</f>
        <v>0</v>
      </c>
      <c r="AI782" s="236">
        <f>Заполните_Список!AC691</f>
        <v>0</v>
      </c>
      <c r="AJ782" s="236">
        <f>Заполните_Список!AD691</f>
        <v>0</v>
      </c>
      <c r="AK782" s="236">
        <f>Заполните_Список!AE691</f>
        <v>0</v>
      </c>
      <c r="AL782" s="236">
        <f>Заполните_Список!AF691</f>
        <v>0</v>
      </c>
      <c r="AM782" s="236">
        <f>Заполните_Список!AG691</f>
        <v>0</v>
      </c>
      <c r="AN782" s="236">
        <f>Заполните_Список!AH691</f>
        <v>0</v>
      </c>
      <c r="AO782" s="236">
        <f>Заполните_Список!AI691</f>
        <v>0</v>
      </c>
      <c r="AP782" s="236">
        <f>Заполните_Список!AJ691</f>
        <v>0</v>
      </c>
      <c r="AQ782" s="236">
        <f>Заполните_Список!AK691</f>
        <v>0</v>
      </c>
    </row>
    <row r="783" spans="1:43" ht="18.75" customHeight="1">
      <c r="A783" s="243">
        <f>Заполните_Список!$B692</f>
        <v>780</v>
      </c>
      <c r="B783" s="244">
        <f>Заполните_Список!$C693</f>
        <v>0</v>
      </c>
      <c r="C783" s="258" t="str">
        <f t="shared" si="39"/>
        <v/>
      </c>
      <c r="D783" s="244">
        <f>Заполните_Список!$G693</f>
        <v>0</v>
      </c>
      <c r="E783" s="236"/>
      <c r="F783" s="243">
        <f t="shared" si="40"/>
        <v>780</v>
      </c>
      <c r="G783" s="236" t="e">
        <f>LEFT(Заполните_Список!$F693,FIND(" ",Заполните_Список!$F693,1)-1)</f>
        <v>#VALUE!</v>
      </c>
      <c r="H783" s="236" t="e">
        <f>MID(Заполните_Список!$F693,FIND(" ",Заполните_Список!$F693,1)+1,(FIND(" ",Заполните_Список!$F693,FIND(" ",Заполните_Список!$F693,1)+1)-FIND(" ",Заполните_Список!$F693,1))-1)</f>
        <v>#VALUE!</v>
      </c>
      <c r="I783" s="236" t="e">
        <f>RIGHT(Заполните_Список!$F693,LEN(Заполните_Список!$F693)-(FIND(" ",Заполните_Список!$F693,FIND(" ",Заполните_Список!$F693,1)+1)))</f>
        <v>#VALUE!</v>
      </c>
      <c r="J783" s="236"/>
      <c r="K783" s="347"/>
      <c r="L783" s="236"/>
      <c r="M783" s="236">
        <f>Заполните_Список!L693</f>
        <v>0</v>
      </c>
      <c r="N783" s="259" t="str">
        <f t="shared" si="41"/>
        <v/>
      </c>
      <c r="O783" s="236">
        <f>Заполните_Список!I693</f>
        <v>0</v>
      </c>
      <c r="P783" s="243"/>
      <c r="Q783" s="243"/>
      <c r="R783" s="243"/>
      <c r="S783" s="243"/>
      <c r="T783" s="236">
        <f>Заполните_Список!N692</f>
        <v>0</v>
      </c>
      <c r="U783" s="236">
        <f>Заполните_Список!O692</f>
        <v>0</v>
      </c>
      <c r="V783" s="236">
        <f>Заполните_Список!P692</f>
        <v>0</v>
      </c>
      <c r="W783" s="236">
        <f>Заполните_Список!Q692</f>
        <v>0</v>
      </c>
      <c r="X783" s="236">
        <f>Заполните_Список!R692</f>
        <v>0</v>
      </c>
      <c r="Y783" s="236">
        <f>Заполните_Список!S692</f>
        <v>0</v>
      </c>
      <c r="Z783" s="236">
        <f>Заполните_Список!T692</f>
        <v>0</v>
      </c>
      <c r="AA783" s="236">
        <f>Заполните_Список!U692</f>
        <v>0</v>
      </c>
      <c r="AB783" s="236">
        <f>Заполните_Список!V692</f>
        <v>0</v>
      </c>
      <c r="AC783" s="236">
        <f>Заполните_Список!W692</f>
        <v>0</v>
      </c>
      <c r="AD783" s="236">
        <f>Заполните_Список!X692</f>
        <v>0</v>
      </c>
      <c r="AE783" s="236">
        <f>Заполните_Список!Y692</f>
        <v>0</v>
      </c>
      <c r="AF783" s="236">
        <f>Заполните_Список!Z692</f>
        <v>0</v>
      </c>
      <c r="AG783" s="236">
        <f>Заполните_Список!AA692</f>
        <v>0</v>
      </c>
      <c r="AH783" s="236">
        <f>Заполните_Список!AB692</f>
        <v>0</v>
      </c>
      <c r="AI783" s="236">
        <f>Заполните_Список!AC692</f>
        <v>0</v>
      </c>
      <c r="AJ783" s="236">
        <f>Заполните_Список!AD692</f>
        <v>0</v>
      </c>
      <c r="AK783" s="236">
        <f>Заполните_Список!AE692</f>
        <v>0</v>
      </c>
      <c r="AL783" s="236">
        <f>Заполните_Список!AF692</f>
        <v>0</v>
      </c>
      <c r="AM783" s="236">
        <f>Заполните_Список!AG692</f>
        <v>0</v>
      </c>
      <c r="AN783" s="236">
        <f>Заполните_Список!AH692</f>
        <v>0</v>
      </c>
      <c r="AO783" s="236">
        <f>Заполните_Список!AI692</f>
        <v>0</v>
      </c>
      <c r="AP783" s="236">
        <f>Заполните_Список!AJ692</f>
        <v>0</v>
      </c>
      <c r="AQ783" s="236">
        <f>Заполните_Список!AK692</f>
        <v>0</v>
      </c>
    </row>
    <row r="784" spans="1:43" ht="18.75" customHeight="1">
      <c r="A784" s="243">
        <f>Заполните_Список!$B693</f>
        <v>781</v>
      </c>
      <c r="B784" s="244">
        <f>Заполните_Список!$C694</f>
        <v>0</v>
      </c>
      <c r="C784" s="258" t="str">
        <f t="shared" si="39"/>
        <v/>
      </c>
      <c r="D784" s="244">
        <f>Заполните_Список!$G694</f>
        <v>0</v>
      </c>
      <c r="E784" s="236"/>
      <c r="F784" s="243">
        <f t="shared" si="40"/>
        <v>781</v>
      </c>
      <c r="G784" s="236" t="e">
        <f>LEFT(Заполните_Список!$F694,FIND(" ",Заполните_Список!$F694,1)-1)</f>
        <v>#VALUE!</v>
      </c>
      <c r="H784" s="236" t="e">
        <f>MID(Заполните_Список!$F694,FIND(" ",Заполните_Список!$F694,1)+1,(FIND(" ",Заполните_Список!$F694,FIND(" ",Заполните_Список!$F694,1)+1)-FIND(" ",Заполните_Список!$F694,1))-1)</f>
        <v>#VALUE!</v>
      </c>
      <c r="I784" s="236" t="e">
        <f>RIGHT(Заполните_Список!$F694,LEN(Заполните_Список!$F694)-(FIND(" ",Заполните_Список!$F694,FIND(" ",Заполните_Список!$F694,1)+1)))</f>
        <v>#VALUE!</v>
      </c>
      <c r="J784" s="236"/>
      <c r="K784" s="347"/>
      <c r="L784" s="236"/>
      <c r="M784" s="236">
        <f>Заполните_Список!L694</f>
        <v>0</v>
      </c>
      <c r="N784" s="259" t="str">
        <f t="shared" si="41"/>
        <v/>
      </c>
      <c r="O784" s="236">
        <f>Заполните_Список!I694</f>
        <v>0</v>
      </c>
      <c r="P784" s="243"/>
      <c r="Q784" s="243"/>
      <c r="R784" s="243"/>
      <c r="S784" s="243"/>
      <c r="T784" s="236">
        <f>Заполните_Список!N693</f>
        <v>0</v>
      </c>
      <c r="U784" s="236">
        <f>Заполните_Список!O693</f>
        <v>0</v>
      </c>
      <c r="V784" s="236">
        <f>Заполните_Список!P693</f>
        <v>0</v>
      </c>
      <c r="W784" s="236">
        <f>Заполните_Список!Q693</f>
        <v>0</v>
      </c>
      <c r="X784" s="236">
        <f>Заполните_Список!R693</f>
        <v>0</v>
      </c>
      <c r="Y784" s="236">
        <f>Заполните_Список!S693</f>
        <v>0</v>
      </c>
      <c r="Z784" s="236">
        <f>Заполните_Список!T693</f>
        <v>0</v>
      </c>
      <c r="AA784" s="236">
        <f>Заполните_Список!U693</f>
        <v>0</v>
      </c>
      <c r="AB784" s="236">
        <f>Заполните_Список!V693</f>
        <v>0</v>
      </c>
      <c r="AC784" s="236">
        <f>Заполните_Список!W693</f>
        <v>0</v>
      </c>
      <c r="AD784" s="236">
        <f>Заполните_Список!X693</f>
        <v>0</v>
      </c>
      <c r="AE784" s="236">
        <f>Заполните_Список!Y693</f>
        <v>0</v>
      </c>
      <c r="AF784" s="236">
        <f>Заполните_Список!Z693</f>
        <v>0</v>
      </c>
      <c r="AG784" s="236">
        <f>Заполните_Список!AA693</f>
        <v>0</v>
      </c>
      <c r="AH784" s="236">
        <f>Заполните_Список!AB693</f>
        <v>0</v>
      </c>
      <c r="AI784" s="236">
        <f>Заполните_Список!AC693</f>
        <v>0</v>
      </c>
      <c r="AJ784" s="236">
        <f>Заполните_Список!AD693</f>
        <v>0</v>
      </c>
      <c r="AK784" s="236">
        <f>Заполните_Список!AE693</f>
        <v>0</v>
      </c>
      <c r="AL784" s="236">
        <f>Заполните_Список!AF693</f>
        <v>0</v>
      </c>
      <c r="AM784" s="236">
        <f>Заполните_Список!AG693</f>
        <v>0</v>
      </c>
      <c r="AN784" s="236">
        <f>Заполните_Список!AH693</f>
        <v>0</v>
      </c>
      <c r="AO784" s="236">
        <f>Заполните_Список!AI693</f>
        <v>0</v>
      </c>
      <c r="AP784" s="236">
        <f>Заполните_Список!AJ693</f>
        <v>0</v>
      </c>
      <c r="AQ784" s="236">
        <f>Заполните_Список!AK693</f>
        <v>0</v>
      </c>
    </row>
    <row r="785" spans="1:43" ht="18.75" customHeight="1">
      <c r="A785" s="243">
        <f>Заполните_Список!$B694</f>
        <v>782</v>
      </c>
      <c r="B785" s="244">
        <f>Заполните_Список!$C695</f>
        <v>0</v>
      </c>
      <c r="C785" s="258" t="str">
        <f t="shared" si="39"/>
        <v/>
      </c>
      <c r="D785" s="244">
        <f>Заполните_Список!$G695</f>
        <v>0</v>
      </c>
      <c r="E785" s="236"/>
      <c r="F785" s="243">
        <f t="shared" si="40"/>
        <v>782</v>
      </c>
      <c r="G785" s="236" t="e">
        <f>LEFT(Заполните_Список!$F695,FIND(" ",Заполните_Список!$F695,1)-1)</f>
        <v>#VALUE!</v>
      </c>
      <c r="H785" s="236" t="e">
        <f>MID(Заполните_Список!$F695,FIND(" ",Заполните_Список!$F695,1)+1,(FIND(" ",Заполните_Список!$F695,FIND(" ",Заполните_Список!$F695,1)+1)-FIND(" ",Заполните_Список!$F695,1))-1)</f>
        <v>#VALUE!</v>
      </c>
      <c r="I785" s="236" t="e">
        <f>RIGHT(Заполните_Список!$F695,LEN(Заполните_Список!$F695)-(FIND(" ",Заполните_Список!$F695,FIND(" ",Заполните_Список!$F695,1)+1)))</f>
        <v>#VALUE!</v>
      </c>
      <c r="J785" s="236"/>
      <c r="K785" s="347"/>
      <c r="L785" s="236"/>
      <c r="M785" s="236">
        <f>Заполните_Список!L695</f>
        <v>0</v>
      </c>
      <c r="N785" s="259" t="str">
        <f t="shared" si="41"/>
        <v/>
      </c>
      <c r="O785" s="236">
        <f>Заполните_Список!I695</f>
        <v>0</v>
      </c>
      <c r="P785" s="243"/>
      <c r="Q785" s="243"/>
      <c r="R785" s="243"/>
      <c r="S785" s="243"/>
      <c r="T785" s="236">
        <f>Заполните_Список!N694</f>
        <v>0</v>
      </c>
      <c r="U785" s="236">
        <f>Заполните_Список!O694</f>
        <v>0</v>
      </c>
      <c r="V785" s="236">
        <f>Заполните_Список!P694</f>
        <v>0</v>
      </c>
      <c r="W785" s="236">
        <f>Заполните_Список!Q694</f>
        <v>0</v>
      </c>
      <c r="X785" s="236">
        <f>Заполните_Список!R694</f>
        <v>0</v>
      </c>
      <c r="Y785" s="236">
        <f>Заполните_Список!S694</f>
        <v>0</v>
      </c>
      <c r="Z785" s="236">
        <f>Заполните_Список!T694</f>
        <v>0</v>
      </c>
      <c r="AA785" s="236">
        <f>Заполните_Список!U694</f>
        <v>0</v>
      </c>
      <c r="AB785" s="236">
        <f>Заполните_Список!V694</f>
        <v>0</v>
      </c>
      <c r="AC785" s="236">
        <f>Заполните_Список!W694</f>
        <v>0</v>
      </c>
      <c r="AD785" s="236">
        <f>Заполните_Список!X694</f>
        <v>0</v>
      </c>
      <c r="AE785" s="236">
        <f>Заполните_Список!Y694</f>
        <v>0</v>
      </c>
      <c r="AF785" s="236">
        <f>Заполните_Список!Z694</f>
        <v>0</v>
      </c>
      <c r="AG785" s="236">
        <f>Заполните_Список!AA694</f>
        <v>0</v>
      </c>
      <c r="AH785" s="236">
        <f>Заполните_Список!AB694</f>
        <v>0</v>
      </c>
      <c r="AI785" s="236">
        <f>Заполните_Список!AC694</f>
        <v>0</v>
      </c>
      <c r="AJ785" s="236">
        <f>Заполните_Список!AD694</f>
        <v>0</v>
      </c>
      <c r="AK785" s="236">
        <f>Заполните_Список!AE694</f>
        <v>0</v>
      </c>
      <c r="AL785" s="236">
        <f>Заполните_Список!AF694</f>
        <v>0</v>
      </c>
      <c r="AM785" s="236">
        <f>Заполните_Список!AG694</f>
        <v>0</v>
      </c>
      <c r="AN785" s="236">
        <f>Заполните_Список!AH694</f>
        <v>0</v>
      </c>
      <c r="AO785" s="236">
        <f>Заполните_Список!AI694</f>
        <v>0</v>
      </c>
      <c r="AP785" s="236">
        <f>Заполните_Список!AJ694</f>
        <v>0</v>
      </c>
      <c r="AQ785" s="236">
        <f>Заполните_Список!AK694</f>
        <v>0</v>
      </c>
    </row>
    <row r="786" spans="1:43" ht="18.75" customHeight="1">
      <c r="A786" s="243">
        <f>Заполните_Список!$B695</f>
        <v>783</v>
      </c>
      <c r="B786" s="244">
        <f>Заполните_Список!$C696</f>
        <v>0</v>
      </c>
      <c r="C786" s="258" t="str">
        <f t="shared" si="39"/>
        <v/>
      </c>
      <c r="D786" s="244">
        <f>Заполните_Список!$G696</f>
        <v>0</v>
      </c>
      <c r="E786" s="236"/>
      <c r="F786" s="243">
        <f t="shared" si="40"/>
        <v>783</v>
      </c>
      <c r="G786" s="236" t="e">
        <f>LEFT(Заполните_Список!$F696,FIND(" ",Заполните_Список!$F696,1)-1)</f>
        <v>#VALUE!</v>
      </c>
      <c r="H786" s="236" t="e">
        <f>MID(Заполните_Список!$F696,FIND(" ",Заполните_Список!$F696,1)+1,(FIND(" ",Заполните_Список!$F696,FIND(" ",Заполните_Список!$F696,1)+1)-FIND(" ",Заполните_Список!$F696,1))-1)</f>
        <v>#VALUE!</v>
      </c>
      <c r="I786" s="236" t="e">
        <f>RIGHT(Заполните_Список!$F696,LEN(Заполните_Список!$F696)-(FIND(" ",Заполните_Список!$F696,FIND(" ",Заполните_Список!$F696,1)+1)))</f>
        <v>#VALUE!</v>
      </c>
      <c r="J786" s="236"/>
      <c r="K786" s="347"/>
      <c r="L786" s="236"/>
      <c r="M786" s="236">
        <f>Заполните_Список!L696</f>
        <v>0</v>
      </c>
      <c r="N786" s="259" t="str">
        <f t="shared" si="41"/>
        <v/>
      </c>
      <c r="O786" s="236">
        <f>Заполните_Список!I696</f>
        <v>0</v>
      </c>
      <c r="P786" s="243"/>
      <c r="Q786" s="243"/>
      <c r="R786" s="243"/>
      <c r="S786" s="243"/>
      <c r="T786" s="236">
        <f>Заполните_Список!N695</f>
        <v>0</v>
      </c>
      <c r="U786" s="236">
        <f>Заполните_Список!O695</f>
        <v>0</v>
      </c>
      <c r="V786" s="236">
        <f>Заполните_Список!P695</f>
        <v>0</v>
      </c>
      <c r="W786" s="236">
        <f>Заполните_Список!Q695</f>
        <v>0</v>
      </c>
      <c r="X786" s="236">
        <f>Заполните_Список!R695</f>
        <v>0</v>
      </c>
      <c r="Y786" s="236">
        <f>Заполните_Список!S695</f>
        <v>0</v>
      </c>
      <c r="Z786" s="236">
        <f>Заполните_Список!T695</f>
        <v>0</v>
      </c>
      <c r="AA786" s="236">
        <f>Заполните_Список!U695</f>
        <v>0</v>
      </c>
      <c r="AB786" s="236">
        <f>Заполните_Список!V695</f>
        <v>0</v>
      </c>
      <c r="AC786" s="236">
        <f>Заполните_Список!W695</f>
        <v>0</v>
      </c>
      <c r="AD786" s="236">
        <f>Заполните_Список!X695</f>
        <v>0</v>
      </c>
      <c r="AE786" s="236">
        <f>Заполните_Список!Y695</f>
        <v>0</v>
      </c>
      <c r="AF786" s="236">
        <f>Заполните_Список!Z695</f>
        <v>0</v>
      </c>
      <c r="AG786" s="236">
        <f>Заполните_Список!AA695</f>
        <v>0</v>
      </c>
      <c r="AH786" s="236">
        <f>Заполните_Список!AB695</f>
        <v>0</v>
      </c>
      <c r="AI786" s="236">
        <f>Заполните_Список!AC695</f>
        <v>0</v>
      </c>
      <c r="AJ786" s="236">
        <f>Заполните_Список!AD695</f>
        <v>0</v>
      </c>
      <c r="AK786" s="236">
        <f>Заполните_Список!AE695</f>
        <v>0</v>
      </c>
      <c r="AL786" s="236">
        <f>Заполните_Список!AF695</f>
        <v>0</v>
      </c>
      <c r="AM786" s="236">
        <f>Заполните_Список!AG695</f>
        <v>0</v>
      </c>
      <c r="AN786" s="236">
        <f>Заполните_Список!AH695</f>
        <v>0</v>
      </c>
      <c r="AO786" s="236">
        <f>Заполните_Список!AI695</f>
        <v>0</v>
      </c>
      <c r="AP786" s="236">
        <f>Заполните_Список!AJ695</f>
        <v>0</v>
      </c>
      <c r="AQ786" s="236">
        <f>Заполните_Список!AK695</f>
        <v>0</v>
      </c>
    </row>
    <row r="787" spans="1:43" ht="18.75" customHeight="1">
      <c r="A787" s="243">
        <f>Заполните_Список!$B696</f>
        <v>784</v>
      </c>
      <c r="B787" s="244">
        <f>Заполните_Список!$C697</f>
        <v>0</v>
      </c>
      <c r="C787" s="258" t="str">
        <f t="shared" si="39"/>
        <v/>
      </c>
      <c r="D787" s="244">
        <f>Заполните_Список!$G697</f>
        <v>0</v>
      </c>
      <c r="E787" s="236"/>
      <c r="F787" s="243">
        <f t="shared" si="40"/>
        <v>784</v>
      </c>
      <c r="G787" s="236" t="e">
        <f>LEFT(Заполните_Список!$F697,FIND(" ",Заполните_Список!$F697,1)-1)</f>
        <v>#VALUE!</v>
      </c>
      <c r="H787" s="236" t="e">
        <f>MID(Заполните_Список!$F697,FIND(" ",Заполните_Список!$F697,1)+1,(FIND(" ",Заполните_Список!$F697,FIND(" ",Заполните_Список!$F697,1)+1)-FIND(" ",Заполните_Список!$F697,1))-1)</f>
        <v>#VALUE!</v>
      </c>
      <c r="I787" s="236" t="e">
        <f>RIGHT(Заполните_Список!$F697,LEN(Заполните_Список!$F697)-(FIND(" ",Заполните_Список!$F697,FIND(" ",Заполните_Список!$F697,1)+1)))</f>
        <v>#VALUE!</v>
      </c>
      <c r="J787" s="236"/>
      <c r="K787" s="347"/>
      <c r="L787" s="236"/>
      <c r="M787" s="236">
        <f>Заполните_Список!L697</f>
        <v>0</v>
      </c>
      <c r="N787" s="259" t="str">
        <f t="shared" si="41"/>
        <v/>
      </c>
      <c r="O787" s="236">
        <f>Заполните_Список!I697</f>
        <v>0</v>
      </c>
      <c r="P787" s="243"/>
      <c r="Q787" s="243"/>
      <c r="R787" s="243"/>
      <c r="S787" s="243"/>
      <c r="T787" s="236">
        <f>Заполните_Список!N696</f>
        <v>0</v>
      </c>
      <c r="U787" s="236">
        <f>Заполните_Список!O696</f>
        <v>0</v>
      </c>
      <c r="V787" s="236">
        <f>Заполните_Список!P696</f>
        <v>0</v>
      </c>
      <c r="W787" s="236">
        <f>Заполните_Список!Q696</f>
        <v>0</v>
      </c>
      <c r="X787" s="236">
        <f>Заполните_Список!R696</f>
        <v>0</v>
      </c>
      <c r="Y787" s="236">
        <f>Заполните_Список!S696</f>
        <v>0</v>
      </c>
      <c r="Z787" s="236">
        <f>Заполните_Список!T696</f>
        <v>0</v>
      </c>
      <c r="AA787" s="236">
        <f>Заполните_Список!U696</f>
        <v>0</v>
      </c>
      <c r="AB787" s="236">
        <f>Заполните_Список!V696</f>
        <v>0</v>
      </c>
      <c r="AC787" s="236">
        <f>Заполните_Список!W696</f>
        <v>0</v>
      </c>
      <c r="AD787" s="236">
        <f>Заполните_Список!X696</f>
        <v>0</v>
      </c>
      <c r="AE787" s="236">
        <f>Заполните_Список!Y696</f>
        <v>0</v>
      </c>
      <c r="AF787" s="236">
        <f>Заполните_Список!Z696</f>
        <v>0</v>
      </c>
      <c r="AG787" s="236">
        <f>Заполните_Список!AA696</f>
        <v>0</v>
      </c>
      <c r="AH787" s="236">
        <f>Заполните_Список!AB696</f>
        <v>0</v>
      </c>
      <c r="AI787" s="236">
        <f>Заполните_Список!AC696</f>
        <v>0</v>
      </c>
      <c r="AJ787" s="236">
        <f>Заполните_Список!AD696</f>
        <v>0</v>
      </c>
      <c r="AK787" s="236">
        <f>Заполните_Список!AE696</f>
        <v>0</v>
      </c>
      <c r="AL787" s="236">
        <f>Заполните_Список!AF696</f>
        <v>0</v>
      </c>
      <c r="AM787" s="236">
        <f>Заполните_Список!AG696</f>
        <v>0</v>
      </c>
      <c r="AN787" s="236">
        <f>Заполните_Список!AH696</f>
        <v>0</v>
      </c>
      <c r="AO787" s="236">
        <f>Заполните_Список!AI696</f>
        <v>0</v>
      </c>
      <c r="AP787" s="236">
        <f>Заполните_Список!AJ696</f>
        <v>0</v>
      </c>
      <c r="AQ787" s="236">
        <f>Заполните_Список!AK696</f>
        <v>0</v>
      </c>
    </row>
    <row r="788" spans="1:43" ht="18.75" customHeight="1">
      <c r="A788" s="243">
        <f>Заполните_Список!$B697</f>
        <v>785</v>
      </c>
      <c r="B788" s="244">
        <f>Заполните_Список!$C698</f>
        <v>0</v>
      </c>
      <c r="C788" s="258" t="str">
        <f t="shared" si="39"/>
        <v/>
      </c>
      <c r="D788" s="244">
        <f>Заполните_Список!$G698</f>
        <v>0</v>
      </c>
      <c r="E788" s="236"/>
      <c r="F788" s="243">
        <f t="shared" si="40"/>
        <v>785</v>
      </c>
      <c r="G788" s="236" t="e">
        <f>LEFT(Заполните_Список!$F698,FIND(" ",Заполните_Список!$F698,1)-1)</f>
        <v>#VALUE!</v>
      </c>
      <c r="H788" s="236" t="e">
        <f>MID(Заполните_Список!$F698,FIND(" ",Заполните_Список!$F698,1)+1,(FIND(" ",Заполните_Список!$F698,FIND(" ",Заполните_Список!$F698,1)+1)-FIND(" ",Заполните_Список!$F698,1))-1)</f>
        <v>#VALUE!</v>
      </c>
      <c r="I788" s="236" t="e">
        <f>RIGHT(Заполните_Список!$F698,LEN(Заполните_Список!$F698)-(FIND(" ",Заполните_Список!$F698,FIND(" ",Заполните_Список!$F698,1)+1)))</f>
        <v>#VALUE!</v>
      </c>
      <c r="J788" s="236"/>
      <c r="K788" s="347"/>
      <c r="L788" s="236"/>
      <c r="M788" s="236">
        <f>Заполните_Список!L698</f>
        <v>0</v>
      </c>
      <c r="N788" s="259" t="str">
        <f t="shared" si="41"/>
        <v/>
      </c>
      <c r="O788" s="236">
        <f>Заполните_Список!I698</f>
        <v>0</v>
      </c>
      <c r="P788" s="243"/>
      <c r="Q788" s="243"/>
      <c r="R788" s="243"/>
      <c r="S788" s="243"/>
      <c r="T788" s="236">
        <f>Заполните_Список!N697</f>
        <v>0</v>
      </c>
      <c r="U788" s="236">
        <f>Заполните_Список!O697</f>
        <v>0</v>
      </c>
      <c r="V788" s="236">
        <f>Заполните_Список!P697</f>
        <v>0</v>
      </c>
      <c r="W788" s="236">
        <f>Заполните_Список!Q697</f>
        <v>0</v>
      </c>
      <c r="X788" s="236">
        <f>Заполните_Список!R697</f>
        <v>0</v>
      </c>
      <c r="Y788" s="236">
        <f>Заполните_Список!S697</f>
        <v>0</v>
      </c>
      <c r="Z788" s="236">
        <f>Заполните_Список!T697</f>
        <v>0</v>
      </c>
      <c r="AA788" s="236">
        <f>Заполните_Список!U697</f>
        <v>0</v>
      </c>
      <c r="AB788" s="236">
        <f>Заполните_Список!V697</f>
        <v>0</v>
      </c>
      <c r="AC788" s="236">
        <f>Заполните_Список!W697</f>
        <v>0</v>
      </c>
      <c r="AD788" s="236">
        <f>Заполните_Список!X697</f>
        <v>0</v>
      </c>
      <c r="AE788" s="236">
        <f>Заполните_Список!Y697</f>
        <v>0</v>
      </c>
      <c r="AF788" s="236">
        <f>Заполните_Список!Z697</f>
        <v>0</v>
      </c>
      <c r="AG788" s="236">
        <f>Заполните_Список!AA697</f>
        <v>0</v>
      </c>
      <c r="AH788" s="236">
        <f>Заполните_Список!AB697</f>
        <v>0</v>
      </c>
      <c r="AI788" s="236">
        <f>Заполните_Список!AC697</f>
        <v>0</v>
      </c>
      <c r="AJ788" s="236">
        <f>Заполните_Список!AD697</f>
        <v>0</v>
      </c>
      <c r="AK788" s="236">
        <f>Заполните_Список!AE697</f>
        <v>0</v>
      </c>
      <c r="AL788" s="236">
        <f>Заполните_Список!AF697</f>
        <v>0</v>
      </c>
      <c r="AM788" s="236">
        <f>Заполните_Список!AG697</f>
        <v>0</v>
      </c>
      <c r="AN788" s="236">
        <f>Заполните_Список!AH697</f>
        <v>0</v>
      </c>
      <c r="AO788" s="236">
        <f>Заполните_Список!AI697</f>
        <v>0</v>
      </c>
      <c r="AP788" s="236">
        <f>Заполните_Список!AJ697</f>
        <v>0</v>
      </c>
      <c r="AQ788" s="236">
        <f>Заполните_Список!AK697</f>
        <v>0</v>
      </c>
    </row>
    <row r="789" spans="1:43" ht="18.75" customHeight="1">
      <c r="A789" s="243">
        <f>Заполните_Список!$B698</f>
        <v>786</v>
      </c>
      <c r="B789" s="244">
        <f>Заполните_Список!$C699</f>
        <v>0</v>
      </c>
      <c r="C789" s="258" t="str">
        <f t="shared" si="39"/>
        <v/>
      </c>
      <c r="D789" s="244">
        <f>Заполните_Список!$G699</f>
        <v>0</v>
      </c>
      <c r="E789" s="236"/>
      <c r="F789" s="243">
        <f t="shared" si="40"/>
        <v>786</v>
      </c>
      <c r="G789" s="236" t="e">
        <f>LEFT(Заполните_Список!$F699,FIND(" ",Заполните_Список!$F699,1)-1)</f>
        <v>#VALUE!</v>
      </c>
      <c r="H789" s="236" t="e">
        <f>MID(Заполните_Список!$F699,FIND(" ",Заполните_Список!$F699,1)+1,(FIND(" ",Заполните_Список!$F699,FIND(" ",Заполните_Список!$F699,1)+1)-FIND(" ",Заполните_Список!$F699,1))-1)</f>
        <v>#VALUE!</v>
      </c>
      <c r="I789" s="236" t="e">
        <f>RIGHT(Заполните_Список!$F699,LEN(Заполните_Список!$F699)-(FIND(" ",Заполните_Список!$F699,FIND(" ",Заполните_Список!$F699,1)+1)))</f>
        <v>#VALUE!</v>
      </c>
      <c r="J789" s="236"/>
      <c r="K789" s="347"/>
      <c r="L789" s="236"/>
      <c r="M789" s="236">
        <f>Заполните_Список!L699</f>
        <v>0</v>
      </c>
      <c r="N789" s="259" t="str">
        <f t="shared" si="41"/>
        <v/>
      </c>
      <c r="O789" s="236">
        <f>Заполните_Список!I699</f>
        <v>0</v>
      </c>
      <c r="P789" s="243"/>
      <c r="Q789" s="243"/>
      <c r="R789" s="243"/>
      <c r="S789" s="243"/>
      <c r="T789" s="236">
        <f>Заполните_Список!N698</f>
        <v>0</v>
      </c>
      <c r="U789" s="236">
        <f>Заполните_Список!O698</f>
        <v>0</v>
      </c>
      <c r="V789" s="236">
        <f>Заполните_Список!P698</f>
        <v>0</v>
      </c>
      <c r="W789" s="236">
        <f>Заполните_Список!Q698</f>
        <v>0</v>
      </c>
      <c r="X789" s="236">
        <f>Заполните_Список!R698</f>
        <v>0</v>
      </c>
      <c r="Y789" s="236">
        <f>Заполните_Список!S698</f>
        <v>0</v>
      </c>
      <c r="Z789" s="236">
        <f>Заполните_Список!T698</f>
        <v>0</v>
      </c>
      <c r="AA789" s="236">
        <f>Заполните_Список!U698</f>
        <v>0</v>
      </c>
      <c r="AB789" s="236">
        <f>Заполните_Список!V698</f>
        <v>0</v>
      </c>
      <c r="AC789" s="236">
        <f>Заполните_Список!W698</f>
        <v>0</v>
      </c>
      <c r="AD789" s="236">
        <f>Заполните_Список!X698</f>
        <v>0</v>
      </c>
      <c r="AE789" s="236">
        <f>Заполните_Список!Y698</f>
        <v>0</v>
      </c>
      <c r="AF789" s="236">
        <f>Заполните_Список!Z698</f>
        <v>0</v>
      </c>
      <c r="AG789" s="236">
        <f>Заполните_Список!AA698</f>
        <v>0</v>
      </c>
      <c r="AH789" s="236">
        <f>Заполните_Список!AB698</f>
        <v>0</v>
      </c>
      <c r="AI789" s="236">
        <f>Заполните_Список!AC698</f>
        <v>0</v>
      </c>
      <c r="AJ789" s="236">
        <f>Заполните_Список!AD698</f>
        <v>0</v>
      </c>
      <c r="AK789" s="236">
        <f>Заполните_Список!AE698</f>
        <v>0</v>
      </c>
      <c r="AL789" s="236">
        <f>Заполните_Список!AF698</f>
        <v>0</v>
      </c>
      <c r="AM789" s="236">
        <f>Заполните_Список!AG698</f>
        <v>0</v>
      </c>
      <c r="AN789" s="236">
        <f>Заполните_Список!AH698</f>
        <v>0</v>
      </c>
      <c r="AO789" s="236">
        <f>Заполните_Список!AI698</f>
        <v>0</v>
      </c>
      <c r="AP789" s="236">
        <f>Заполните_Список!AJ698</f>
        <v>0</v>
      </c>
      <c r="AQ789" s="236">
        <f>Заполните_Список!AK698</f>
        <v>0</v>
      </c>
    </row>
    <row r="790" spans="1:43" ht="18.75" customHeight="1">
      <c r="A790" s="243">
        <f>Заполните_Список!$B699</f>
        <v>787</v>
      </c>
      <c r="B790" s="244">
        <f>Заполните_Список!$C700</f>
        <v>0</v>
      </c>
      <c r="C790" s="258" t="str">
        <f t="shared" si="39"/>
        <v/>
      </c>
      <c r="D790" s="244">
        <f>Заполните_Список!$G700</f>
        <v>0</v>
      </c>
      <c r="E790" s="236"/>
      <c r="F790" s="243">
        <f t="shared" si="40"/>
        <v>787</v>
      </c>
      <c r="G790" s="236" t="e">
        <f>LEFT(Заполните_Список!$F700,FIND(" ",Заполните_Список!$F700,1)-1)</f>
        <v>#VALUE!</v>
      </c>
      <c r="H790" s="236" t="e">
        <f>MID(Заполните_Список!$F700,FIND(" ",Заполните_Список!$F700,1)+1,(FIND(" ",Заполните_Список!$F700,FIND(" ",Заполните_Список!$F700,1)+1)-FIND(" ",Заполните_Список!$F700,1))-1)</f>
        <v>#VALUE!</v>
      </c>
      <c r="I790" s="236" t="e">
        <f>RIGHT(Заполните_Список!$F700,LEN(Заполните_Список!$F700)-(FIND(" ",Заполните_Список!$F700,FIND(" ",Заполните_Список!$F700,1)+1)))</f>
        <v>#VALUE!</v>
      </c>
      <c r="J790" s="236"/>
      <c r="K790" s="347"/>
      <c r="L790" s="236"/>
      <c r="M790" s="236">
        <f>Заполните_Список!L700</f>
        <v>0</v>
      </c>
      <c r="N790" s="259" t="str">
        <f t="shared" si="41"/>
        <v/>
      </c>
      <c r="O790" s="236">
        <f>Заполните_Список!I700</f>
        <v>0</v>
      </c>
      <c r="P790" s="243"/>
      <c r="Q790" s="243"/>
      <c r="R790" s="243"/>
      <c r="S790" s="243"/>
      <c r="T790" s="236">
        <f>Заполните_Список!N699</f>
        <v>0</v>
      </c>
      <c r="U790" s="236">
        <f>Заполните_Список!O699</f>
        <v>0</v>
      </c>
      <c r="V790" s="236">
        <f>Заполните_Список!P699</f>
        <v>0</v>
      </c>
      <c r="W790" s="236">
        <f>Заполните_Список!Q699</f>
        <v>0</v>
      </c>
      <c r="X790" s="236">
        <f>Заполните_Список!R699</f>
        <v>0</v>
      </c>
      <c r="Y790" s="236">
        <f>Заполните_Список!S699</f>
        <v>0</v>
      </c>
      <c r="Z790" s="236">
        <f>Заполните_Список!T699</f>
        <v>0</v>
      </c>
      <c r="AA790" s="236">
        <f>Заполните_Список!U699</f>
        <v>0</v>
      </c>
      <c r="AB790" s="236">
        <f>Заполните_Список!V699</f>
        <v>0</v>
      </c>
      <c r="AC790" s="236">
        <f>Заполните_Список!W699</f>
        <v>0</v>
      </c>
      <c r="AD790" s="236">
        <f>Заполните_Список!X699</f>
        <v>0</v>
      </c>
      <c r="AE790" s="236">
        <f>Заполните_Список!Y699</f>
        <v>0</v>
      </c>
      <c r="AF790" s="236">
        <f>Заполните_Список!Z699</f>
        <v>0</v>
      </c>
      <c r="AG790" s="236">
        <f>Заполните_Список!AA699</f>
        <v>0</v>
      </c>
      <c r="AH790" s="236">
        <f>Заполните_Список!AB699</f>
        <v>0</v>
      </c>
      <c r="AI790" s="236">
        <f>Заполните_Список!AC699</f>
        <v>0</v>
      </c>
      <c r="AJ790" s="236">
        <f>Заполните_Список!AD699</f>
        <v>0</v>
      </c>
      <c r="AK790" s="236">
        <f>Заполните_Список!AE699</f>
        <v>0</v>
      </c>
      <c r="AL790" s="236">
        <f>Заполните_Список!AF699</f>
        <v>0</v>
      </c>
      <c r="AM790" s="236">
        <f>Заполните_Список!AG699</f>
        <v>0</v>
      </c>
      <c r="AN790" s="236">
        <f>Заполните_Список!AH699</f>
        <v>0</v>
      </c>
      <c r="AO790" s="236">
        <f>Заполните_Список!AI699</f>
        <v>0</v>
      </c>
      <c r="AP790" s="236">
        <f>Заполните_Список!AJ699</f>
        <v>0</v>
      </c>
      <c r="AQ790" s="236">
        <f>Заполните_Список!AK699</f>
        <v>0</v>
      </c>
    </row>
    <row r="791" spans="1:43" ht="18.75" customHeight="1">
      <c r="A791" s="243">
        <f>Заполните_Список!$B700</f>
        <v>788</v>
      </c>
      <c r="B791" s="244">
        <f>Заполните_Список!$C701</f>
        <v>0</v>
      </c>
      <c r="C791" s="258" t="str">
        <f t="shared" si="39"/>
        <v/>
      </c>
      <c r="D791" s="244">
        <f>Заполните_Список!$G701</f>
        <v>0</v>
      </c>
      <c r="E791" s="236"/>
      <c r="F791" s="243">
        <f t="shared" si="40"/>
        <v>788</v>
      </c>
      <c r="G791" s="236" t="e">
        <f>LEFT(Заполните_Список!$F701,FIND(" ",Заполните_Список!$F701,1)-1)</f>
        <v>#VALUE!</v>
      </c>
      <c r="H791" s="236" t="e">
        <f>MID(Заполните_Список!$F701,FIND(" ",Заполните_Список!$F701,1)+1,(FIND(" ",Заполните_Список!$F701,FIND(" ",Заполните_Список!$F701,1)+1)-FIND(" ",Заполните_Список!$F701,1))-1)</f>
        <v>#VALUE!</v>
      </c>
      <c r="I791" s="236" t="e">
        <f>RIGHT(Заполните_Список!$F701,LEN(Заполните_Список!$F701)-(FIND(" ",Заполните_Список!$F701,FIND(" ",Заполните_Список!$F701,1)+1)))</f>
        <v>#VALUE!</v>
      </c>
      <c r="J791" s="236"/>
      <c r="K791" s="347"/>
      <c r="L791" s="236"/>
      <c r="M791" s="236">
        <f>Заполните_Список!L701</f>
        <v>0</v>
      </c>
      <c r="N791" s="259" t="str">
        <f t="shared" si="41"/>
        <v/>
      </c>
      <c r="O791" s="236">
        <f>Заполните_Список!I701</f>
        <v>0</v>
      </c>
      <c r="P791" s="243"/>
      <c r="Q791" s="243"/>
      <c r="R791" s="243"/>
      <c r="S791" s="243"/>
      <c r="T791" s="236">
        <f>Заполните_Список!N700</f>
        <v>0</v>
      </c>
      <c r="U791" s="236">
        <f>Заполните_Список!O700</f>
        <v>0</v>
      </c>
      <c r="V791" s="236">
        <f>Заполните_Список!P700</f>
        <v>0</v>
      </c>
      <c r="W791" s="236">
        <f>Заполните_Список!Q700</f>
        <v>0</v>
      </c>
      <c r="X791" s="236">
        <f>Заполните_Список!R700</f>
        <v>0</v>
      </c>
      <c r="Y791" s="236">
        <f>Заполните_Список!S700</f>
        <v>0</v>
      </c>
      <c r="Z791" s="236">
        <f>Заполните_Список!T700</f>
        <v>0</v>
      </c>
      <c r="AA791" s="236">
        <f>Заполните_Список!U700</f>
        <v>0</v>
      </c>
      <c r="AB791" s="236">
        <f>Заполните_Список!V700</f>
        <v>0</v>
      </c>
      <c r="AC791" s="236">
        <f>Заполните_Список!W700</f>
        <v>0</v>
      </c>
      <c r="AD791" s="236">
        <f>Заполните_Список!X700</f>
        <v>0</v>
      </c>
      <c r="AE791" s="236">
        <f>Заполните_Список!Y700</f>
        <v>0</v>
      </c>
      <c r="AF791" s="236">
        <f>Заполните_Список!Z700</f>
        <v>0</v>
      </c>
      <c r="AG791" s="236">
        <f>Заполните_Список!AA700</f>
        <v>0</v>
      </c>
      <c r="AH791" s="236">
        <f>Заполните_Список!AB700</f>
        <v>0</v>
      </c>
      <c r="AI791" s="236">
        <f>Заполните_Список!AC700</f>
        <v>0</v>
      </c>
      <c r="AJ791" s="236">
        <f>Заполните_Список!AD700</f>
        <v>0</v>
      </c>
      <c r="AK791" s="236">
        <f>Заполните_Список!AE700</f>
        <v>0</v>
      </c>
      <c r="AL791" s="236">
        <f>Заполните_Список!AF700</f>
        <v>0</v>
      </c>
      <c r="AM791" s="236">
        <f>Заполните_Список!AG700</f>
        <v>0</v>
      </c>
      <c r="AN791" s="236">
        <f>Заполните_Список!AH700</f>
        <v>0</v>
      </c>
      <c r="AO791" s="236">
        <f>Заполните_Список!AI700</f>
        <v>0</v>
      </c>
      <c r="AP791" s="236">
        <f>Заполните_Список!AJ700</f>
        <v>0</v>
      </c>
      <c r="AQ791" s="236">
        <f>Заполните_Список!AK700</f>
        <v>0</v>
      </c>
    </row>
    <row r="792" spans="1:43" ht="18.75" customHeight="1">
      <c r="A792" s="243">
        <f>Заполните_Список!$B701</f>
        <v>789</v>
      </c>
      <c r="B792" s="244">
        <f>Заполните_Список!$C702</f>
        <v>0</v>
      </c>
      <c r="C792" s="258" t="str">
        <f t="shared" si="39"/>
        <v/>
      </c>
      <c r="D792" s="244">
        <f>Заполните_Список!$G702</f>
        <v>0</v>
      </c>
      <c r="E792" s="236"/>
      <c r="F792" s="243">
        <f t="shared" si="40"/>
        <v>789</v>
      </c>
      <c r="G792" s="236" t="e">
        <f>LEFT(Заполните_Список!$F702,FIND(" ",Заполните_Список!$F702,1)-1)</f>
        <v>#VALUE!</v>
      </c>
      <c r="H792" s="236" t="e">
        <f>MID(Заполните_Список!$F702,FIND(" ",Заполните_Список!$F702,1)+1,(FIND(" ",Заполните_Список!$F702,FIND(" ",Заполните_Список!$F702,1)+1)-FIND(" ",Заполните_Список!$F702,1))-1)</f>
        <v>#VALUE!</v>
      </c>
      <c r="I792" s="236" t="e">
        <f>RIGHT(Заполните_Список!$F702,LEN(Заполните_Список!$F702)-(FIND(" ",Заполните_Список!$F702,FIND(" ",Заполните_Список!$F702,1)+1)))</f>
        <v>#VALUE!</v>
      </c>
      <c r="J792" s="236"/>
      <c r="K792" s="347"/>
      <c r="L792" s="236"/>
      <c r="M792" s="236">
        <f>Заполните_Список!L702</f>
        <v>0</v>
      </c>
      <c r="N792" s="259" t="str">
        <f t="shared" si="41"/>
        <v/>
      </c>
      <c r="O792" s="236">
        <f>Заполните_Список!I702</f>
        <v>0</v>
      </c>
      <c r="P792" s="243"/>
      <c r="Q792" s="243"/>
      <c r="R792" s="243"/>
      <c r="S792" s="243"/>
      <c r="T792" s="236">
        <f>Заполните_Список!N701</f>
        <v>0</v>
      </c>
      <c r="U792" s="236">
        <f>Заполните_Список!O701</f>
        <v>0</v>
      </c>
      <c r="V792" s="236">
        <f>Заполните_Список!P701</f>
        <v>0</v>
      </c>
      <c r="W792" s="236">
        <f>Заполните_Список!Q701</f>
        <v>0</v>
      </c>
      <c r="X792" s="236">
        <f>Заполните_Список!R701</f>
        <v>0</v>
      </c>
      <c r="Y792" s="236">
        <f>Заполните_Список!S701</f>
        <v>0</v>
      </c>
      <c r="Z792" s="236">
        <f>Заполните_Список!T701</f>
        <v>0</v>
      </c>
      <c r="AA792" s="236">
        <f>Заполните_Список!U701</f>
        <v>0</v>
      </c>
      <c r="AB792" s="236">
        <f>Заполните_Список!V701</f>
        <v>0</v>
      </c>
      <c r="AC792" s="236">
        <f>Заполните_Список!W701</f>
        <v>0</v>
      </c>
      <c r="AD792" s="236">
        <f>Заполните_Список!X701</f>
        <v>0</v>
      </c>
      <c r="AE792" s="236">
        <f>Заполните_Список!Y701</f>
        <v>0</v>
      </c>
      <c r="AF792" s="236">
        <f>Заполните_Список!Z701</f>
        <v>0</v>
      </c>
      <c r="AG792" s="236">
        <f>Заполните_Список!AA701</f>
        <v>0</v>
      </c>
      <c r="AH792" s="236">
        <f>Заполните_Список!AB701</f>
        <v>0</v>
      </c>
      <c r="AI792" s="236">
        <f>Заполните_Список!AC701</f>
        <v>0</v>
      </c>
      <c r="AJ792" s="236">
        <f>Заполните_Список!AD701</f>
        <v>0</v>
      </c>
      <c r="AK792" s="236">
        <f>Заполните_Список!AE701</f>
        <v>0</v>
      </c>
      <c r="AL792" s="236">
        <f>Заполните_Список!AF701</f>
        <v>0</v>
      </c>
      <c r="AM792" s="236">
        <f>Заполните_Список!AG701</f>
        <v>0</v>
      </c>
      <c r="AN792" s="236">
        <f>Заполните_Список!AH701</f>
        <v>0</v>
      </c>
      <c r="AO792" s="236">
        <f>Заполните_Список!AI701</f>
        <v>0</v>
      </c>
      <c r="AP792" s="236">
        <f>Заполните_Список!AJ701</f>
        <v>0</v>
      </c>
      <c r="AQ792" s="236">
        <f>Заполните_Список!AK701</f>
        <v>0</v>
      </c>
    </row>
    <row r="793" spans="1:43" ht="18.75" customHeight="1">
      <c r="A793" s="243">
        <f>Заполните_Список!$B702</f>
        <v>790</v>
      </c>
      <c r="B793" s="244">
        <f>Заполните_Список!$C703</f>
        <v>0</v>
      </c>
      <c r="C793" s="258" t="str">
        <f t="shared" si="39"/>
        <v/>
      </c>
      <c r="D793" s="244">
        <f>Заполните_Список!$G703</f>
        <v>0</v>
      </c>
      <c r="E793" s="236"/>
      <c r="F793" s="243">
        <f t="shared" si="40"/>
        <v>790</v>
      </c>
      <c r="G793" s="236" t="e">
        <f>LEFT(Заполните_Список!$F703,FIND(" ",Заполните_Список!$F703,1)-1)</f>
        <v>#VALUE!</v>
      </c>
      <c r="H793" s="236" t="e">
        <f>MID(Заполните_Список!$F703,FIND(" ",Заполните_Список!$F703,1)+1,(FIND(" ",Заполните_Список!$F703,FIND(" ",Заполните_Список!$F703,1)+1)-FIND(" ",Заполните_Список!$F703,1))-1)</f>
        <v>#VALUE!</v>
      </c>
      <c r="I793" s="236" t="e">
        <f>RIGHT(Заполните_Список!$F703,LEN(Заполните_Список!$F703)-(FIND(" ",Заполните_Список!$F703,FIND(" ",Заполните_Список!$F703,1)+1)))</f>
        <v>#VALUE!</v>
      </c>
      <c r="J793" s="236"/>
      <c r="K793" s="347"/>
      <c r="L793" s="236"/>
      <c r="M793" s="236">
        <f>Заполните_Список!L703</f>
        <v>0</v>
      </c>
      <c r="N793" s="259" t="str">
        <f t="shared" si="41"/>
        <v/>
      </c>
      <c r="O793" s="236">
        <f>Заполните_Список!I703</f>
        <v>0</v>
      </c>
      <c r="P793" s="243"/>
      <c r="Q793" s="243"/>
      <c r="R793" s="243"/>
      <c r="S793" s="243"/>
      <c r="T793" s="236">
        <f>Заполните_Список!N702</f>
        <v>0</v>
      </c>
      <c r="U793" s="236">
        <f>Заполните_Список!O702</f>
        <v>0</v>
      </c>
      <c r="V793" s="236">
        <f>Заполните_Список!P702</f>
        <v>0</v>
      </c>
      <c r="W793" s="236">
        <f>Заполните_Список!Q702</f>
        <v>0</v>
      </c>
      <c r="X793" s="236">
        <f>Заполните_Список!R702</f>
        <v>0</v>
      </c>
      <c r="Y793" s="236">
        <f>Заполните_Список!S702</f>
        <v>0</v>
      </c>
      <c r="Z793" s="236">
        <f>Заполните_Список!T702</f>
        <v>0</v>
      </c>
      <c r="AA793" s="236">
        <f>Заполните_Список!U702</f>
        <v>0</v>
      </c>
      <c r="AB793" s="236">
        <f>Заполните_Список!V702</f>
        <v>0</v>
      </c>
      <c r="AC793" s="236">
        <f>Заполните_Список!W702</f>
        <v>0</v>
      </c>
      <c r="AD793" s="236">
        <f>Заполните_Список!X702</f>
        <v>0</v>
      </c>
      <c r="AE793" s="236">
        <f>Заполните_Список!Y702</f>
        <v>0</v>
      </c>
      <c r="AF793" s="236">
        <f>Заполните_Список!Z702</f>
        <v>0</v>
      </c>
      <c r="AG793" s="236">
        <f>Заполните_Список!AA702</f>
        <v>0</v>
      </c>
      <c r="AH793" s="236">
        <f>Заполните_Список!AB702</f>
        <v>0</v>
      </c>
      <c r="AI793" s="236">
        <f>Заполните_Список!AC702</f>
        <v>0</v>
      </c>
      <c r="AJ793" s="236">
        <f>Заполните_Список!AD702</f>
        <v>0</v>
      </c>
      <c r="AK793" s="236">
        <f>Заполните_Список!AE702</f>
        <v>0</v>
      </c>
      <c r="AL793" s="236">
        <f>Заполните_Список!AF702</f>
        <v>0</v>
      </c>
      <c r="AM793" s="236">
        <f>Заполните_Список!AG702</f>
        <v>0</v>
      </c>
      <c r="AN793" s="236">
        <f>Заполните_Список!AH702</f>
        <v>0</v>
      </c>
      <c r="AO793" s="236">
        <f>Заполните_Список!AI702</f>
        <v>0</v>
      </c>
      <c r="AP793" s="236">
        <f>Заполните_Список!AJ702</f>
        <v>0</v>
      </c>
      <c r="AQ793" s="236">
        <f>Заполните_Список!AK702</f>
        <v>0</v>
      </c>
    </row>
    <row r="794" spans="1:43" ht="18.75" customHeight="1">
      <c r="A794" s="243">
        <f>Заполните_Список!$B703</f>
        <v>791</v>
      </c>
      <c r="B794" s="244">
        <f>Заполните_Список!$C704</f>
        <v>0</v>
      </c>
      <c r="C794" s="258" t="str">
        <f t="shared" si="39"/>
        <v/>
      </c>
      <c r="D794" s="244">
        <f>Заполните_Список!$G704</f>
        <v>0</v>
      </c>
      <c r="E794" s="236"/>
      <c r="F794" s="243">
        <f t="shared" si="40"/>
        <v>791</v>
      </c>
      <c r="G794" s="236" t="e">
        <f>LEFT(Заполните_Список!$F704,FIND(" ",Заполните_Список!$F704,1)-1)</f>
        <v>#VALUE!</v>
      </c>
      <c r="H794" s="236" t="e">
        <f>MID(Заполните_Список!$F704,FIND(" ",Заполните_Список!$F704,1)+1,(FIND(" ",Заполните_Список!$F704,FIND(" ",Заполните_Список!$F704,1)+1)-FIND(" ",Заполните_Список!$F704,1))-1)</f>
        <v>#VALUE!</v>
      </c>
      <c r="I794" s="236" t="e">
        <f>RIGHT(Заполните_Список!$F704,LEN(Заполните_Список!$F704)-(FIND(" ",Заполните_Список!$F704,FIND(" ",Заполните_Список!$F704,1)+1)))</f>
        <v>#VALUE!</v>
      </c>
      <c r="J794" s="236"/>
      <c r="K794" s="347"/>
      <c r="L794" s="236"/>
      <c r="M794" s="236">
        <f>Заполните_Список!L704</f>
        <v>0</v>
      </c>
      <c r="N794" s="259" t="str">
        <f t="shared" si="41"/>
        <v/>
      </c>
      <c r="O794" s="236">
        <f>Заполните_Список!I704</f>
        <v>0</v>
      </c>
      <c r="P794" s="243"/>
      <c r="Q794" s="243"/>
      <c r="R794" s="243"/>
      <c r="S794" s="243"/>
      <c r="T794" s="236">
        <f>Заполните_Список!N703</f>
        <v>0</v>
      </c>
      <c r="U794" s="236">
        <f>Заполните_Список!O703</f>
        <v>0</v>
      </c>
      <c r="V794" s="236">
        <f>Заполните_Список!P703</f>
        <v>0</v>
      </c>
      <c r="W794" s="236">
        <f>Заполните_Список!Q703</f>
        <v>0</v>
      </c>
      <c r="X794" s="236">
        <f>Заполните_Список!R703</f>
        <v>0</v>
      </c>
      <c r="Y794" s="236">
        <f>Заполните_Список!S703</f>
        <v>0</v>
      </c>
      <c r="Z794" s="236">
        <f>Заполните_Список!T703</f>
        <v>0</v>
      </c>
      <c r="AA794" s="236">
        <f>Заполните_Список!U703</f>
        <v>0</v>
      </c>
      <c r="AB794" s="236">
        <f>Заполните_Список!V703</f>
        <v>0</v>
      </c>
      <c r="AC794" s="236">
        <f>Заполните_Список!W703</f>
        <v>0</v>
      </c>
      <c r="AD794" s="236">
        <f>Заполните_Список!X703</f>
        <v>0</v>
      </c>
      <c r="AE794" s="236">
        <f>Заполните_Список!Y703</f>
        <v>0</v>
      </c>
      <c r="AF794" s="236">
        <f>Заполните_Список!Z703</f>
        <v>0</v>
      </c>
      <c r="AG794" s="236">
        <f>Заполните_Список!AA703</f>
        <v>0</v>
      </c>
      <c r="AH794" s="236">
        <f>Заполните_Список!AB703</f>
        <v>0</v>
      </c>
      <c r="AI794" s="236">
        <f>Заполните_Список!AC703</f>
        <v>0</v>
      </c>
      <c r="AJ794" s="236">
        <f>Заполните_Список!AD703</f>
        <v>0</v>
      </c>
      <c r="AK794" s="236">
        <f>Заполните_Список!AE703</f>
        <v>0</v>
      </c>
      <c r="AL794" s="236">
        <f>Заполните_Список!AF703</f>
        <v>0</v>
      </c>
      <c r="AM794" s="236">
        <f>Заполните_Список!AG703</f>
        <v>0</v>
      </c>
      <c r="AN794" s="236">
        <f>Заполните_Список!AH703</f>
        <v>0</v>
      </c>
      <c r="AO794" s="236">
        <f>Заполните_Список!AI703</f>
        <v>0</v>
      </c>
      <c r="AP794" s="236">
        <f>Заполните_Список!AJ703</f>
        <v>0</v>
      </c>
      <c r="AQ794" s="236">
        <f>Заполните_Список!AK703</f>
        <v>0</v>
      </c>
    </row>
    <row r="795" spans="1:43" ht="18.75" customHeight="1">
      <c r="A795" s="243">
        <f>Заполните_Список!$B704</f>
        <v>792</v>
      </c>
      <c r="B795" s="244">
        <f>Заполните_Список!$C705</f>
        <v>0</v>
      </c>
      <c r="C795" s="258" t="str">
        <f t="shared" si="39"/>
        <v/>
      </c>
      <c r="D795" s="244">
        <f>Заполните_Список!$G705</f>
        <v>0</v>
      </c>
      <c r="E795" s="236"/>
      <c r="F795" s="243">
        <f t="shared" si="40"/>
        <v>792</v>
      </c>
      <c r="G795" s="236" t="e">
        <f>LEFT(Заполните_Список!$F705,FIND(" ",Заполните_Список!$F705,1)-1)</f>
        <v>#VALUE!</v>
      </c>
      <c r="H795" s="236" t="e">
        <f>MID(Заполните_Список!$F705,FIND(" ",Заполните_Список!$F705,1)+1,(FIND(" ",Заполните_Список!$F705,FIND(" ",Заполните_Список!$F705,1)+1)-FIND(" ",Заполните_Список!$F705,1))-1)</f>
        <v>#VALUE!</v>
      </c>
      <c r="I795" s="236" t="e">
        <f>RIGHT(Заполните_Список!$F705,LEN(Заполните_Список!$F705)-(FIND(" ",Заполните_Список!$F705,FIND(" ",Заполните_Список!$F705,1)+1)))</f>
        <v>#VALUE!</v>
      </c>
      <c r="J795" s="236"/>
      <c r="K795" s="347"/>
      <c r="L795" s="236"/>
      <c r="M795" s="236">
        <f>Заполните_Список!L705</f>
        <v>0</v>
      </c>
      <c r="N795" s="259" t="str">
        <f t="shared" si="41"/>
        <v/>
      </c>
      <c r="O795" s="236">
        <f>Заполните_Список!I705</f>
        <v>0</v>
      </c>
      <c r="P795" s="243"/>
      <c r="Q795" s="243"/>
      <c r="R795" s="243"/>
      <c r="S795" s="243"/>
      <c r="T795" s="236">
        <f>Заполните_Список!N704</f>
        <v>0</v>
      </c>
      <c r="U795" s="236">
        <f>Заполните_Список!O704</f>
        <v>0</v>
      </c>
      <c r="V795" s="236">
        <f>Заполните_Список!P704</f>
        <v>0</v>
      </c>
      <c r="W795" s="236">
        <f>Заполните_Список!Q704</f>
        <v>0</v>
      </c>
      <c r="X795" s="236">
        <f>Заполните_Список!R704</f>
        <v>0</v>
      </c>
      <c r="Y795" s="236">
        <f>Заполните_Список!S704</f>
        <v>0</v>
      </c>
      <c r="Z795" s="236">
        <f>Заполните_Список!T704</f>
        <v>0</v>
      </c>
      <c r="AA795" s="236">
        <f>Заполните_Список!U704</f>
        <v>0</v>
      </c>
      <c r="AB795" s="236">
        <f>Заполните_Список!V704</f>
        <v>0</v>
      </c>
      <c r="AC795" s="236">
        <f>Заполните_Список!W704</f>
        <v>0</v>
      </c>
      <c r="AD795" s="236">
        <f>Заполните_Список!X704</f>
        <v>0</v>
      </c>
      <c r="AE795" s="236">
        <f>Заполните_Список!Y704</f>
        <v>0</v>
      </c>
      <c r="AF795" s="236">
        <f>Заполните_Список!Z704</f>
        <v>0</v>
      </c>
      <c r="AG795" s="236">
        <f>Заполните_Список!AA704</f>
        <v>0</v>
      </c>
      <c r="AH795" s="236">
        <f>Заполните_Список!AB704</f>
        <v>0</v>
      </c>
      <c r="AI795" s="236">
        <f>Заполните_Список!AC704</f>
        <v>0</v>
      </c>
      <c r="AJ795" s="236">
        <f>Заполните_Список!AD704</f>
        <v>0</v>
      </c>
      <c r="AK795" s="236">
        <f>Заполните_Список!AE704</f>
        <v>0</v>
      </c>
      <c r="AL795" s="236">
        <f>Заполните_Список!AF704</f>
        <v>0</v>
      </c>
      <c r="AM795" s="236">
        <f>Заполните_Список!AG704</f>
        <v>0</v>
      </c>
      <c r="AN795" s="236">
        <f>Заполните_Список!AH704</f>
        <v>0</v>
      </c>
      <c r="AO795" s="236">
        <f>Заполните_Список!AI704</f>
        <v>0</v>
      </c>
      <c r="AP795" s="236">
        <f>Заполните_Список!AJ704</f>
        <v>0</v>
      </c>
      <c r="AQ795" s="236">
        <f>Заполните_Список!AK704</f>
        <v>0</v>
      </c>
    </row>
    <row r="796" spans="1:43" ht="18.75" customHeight="1">
      <c r="A796" s="243">
        <f>Заполните_Список!$B705</f>
        <v>793</v>
      </c>
      <c r="B796" s="244">
        <f>Заполните_Список!$C706</f>
        <v>0</v>
      </c>
      <c r="C796" s="258" t="str">
        <f t="shared" si="39"/>
        <v/>
      </c>
      <c r="D796" s="244">
        <f>Заполните_Список!$G706</f>
        <v>0</v>
      </c>
      <c r="E796" s="236"/>
      <c r="F796" s="243">
        <f t="shared" si="40"/>
        <v>793</v>
      </c>
      <c r="G796" s="236" t="e">
        <f>LEFT(Заполните_Список!$F706,FIND(" ",Заполните_Список!$F706,1)-1)</f>
        <v>#VALUE!</v>
      </c>
      <c r="H796" s="236" t="e">
        <f>MID(Заполните_Список!$F706,FIND(" ",Заполните_Список!$F706,1)+1,(FIND(" ",Заполните_Список!$F706,FIND(" ",Заполните_Список!$F706,1)+1)-FIND(" ",Заполните_Список!$F706,1))-1)</f>
        <v>#VALUE!</v>
      </c>
      <c r="I796" s="236" t="e">
        <f>RIGHT(Заполните_Список!$F706,LEN(Заполните_Список!$F706)-(FIND(" ",Заполните_Список!$F706,FIND(" ",Заполните_Список!$F706,1)+1)))</f>
        <v>#VALUE!</v>
      </c>
      <c r="J796" s="236"/>
      <c r="K796" s="347"/>
      <c r="L796" s="236"/>
      <c r="M796" s="236">
        <f>Заполните_Список!L706</f>
        <v>0</v>
      </c>
      <c r="N796" s="259" t="str">
        <f t="shared" si="41"/>
        <v/>
      </c>
      <c r="O796" s="236">
        <f>Заполните_Список!I706</f>
        <v>0</v>
      </c>
      <c r="P796" s="243"/>
      <c r="Q796" s="243"/>
      <c r="R796" s="243"/>
      <c r="S796" s="243"/>
      <c r="T796" s="236">
        <f>Заполните_Список!N705</f>
        <v>0</v>
      </c>
      <c r="U796" s="236">
        <f>Заполните_Список!O705</f>
        <v>0</v>
      </c>
      <c r="V796" s="236">
        <f>Заполните_Список!P705</f>
        <v>0</v>
      </c>
      <c r="W796" s="236">
        <f>Заполните_Список!Q705</f>
        <v>0</v>
      </c>
      <c r="X796" s="236">
        <f>Заполните_Список!R705</f>
        <v>0</v>
      </c>
      <c r="Y796" s="236">
        <f>Заполните_Список!S705</f>
        <v>0</v>
      </c>
      <c r="Z796" s="236">
        <f>Заполните_Список!T705</f>
        <v>0</v>
      </c>
      <c r="AA796" s="236">
        <f>Заполните_Список!U705</f>
        <v>0</v>
      </c>
      <c r="AB796" s="236">
        <f>Заполните_Список!V705</f>
        <v>0</v>
      </c>
      <c r="AC796" s="236">
        <f>Заполните_Список!W705</f>
        <v>0</v>
      </c>
      <c r="AD796" s="236">
        <f>Заполните_Список!X705</f>
        <v>0</v>
      </c>
      <c r="AE796" s="236">
        <f>Заполните_Список!Y705</f>
        <v>0</v>
      </c>
      <c r="AF796" s="236">
        <f>Заполните_Список!Z705</f>
        <v>0</v>
      </c>
      <c r="AG796" s="236">
        <f>Заполните_Список!AA705</f>
        <v>0</v>
      </c>
      <c r="AH796" s="236">
        <f>Заполните_Список!AB705</f>
        <v>0</v>
      </c>
      <c r="AI796" s="236">
        <f>Заполните_Список!AC705</f>
        <v>0</v>
      </c>
      <c r="AJ796" s="236">
        <f>Заполните_Список!AD705</f>
        <v>0</v>
      </c>
      <c r="AK796" s="236">
        <f>Заполните_Список!AE705</f>
        <v>0</v>
      </c>
      <c r="AL796" s="236">
        <f>Заполните_Список!AF705</f>
        <v>0</v>
      </c>
      <c r="AM796" s="236">
        <f>Заполните_Список!AG705</f>
        <v>0</v>
      </c>
      <c r="AN796" s="236">
        <f>Заполните_Список!AH705</f>
        <v>0</v>
      </c>
      <c r="AO796" s="236">
        <f>Заполните_Список!AI705</f>
        <v>0</v>
      </c>
      <c r="AP796" s="236">
        <f>Заполните_Список!AJ705</f>
        <v>0</v>
      </c>
      <c r="AQ796" s="236">
        <f>Заполните_Список!AK705</f>
        <v>0</v>
      </c>
    </row>
    <row r="797" spans="1:43" ht="18.75" customHeight="1">
      <c r="A797" s="243">
        <f>Заполните_Список!$B706</f>
        <v>794</v>
      </c>
      <c r="B797" s="244">
        <f>Заполните_Список!$C707</f>
        <v>0</v>
      </c>
      <c r="C797" s="258" t="str">
        <f t="shared" si="39"/>
        <v/>
      </c>
      <c r="D797" s="244">
        <f>Заполните_Список!$G707</f>
        <v>0</v>
      </c>
      <c r="E797" s="236"/>
      <c r="F797" s="243">
        <f t="shared" si="40"/>
        <v>794</v>
      </c>
      <c r="G797" s="236" t="e">
        <f>LEFT(Заполните_Список!$F707,FIND(" ",Заполните_Список!$F707,1)-1)</f>
        <v>#VALUE!</v>
      </c>
      <c r="H797" s="236" t="e">
        <f>MID(Заполните_Список!$F707,FIND(" ",Заполните_Список!$F707,1)+1,(FIND(" ",Заполните_Список!$F707,FIND(" ",Заполните_Список!$F707,1)+1)-FIND(" ",Заполните_Список!$F707,1))-1)</f>
        <v>#VALUE!</v>
      </c>
      <c r="I797" s="236" t="e">
        <f>RIGHT(Заполните_Список!$F707,LEN(Заполните_Список!$F707)-(FIND(" ",Заполните_Список!$F707,FIND(" ",Заполните_Список!$F707,1)+1)))</f>
        <v>#VALUE!</v>
      </c>
      <c r="J797" s="236"/>
      <c r="K797" s="347"/>
      <c r="L797" s="236"/>
      <c r="M797" s="236">
        <f>Заполните_Список!L707</f>
        <v>0</v>
      </c>
      <c r="N797" s="259" t="str">
        <f t="shared" si="41"/>
        <v/>
      </c>
      <c r="O797" s="236">
        <f>Заполните_Список!I707</f>
        <v>0</v>
      </c>
      <c r="P797" s="243"/>
      <c r="Q797" s="243"/>
      <c r="R797" s="243"/>
      <c r="S797" s="243"/>
      <c r="T797" s="236">
        <f>Заполните_Список!N706</f>
        <v>0</v>
      </c>
      <c r="U797" s="236">
        <f>Заполните_Список!O706</f>
        <v>0</v>
      </c>
      <c r="V797" s="236">
        <f>Заполните_Список!P706</f>
        <v>0</v>
      </c>
      <c r="W797" s="236">
        <f>Заполните_Список!Q706</f>
        <v>0</v>
      </c>
      <c r="X797" s="236">
        <f>Заполните_Список!R706</f>
        <v>0</v>
      </c>
      <c r="Y797" s="236">
        <f>Заполните_Список!S706</f>
        <v>0</v>
      </c>
      <c r="Z797" s="236">
        <f>Заполните_Список!T706</f>
        <v>0</v>
      </c>
      <c r="AA797" s="236">
        <f>Заполните_Список!U706</f>
        <v>0</v>
      </c>
      <c r="AB797" s="236">
        <f>Заполните_Список!V706</f>
        <v>0</v>
      </c>
      <c r="AC797" s="236">
        <f>Заполните_Список!W706</f>
        <v>0</v>
      </c>
      <c r="AD797" s="236">
        <f>Заполните_Список!X706</f>
        <v>0</v>
      </c>
      <c r="AE797" s="236">
        <f>Заполните_Список!Y706</f>
        <v>0</v>
      </c>
      <c r="AF797" s="236">
        <f>Заполните_Список!Z706</f>
        <v>0</v>
      </c>
      <c r="AG797" s="236">
        <f>Заполните_Список!AA706</f>
        <v>0</v>
      </c>
      <c r="AH797" s="236">
        <f>Заполните_Список!AB706</f>
        <v>0</v>
      </c>
      <c r="AI797" s="236">
        <f>Заполните_Список!AC706</f>
        <v>0</v>
      </c>
      <c r="AJ797" s="236">
        <f>Заполните_Список!AD706</f>
        <v>0</v>
      </c>
      <c r="AK797" s="236">
        <f>Заполните_Список!AE706</f>
        <v>0</v>
      </c>
      <c r="AL797" s="236">
        <f>Заполните_Список!AF706</f>
        <v>0</v>
      </c>
      <c r="AM797" s="236">
        <f>Заполните_Список!AG706</f>
        <v>0</v>
      </c>
      <c r="AN797" s="236">
        <f>Заполните_Список!AH706</f>
        <v>0</v>
      </c>
      <c r="AO797" s="236">
        <f>Заполните_Список!AI706</f>
        <v>0</v>
      </c>
      <c r="AP797" s="236">
        <f>Заполните_Список!AJ706</f>
        <v>0</v>
      </c>
      <c r="AQ797" s="236">
        <f>Заполните_Список!AK706</f>
        <v>0</v>
      </c>
    </row>
    <row r="798" spans="1:43" ht="18.75" customHeight="1">
      <c r="A798" s="243">
        <f>Заполните_Список!$B707</f>
        <v>795</v>
      </c>
      <c r="B798" s="244">
        <f>Заполните_Список!$C708</f>
        <v>0</v>
      </c>
      <c r="C798" s="258" t="str">
        <f t="shared" si="39"/>
        <v/>
      </c>
      <c r="D798" s="244">
        <f>Заполните_Список!$G708</f>
        <v>0</v>
      </c>
      <c r="E798" s="236"/>
      <c r="F798" s="243">
        <f t="shared" si="40"/>
        <v>795</v>
      </c>
      <c r="G798" s="236" t="e">
        <f>LEFT(Заполните_Список!$F708,FIND(" ",Заполните_Список!$F708,1)-1)</f>
        <v>#VALUE!</v>
      </c>
      <c r="H798" s="236" t="e">
        <f>MID(Заполните_Список!$F708,FIND(" ",Заполните_Список!$F708,1)+1,(FIND(" ",Заполните_Список!$F708,FIND(" ",Заполните_Список!$F708,1)+1)-FIND(" ",Заполните_Список!$F708,1))-1)</f>
        <v>#VALUE!</v>
      </c>
      <c r="I798" s="236" t="e">
        <f>RIGHT(Заполните_Список!$F708,LEN(Заполните_Список!$F708)-(FIND(" ",Заполните_Список!$F708,FIND(" ",Заполните_Список!$F708,1)+1)))</f>
        <v>#VALUE!</v>
      </c>
      <c r="J798" s="236"/>
      <c r="K798" s="347"/>
      <c r="L798" s="236"/>
      <c r="M798" s="236">
        <f>Заполните_Список!L708</f>
        <v>0</v>
      </c>
      <c r="N798" s="259" t="str">
        <f t="shared" si="41"/>
        <v/>
      </c>
      <c r="O798" s="236">
        <f>Заполните_Список!I708</f>
        <v>0</v>
      </c>
      <c r="P798" s="243"/>
      <c r="Q798" s="243"/>
      <c r="R798" s="243"/>
      <c r="S798" s="243"/>
      <c r="T798" s="236">
        <f>Заполните_Список!N707</f>
        <v>0</v>
      </c>
      <c r="U798" s="236">
        <f>Заполните_Список!O707</f>
        <v>0</v>
      </c>
      <c r="V798" s="236">
        <f>Заполните_Список!P707</f>
        <v>0</v>
      </c>
      <c r="W798" s="236">
        <f>Заполните_Список!Q707</f>
        <v>0</v>
      </c>
      <c r="X798" s="236">
        <f>Заполните_Список!R707</f>
        <v>0</v>
      </c>
      <c r="Y798" s="236">
        <f>Заполните_Список!S707</f>
        <v>0</v>
      </c>
      <c r="Z798" s="236">
        <f>Заполните_Список!T707</f>
        <v>0</v>
      </c>
      <c r="AA798" s="236">
        <f>Заполните_Список!U707</f>
        <v>0</v>
      </c>
      <c r="AB798" s="236">
        <f>Заполните_Список!V707</f>
        <v>0</v>
      </c>
      <c r="AC798" s="236">
        <f>Заполните_Список!W707</f>
        <v>0</v>
      </c>
      <c r="AD798" s="236">
        <f>Заполните_Список!X707</f>
        <v>0</v>
      </c>
      <c r="AE798" s="236">
        <f>Заполните_Список!Y707</f>
        <v>0</v>
      </c>
      <c r="AF798" s="236">
        <f>Заполните_Список!Z707</f>
        <v>0</v>
      </c>
      <c r="AG798" s="236">
        <f>Заполните_Список!AA707</f>
        <v>0</v>
      </c>
      <c r="AH798" s="236">
        <f>Заполните_Список!AB707</f>
        <v>0</v>
      </c>
      <c r="AI798" s="236">
        <f>Заполните_Список!AC707</f>
        <v>0</v>
      </c>
      <c r="AJ798" s="236">
        <f>Заполните_Список!AD707</f>
        <v>0</v>
      </c>
      <c r="AK798" s="236">
        <f>Заполните_Список!AE707</f>
        <v>0</v>
      </c>
      <c r="AL798" s="236">
        <f>Заполните_Список!AF707</f>
        <v>0</v>
      </c>
      <c r="AM798" s="236">
        <f>Заполните_Список!AG707</f>
        <v>0</v>
      </c>
      <c r="AN798" s="236">
        <f>Заполните_Список!AH707</f>
        <v>0</v>
      </c>
      <c r="AO798" s="236">
        <f>Заполните_Список!AI707</f>
        <v>0</v>
      </c>
      <c r="AP798" s="236">
        <f>Заполните_Список!AJ707</f>
        <v>0</v>
      </c>
      <c r="AQ798" s="236">
        <f>Заполните_Список!AK707</f>
        <v>0</v>
      </c>
    </row>
    <row r="799" spans="1:43" ht="18.75" customHeight="1">
      <c r="A799" s="243">
        <f>Заполните_Список!$B708</f>
        <v>796</v>
      </c>
      <c r="B799" s="244">
        <f>Заполните_Список!$C709</f>
        <v>0</v>
      </c>
      <c r="C799" s="258" t="str">
        <f t="shared" si="39"/>
        <v/>
      </c>
      <c r="D799" s="244">
        <f>Заполните_Список!$G709</f>
        <v>0</v>
      </c>
      <c r="E799" s="236"/>
      <c r="F799" s="243">
        <f t="shared" si="40"/>
        <v>796</v>
      </c>
      <c r="G799" s="236" t="e">
        <f>LEFT(Заполните_Список!$F709,FIND(" ",Заполните_Список!$F709,1)-1)</f>
        <v>#VALUE!</v>
      </c>
      <c r="H799" s="236" t="e">
        <f>MID(Заполните_Список!$F709,FIND(" ",Заполните_Список!$F709,1)+1,(FIND(" ",Заполните_Список!$F709,FIND(" ",Заполните_Список!$F709,1)+1)-FIND(" ",Заполните_Список!$F709,1))-1)</f>
        <v>#VALUE!</v>
      </c>
      <c r="I799" s="236" t="e">
        <f>RIGHT(Заполните_Список!$F709,LEN(Заполните_Список!$F709)-(FIND(" ",Заполните_Список!$F709,FIND(" ",Заполните_Список!$F709,1)+1)))</f>
        <v>#VALUE!</v>
      </c>
      <c r="J799" s="236"/>
      <c r="K799" s="347"/>
      <c r="L799" s="236"/>
      <c r="M799" s="236">
        <f>Заполните_Список!L709</f>
        <v>0</v>
      </c>
      <c r="N799" s="259" t="str">
        <f t="shared" si="41"/>
        <v/>
      </c>
      <c r="O799" s="236">
        <f>Заполните_Список!I709</f>
        <v>0</v>
      </c>
      <c r="P799" s="243"/>
      <c r="Q799" s="243"/>
      <c r="R799" s="243"/>
      <c r="S799" s="243"/>
      <c r="T799" s="236">
        <f>Заполните_Список!N708</f>
        <v>0</v>
      </c>
      <c r="U799" s="236">
        <f>Заполните_Список!O708</f>
        <v>0</v>
      </c>
      <c r="V799" s="236">
        <f>Заполните_Список!P708</f>
        <v>0</v>
      </c>
      <c r="W799" s="236">
        <f>Заполните_Список!Q708</f>
        <v>0</v>
      </c>
      <c r="X799" s="236">
        <f>Заполните_Список!R708</f>
        <v>0</v>
      </c>
      <c r="Y799" s="236">
        <f>Заполните_Список!S708</f>
        <v>0</v>
      </c>
      <c r="Z799" s="236">
        <f>Заполните_Список!T708</f>
        <v>0</v>
      </c>
      <c r="AA799" s="236">
        <f>Заполните_Список!U708</f>
        <v>0</v>
      </c>
      <c r="AB799" s="236">
        <f>Заполните_Список!V708</f>
        <v>0</v>
      </c>
      <c r="AC799" s="236">
        <f>Заполните_Список!W708</f>
        <v>0</v>
      </c>
      <c r="AD799" s="236">
        <f>Заполните_Список!X708</f>
        <v>0</v>
      </c>
      <c r="AE799" s="236">
        <f>Заполните_Список!Y708</f>
        <v>0</v>
      </c>
      <c r="AF799" s="236">
        <f>Заполните_Список!Z708</f>
        <v>0</v>
      </c>
      <c r="AG799" s="236">
        <f>Заполните_Список!AA708</f>
        <v>0</v>
      </c>
      <c r="AH799" s="236">
        <f>Заполните_Список!AB708</f>
        <v>0</v>
      </c>
      <c r="AI799" s="236">
        <f>Заполните_Список!AC708</f>
        <v>0</v>
      </c>
      <c r="AJ799" s="236">
        <f>Заполните_Список!AD708</f>
        <v>0</v>
      </c>
      <c r="AK799" s="236">
        <f>Заполните_Список!AE708</f>
        <v>0</v>
      </c>
      <c r="AL799" s="236">
        <f>Заполните_Список!AF708</f>
        <v>0</v>
      </c>
      <c r="AM799" s="236">
        <f>Заполните_Список!AG708</f>
        <v>0</v>
      </c>
      <c r="AN799" s="236">
        <f>Заполните_Список!AH708</f>
        <v>0</v>
      </c>
      <c r="AO799" s="236">
        <f>Заполните_Список!AI708</f>
        <v>0</v>
      </c>
      <c r="AP799" s="236">
        <f>Заполните_Список!AJ708</f>
        <v>0</v>
      </c>
      <c r="AQ799" s="236">
        <f>Заполните_Список!AK708</f>
        <v>0</v>
      </c>
    </row>
    <row r="800" spans="1:43" ht="18.75" customHeight="1">
      <c r="A800" s="243">
        <f>Заполните_Список!$B709</f>
        <v>797</v>
      </c>
      <c r="B800" s="244">
        <f>Заполните_Список!$C710</f>
        <v>0</v>
      </c>
      <c r="C800" s="258" t="str">
        <f t="shared" si="39"/>
        <v/>
      </c>
      <c r="D800" s="244">
        <f>Заполните_Список!$G710</f>
        <v>0</v>
      </c>
      <c r="E800" s="236"/>
      <c r="F800" s="243">
        <f t="shared" si="40"/>
        <v>797</v>
      </c>
      <c r="G800" s="236" t="e">
        <f>LEFT(Заполните_Список!$F710,FIND(" ",Заполните_Список!$F710,1)-1)</f>
        <v>#VALUE!</v>
      </c>
      <c r="H800" s="236" t="e">
        <f>MID(Заполните_Список!$F710,FIND(" ",Заполните_Список!$F710,1)+1,(FIND(" ",Заполните_Список!$F710,FIND(" ",Заполните_Список!$F710,1)+1)-FIND(" ",Заполните_Список!$F710,1))-1)</f>
        <v>#VALUE!</v>
      </c>
      <c r="I800" s="236" t="e">
        <f>RIGHT(Заполните_Список!$F710,LEN(Заполните_Список!$F710)-(FIND(" ",Заполните_Список!$F710,FIND(" ",Заполните_Список!$F710,1)+1)))</f>
        <v>#VALUE!</v>
      </c>
      <c r="J800" s="236"/>
      <c r="K800" s="347"/>
      <c r="L800" s="236"/>
      <c r="M800" s="236">
        <f>Заполните_Список!L710</f>
        <v>0</v>
      </c>
      <c r="N800" s="259" t="str">
        <f t="shared" si="41"/>
        <v/>
      </c>
      <c r="O800" s="236">
        <f>Заполните_Список!I710</f>
        <v>0</v>
      </c>
      <c r="P800" s="243"/>
      <c r="Q800" s="243"/>
      <c r="R800" s="243"/>
      <c r="S800" s="243"/>
      <c r="T800" s="236">
        <f>Заполните_Список!N709</f>
        <v>0</v>
      </c>
      <c r="U800" s="236">
        <f>Заполните_Список!O709</f>
        <v>0</v>
      </c>
      <c r="V800" s="236">
        <f>Заполните_Список!P709</f>
        <v>0</v>
      </c>
      <c r="W800" s="236">
        <f>Заполните_Список!Q709</f>
        <v>0</v>
      </c>
      <c r="X800" s="236">
        <f>Заполните_Список!R709</f>
        <v>0</v>
      </c>
      <c r="Y800" s="236">
        <f>Заполните_Список!S709</f>
        <v>0</v>
      </c>
      <c r="Z800" s="236">
        <f>Заполните_Список!T709</f>
        <v>0</v>
      </c>
      <c r="AA800" s="236">
        <f>Заполните_Список!U709</f>
        <v>0</v>
      </c>
      <c r="AB800" s="236">
        <f>Заполните_Список!V709</f>
        <v>0</v>
      </c>
      <c r="AC800" s="236">
        <f>Заполните_Список!W709</f>
        <v>0</v>
      </c>
      <c r="AD800" s="236">
        <f>Заполните_Список!X709</f>
        <v>0</v>
      </c>
      <c r="AE800" s="236">
        <f>Заполните_Список!Y709</f>
        <v>0</v>
      </c>
      <c r="AF800" s="236">
        <f>Заполните_Список!Z709</f>
        <v>0</v>
      </c>
      <c r="AG800" s="236">
        <f>Заполните_Список!AA709</f>
        <v>0</v>
      </c>
      <c r="AH800" s="236">
        <f>Заполните_Список!AB709</f>
        <v>0</v>
      </c>
      <c r="AI800" s="236">
        <f>Заполните_Список!AC709</f>
        <v>0</v>
      </c>
      <c r="AJ800" s="236">
        <f>Заполните_Список!AD709</f>
        <v>0</v>
      </c>
      <c r="AK800" s="236">
        <f>Заполните_Список!AE709</f>
        <v>0</v>
      </c>
      <c r="AL800" s="236">
        <f>Заполните_Список!AF709</f>
        <v>0</v>
      </c>
      <c r="AM800" s="236">
        <f>Заполните_Список!AG709</f>
        <v>0</v>
      </c>
      <c r="AN800" s="236">
        <f>Заполните_Список!AH709</f>
        <v>0</v>
      </c>
      <c r="AO800" s="236">
        <f>Заполните_Список!AI709</f>
        <v>0</v>
      </c>
      <c r="AP800" s="236">
        <f>Заполните_Список!AJ709</f>
        <v>0</v>
      </c>
      <c r="AQ800" s="236">
        <f>Заполните_Список!AK709</f>
        <v>0</v>
      </c>
    </row>
    <row r="801" spans="1:43" ht="18.75" customHeight="1">
      <c r="A801" s="243">
        <f>Заполните_Список!$B710</f>
        <v>798</v>
      </c>
      <c r="B801" s="244">
        <f>Заполните_Список!$C711</f>
        <v>0</v>
      </c>
      <c r="C801" s="258" t="str">
        <f t="shared" si="39"/>
        <v/>
      </c>
      <c r="D801" s="244">
        <f>Заполните_Список!$G711</f>
        <v>0</v>
      </c>
      <c r="E801" s="236"/>
      <c r="F801" s="243">
        <f t="shared" si="40"/>
        <v>798</v>
      </c>
      <c r="G801" s="236" t="e">
        <f>LEFT(Заполните_Список!$F711,FIND(" ",Заполните_Список!$F711,1)-1)</f>
        <v>#VALUE!</v>
      </c>
      <c r="H801" s="236" t="e">
        <f>MID(Заполните_Список!$F711,FIND(" ",Заполните_Список!$F711,1)+1,(FIND(" ",Заполните_Список!$F711,FIND(" ",Заполните_Список!$F711,1)+1)-FIND(" ",Заполните_Список!$F711,1))-1)</f>
        <v>#VALUE!</v>
      </c>
      <c r="I801" s="236" t="e">
        <f>RIGHT(Заполните_Список!$F711,LEN(Заполните_Список!$F711)-(FIND(" ",Заполните_Список!$F711,FIND(" ",Заполните_Список!$F711,1)+1)))</f>
        <v>#VALUE!</v>
      </c>
      <c r="J801" s="236"/>
      <c r="K801" s="347"/>
      <c r="L801" s="236"/>
      <c r="M801" s="236">
        <f>Заполните_Список!L711</f>
        <v>0</v>
      </c>
      <c r="N801" s="259" t="str">
        <f t="shared" si="41"/>
        <v/>
      </c>
      <c r="O801" s="236">
        <f>Заполните_Список!I711</f>
        <v>0</v>
      </c>
      <c r="P801" s="243"/>
      <c r="Q801" s="243"/>
      <c r="R801" s="243"/>
      <c r="S801" s="243"/>
      <c r="T801" s="236">
        <f>Заполните_Список!N710</f>
        <v>0</v>
      </c>
      <c r="U801" s="236">
        <f>Заполните_Список!O710</f>
        <v>0</v>
      </c>
      <c r="V801" s="236">
        <f>Заполните_Список!P710</f>
        <v>0</v>
      </c>
      <c r="W801" s="236">
        <f>Заполните_Список!Q710</f>
        <v>0</v>
      </c>
      <c r="X801" s="236">
        <f>Заполните_Список!R710</f>
        <v>0</v>
      </c>
      <c r="Y801" s="236">
        <f>Заполните_Список!S710</f>
        <v>0</v>
      </c>
      <c r="Z801" s="236">
        <f>Заполните_Список!T710</f>
        <v>0</v>
      </c>
      <c r="AA801" s="236">
        <f>Заполните_Список!U710</f>
        <v>0</v>
      </c>
      <c r="AB801" s="236">
        <f>Заполните_Список!V710</f>
        <v>0</v>
      </c>
      <c r="AC801" s="236">
        <f>Заполните_Список!W710</f>
        <v>0</v>
      </c>
      <c r="AD801" s="236">
        <f>Заполните_Список!X710</f>
        <v>0</v>
      </c>
      <c r="AE801" s="236">
        <f>Заполните_Список!Y710</f>
        <v>0</v>
      </c>
      <c r="AF801" s="236">
        <f>Заполните_Список!Z710</f>
        <v>0</v>
      </c>
      <c r="AG801" s="236">
        <f>Заполните_Список!AA710</f>
        <v>0</v>
      </c>
      <c r="AH801" s="236">
        <f>Заполните_Список!AB710</f>
        <v>0</v>
      </c>
      <c r="AI801" s="236">
        <f>Заполните_Список!AC710</f>
        <v>0</v>
      </c>
      <c r="AJ801" s="236">
        <f>Заполните_Список!AD710</f>
        <v>0</v>
      </c>
      <c r="AK801" s="236">
        <f>Заполните_Список!AE710</f>
        <v>0</v>
      </c>
      <c r="AL801" s="236">
        <f>Заполните_Список!AF710</f>
        <v>0</v>
      </c>
      <c r="AM801" s="236">
        <f>Заполните_Список!AG710</f>
        <v>0</v>
      </c>
      <c r="AN801" s="236">
        <f>Заполните_Список!AH710</f>
        <v>0</v>
      </c>
      <c r="AO801" s="236">
        <f>Заполните_Список!AI710</f>
        <v>0</v>
      </c>
      <c r="AP801" s="236">
        <f>Заполните_Список!AJ710</f>
        <v>0</v>
      </c>
      <c r="AQ801" s="236">
        <f>Заполните_Список!AK710</f>
        <v>0</v>
      </c>
    </row>
    <row r="802" spans="1:43" ht="18.75" customHeight="1">
      <c r="A802" s="243">
        <f>Заполните_Список!$B711</f>
        <v>799</v>
      </c>
      <c r="B802" s="244">
        <f>Заполните_Список!$C712</f>
        <v>0</v>
      </c>
      <c r="C802" s="258" t="str">
        <f t="shared" si="39"/>
        <v/>
      </c>
      <c r="D802" s="244">
        <f>Заполните_Список!$G712</f>
        <v>0</v>
      </c>
      <c r="E802" s="236"/>
      <c r="F802" s="243">
        <f t="shared" si="40"/>
        <v>799</v>
      </c>
      <c r="G802" s="236" t="e">
        <f>LEFT(Заполните_Список!$F712,FIND(" ",Заполните_Список!$F712,1)-1)</f>
        <v>#VALUE!</v>
      </c>
      <c r="H802" s="236" t="e">
        <f>MID(Заполните_Список!$F712,FIND(" ",Заполните_Список!$F712,1)+1,(FIND(" ",Заполните_Список!$F712,FIND(" ",Заполните_Список!$F712,1)+1)-FIND(" ",Заполните_Список!$F712,1))-1)</f>
        <v>#VALUE!</v>
      </c>
      <c r="I802" s="236" t="e">
        <f>RIGHT(Заполните_Список!$F712,LEN(Заполните_Список!$F712)-(FIND(" ",Заполните_Список!$F712,FIND(" ",Заполните_Список!$F712,1)+1)))</f>
        <v>#VALUE!</v>
      </c>
      <c r="J802" s="236"/>
      <c r="K802" s="347"/>
      <c r="L802" s="236"/>
      <c r="M802" s="236">
        <f>Заполните_Список!L712</f>
        <v>0</v>
      </c>
      <c r="N802" s="259" t="str">
        <f t="shared" si="41"/>
        <v/>
      </c>
      <c r="O802" s="236">
        <f>Заполните_Список!I712</f>
        <v>0</v>
      </c>
      <c r="P802" s="243"/>
      <c r="Q802" s="243"/>
      <c r="R802" s="243"/>
      <c r="S802" s="243"/>
      <c r="T802" s="236">
        <f>Заполните_Список!N711</f>
        <v>0</v>
      </c>
      <c r="U802" s="236">
        <f>Заполните_Список!O711</f>
        <v>0</v>
      </c>
      <c r="V802" s="236">
        <f>Заполните_Список!P711</f>
        <v>0</v>
      </c>
      <c r="W802" s="236">
        <f>Заполните_Список!Q711</f>
        <v>0</v>
      </c>
      <c r="X802" s="236">
        <f>Заполните_Список!R711</f>
        <v>0</v>
      </c>
      <c r="Y802" s="236">
        <f>Заполните_Список!S711</f>
        <v>0</v>
      </c>
      <c r="Z802" s="236">
        <f>Заполните_Список!T711</f>
        <v>0</v>
      </c>
      <c r="AA802" s="236">
        <f>Заполните_Список!U711</f>
        <v>0</v>
      </c>
      <c r="AB802" s="236">
        <f>Заполните_Список!V711</f>
        <v>0</v>
      </c>
      <c r="AC802" s="236">
        <f>Заполните_Список!W711</f>
        <v>0</v>
      </c>
      <c r="AD802" s="236">
        <f>Заполните_Список!X711</f>
        <v>0</v>
      </c>
      <c r="AE802" s="236">
        <f>Заполните_Список!Y711</f>
        <v>0</v>
      </c>
      <c r="AF802" s="236">
        <f>Заполните_Список!Z711</f>
        <v>0</v>
      </c>
      <c r="AG802" s="236">
        <f>Заполните_Список!AA711</f>
        <v>0</v>
      </c>
      <c r="AH802" s="236">
        <f>Заполните_Список!AB711</f>
        <v>0</v>
      </c>
      <c r="AI802" s="236">
        <f>Заполните_Список!AC711</f>
        <v>0</v>
      </c>
      <c r="AJ802" s="236">
        <f>Заполните_Список!AD711</f>
        <v>0</v>
      </c>
      <c r="AK802" s="236">
        <f>Заполните_Список!AE711</f>
        <v>0</v>
      </c>
      <c r="AL802" s="236">
        <f>Заполните_Список!AF711</f>
        <v>0</v>
      </c>
      <c r="AM802" s="236">
        <f>Заполните_Список!AG711</f>
        <v>0</v>
      </c>
      <c r="AN802" s="236">
        <f>Заполните_Список!AH711</f>
        <v>0</v>
      </c>
      <c r="AO802" s="236">
        <f>Заполните_Список!AI711</f>
        <v>0</v>
      </c>
      <c r="AP802" s="236">
        <f>Заполните_Список!AJ711</f>
        <v>0</v>
      </c>
      <c r="AQ802" s="236">
        <f>Заполните_Список!AK711</f>
        <v>0</v>
      </c>
    </row>
    <row r="803" spans="1:43" ht="18.75" customHeight="1">
      <c r="A803" s="243">
        <f>Заполните_Список!$B712</f>
        <v>800</v>
      </c>
      <c r="B803" s="244">
        <f>Заполните_Список!$C713</f>
        <v>0</v>
      </c>
      <c r="C803" s="258" t="str">
        <f t="shared" si="39"/>
        <v/>
      </c>
      <c r="D803" s="244">
        <f>Заполните_Список!$G713</f>
        <v>0</v>
      </c>
      <c r="E803" s="236"/>
      <c r="F803" s="243">
        <f t="shared" si="40"/>
        <v>800</v>
      </c>
      <c r="G803" s="236" t="e">
        <f>LEFT(Заполните_Список!$F713,FIND(" ",Заполните_Список!$F713,1)-1)</f>
        <v>#VALUE!</v>
      </c>
      <c r="H803" s="236" t="e">
        <f>MID(Заполните_Список!$F713,FIND(" ",Заполните_Список!$F713,1)+1,(FIND(" ",Заполните_Список!$F713,FIND(" ",Заполните_Список!$F713,1)+1)-FIND(" ",Заполните_Список!$F713,1))-1)</f>
        <v>#VALUE!</v>
      </c>
      <c r="I803" s="236" t="e">
        <f>RIGHT(Заполните_Список!$F713,LEN(Заполните_Список!$F713)-(FIND(" ",Заполните_Список!$F713,FIND(" ",Заполните_Список!$F713,1)+1)))</f>
        <v>#VALUE!</v>
      </c>
      <c r="J803" s="236"/>
      <c r="K803" s="347"/>
      <c r="L803" s="236"/>
      <c r="M803" s="236">
        <f>Заполните_Список!L713</f>
        <v>0</v>
      </c>
      <c r="N803" s="259" t="str">
        <f t="shared" si="41"/>
        <v/>
      </c>
      <c r="O803" s="236">
        <f>Заполните_Список!I713</f>
        <v>0</v>
      </c>
      <c r="P803" s="243"/>
      <c r="Q803" s="243"/>
      <c r="R803" s="243"/>
      <c r="S803" s="243"/>
      <c r="T803" s="236">
        <f>Заполните_Список!N712</f>
        <v>0</v>
      </c>
      <c r="U803" s="236">
        <f>Заполните_Список!O712</f>
        <v>0</v>
      </c>
      <c r="V803" s="236">
        <f>Заполните_Список!P712</f>
        <v>0</v>
      </c>
      <c r="W803" s="236">
        <f>Заполните_Список!Q712</f>
        <v>0</v>
      </c>
      <c r="X803" s="236">
        <f>Заполните_Список!R712</f>
        <v>0</v>
      </c>
      <c r="Y803" s="236">
        <f>Заполните_Список!S712</f>
        <v>0</v>
      </c>
      <c r="Z803" s="236">
        <f>Заполните_Список!T712</f>
        <v>0</v>
      </c>
      <c r="AA803" s="236">
        <f>Заполните_Список!U712</f>
        <v>0</v>
      </c>
      <c r="AB803" s="236">
        <f>Заполните_Список!V712</f>
        <v>0</v>
      </c>
      <c r="AC803" s="236">
        <f>Заполните_Список!W712</f>
        <v>0</v>
      </c>
      <c r="AD803" s="236">
        <f>Заполните_Список!X712</f>
        <v>0</v>
      </c>
      <c r="AE803" s="236">
        <f>Заполните_Список!Y712</f>
        <v>0</v>
      </c>
      <c r="AF803" s="236">
        <f>Заполните_Список!Z712</f>
        <v>0</v>
      </c>
      <c r="AG803" s="236">
        <f>Заполните_Список!AA712</f>
        <v>0</v>
      </c>
      <c r="AH803" s="236">
        <f>Заполните_Список!AB712</f>
        <v>0</v>
      </c>
      <c r="AI803" s="236">
        <f>Заполните_Список!AC712</f>
        <v>0</v>
      </c>
      <c r="AJ803" s="236">
        <f>Заполните_Список!AD712</f>
        <v>0</v>
      </c>
      <c r="AK803" s="236">
        <f>Заполните_Список!AE712</f>
        <v>0</v>
      </c>
      <c r="AL803" s="236">
        <f>Заполните_Список!AF712</f>
        <v>0</v>
      </c>
      <c r="AM803" s="236">
        <f>Заполните_Список!AG712</f>
        <v>0</v>
      </c>
      <c r="AN803" s="236">
        <f>Заполните_Список!AH712</f>
        <v>0</v>
      </c>
      <c r="AO803" s="236">
        <f>Заполните_Список!AI712</f>
        <v>0</v>
      </c>
      <c r="AP803" s="236">
        <f>Заполните_Список!AJ712</f>
        <v>0</v>
      </c>
      <c r="AQ803" s="236">
        <f>Заполните_Список!AK712</f>
        <v>0</v>
      </c>
    </row>
    <row r="804" spans="1:43" ht="18.75" customHeight="1">
      <c r="A804" s="243">
        <f>Заполните_Список!$B713</f>
        <v>801</v>
      </c>
      <c r="B804" s="244">
        <f>Заполните_Список!$C714</f>
        <v>0</v>
      </c>
      <c r="C804" s="258" t="str">
        <f t="shared" si="39"/>
        <v/>
      </c>
      <c r="D804" s="244">
        <f>Заполните_Список!$G714</f>
        <v>0</v>
      </c>
      <c r="E804" s="236"/>
      <c r="F804" s="243">
        <f t="shared" si="40"/>
        <v>801</v>
      </c>
      <c r="G804" s="236" t="e">
        <f>LEFT(Заполните_Список!$F714,FIND(" ",Заполните_Список!$F714,1)-1)</f>
        <v>#VALUE!</v>
      </c>
      <c r="H804" s="236" t="e">
        <f>MID(Заполните_Список!$F714,FIND(" ",Заполните_Список!$F714,1)+1,(FIND(" ",Заполните_Список!$F714,FIND(" ",Заполните_Список!$F714,1)+1)-FIND(" ",Заполните_Список!$F714,1))-1)</f>
        <v>#VALUE!</v>
      </c>
      <c r="I804" s="236" t="e">
        <f>RIGHT(Заполните_Список!$F714,LEN(Заполните_Список!$F714)-(FIND(" ",Заполните_Список!$F714,FIND(" ",Заполните_Список!$F714,1)+1)))</f>
        <v>#VALUE!</v>
      </c>
      <c r="J804" s="236"/>
      <c r="K804" s="347"/>
      <c r="L804" s="236"/>
      <c r="M804" s="236">
        <f>Заполните_Список!L714</f>
        <v>0</v>
      </c>
      <c r="N804" s="259" t="str">
        <f t="shared" si="41"/>
        <v/>
      </c>
      <c r="O804" s="236">
        <f>Заполните_Список!I714</f>
        <v>0</v>
      </c>
      <c r="P804" s="243"/>
      <c r="Q804" s="243"/>
      <c r="R804" s="243"/>
      <c r="S804" s="243"/>
      <c r="T804" s="236">
        <f>Заполните_Список!N713</f>
        <v>0</v>
      </c>
      <c r="U804" s="236">
        <f>Заполните_Список!O713</f>
        <v>0</v>
      </c>
      <c r="V804" s="236">
        <f>Заполните_Список!P713</f>
        <v>0</v>
      </c>
      <c r="W804" s="236">
        <f>Заполните_Список!Q713</f>
        <v>0</v>
      </c>
      <c r="X804" s="236">
        <f>Заполните_Список!R713</f>
        <v>0</v>
      </c>
      <c r="Y804" s="236">
        <f>Заполните_Список!S713</f>
        <v>0</v>
      </c>
      <c r="Z804" s="236">
        <f>Заполните_Список!T713</f>
        <v>0</v>
      </c>
      <c r="AA804" s="236">
        <f>Заполните_Список!U713</f>
        <v>0</v>
      </c>
      <c r="AB804" s="236">
        <f>Заполните_Список!V713</f>
        <v>0</v>
      </c>
      <c r="AC804" s="236">
        <f>Заполните_Список!W713</f>
        <v>0</v>
      </c>
      <c r="AD804" s="236">
        <f>Заполните_Список!X713</f>
        <v>0</v>
      </c>
      <c r="AE804" s="236">
        <f>Заполните_Список!Y713</f>
        <v>0</v>
      </c>
      <c r="AF804" s="236">
        <f>Заполните_Список!Z713</f>
        <v>0</v>
      </c>
      <c r="AG804" s="236">
        <f>Заполните_Список!AA713</f>
        <v>0</v>
      </c>
      <c r="AH804" s="236">
        <f>Заполните_Список!AB713</f>
        <v>0</v>
      </c>
      <c r="AI804" s="236">
        <f>Заполните_Список!AC713</f>
        <v>0</v>
      </c>
      <c r="AJ804" s="236">
        <f>Заполните_Список!AD713</f>
        <v>0</v>
      </c>
      <c r="AK804" s="236">
        <f>Заполните_Список!AE713</f>
        <v>0</v>
      </c>
      <c r="AL804" s="236">
        <f>Заполните_Список!AF713</f>
        <v>0</v>
      </c>
      <c r="AM804" s="236">
        <f>Заполните_Список!AG713</f>
        <v>0</v>
      </c>
      <c r="AN804" s="236">
        <f>Заполните_Список!AH713</f>
        <v>0</v>
      </c>
      <c r="AO804" s="236">
        <f>Заполните_Список!AI713</f>
        <v>0</v>
      </c>
      <c r="AP804" s="236">
        <f>Заполните_Список!AJ713</f>
        <v>0</v>
      </c>
      <c r="AQ804" s="236">
        <f>Заполните_Список!AK713</f>
        <v>0</v>
      </c>
    </row>
    <row r="805" spans="1:43" ht="18.75" customHeight="1">
      <c r="A805" s="243">
        <f>Заполните_Список!$B714</f>
        <v>802</v>
      </c>
      <c r="B805" s="244">
        <f>Заполните_Список!$C715</f>
        <v>0</v>
      </c>
      <c r="C805" s="258" t="str">
        <f t="shared" si="39"/>
        <v/>
      </c>
      <c r="D805" s="244">
        <f>Заполните_Список!$G715</f>
        <v>0</v>
      </c>
      <c r="E805" s="236"/>
      <c r="F805" s="243">
        <f t="shared" si="40"/>
        <v>802</v>
      </c>
      <c r="G805" s="236" t="e">
        <f>LEFT(Заполните_Список!$F715,FIND(" ",Заполните_Список!$F715,1)-1)</f>
        <v>#VALUE!</v>
      </c>
      <c r="H805" s="236" t="e">
        <f>MID(Заполните_Список!$F715,FIND(" ",Заполните_Список!$F715,1)+1,(FIND(" ",Заполните_Список!$F715,FIND(" ",Заполните_Список!$F715,1)+1)-FIND(" ",Заполните_Список!$F715,1))-1)</f>
        <v>#VALUE!</v>
      </c>
      <c r="I805" s="236" t="e">
        <f>RIGHT(Заполните_Список!$F715,LEN(Заполните_Список!$F715)-(FIND(" ",Заполните_Список!$F715,FIND(" ",Заполните_Список!$F715,1)+1)))</f>
        <v>#VALUE!</v>
      </c>
      <c r="J805" s="236"/>
      <c r="K805" s="347"/>
      <c r="L805" s="236"/>
      <c r="M805" s="236">
        <f>Заполните_Список!L715</f>
        <v>0</v>
      </c>
      <c r="N805" s="259" t="str">
        <f t="shared" si="41"/>
        <v/>
      </c>
      <c r="O805" s="236">
        <f>Заполните_Список!I715</f>
        <v>0</v>
      </c>
      <c r="P805" s="243"/>
      <c r="Q805" s="243"/>
      <c r="R805" s="243"/>
      <c r="S805" s="243"/>
      <c r="T805" s="236">
        <f>Заполните_Список!N714</f>
        <v>0</v>
      </c>
      <c r="U805" s="236">
        <f>Заполните_Список!O714</f>
        <v>0</v>
      </c>
      <c r="V805" s="236">
        <f>Заполните_Список!P714</f>
        <v>0</v>
      </c>
      <c r="W805" s="236">
        <f>Заполните_Список!Q714</f>
        <v>0</v>
      </c>
      <c r="X805" s="236">
        <f>Заполните_Список!R714</f>
        <v>0</v>
      </c>
      <c r="Y805" s="236">
        <f>Заполните_Список!S714</f>
        <v>0</v>
      </c>
      <c r="Z805" s="236">
        <f>Заполните_Список!T714</f>
        <v>0</v>
      </c>
      <c r="AA805" s="236">
        <f>Заполните_Список!U714</f>
        <v>0</v>
      </c>
      <c r="AB805" s="236">
        <f>Заполните_Список!V714</f>
        <v>0</v>
      </c>
      <c r="AC805" s="236">
        <f>Заполните_Список!W714</f>
        <v>0</v>
      </c>
      <c r="AD805" s="236">
        <f>Заполните_Список!X714</f>
        <v>0</v>
      </c>
      <c r="AE805" s="236">
        <f>Заполните_Список!Y714</f>
        <v>0</v>
      </c>
      <c r="AF805" s="236">
        <f>Заполните_Список!Z714</f>
        <v>0</v>
      </c>
      <c r="AG805" s="236">
        <f>Заполните_Список!AA714</f>
        <v>0</v>
      </c>
      <c r="AH805" s="236">
        <f>Заполните_Список!AB714</f>
        <v>0</v>
      </c>
      <c r="AI805" s="236">
        <f>Заполните_Список!AC714</f>
        <v>0</v>
      </c>
      <c r="AJ805" s="236">
        <f>Заполните_Список!AD714</f>
        <v>0</v>
      </c>
      <c r="AK805" s="236">
        <f>Заполните_Список!AE714</f>
        <v>0</v>
      </c>
      <c r="AL805" s="236">
        <f>Заполните_Список!AF714</f>
        <v>0</v>
      </c>
      <c r="AM805" s="236">
        <f>Заполните_Список!AG714</f>
        <v>0</v>
      </c>
      <c r="AN805" s="236">
        <f>Заполните_Список!AH714</f>
        <v>0</v>
      </c>
      <c r="AO805" s="236">
        <f>Заполните_Список!AI714</f>
        <v>0</v>
      </c>
      <c r="AP805" s="236">
        <f>Заполните_Список!AJ714</f>
        <v>0</v>
      </c>
      <c r="AQ805" s="236">
        <f>Заполните_Список!AK714</f>
        <v>0</v>
      </c>
    </row>
    <row r="806" spans="1:43" ht="18.75" customHeight="1">
      <c r="A806" s="243">
        <f>Заполните_Список!$B715</f>
        <v>803</v>
      </c>
      <c r="B806" s="244">
        <f>Заполните_Список!$C716</f>
        <v>0</v>
      </c>
      <c r="C806" s="258" t="str">
        <f t="shared" si="39"/>
        <v/>
      </c>
      <c r="D806" s="244">
        <f>Заполните_Список!$G716</f>
        <v>0</v>
      </c>
      <c r="E806" s="236"/>
      <c r="F806" s="243">
        <f t="shared" si="40"/>
        <v>803</v>
      </c>
      <c r="G806" s="236" t="e">
        <f>LEFT(Заполните_Список!$F716,FIND(" ",Заполните_Список!$F716,1)-1)</f>
        <v>#VALUE!</v>
      </c>
      <c r="H806" s="236" t="e">
        <f>MID(Заполните_Список!$F716,FIND(" ",Заполните_Список!$F716,1)+1,(FIND(" ",Заполните_Список!$F716,FIND(" ",Заполните_Список!$F716,1)+1)-FIND(" ",Заполните_Список!$F716,1))-1)</f>
        <v>#VALUE!</v>
      </c>
      <c r="I806" s="236" t="e">
        <f>RIGHT(Заполните_Список!$F716,LEN(Заполните_Список!$F716)-(FIND(" ",Заполните_Список!$F716,FIND(" ",Заполните_Список!$F716,1)+1)))</f>
        <v>#VALUE!</v>
      </c>
      <c r="J806" s="236"/>
      <c r="K806" s="347"/>
      <c r="L806" s="236"/>
      <c r="M806" s="236">
        <f>Заполните_Список!L716</f>
        <v>0</v>
      </c>
      <c r="N806" s="259" t="str">
        <f t="shared" si="41"/>
        <v/>
      </c>
      <c r="O806" s="236">
        <f>Заполните_Список!I716</f>
        <v>0</v>
      </c>
      <c r="P806" s="243"/>
      <c r="Q806" s="243"/>
      <c r="R806" s="243"/>
      <c r="S806" s="243"/>
      <c r="T806" s="236">
        <f>Заполните_Список!N715</f>
        <v>0</v>
      </c>
      <c r="U806" s="236">
        <f>Заполните_Список!O715</f>
        <v>0</v>
      </c>
      <c r="V806" s="236">
        <f>Заполните_Список!P715</f>
        <v>0</v>
      </c>
      <c r="W806" s="236">
        <f>Заполните_Список!Q715</f>
        <v>0</v>
      </c>
      <c r="X806" s="236">
        <f>Заполните_Список!R715</f>
        <v>0</v>
      </c>
      <c r="Y806" s="236">
        <f>Заполните_Список!S715</f>
        <v>0</v>
      </c>
      <c r="Z806" s="236">
        <f>Заполните_Список!T715</f>
        <v>0</v>
      </c>
      <c r="AA806" s="236">
        <f>Заполните_Список!U715</f>
        <v>0</v>
      </c>
      <c r="AB806" s="236">
        <f>Заполните_Список!V715</f>
        <v>0</v>
      </c>
      <c r="AC806" s="236">
        <f>Заполните_Список!W715</f>
        <v>0</v>
      </c>
      <c r="AD806" s="236">
        <f>Заполните_Список!X715</f>
        <v>0</v>
      </c>
      <c r="AE806" s="236">
        <f>Заполните_Список!Y715</f>
        <v>0</v>
      </c>
      <c r="AF806" s="236">
        <f>Заполните_Список!Z715</f>
        <v>0</v>
      </c>
      <c r="AG806" s="236">
        <f>Заполните_Список!AA715</f>
        <v>0</v>
      </c>
      <c r="AH806" s="236">
        <f>Заполните_Список!AB715</f>
        <v>0</v>
      </c>
      <c r="AI806" s="236">
        <f>Заполните_Список!AC715</f>
        <v>0</v>
      </c>
      <c r="AJ806" s="236">
        <f>Заполните_Список!AD715</f>
        <v>0</v>
      </c>
      <c r="AK806" s="236">
        <f>Заполните_Список!AE715</f>
        <v>0</v>
      </c>
      <c r="AL806" s="236">
        <f>Заполните_Список!AF715</f>
        <v>0</v>
      </c>
      <c r="AM806" s="236">
        <f>Заполните_Список!AG715</f>
        <v>0</v>
      </c>
      <c r="AN806" s="236">
        <f>Заполните_Список!AH715</f>
        <v>0</v>
      </c>
      <c r="AO806" s="236">
        <f>Заполните_Список!AI715</f>
        <v>0</v>
      </c>
      <c r="AP806" s="236">
        <f>Заполните_Список!AJ715</f>
        <v>0</v>
      </c>
      <c r="AQ806" s="236">
        <f>Заполните_Список!AK715</f>
        <v>0</v>
      </c>
    </row>
    <row r="807" spans="1:43" ht="18.75" customHeight="1">
      <c r="A807" s="243">
        <f>Заполните_Список!$B716</f>
        <v>804</v>
      </c>
      <c r="B807" s="244">
        <f>Заполните_Список!$C717</f>
        <v>0</v>
      </c>
      <c r="C807" s="258" t="str">
        <f t="shared" si="39"/>
        <v/>
      </c>
      <c r="D807" s="244">
        <f>Заполните_Список!$G717</f>
        <v>0</v>
      </c>
      <c r="E807" s="236"/>
      <c r="F807" s="243">
        <f t="shared" si="40"/>
        <v>804</v>
      </c>
      <c r="G807" s="236" t="e">
        <f>LEFT(Заполните_Список!$F717,FIND(" ",Заполните_Список!$F717,1)-1)</f>
        <v>#VALUE!</v>
      </c>
      <c r="H807" s="236" t="e">
        <f>MID(Заполните_Список!$F717,FIND(" ",Заполните_Список!$F717,1)+1,(FIND(" ",Заполните_Список!$F717,FIND(" ",Заполните_Список!$F717,1)+1)-FIND(" ",Заполните_Список!$F717,1))-1)</f>
        <v>#VALUE!</v>
      </c>
      <c r="I807" s="236" t="e">
        <f>RIGHT(Заполните_Список!$F717,LEN(Заполните_Список!$F717)-(FIND(" ",Заполните_Список!$F717,FIND(" ",Заполните_Список!$F717,1)+1)))</f>
        <v>#VALUE!</v>
      </c>
      <c r="J807" s="236"/>
      <c r="K807" s="347"/>
      <c r="L807" s="236"/>
      <c r="M807" s="236">
        <f>Заполните_Список!L717</f>
        <v>0</v>
      </c>
      <c r="N807" s="259" t="str">
        <f t="shared" si="41"/>
        <v/>
      </c>
      <c r="O807" s="236">
        <f>Заполните_Список!I717</f>
        <v>0</v>
      </c>
      <c r="P807" s="243"/>
      <c r="Q807" s="243"/>
      <c r="R807" s="243"/>
      <c r="S807" s="243"/>
      <c r="T807" s="236">
        <f>Заполните_Список!N716</f>
        <v>0</v>
      </c>
      <c r="U807" s="236">
        <f>Заполните_Список!O716</f>
        <v>0</v>
      </c>
      <c r="V807" s="236">
        <f>Заполните_Список!P716</f>
        <v>0</v>
      </c>
      <c r="W807" s="236">
        <f>Заполните_Список!Q716</f>
        <v>0</v>
      </c>
      <c r="X807" s="236">
        <f>Заполните_Список!R716</f>
        <v>0</v>
      </c>
      <c r="Y807" s="236">
        <f>Заполните_Список!S716</f>
        <v>0</v>
      </c>
      <c r="Z807" s="236">
        <f>Заполните_Список!T716</f>
        <v>0</v>
      </c>
      <c r="AA807" s="236">
        <f>Заполните_Список!U716</f>
        <v>0</v>
      </c>
      <c r="AB807" s="236">
        <f>Заполните_Список!V716</f>
        <v>0</v>
      </c>
      <c r="AC807" s="236">
        <f>Заполните_Список!W716</f>
        <v>0</v>
      </c>
      <c r="AD807" s="236">
        <f>Заполните_Список!X716</f>
        <v>0</v>
      </c>
      <c r="AE807" s="236">
        <f>Заполните_Список!Y716</f>
        <v>0</v>
      </c>
      <c r="AF807" s="236">
        <f>Заполните_Список!Z716</f>
        <v>0</v>
      </c>
      <c r="AG807" s="236">
        <f>Заполните_Список!AA716</f>
        <v>0</v>
      </c>
      <c r="AH807" s="236">
        <f>Заполните_Список!AB716</f>
        <v>0</v>
      </c>
      <c r="AI807" s="236">
        <f>Заполните_Список!AC716</f>
        <v>0</v>
      </c>
      <c r="AJ807" s="236">
        <f>Заполните_Список!AD716</f>
        <v>0</v>
      </c>
      <c r="AK807" s="236">
        <f>Заполните_Список!AE716</f>
        <v>0</v>
      </c>
      <c r="AL807" s="236">
        <f>Заполните_Список!AF716</f>
        <v>0</v>
      </c>
      <c r="AM807" s="236">
        <f>Заполните_Список!AG716</f>
        <v>0</v>
      </c>
      <c r="AN807" s="236">
        <f>Заполните_Список!AH716</f>
        <v>0</v>
      </c>
      <c r="AO807" s="236">
        <f>Заполните_Список!AI716</f>
        <v>0</v>
      </c>
      <c r="AP807" s="236">
        <f>Заполните_Список!AJ716</f>
        <v>0</v>
      </c>
      <c r="AQ807" s="236">
        <f>Заполните_Список!AK716</f>
        <v>0</v>
      </c>
    </row>
    <row r="808" spans="1:43" ht="18.75" customHeight="1">
      <c r="A808" s="243">
        <f>Заполните_Список!$B717</f>
        <v>805</v>
      </c>
      <c r="B808" s="244">
        <f>Заполните_Список!$C718</f>
        <v>0</v>
      </c>
      <c r="C808" s="258" t="str">
        <f t="shared" si="39"/>
        <v/>
      </c>
      <c r="D808" s="244">
        <f>Заполните_Список!$G718</f>
        <v>0</v>
      </c>
      <c r="E808" s="236"/>
      <c r="F808" s="243">
        <f t="shared" si="40"/>
        <v>805</v>
      </c>
      <c r="G808" s="236" t="e">
        <f>LEFT(Заполните_Список!$F718,FIND(" ",Заполните_Список!$F718,1)-1)</f>
        <v>#VALUE!</v>
      </c>
      <c r="H808" s="236" t="e">
        <f>MID(Заполните_Список!$F718,FIND(" ",Заполните_Список!$F718,1)+1,(FIND(" ",Заполните_Список!$F718,FIND(" ",Заполните_Список!$F718,1)+1)-FIND(" ",Заполните_Список!$F718,1))-1)</f>
        <v>#VALUE!</v>
      </c>
      <c r="I808" s="236" t="e">
        <f>RIGHT(Заполните_Список!$F718,LEN(Заполните_Список!$F718)-(FIND(" ",Заполните_Список!$F718,FIND(" ",Заполните_Список!$F718,1)+1)))</f>
        <v>#VALUE!</v>
      </c>
      <c r="J808" s="236"/>
      <c r="K808" s="347"/>
      <c r="L808" s="236"/>
      <c r="M808" s="236">
        <f>Заполните_Список!L718</f>
        <v>0</v>
      </c>
      <c r="N808" s="259" t="str">
        <f t="shared" si="41"/>
        <v/>
      </c>
      <c r="O808" s="236">
        <f>Заполните_Список!I718</f>
        <v>0</v>
      </c>
      <c r="P808" s="243"/>
      <c r="Q808" s="243"/>
      <c r="R808" s="243"/>
      <c r="S808" s="243"/>
      <c r="T808" s="236">
        <f>Заполните_Список!N717</f>
        <v>0</v>
      </c>
      <c r="U808" s="236">
        <f>Заполните_Список!O717</f>
        <v>0</v>
      </c>
      <c r="V808" s="236">
        <f>Заполните_Список!P717</f>
        <v>0</v>
      </c>
      <c r="W808" s="236">
        <f>Заполните_Список!Q717</f>
        <v>0</v>
      </c>
      <c r="X808" s="236">
        <f>Заполните_Список!R717</f>
        <v>0</v>
      </c>
      <c r="Y808" s="236">
        <f>Заполните_Список!S717</f>
        <v>0</v>
      </c>
      <c r="Z808" s="236">
        <f>Заполните_Список!T717</f>
        <v>0</v>
      </c>
      <c r="AA808" s="236">
        <f>Заполните_Список!U717</f>
        <v>0</v>
      </c>
      <c r="AB808" s="236">
        <f>Заполните_Список!V717</f>
        <v>0</v>
      </c>
      <c r="AC808" s="236">
        <f>Заполните_Список!W717</f>
        <v>0</v>
      </c>
      <c r="AD808" s="236">
        <f>Заполните_Список!X717</f>
        <v>0</v>
      </c>
      <c r="AE808" s="236">
        <f>Заполните_Список!Y717</f>
        <v>0</v>
      </c>
      <c r="AF808" s="236">
        <f>Заполните_Список!Z717</f>
        <v>0</v>
      </c>
      <c r="AG808" s="236">
        <f>Заполните_Список!AA717</f>
        <v>0</v>
      </c>
      <c r="AH808" s="236">
        <f>Заполните_Список!AB717</f>
        <v>0</v>
      </c>
      <c r="AI808" s="236">
        <f>Заполните_Список!AC717</f>
        <v>0</v>
      </c>
      <c r="AJ808" s="236">
        <f>Заполните_Список!AD717</f>
        <v>0</v>
      </c>
      <c r="AK808" s="236">
        <f>Заполните_Список!AE717</f>
        <v>0</v>
      </c>
      <c r="AL808" s="236">
        <f>Заполните_Список!AF717</f>
        <v>0</v>
      </c>
      <c r="AM808" s="236">
        <f>Заполните_Список!AG717</f>
        <v>0</v>
      </c>
      <c r="AN808" s="236">
        <f>Заполните_Список!AH717</f>
        <v>0</v>
      </c>
      <c r="AO808" s="236">
        <f>Заполните_Список!AI717</f>
        <v>0</v>
      </c>
      <c r="AP808" s="236">
        <f>Заполните_Список!AJ717</f>
        <v>0</v>
      </c>
      <c r="AQ808" s="236">
        <f>Заполните_Список!AK717</f>
        <v>0</v>
      </c>
    </row>
    <row r="809" spans="1:43" ht="18.75" customHeight="1">
      <c r="A809" s="243">
        <f>Заполните_Список!$B718</f>
        <v>806</v>
      </c>
      <c r="B809" s="244">
        <f>Заполните_Список!$C719</f>
        <v>0</v>
      </c>
      <c r="C809" s="258" t="str">
        <f t="shared" si="39"/>
        <v/>
      </c>
      <c r="D809" s="244">
        <f>Заполните_Список!$G719</f>
        <v>0</v>
      </c>
      <c r="E809" s="236"/>
      <c r="F809" s="243">
        <f t="shared" si="40"/>
        <v>806</v>
      </c>
      <c r="G809" s="236" t="e">
        <f>LEFT(Заполните_Список!$F719,FIND(" ",Заполните_Список!$F719,1)-1)</f>
        <v>#VALUE!</v>
      </c>
      <c r="H809" s="236" t="e">
        <f>MID(Заполните_Список!$F719,FIND(" ",Заполните_Список!$F719,1)+1,(FIND(" ",Заполните_Список!$F719,FIND(" ",Заполните_Список!$F719,1)+1)-FIND(" ",Заполните_Список!$F719,1))-1)</f>
        <v>#VALUE!</v>
      </c>
      <c r="I809" s="236" t="e">
        <f>RIGHT(Заполните_Список!$F719,LEN(Заполните_Список!$F719)-(FIND(" ",Заполните_Список!$F719,FIND(" ",Заполните_Список!$F719,1)+1)))</f>
        <v>#VALUE!</v>
      </c>
      <c r="J809" s="236"/>
      <c r="K809" s="347"/>
      <c r="L809" s="236"/>
      <c r="M809" s="236">
        <f>Заполните_Список!L719</f>
        <v>0</v>
      </c>
      <c r="N809" s="259" t="str">
        <f t="shared" si="41"/>
        <v/>
      </c>
      <c r="O809" s="236">
        <f>Заполните_Список!I719</f>
        <v>0</v>
      </c>
      <c r="P809" s="243"/>
      <c r="Q809" s="243"/>
      <c r="R809" s="243"/>
      <c r="S809" s="243"/>
      <c r="T809" s="236">
        <f>Заполните_Список!N718</f>
        <v>0</v>
      </c>
      <c r="U809" s="236">
        <f>Заполните_Список!O718</f>
        <v>0</v>
      </c>
      <c r="V809" s="236">
        <f>Заполните_Список!P718</f>
        <v>0</v>
      </c>
      <c r="W809" s="236">
        <f>Заполните_Список!Q718</f>
        <v>0</v>
      </c>
      <c r="X809" s="236">
        <f>Заполните_Список!R718</f>
        <v>0</v>
      </c>
      <c r="Y809" s="236">
        <f>Заполните_Список!S718</f>
        <v>0</v>
      </c>
      <c r="Z809" s="236">
        <f>Заполните_Список!T718</f>
        <v>0</v>
      </c>
      <c r="AA809" s="236">
        <f>Заполните_Список!U718</f>
        <v>0</v>
      </c>
      <c r="AB809" s="236">
        <f>Заполните_Список!V718</f>
        <v>0</v>
      </c>
      <c r="AC809" s="236">
        <f>Заполните_Список!W718</f>
        <v>0</v>
      </c>
      <c r="AD809" s="236">
        <f>Заполните_Список!X718</f>
        <v>0</v>
      </c>
      <c r="AE809" s="236">
        <f>Заполните_Список!Y718</f>
        <v>0</v>
      </c>
      <c r="AF809" s="236">
        <f>Заполните_Список!Z718</f>
        <v>0</v>
      </c>
      <c r="AG809" s="236">
        <f>Заполните_Список!AA718</f>
        <v>0</v>
      </c>
      <c r="AH809" s="236">
        <f>Заполните_Список!AB718</f>
        <v>0</v>
      </c>
      <c r="AI809" s="236">
        <f>Заполните_Список!AC718</f>
        <v>0</v>
      </c>
      <c r="AJ809" s="236">
        <f>Заполните_Список!AD718</f>
        <v>0</v>
      </c>
      <c r="AK809" s="236">
        <f>Заполните_Список!AE718</f>
        <v>0</v>
      </c>
      <c r="AL809" s="236">
        <f>Заполните_Список!AF718</f>
        <v>0</v>
      </c>
      <c r="AM809" s="236">
        <f>Заполните_Список!AG718</f>
        <v>0</v>
      </c>
      <c r="AN809" s="236">
        <f>Заполните_Список!AH718</f>
        <v>0</v>
      </c>
      <c r="AO809" s="236">
        <f>Заполните_Список!AI718</f>
        <v>0</v>
      </c>
      <c r="AP809" s="236">
        <f>Заполните_Список!AJ718</f>
        <v>0</v>
      </c>
      <c r="AQ809" s="236">
        <f>Заполните_Список!AK718</f>
        <v>0</v>
      </c>
    </row>
    <row r="810" spans="1:43" ht="18.75" customHeight="1">
      <c r="A810" s="243">
        <f>Заполните_Список!$B719</f>
        <v>807</v>
      </c>
      <c r="B810" s="244">
        <f>Заполните_Список!$C720</f>
        <v>0</v>
      </c>
      <c r="C810" s="258" t="str">
        <f t="shared" si="39"/>
        <v/>
      </c>
      <c r="D810" s="244">
        <f>Заполните_Список!$G720</f>
        <v>0</v>
      </c>
      <c r="E810" s="236"/>
      <c r="F810" s="243">
        <f t="shared" si="40"/>
        <v>807</v>
      </c>
      <c r="G810" s="236" t="e">
        <f>LEFT(Заполните_Список!$F720,FIND(" ",Заполните_Список!$F720,1)-1)</f>
        <v>#VALUE!</v>
      </c>
      <c r="H810" s="236" t="e">
        <f>MID(Заполните_Список!$F720,FIND(" ",Заполните_Список!$F720,1)+1,(FIND(" ",Заполните_Список!$F720,FIND(" ",Заполните_Список!$F720,1)+1)-FIND(" ",Заполните_Список!$F720,1))-1)</f>
        <v>#VALUE!</v>
      </c>
      <c r="I810" s="236" t="e">
        <f>RIGHT(Заполните_Список!$F720,LEN(Заполните_Список!$F720)-(FIND(" ",Заполните_Список!$F720,FIND(" ",Заполните_Список!$F720,1)+1)))</f>
        <v>#VALUE!</v>
      </c>
      <c r="J810" s="236"/>
      <c r="K810" s="347"/>
      <c r="L810" s="236"/>
      <c r="M810" s="236">
        <f>Заполните_Список!L720</f>
        <v>0</v>
      </c>
      <c r="N810" s="259" t="str">
        <f t="shared" si="41"/>
        <v/>
      </c>
      <c r="O810" s="236">
        <f>Заполните_Список!I720</f>
        <v>0</v>
      </c>
      <c r="P810" s="243"/>
      <c r="Q810" s="243"/>
      <c r="R810" s="243"/>
      <c r="S810" s="243"/>
      <c r="T810" s="236">
        <f>Заполните_Список!N719</f>
        <v>0</v>
      </c>
      <c r="U810" s="236">
        <f>Заполните_Список!O719</f>
        <v>0</v>
      </c>
      <c r="V810" s="236">
        <f>Заполните_Список!P719</f>
        <v>0</v>
      </c>
      <c r="W810" s="236">
        <f>Заполните_Список!Q719</f>
        <v>0</v>
      </c>
      <c r="X810" s="236">
        <f>Заполните_Список!R719</f>
        <v>0</v>
      </c>
      <c r="Y810" s="236">
        <f>Заполните_Список!S719</f>
        <v>0</v>
      </c>
      <c r="Z810" s="236">
        <f>Заполните_Список!T719</f>
        <v>0</v>
      </c>
      <c r="AA810" s="236">
        <f>Заполните_Список!U719</f>
        <v>0</v>
      </c>
      <c r="AB810" s="236">
        <f>Заполните_Список!V719</f>
        <v>0</v>
      </c>
      <c r="AC810" s="236">
        <f>Заполните_Список!W719</f>
        <v>0</v>
      </c>
      <c r="AD810" s="236">
        <f>Заполните_Список!X719</f>
        <v>0</v>
      </c>
      <c r="AE810" s="236">
        <f>Заполните_Список!Y719</f>
        <v>0</v>
      </c>
      <c r="AF810" s="236">
        <f>Заполните_Список!Z719</f>
        <v>0</v>
      </c>
      <c r="AG810" s="236">
        <f>Заполните_Список!AA719</f>
        <v>0</v>
      </c>
      <c r="AH810" s="236">
        <f>Заполните_Список!AB719</f>
        <v>0</v>
      </c>
      <c r="AI810" s="236">
        <f>Заполните_Список!AC719</f>
        <v>0</v>
      </c>
      <c r="AJ810" s="236">
        <f>Заполните_Список!AD719</f>
        <v>0</v>
      </c>
      <c r="AK810" s="236">
        <f>Заполните_Список!AE719</f>
        <v>0</v>
      </c>
      <c r="AL810" s="236">
        <f>Заполните_Список!AF719</f>
        <v>0</v>
      </c>
      <c r="AM810" s="236">
        <f>Заполните_Список!AG719</f>
        <v>0</v>
      </c>
      <c r="AN810" s="236">
        <f>Заполните_Список!AH719</f>
        <v>0</v>
      </c>
      <c r="AO810" s="236">
        <f>Заполните_Список!AI719</f>
        <v>0</v>
      </c>
      <c r="AP810" s="236">
        <f>Заполните_Список!AJ719</f>
        <v>0</v>
      </c>
      <c r="AQ810" s="236">
        <f>Заполните_Список!AK719</f>
        <v>0</v>
      </c>
    </row>
    <row r="811" spans="1:43" ht="18.75" customHeight="1">
      <c r="A811" s="243">
        <f>Заполните_Список!$B720</f>
        <v>808</v>
      </c>
      <c r="B811" s="244">
        <f>Заполните_Список!$C721</f>
        <v>0</v>
      </c>
      <c r="C811" s="258" t="str">
        <f t="shared" si="39"/>
        <v/>
      </c>
      <c r="D811" s="244">
        <f>Заполните_Список!$G721</f>
        <v>0</v>
      </c>
      <c r="E811" s="236"/>
      <c r="F811" s="243">
        <f t="shared" si="40"/>
        <v>808</v>
      </c>
      <c r="G811" s="236" t="e">
        <f>LEFT(Заполните_Список!$F721,FIND(" ",Заполните_Список!$F721,1)-1)</f>
        <v>#VALUE!</v>
      </c>
      <c r="H811" s="236" t="e">
        <f>MID(Заполните_Список!$F721,FIND(" ",Заполните_Список!$F721,1)+1,(FIND(" ",Заполните_Список!$F721,FIND(" ",Заполните_Список!$F721,1)+1)-FIND(" ",Заполните_Список!$F721,1))-1)</f>
        <v>#VALUE!</v>
      </c>
      <c r="I811" s="236" t="e">
        <f>RIGHT(Заполните_Список!$F721,LEN(Заполните_Список!$F721)-(FIND(" ",Заполните_Список!$F721,FIND(" ",Заполните_Список!$F721,1)+1)))</f>
        <v>#VALUE!</v>
      </c>
      <c r="J811" s="236"/>
      <c r="K811" s="347"/>
      <c r="L811" s="236"/>
      <c r="M811" s="236">
        <f>Заполните_Список!L721</f>
        <v>0</v>
      </c>
      <c r="N811" s="259" t="str">
        <f t="shared" si="41"/>
        <v/>
      </c>
      <c r="O811" s="236">
        <f>Заполните_Список!I721</f>
        <v>0</v>
      </c>
      <c r="P811" s="243"/>
      <c r="Q811" s="243"/>
      <c r="R811" s="243"/>
      <c r="S811" s="243"/>
      <c r="T811" s="236">
        <f>Заполните_Список!N720</f>
        <v>0</v>
      </c>
      <c r="U811" s="236">
        <f>Заполните_Список!O720</f>
        <v>0</v>
      </c>
      <c r="V811" s="236">
        <f>Заполните_Список!P720</f>
        <v>0</v>
      </c>
      <c r="W811" s="236">
        <f>Заполните_Список!Q720</f>
        <v>0</v>
      </c>
      <c r="X811" s="236">
        <f>Заполните_Список!R720</f>
        <v>0</v>
      </c>
      <c r="Y811" s="236">
        <f>Заполните_Список!S720</f>
        <v>0</v>
      </c>
      <c r="Z811" s="236">
        <f>Заполните_Список!T720</f>
        <v>0</v>
      </c>
      <c r="AA811" s="236">
        <f>Заполните_Список!U720</f>
        <v>0</v>
      </c>
      <c r="AB811" s="236">
        <f>Заполните_Список!V720</f>
        <v>0</v>
      </c>
      <c r="AC811" s="236">
        <f>Заполните_Список!W720</f>
        <v>0</v>
      </c>
      <c r="AD811" s="236">
        <f>Заполните_Список!X720</f>
        <v>0</v>
      </c>
      <c r="AE811" s="236">
        <f>Заполните_Список!Y720</f>
        <v>0</v>
      </c>
      <c r="AF811" s="236">
        <f>Заполните_Список!Z720</f>
        <v>0</v>
      </c>
      <c r="AG811" s="236">
        <f>Заполните_Список!AA720</f>
        <v>0</v>
      </c>
      <c r="AH811" s="236">
        <f>Заполните_Список!AB720</f>
        <v>0</v>
      </c>
      <c r="AI811" s="236">
        <f>Заполните_Список!AC720</f>
        <v>0</v>
      </c>
      <c r="AJ811" s="236">
        <f>Заполните_Список!AD720</f>
        <v>0</v>
      </c>
      <c r="AK811" s="236">
        <f>Заполните_Список!AE720</f>
        <v>0</v>
      </c>
      <c r="AL811" s="236">
        <f>Заполните_Список!AF720</f>
        <v>0</v>
      </c>
      <c r="AM811" s="236">
        <f>Заполните_Список!AG720</f>
        <v>0</v>
      </c>
      <c r="AN811" s="236">
        <f>Заполните_Список!AH720</f>
        <v>0</v>
      </c>
      <c r="AO811" s="236">
        <f>Заполните_Список!AI720</f>
        <v>0</v>
      </c>
      <c r="AP811" s="236">
        <f>Заполните_Список!AJ720</f>
        <v>0</v>
      </c>
      <c r="AQ811" s="236">
        <f>Заполните_Список!AK720</f>
        <v>0</v>
      </c>
    </row>
    <row r="812" spans="1:43" ht="18.75" customHeight="1">
      <c r="A812" s="243">
        <f>Заполните_Список!$B721</f>
        <v>809</v>
      </c>
      <c r="B812" s="244">
        <f>Заполните_Список!$C722</f>
        <v>0</v>
      </c>
      <c r="C812" s="258" t="str">
        <f t="shared" si="39"/>
        <v/>
      </c>
      <c r="D812" s="244">
        <f>Заполните_Список!$G722</f>
        <v>0</v>
      </c>
      <c r="E812" s="236"/>
      <c r="F812" s="243">
        <f t="shared" si="40"/>
        <v>809</v>
      </c>
      <c r="G812" s="236" t="e">
        <f>LEFT(Заполните_Список!$F722,FIND(" ",Заполните_Список!$F722,1)-1)</f>
        <v>#VALUE!</v>
      </c>
      <c r="H812" s="236" t="e">
        <f>MID(Заполните_Список!$F722,FIND(" ",Заполните_Список!$F722,1)+1,(FIND(" ",Заполните_Список!$F722,FIND(" ",Заполните_Список!$F722,1)+1)-FIND(" ",Заполните_Список!$F722,1))-1)</f>
        <v>#VALUE!</v>
      </c>
      <c r="I812" s="236" t="e">
        <f>RIGHT(Заполните_Список!$F722,LEN(Заполните_Список!$F722)-(FIND(" ",Заполните_Список!$F722,FIND(" ",Заполните_Список!$F722,1)+1)))</f>
        <v>#VALUE!</v>
      </c>
      <c r="J812" s="236"/>
      <c r="K812" s="347"/>
      <c r="L812" s="236"/>
      <c r="M812" s="236">
        <f>Заполните_Список!L722</f>
        <v>0</v>
      </c>
      <c r="N812" s="259" t="str">
        <f t="shared" si="41"/>
        <v/>
      </c>
      <c r="O812" s="236">
        <f>Заполните_Список!I722</f>
        <v>0</v>
      </c>
      <c r="P812" s="243"/>
      <c r="Q812" s="243"/>
      <c r="R812" s="243"/>
      <c r="S812" s="243"/>
      <c r="T812" s="236">
        <f>Заполните_Список!N721</f>
        <v>0</v>
      </c>
      <c r="U812" s="236">
        <f>Заполните_Список!O721</f>
        <v>0</v>
      </c>
      <c r="V812" s="236">
        <f>Заполните_Список!P721</f>
        <v>0</v>
      </c>
      <c r="W812" s="236">
        <f>Заполните_Список!Q721</f>
        <v>0</v>
      </c>
      <c r="X812" s="236">
        <f>Заполните_Список!R721</f>
        <v>0</v>
      </c>
      <c r="Y812" s="236">
        <f>Заполните_Список!S721</f>
        <v>0</v>
      </c>
      <c r="Z812" s="236">
        <f>Заполните_Список!T721</f>
        <v>0</v>
      </c>
      <c r="AA812" s="236">
        <f>Заполните_Список!U721</f>
        <v>0</v>
      </c>
      <c r="AB812" s="236">
        <f>Заполните_Список!V721</f>
        <v>0</v>
      </c>
      <c r="AC812" s="236">
        <f>Заполните_Список!W721</f>
        <v>0</v>
      </c>
      <c r="AD812" s="236">
        <f>Заполните_Список!X721</f>
        <v>0</v>
      </c>
      <c r="AE812" s="236">
        <f>Заполните_Список!Y721</f>
        <v>0</v>
      </c>
      <c r="AF812" s="236">
        <f>Заполните_Список!Z721</f>
        <v>0</v>
      </c>
      <c r="AG812" s="236">
        <f>Заполните_Список!AA721</f>
        <v>0</v>
      </c>
      <c r="AH812" s="236">
        <f>Заполните_Список!AB721</f>
        <v>0</v>
      </c>
      <c r="AI812" s="236">
        <f>Заполните_Список!AC721</f>
        <v>0</v>
      </c>
      <c r="AJ812" s="236">
        <f>Заполните_Список!AD721</f>
        <v>0</v>
      </c>
      <c r="AK812" s="236">
        <f>Заполните_Список!AE721</f>
        <v>0</v>
      </c>
      <c r="AL812" s="236">
        <f>Заполните_Список!AF721</f>
        <v>0</v>
      </c>
      <c r="AM812" s="236">
        <f>Заполните_Список!AG721</f>
        <v>0</v>
      </c>
      <c r="AN812" s="236">
        <f>Заполните_Список!AH721</f>
        <v>0</v>
      </c>
      <c r="AO812" s="236">
        <f>Заполните_Список!AI721</f>
        <v>0</v>
      </c>
      <c r="AP812" s="236">
        <f>Заполните_Список!AJ721</f>
        <v>0</v>
      </c>
      <c r="AQ812" s="236">
        <f>Заполните_Список!AK721</f>
        <v>0</v>
      </c>
    </row>
    <row r="813" spans="1:43" ht="18.75" customHeight="1">
      <c r="A813" s="243">
        <f>Заполните_Список!$B722</f>
        <v>810</v>
      </c>
      <c r="B813" s="244">
        <f>Заполните_Список!$C723</f>
        <v>0</v>
      </c>
      <c r="C813" s="258" t="str">
        <f t="shared" si="39"/>
        <v/>
      </c>
      <c r="D813" s="244">
        <f>Заполните_Список!$G723</f>
        <v>0</v>
      </c>
      <c r="E813" s="236"/>
      <c r="F813" s="243">
        <f t="shared" si="40"/>
        <v>810</v>
      </c>
      <c r="G813" s="236" t="e">
        <f>LEFT(Заполните_Список!$F723,FIND(" ",Заполните_Список!$F723,1)-1)</f>
        <v>#VALUE!</v>
      </c>
      <c r="H813" s="236" t="e">
        <f>MID(Заполните_Список!$F723,FIND(" ",Заполните_Список!$F723,1)+1,(FIND(" ",Заполните_Список!$F723,FIND(" ",Заполните_Список!$F723,1)+1)-FIND(" ",Заполните_Список!$F723,1))-1)</f>
        <v>#VALUE!</v>
      </c>
      <c r="I813" s="236" t="e">
        <f>RIGHT(Заполните_Список!$F723,LEN(Заполните_Список!$F723)-(FIND(" ",Заполните_Список!$F723,FIND(" ",Заполните_Список!$F723,1)+1)))</f>
        <v>#VALUE!</v>
      </c>
      <c r="J813" s="236"/>
      <c r="K813" s="347"/>
      <c r="L813" s="236"/>
      <c r="M813" s="236">
        <f>Заполните_Список!L723</f>
        <v>0</v>
      </c>
      <c r="N813" s="259" t="str">
        <f t="shared" si="41"/>
        <v/>
      </c>
      <c r="O813" s="236">
        <f>Заполните_Список!I723</f>
        <v>0</v>
      </c>
      <c r="P813" s="243"/>
      <c r="Q813" s="243"/>
      <c r="R813" s="243"/>
      <c r="S813" s="243"/>
      <c r="T813" s="236">
        <f>Заполните_Список!N722</f>
        <v>0</v>
      </c>
      <c r="U813" s="236">
        <f>Заполните_Список!O722</f>
        <v>0</v>
      </c>
      <c r="V813" s="236">
        <f>Заполните_Список!P722</f>
        <v>0</v>
      </c>
      <c r="W813" s="236">
        <f>Заполните_Список!Q722</f>
        <v>0</v>
      </c>
      <c r="X813" s="236">
        <f>Заполните_Список!R722</f>
        <v>0</v>
      </c>
      <c r="Y813" s="236">
        <f>Заполните_Список!S722</f>
        <v>0</v>
      </c>
      <c r="Z813" s="236">
        <f>Заполните_Список!T722</f>
        <v>0</v>
      </c>
      <c r="AA813" s="236">
        <f>Заполните_Список!U722</f>
        <v>0</v>
      </c>
      <c r="AB813" s="236">
        <f>Заполните_Список!V722</f>
        <v>0</v>
      </c>
      <c r="AC813" s="236">
        <f>Заполните_Список!W722</f>
        <v>0</v>
      </c>
      <c r="AD813" s="236">
        <f>Заполните_Список!X722</f>
        <v>0</v>
      </c>
      <c r="AE813" s="236">
        <f>Заполните_Список!Y722</f>
        <v>0</v>
      </c>
      <c r="AF813" s="236">
        <f>Заполните_Список!Z722</f>
        <v>0</v>
      </c>
      <c r="AG813" s="236">
        <f>Заполните_Список!AA722</f>
        <v>0</v>
      </c>
      <c r="AH813" s="236">
        <f>Заполните_Список!AB722</f>
        <v>0</v>
      </c>
      <c r="AI813" s="236">
        <f>Заполните_Список!AC722</f>
        <v>0</v>
      </c>
      <c r="AJ813" s="236">
        <f>Заполните_Список!AD722</f>
        <v>0</v>
      </c>
      <c r="AK813" s="236">
        <f>Заполните_Список!AE722</f>
        <v>0</v>
      </c>
      <c r="AL813" s="236">
        <f>Заполните_Список!AF722</f>
        <v>0</v>
      </c>
      <c r="AM813" s="236">
        <f>Заполните_Список!AG722</f>
        <v>0</v>
      </c>
      <c r="AN813" s="236">
        <f>Заполните_Список!AH722</f>
        <v>0</v>
      </c>
      <c r="AO813" s="236">
        <f>Заполните_Список!AI722</f>
        <v>0</v>
      </c>
      <c r="AP813" s="236">
        <f>Заполните_Список!AJ722</f>
        <v>0</v>
      </c>
      <c r="AQ813" s="236">
        <f>Заполните_Список!AK722</f>
        <v>0</v>
      </c>
    </row>
    <row r="814" spans="1:43" ht="18.75" customHeight="1">
      <c r="A814" s="243">
        <f>Заполните_Список!$B723</f>
        <v>811</v>
      </c>
      <c r="B814" s="244">
        <f>Заполните_Список!$C724</f>
        <v>0</v>
      </c>
      <c r="C814" s="258" t="str">
        <f t="shared" si="39"/>
        <v/>
      </c>
      <c r="D814" s="244">
        <f>Заполните_Список!$G724</f>
        <v>0</v>
      </c>
      <c r="E814" s="236"/>
      <c r="F814" s="243">
        <f t="shared" si="40"/>
        <v>811</v>
      </c>
      <c r="G814" s="236" t="e">
        <f>LEFT(Заполните_Список!$F724,FIND(" ",Заполните_Список!$F724,1)-1)</f>
        <v>#VALUE!</v>
      </c>
      <c r="H814" s="236" t="e">
        <f>MID(Заполните_Список!$F724,FIND(" ",Заполните_Список!$F724,1)+1,(FIND(" ",Заполните_Список!$F724,FIND(" ",Заполните_Список!$F724,1)+1)-FIND(" ",Заполните_Список!$F724,1))-1)</f>
        <v>#VALUE!</v>
      </c>
      <c r="I814" s="236" t="e">
        <f>RIGHT(Заполните_Список!$F724,LEN(Заполните_Список!$F724)-(FIND(" ",Заполните_Список!$F724,FIND(" ",Заполните_Список!$F724,1)+1)))</f>
        <v>#VALUE!</v>
      </c>
      <c r="J814" s="236"/>
      <c r="K814" s="347"/>
      <c r="L814" s="236"/>
      <c r="M814" s="236">
        <f>Заполните_Список!L724</f>
        <v>0</v>
      </c>
      <c r="N814" s="259" t="str">
        <f t="shared" si="41"/>
        <v/>
      </c>
      <c r="O814" s="236">
        <f>Заполните_Список!I724</f>
        <v>0</v>
      </c>
      <c r="P814" s="243"/>
      <c r="Q814" s="243"/>
      <c r="R814" s="243"/>
      <c r="S814" s="243"/>
      <c r="T814" s="236">
        <f>Заполните_Список!N723</f>
        <v>0</v>
      </c>
      <c r="U814" s="236">
        <f>Заполните_Список!O723</f>
        <v>0</v>
      </c>
      <c r="V814" s="236">
        <f>Заполните_Список!P723</f>
        <v>0</v>
      </c>
      <c r="W814" s="236">
        <f>Заполните_Список!Q723</f>
        <v>0</v>
      </c>
      <c r="X814" s="236">
        <f>Заполните_Список!R723</f>
        <v>0</v>
      </c>
      <c r="Y814" s="236">
        <f>Заполните_Список!S723</f>
        <v>0</v>
      </c>
      <c r="Z814" s="236">
        <f>Заполните_Список!T723</f>
        <v>0</v>
      </c>
      <c r="AA814" s="236">
        <f>Заполните_Список!U723</f>
        <v>0</v>
      </c>
      <c r="AB814" s="236">
        <f>Заполните_Список!V723</f>
        <v>0</v>
      </c>
      <c r="AC814" s="236">
        <f>Заполните_Список!W723</f>
        <v>0</v>
      </c>
      <c r="AD814" s="236">
        <f>Заполните_Список!X723</f>
        <v>0</v>
      </c>
      <c r="AE814" s="236">
        <f>Заполните_Список!Y723</f>
        <v>0</v>
      </c>
      <c r="AF814" s="236">
        <f>Заполните_Список!Z723</f>
        <v>0</v>
      </c>
      <c r="AG814" s="236">
        <f>Заполните_Список!AA723</f>
        <v>0</v>
      </c>
      <c r="AH814" s="236">
        <f>Заполните_Список!AB723</f>
        <v>0</v>
      </c>
      <c r="AI814" s="236">
        <f>Заполните_Список!AC723</f>
        <v>0</v>
      </c>
      <c r="AJ814" s="236">
        <f>Заполните_Список!AD723</f>
        <v>0</v>
      </c>
      <c r="AK814" s="236">
        <f>Заполните_Список!AE723</f>
        <v>0</v>
      </c>
      <c r="AL814" s="236">
        <f>Заполните_Список!AF723</f>
        <v>0</v>
      </c>
      <c r="AM814" s="236">
        <f>Заполните_Список!AG723</f>
        <v>0</v>
      </c>
      <c r="AN814" s="236">
        <f>Заполните_Список!AH723</f>
        <v>0</v>
      </c>
      <c r="AO814" s="236">
        <f>Заполните_Список!AI723</f>
        <v>0</v>
      </c>
      <c r="AP814" s="236">
        <f>Заполните_Список!AJ723</f>
        <v>0</v>
      </c>
      <c r="AQ814" s="236">
        <f>Заполните_Список!AK723</f>
        <v>0</v>
      </c>
    </row>
    <row r="815" spans="1:43" ht="18.75" customHeight="1">
      <c r="A815" s="243">
        <f>Заполните_Список!$B724</f>
        <v>812</v>
      </c>
      <c r="B815" s="244">
        <f>Заполните_Список!$C725</f>
        <v>0</v>
      </c>
      <c r="C815" s="258" t="str">
        <f t="shared" si="39"/>
        <v/>
      </c>
      <c r="D815" s="244">
        <f>Заполните_Список!$G725</f>
        <v>0</v>
      </c>
      <c r="E815" s="236"/>
      <c r="F815" s="243">
        <f t="shared" si="40"/>
        <v>812</v>
      </c>
      <c r="G815" s="236" t="e">
        <f>LEFT(Заполните_Список!$F725,FIND(" ",Заполните_Список!$F725,1)-1)</f>
        <v>#VALUE!</v>
      </c>
      <c r="H815" s="236" t="e">
        <f>MID(Заполните_Список!$F725,FIND(" ",Заполните_Список!$F725,1)+1,(FIND(" ",Заполните_Список!$F725,FIND(" ",Заполните_Список!$F725,1)+1)-FIND(" ",Заполните_Список!$F725,1))-1)</f>
        <v>#VALUE!</v>
      </c>
      <c r="I815" s="236" t="e">
        <f>RIGHT(Заполните_Список!$F725,LEN(Заполните_Список!$F725)-(FIND(" ",Заполните_Список!$F725,FIND(" ",Заполните_Список!$F725,1)+1)))</f>
        <v>#VALUE!</v>
      </c>
      <c r="J815" s="236"/>
      <c r="K815" s="347"/>
      <c r="L815" s="236"/>
      <c r="M815" s="236">
        <f>Заполните_Список!L725</f>
        <v>0</v>
      </c>
      <c r="N815" s="259" t="str">
        <f t="shared" si="41"/>
        <v/>
      </c>
      <c r="O815" s="236">
        <f>Заполните_Список!I725</f>
        <v>0</v>
      </c>
      <c r="P815" s="243"/>
      <c r="Q815" s="243"/>
      <c r="R815" s="243"/>
      <c r="S815" s="243"/>
      <c r="T815" s="236">
        <f>Заполните_Список!N724</f>
        <v>0</v>
      </c>
      <c r="U815" s="236">
        <f>Заполните_Список!O724</f>
        <v>0</v>
      </c>
      <c r="V815" s="236">
        <f>Заполните_Список!P724</f>
        <v>0</v>
      </c>
      <c r="W815" s="236">
        <f>Заполните_Список!Q724</f>
        <v>0</v>
      </c>
      <c r="X815" s="236">
        <f>Заполните_Список!R724</f>
        <v>0</v>
      </c>
      <c r="Y815" s="236">
        <f>Заполните_Список!S724</f>
        <v>0</v>
      </c>
      <c r="Z815" s="236">
        <f>Заполните_Список!T724</f>
        <v>0</v>
      </c>
      <c r="AA815" s="236">
        <f>Заполните_Список!U724</f>
        <v>0</v>
      </c>
      <c r="AB815" s="236">
        <f>Заполните_Список!V724</f>
        <v>0</v>
      </c>
      <c r="AC815" s="236">
        <f>Заполните_Список!W724</f>
        <v>0</v>
      </c>
      <c r="AD815" s="236">
        <f>Заполните_Список!X724</f>
        <v>0</v>
      </c>
      <c r="AE815" s="236">
        <f>Заполните_Список!Y724</f>
        <v>0</v>
      </c>
      <c r="AF815" s="236">
        <f>Заполните_Список!Z724</f>
        <v>0</v>
      </c>
      <c r="AG815" s="236">
        <f>Заполните_Список!AA724</f>
        <v>0</v>
      </c>
      <c r="AH815" s="236">
        <f>Заполните_Список!AB724</f>
        <v>0</v>
      </c>
      <c r="AI815" s="236">
        <f>Заполните_Список!AC724</f>
        <v>0</v>
      </c>
      <c r="AJ815" s="236">
        <f>Заполните_Список!AD724</f>
        <v>0</v>
      </c>
      <c r="AK815" s="236">
        <f>Заполните_Список!AE724</f>
        <v>0</v>
      </c>
      <c r="AL815" s="236">
        <f>Заполните_Список!AF724</f>
        <v>0</v>
      </c>
      <c r="AM815" s="236">
        <f>Заполните_Список!AG724</f>
        <v>0</v>
      </c>
      <c r="AN815" s="236">
        <f>Заполните_Список!AH724</f>
        <v>0</v>
      </c>
      <c r="AO815" s="236">
        <f>Заполните_Список!AI724</f>
        <v>0</v>
      </c>
      <c r="AP815" s="236">
        <f>Заполните_Список!AJ724</f>
        <v>0</v>
      </c>
      <c r="AQ815" s="236">
        <f>Заполните_Список!AK724</f>
        <v>0</v>
      </c>
    </row>
    <row r="816" spans="1:43" ht="18.75" customHeight="1">
      <c r="A816" s="243">
        <f>Заполните_Список!$B725</f>
        <v>813</v>
      </c>
      <c r="B816" s="244">
        <f>Заполните_Список!$C726</f>
        <v>0</v>
      </c>
      <c r="C816" s="258" t="str">
        <f t="shared" si="39"/>
        <v/>
      </c>
      <c r="D816" s="244">
        <f>Заполните_Список!$G726</f>
        <v>0</v>
      </c>
      <c r="E816" s="236"/>
      <c r="F816" s="243">
        <f t="shared" si="40"/>
        <v>813</v>
      </c>
      <c r="G816" s="236" t="e">
        <f>LEFT(Заполните_Список!$F726,FIND(" ",Заполните_Список!$F726,1)-1)</f>
        <v>#VALUE!</v>
      </c>
      <c r="H816" s="236" t="e">
        <f>MID(Заполните_Список!$F726,FIND(" ",Заполните_Список!$F726,1)+1,(FIND(" ",Заполните_Список!$F726,FIND(" ",Заполните_Список!$F726,1)+1)-FIND(" ",Заполните_Список!$F726,1))-1)</f>
        <v>#VALUE!</v>
      </c>
      <c r="I816" s="236" t="e">
        <f>RIGHT(Заполните_Список!$F726,LEN(Заполните_Список!$F726)-(FIND(" ",Заполните_Список!$F726,FIND(" ",Заполните_Список!$F726,1)+1)))</f>
        <v>#VALUE!</v>
      </c>
      <c r="J816" s="236"/>
      <c r="K816" s="347"/>
      <c r="L816" s="236"/>
      <c r="M816" s="236">
        <f>Заполните_Список!L726</f>
        <v>0</v>
      </c>
      <c r="N816" s="259" t="str">
        <f t="shared" si="41"/>
        <v/>
      </c>
      <c r="O816" s="236">
        <f>Заполните_Список!I726</f>
        <v>0</v>
      </c>
      <c r="P816" s="243"/>
      <c r="Q816" s="243"/>
      <c r="R816" s="243"/>
      <c r="S816" s="243"/>
      <c r="T816" s="236">
        <f>Заполните_Список!N725</f>
        <v>0</v>
      </c>
      <c r="U816" s="236">
        <f>Заполните_Список!O725</f>
        <v>0</v>
      </c>
      <c r="V816" s="236">
        <f>Заполните_Список!P725</f>
        <v>0</v>
      </c>
      <c r="W816" s="236">
        <f>Заполните_Список!Q725</f>
        <v>0</v>
      </c>
      <c r="X816" s="236">
        <f>Заполните_Список!R725</f>
        <v>0</v>
      </c>
      <c r="Y816" s="236">
        <f>Заполните_Список!S725</f>
        <v>0</v>
      </c>
      <c r="Z816" s="236">
        <f>Заполните_Список!T725</f>
        <v>0</v>
      </c>
      <c r="AA816" s="236">
        <f>Заполните_Список!U725</f>
        <v>0</v>
      </c>
      <c r="AB816" s="236">
        <f>Заполните_Список!V725</f>
        <v>0</v>
      </c>
      <c r="AC816" s="236">
        <f>Заполните_Список!W725</f>
        <v>0</v>
      </c>
      <c r="AD816" s="236">
        <f>Заполните_Список!X725</f>
        <v>0</v>
      </c>
      <c r="AE816" s="236">
        <f>Заполните_Список!Y725</f>
        <v>0</v>
      </c>
      <c r="AF816" s="236">
        <f>Заполните_Список!Z725</f>
        <v>0</v>
      </c>
      <c r="AG816" s="236">
        <f>Заполните_Список!AA725</f>
        <v>0</v>
      </c>
      <c r="AH816" s="236">
        <f>Заполните_Список!AB725</f>
        <v>0</v>
      </c>
      <c r="AI816" s="236">
        <f>Заполните_Список!AC725</f>
        <v>0</v>
      </c>
      <c r="AJ816" s="236">
        <f>Заполните_Список!AD725</f>
        <v>0</v>
      </c>
      <c r="AK816" s="236">
        <f>Заполните_Список!AE725</f>
        <v>0</v>
      </c>
      <c r="AL816" s="236">
        <f>Заполните_Список!AF725</f>
        <v>0</v>
      </c>
      <c r="AM816" s="236">
        <f>Заполните_Список!AG725</f>
        <v>0</v>
      </c>
      <c r="AN816" s="236">
        <f>Заполните_Список!AH725</f>
        <v>0</v>
      </c>
      <c r="AO816" s="236">
        <f>Заполните_Список!AI725</f>
        <v>0</v>
      </c>
      <c r="AP816" s="236">
        <f>Заполните_Список!AJ725</f>
        <v>0</v>
      </c>
      <c r="AQ816" s="236">
        <f>Заполните_Список!AK725</f>
        <v>0</v>
      </c>
    </row>
    <row r="817" spans="1:43" ht="18.75" customHeight="1">
      <c r="A817" s="243">
        <f>Заполните_Список!$B726</f>
        <v>814</v>
      </c>
      <c r="B817" s="244">
        <f>Заполните_Список!$C727</f>
        <v>0</v>
      </c>
      <c r="C817" s="258" t="str">
        <f t="shared" si="39"/>
        <v/>
      </c>
      <c r="D817" s="244">
        <f>Заполните_Список!$G727</f>
        <v>0</v>
      </c>
      <c r="E817" s="236"/>
      <c r="F817" s="243">
        <f t="shared" si="40"/>
        <v>814</v>
      </c>
      <c r="G817" s="236" t="e">
        <f>LEFT(Заполните_Список!$F727,FIND(" ",Заполните_Список!$F727,1)-1)</f>
        <v>#VALUE!</v>
      </c>
      <c r="H817" s="236" t="e">
        <f>MID(Заполните_Список!$F727,FIND(" ",Заполните_Список!$F727,1)+1,(FIND(" ",Заполните_Список!$F727,FIND(" ",Заполните_Список!$F727,1)+1)-FIND(" ",Заполните_Список!$F727,1))-1)</f>
        <v>#VALUE!</v>
      </c>
      <c r="I817" s="236" t="e">
        <f>RIGHT(Заполните_Список!$F727,LEN(Заполните_Список!$F727)-(FIND(" ",Заполните_Список!$F727,FIND(" ",Заполните_Список!$F727,1)+1)))</f>
        <v>#VALUE!</v>
      </c>
      <c r="J817" s="236"/>
      <c r="K817" s="347"/>
      <c r="L817" s="236"/>
      <c r="M817" s="236">
        <f>Заполните_Список!L727</f>
        <v>0</v>
      </c>
      <c r="N817" s="259" t="str">
        <f t="shared" si="41"/>
        <v/>
      </c>
      <c r="O817" s="236">
        <f>Заполните_Список!I727</f>
        <v>0</v>
      </c>
      <c r="P817" s="243"/>
      <c r="Q817" s="243"/>
      <c r="R817" s="243"/>
      <c r="S817" s="243"/>
      <c r="T817" s="236">
        <f>Заполните_Список!N726</f>
        <v>0</v>
      </c>
      <c r="U817" s="236">
        <f>Заполните_Список!O726</f>
        <v>0</v>
      </c>
      <c r="V817" s="236">
        <f>Заполните_Список!P726</f>
        <v>0</v>
      </c>
      <c r="W817" s="236">
        <f>Заполните_Список!Q726</f>
        <v>0</v>
      </c>
      <c r="X817" s="236">
        <f>Заполните_Список!R726</f>
        <v>0</v>
      </c>
      <c r="Y817" s="236">
        <f>Заполните_Список!S726</f>
        <v>0</v>
      </c>
      <c r="Z817" s="236">
        <f>Заполните_Список!T726</f>
        <v>0</v>
      </c>
      <c r="AA817" s="236">
        <f>Заполните_Список!U726</f>
        <v>0</v>
      </c>
      <c r="AB817" s="236">
        <f>Заполните_Список!V726</f>
        <v>0</v>
      </c>
      <c r="AC817" s="236">
        <f>Заполните_Список!W726</f>
        <v>0</v>
      </c>
      <c r="AD817" s="236">
        <f>Заполните_Список!X726</f>
        <v>0</v>
      </c>
      <c r="AE817" s="236">
        <f>Заполните_Список!Y726</f>
        <v>0</v>
      </c>
      <c r="AF817" s="236">
        <f>Заполните_Список!Z726</f>
        <v>0</v>
      </c>
      <c r="AG817" s="236">
        <f>Заполните_Список!AA726</f>
        <v>0</v>
      </c>
      <c r="AH817" s="236">
        <f>Заполните_Список!AB726</f>
        <v>0</v>
      </c>
      <c r="AI817" s="236">
        <f>Заполните_Список!AC726</f>
        <v>0</v>
      </c>
      <c r="AJ817" s="236">
        <f>Заполните_Список!AD726</f>
        <v>0</v>
      </c>
      <c r="AK817" s="236">
        <f>Заполните_Список!AE726</f>
        <v>0</v>
      </c>
      <c r="AL817" s="236">
        <f>Заполните_Список!AF726</f>
        <v>0</v>
      </c>
      <c r="AM817" s="236">
        <f>Заполните_Список!AG726</f>
        <v>0</v>
      </c>
      <c r="AN817" s="236">
        <f>Заполните_Список!AH726</f>
        <v>0</v>
      </c>
      <c r="AO817" s="236">
        <f>Заполните_Список!AI726</f>
        <v>0</v>
      </c>
      <c r="AP817" s="236">
        <f>Заполните_Список!AJ726</f>
        <v>0</v>
      </c>
      <c r="AQ817" s="236">
        <f>Заполните_Список!AK726</f>
        <v>0</v>
      </c>
    </row>
    <row r="818" spans="1:43" ht="18.75" customHeight="1">
      <c r="A818" s="243">
        <f>Заполните_Список!$B727</f>
        <v>815</v>
      </c>
      <c r="B818" s="244">
        <f>Заполните_Список!$C728</f>
        <v>0</v>
      </c>
      <c r="C818" s="258" t="str">
        <f t="shared" si="39"/>
        <v/>
      </c>
      <c r="D818" s="244">
        <f>Заполните_Список!$G728</f>
        <v>0</v>
      </c>
      <c r="E818" s="236"/>
      <c r="F818" s="243">
        <f t="shared" si="40"/>
        <v>815</v>
      </c>
      <c r="G818" s="236" t="e">
        <f>LEFT(Заполните_Список!$F728,FIND(" ",Заполните_Список!$F728,1)-1)</f>
        <v>#VALUE!</v>
      </c>
      <c r="H818" s="236" t="e">
        <f>MID(Заполните_Список!$F728,FIND(" ",Заполните_Список!$F728,1)+1,(FIND(" ",Заполните_Список!$F728,FIND(" ",Заполните_Список!$F728,1)+1)-FIND(" ",Заполните_Список!$F728,1))-1)</f>
        <v>#VALUE!</v>
      </c>
      <c r="I818" s="236" t="e">
        <f>RIGHT(Заполните_Список!$F728,LEN(Заполните_Список!$F728)-(FIND(" ",Заполните_Список!$F728,FIND(" ",Заполните_Список!$F728,1)+1)))</f>
        <v>#VALUE!</v>
      </c>
      <c r="J818" s="236"/>
      <c r="K818" s="347"/>
      <c r="L818" s="236"/>
      <c r="M818" s="236">
        <f>Заполните_Список!L728</f>
        <v>0</v>
      </c>
      <c r="N818" s="259" t="str">
        <f t="shared" si="41"/>
        <v/>
      </c>
      <c r="O818" s="236">
        <f>Заполните_Список!I728</f>
        <v>0</v>
      </c>
      <c r="P818" s="243"/>
      <c r="Q818" s="243"/>
      <c r="R818" s="243"/>
      <c r="S818" s="243"/>
      <c r="T818" s="236">
        <f>Заполните_Список!N727</f>
        <v>0</v>
      </c>
      <c r="U818" s="236">
        <f>Заполните_Список!O727</f>
        <v>0</v>
      </c>
      <c r="V818" s="236">
        <f>Заполните_Список!P727</f>
        <v>0</v>
      </c>
      <c r="W818" s="236">
        <f>Заполните_Список!Q727</f>
        <v>0</v>
      </c>
      <c r="X818" s="236">
        <f>Заполните_Список!R727</f>
        <v>0</v>
      </c>
      <c r="Y818" s="236">
        <f>Заполните_Список!S727</f>
        <v>0</v>
      </c>
      <c r="Z818" s="236">
        <f>Заполните_Список!T727</f>
        <v>0</v>
      </c>
      <c r="AA818" s="236">
        <f>Заполните_Список!U727</f>
        <v>0</v>
      </c>
      <c r="AB818" s="236">
        <f>Заполните_Список!V727</f>
        <v>0</v>
      </c>
      <c r="AC818" s="236">
        <f>Заполните_Список!W727</f>
        <v>0</v>
      </c>
      <c r="AD818" s="236">
        <f>Заполните_Список!X727</f>
        <v>0</v>
      </c>
      <c r="AE818" s="236">
        <f>Заполните_Список!Y727</f>
        <v>0</v>
      </c>
      <c r="AF818" s="236">
        <f>Заполните_Список!Z727</f>
        <v>0</v>
      </c>
      <c r="AG818" s="236">
        <f>Заполните_Список!AA727</f>
        <v>0</v>
      </c>
      <c r="AH818" s="236">
        <f>Заполните_Список!AB727</f>
        <v>0</v>
      </c>
      <c r="AI818" s="236">
        <f>Заполните_Список!AC727</f>
        <v>0</v>
      </c>
      <c r="AJ818" s="236">
        <f>Заполните_Список!AD727</f>
        <v>0</v>
      </c>
      <c r="AK818" s="236">
        <f>Заполните_Список!AE727</f>
        <v>0</v>
      </c>
      <c r="AL818" s="236">
        <f>Заполните_Список!AF727</f>
        <v>0</v>
      </c>
      <c r="AM818" s="236">
        <f>Заполните_Список!AG727</f>
        <v>0</v>
      </c>
      <c r="AN818" s="236">
        <f>Заполните_Список!AH727</f>
        <v>0</v>
      </c>
      <c r="AO818" s="236">
        <f>Заполните_Список!AI727</f>
        <v>0</v>
      </c>
      <c r="AP818" s="236">
        <f>Заполните_Список!AJ727</f>
        <v>0</v>
      </c>
      <c r="AQ818" s="236">
        <f>Заполните_Список!AK727</f>
        <v>0</v>
      </c>
    </row>
    <row r="819" spans="1:43" ht="18.75" customHeight="1">
      <c r="A819" s="243">
        <f>Заполните_Список!$B728</f>
        <v>816</v>
      </c>
      <c r="B819" s="244">
        <f>Заполните_Список!$C729</f>
        <v>0</v>
      </c>
      <c r="C819" s="258" t="str">
        <f t="shared" si="39"/>
        <v/>
      </c>
      <c r="D819" s="244">
        <f>Заполните_Список!$G729</f>
        <v>0</v>
      </c>
      <c r="E819" s="236"/>
      <c r="F819" s="243">
        <f t="shared" si="40"/>
        <v>816</v>
      </c>
      <c r="G819" s="236" t="e">
        <f>LEFT(Заполните_Список!$F729,FIND(" ",Заполните_Список!$F729,1)-1)</f>
        <v>#VALUE!</v>
      </c>
      <c r="H819" s="236" t="e">
        <f>MID(Заполните_Список!$F729,FIND(" ",Заполните_Список!$F729,1)+1,(FIND(" ",Заполните_Список!$F729,FIND(" ",Заполните_Список!$F729,1)+1)-FIND(" ",Заполните_Список!$F729,1))-1)</f>
        <v>#VALUE!</v>
      </c>
      <c r="I819" s="236" t="e">
        <f>RIGHT(Заполните_Список!$F729,LEN(Заполните_Список!$F729)-(FIND(" ",Заполните_Список!$F729,FIND(" ",Заполните_Список!$F729,1)+1)))</f>
        <v>#VALUE!</v>
      </c>
      <c r="J819" s="236"/>
      <c r="K819" s="347"/>
      <c r="L819" s="236"/>
      <c r="M819" s="236">
        <f>Заполните_Список!L729</f>
        <v>0</v>
      </c>
      <c r="N819" s="259" t="str">
        <f t="shared" si="41"/>
        <v/>
      </c>
      <c r="O819" s="236">
        <f>Заполните_Список!I729</f>
        <v>0</v>
      </c>
      <c r="P819" s="243"/>
      <c r="Q819" s="243"/>
      <c r="R819" s="243"/>
      <c r="S819" s="243"/>
      <c r="T819" s="236">
        <f>Заполните_Список!N728</f>
        <v>0</v>
      </c>
      <c r="U819" s="236">
        <f>Заполните_Список!O728</f>
        <v>0</v>
      </c>
      <c r="V819" s="236">
        <f>Заполните_Список!P728</f>
        <v>0</v>
      </c>
      <c r="W819" s="236">
        <f>Заполните_Список!Q728</f>
        <v>0</v>
      </c>
      <c r="X819" s="236">
        <f>Заполните_Список!R728</f>
        <v>0</v>
      </c>
      <c r="Y819" s="236">
        <f>Заполните_Список!S728</f>
        <v>0</v>
      </c>
      <c r="Z819" s="236">
        <f>Заполните_Список!T728</f>
        <v>0</v>
      </c>
      <c r="AA819" s="236">
        <f>Заполните_Список!U728</f>
        <v>0</v>
      </c>
      <c r="AB819" s="236">
        <f>Заполните_Список!V728</f>
        <v>0</v>
      </c>
      <c r="AC819" s="236">
        <f>Заполните_Список!W728</f>
        <v>0</v>
      </c>
      <c r="AD819" s="236">
        <f>Заполните_Список!X728</f>
        <v>0</v>
      </c>
      <c r="AE819" s="236">
        <f>Заполните_Список!Y728</f>
        <v>0</v>
      </c>
      <c r="AF819" s="236">
        <f>Заполните_Список!Z728</f>
        <v>0</v>
      </c>
      <c r="AG819" s="236">
        <f>Заполните_Список!AA728</f>
        <v>0</v>
      </c>
      <c r="AH819" s="236">
        <f>Заполните_Список!AB728</f>
        <v>0</v>
      </c>
      <c r="AI819" s="236">
        <f>Заполните_Список!AC728</f>
        <v>0</v>
      </c>
      <c r="AJ819" s="236">
        <f>Заполните_Список!AD728</f>
        <v>0</v>
      </c>
      <c r="AK819" s="236">
        <f>Заполните_Список!AE728</f>
        <v>0</v>
      </c>
      <c r="AL819" s="236">
        <f>Заполните_Список!AF728</f>
        <v>0</v>
      </c>
      <c r="AM819" s="236">
        <f>Заполните_Список!AG728</f>
        <v>0</v>
      </c>
      <c r="AN819" s="236">
        <f>Заполните_Список!AH728</f>
        <v>0</v>
      </c>
      <c r="AO819" s="236">
        <f>Заполните_Список!AI728</f>
        <v>0</v>
      </c>
      <c r="AP819" s="236">
        <f>Заполните_Список!AJ728</f>
        <v>0</v>
      </c>
      <c r="AQ819" s="236">
        <f>Заполните_Список!AK728</f>
        <v>0</v>
      </c>
    </row>
    <row r="820" spans="1:43" ht="18.75" customHeight="1">
      <c r="A820" s="243">
        <f>Заполните_Список!$B729</f>
        <v>817</v>
      </c>
      <c r="B820" s="244">
        <f>Заполните_Список!$C730</f>
        <v>0</v>
      </c>
      <c r="C820" s="258" t="str">
        <f t="shared" si="39"/>
        <v/>
      </c>
      <c r="D820" s="244">
        <f>Заполните_Список!$G730</f>
        <v>0</v>
      </c>
      <c r="E820" s="236"/>
      <c r="F820" s="243">
        <f t="shared" si="40"/>
        <v>817</v>
      </c>
      <c r="G820" s="236" t="e">
        <f>LEFT(Заполните_Список!$F730,FIND(" ",Заполните_Список!$F730,1)-1)</f>
        <v>#VALUE!</v>
      </c>
      <c r="H820" s="236" t="e">
        <f>MID(Заполните_Список!$F730,FIND(" ",Заполните_Список!$F730,1)+1,(FIND(" ",Заполните_Список!$F730,FIND(" ",Заполните_Список!$F730,1)+1)-FIND(" ",Заполните_Список!$F730,1))-1)</f>
        <v>#VALUE!</v>
      </c>
      <c r="I820" s="236" t="e">
        <f>RIGHT(Заполните_Список!$F730,LEN(Заполните_Список!$F730)-(FIND(" ",Заполните_Список!$F730,FIND(" ",Заполните_Список!$F730,1)+1)))</f>
        <v>#VALUE!</v>
      </c>
      <c r="J820" s="236"/>
      <c r="K820" s="347"/>
      <c r="L820" s="236"/>
      <c r="M820" s="236">
        <f>Заполните_Список!L730</f>
        <v>0</v>
      </c>
      <c r="N820" s="259" t="str">
        <f t="shared" si="41"/>
        <v/>
      </c>
      <c r="O820" s="236">
        <f>Заполните_Список!I730</f>
        <v>0</v>
      </c>
      <c r="P820" s="243"/>
      <c r="Q820" s="243"/>
      <c r="R820" s="243"/>
      <c r="S820" s="243"/>
      <c r="T820" s="236">
        <f>Заполните_Список!N729</f>
        <v>0</v>
      </c>
      <c r="U820" s="236">
        <f>Заполните_Список!O729</f>
        <v>0</v>
      </c>
      <c r="V820" s="236">
        <f>Заполните_Список!P729</f>
        <v>0</v>
      </c>
      <c r="W820" s="236">
        <f>Заполните_Список!Q729</f>
        <v>0</v>
      </c>
      <c r="X820" s="236">
        <f>Заполните_Список!R729</f>
        <v>0</v>
      </c>
      <c r="Y820" s="236">
        <f>Заполните_Список!S729</f>
        <v>0</v>
      </c>
      <c r="Z820" s="236">
        <f>Заполните_Список!T729</f>
        <v>0</v>
      </c>
      <c r="AA820" s="236">
        <f>Заполните_Список!U729</f>
        <v>0</v>
      </c>
      <c r="AB820" s="236">
        <f>Заполните_Список!V729</f>
        <v>0</v>
      </c>
      <c r="AC820" s="236">
        <f>Заполните_Список!W729</f>
        <v>0</v>
      </c>
      <c r="AD820" s="236">
        <f>Заполните_Список!X729</f>
        <v>0</v>
      </c>
      <c r="AE820" s="236">
        <f>Заполните_Список!Y729</f>
        <v>0</v>
      </c>
      <c r="AF820" s="236">
        <f>Заполните_Список!Z729</f>
        <v>0</v>
      </c>
      <c r="AG820" s="236">
        <f>Заполните_Список!AA729</f>
        <v>0</v>
      </c>
      <c r="AH820" s="236">
        <f>Заполните_Список!AB729</f>
        <v>0</v>
      </c>
      <c r="AI820" s="236">
        <f>Заполните_Список!AC729</f>
        <v>0</v>
      </c>
      <c r="AJ820" s="236">
        <f>Заполните_Список!AD729</f>
        <v>0</v>
      </c>
      <c r="AK820" s="236">
        <f>Заполните_Список!AE729</f>
        <v>0</v>
      </c>
      <c r="AL820" s="236">
        <f>Заполните_Список!AF729</f>
        <v>0</v>
      </c>
      <c r="AM820" s="236">
        <f>Заполните_Список!AG729</f>
        <v>0</v>
      </c>
      <c r="AN820" s="236">
        <f>Заполните_Список!AH729</f>
        <v>0</v>
      </c>
      <c r="AO820" s="236">
        <f>Заполните_Список!AI729</f>
        <v>0</v>
      </c>
      <c r="AP820" s="236">
        <f>Заполните_Список!AJ729</f>
        <v>0</v>
      </c>
      <c r="AQ820" s="236">
        <f>Заполните_Список!AK729</f>
        <v>0</v>
      </c>
    </row>
    <row r="821" spans="1:43" ht="18.75" customHeight="1">
      <c r="A821" s="243">
        <f>Заполните_Список!$B730</f>
        <v>818</v>
      </c>
      <c r="B821" s="244">
        <f>Заполните_Список!$C731</f>
        <v>0</v>
      </c>
      <c r="C821" s="258" t="str">
        <f t="shared" si="39"/>
        <v/>
      </c>
      <c r="D821" s="244">
        <f>Заполните_Список!$G731</f>
        <v>0</v>
      </c>
      <c r="E821" s="236"/>
      <c r="F821" s="243">
        <f t="shared" si="40"/>
        <v>818</v>
      </c>
      <c r="G821" s="236" t="e">
        <f>LEFT(Заполните_Список!$F731,FIND(" ",Заполните_Список!$F731,1)-1)</f>
        <v>#VALUE!</v>
      </c>
      <c r="H821" s="236" t="e">
        <f>MID(Заполните_Список!$F731,FIND(" ",Заполните_Список!$F731,1)+1,(FIND(" ",Заполните_Список!$F731,FIND(" ",Заполните_Список!$F731,1)+1)-FIND(" ",Заполните_Список!$F731,1))-1)</f>
        <v>#VALUE!</v>
      </c>
      <c r="I821" s="236" t="e">
        <f>RIGHT(Заполните_Список!$F731,LEN(Заполните_Список!$F731)-(FIND(" ",Заполните_Список!$F731,FIND(" ",Заполните_Список!$F731,1)+1)))</f>
        <v>#VALUE!</v>
      </c>
      <c r="J821" s="236"/>
      <c r="K821" s="347"/>
      <c r="L821" s="236"/>
      <c r="M821" s="236">
        <f>Заполните_Список!L731</f>
        <v>0</v>
      </c>
      <c r="N821" s="259" t="str">
        <f t="shared" si="41"/>
        <v/>
      </c>
      <c r="O821" s="236">
        <f>Заполните_Список!I731</f>
        <v>0</v>
      </c>
      <c r="P821" s="243"/>
      <c r="Q821" s="243"/>
      <c r="R821" s="243"/>
      <c r="S821" s="243"/>
      <c r="T821" s="236">
        <f>Заполните_Список!N730</f>
        <v>0</v>
      </c>
      <c r="U821" s="236">
        <f>Заполните_Список!O730</f>
        <v>0</v>
      </c>
      <c r="V821" s="236">
        <f>Заполните_Список!P730</f>
        <v>0</v>
      </c>
      <c r="W821" s="236">
        <f>Заполните_Список!Q730</f>
        <v>0</v>
      </c>
      <c r="X821" s="236">
        <f>Заполните_Список!R730</f>
        <v>0</v>
      </c>
      <c r="Y821" s="236">
        <f>Заполните_Список!S730</f>
        <v>0</v>
      </c>
      <c r="Z821" s="236">
        <f>Заполните_Список!T730</f>
        <v>0</v>
      </c>
      <c r="AA821" s="236">
        <f>Заполните_Список!U730</f>
        <v>0</v>
      </c>
      <c r="AB821" s="236">
        <f>Заполните_Список!V730</f>
        <v>0</v>
      </c>
      <c r="AC821" s="236">
        <f>Заполните_Список!W730</f>
        <v>0</v>
      </c>
      <c r="AD821" s="236">
        <f>Заполните_Список!X730</f>
        <v>0</v>
      </c>
      <c r="AE821" s="236">
        <f>Заполните_Список!Y730</f>
        <v>0</v>
      </c>
      <c r="AF821" s="236">
        <f>Заполните_Список!Z730</f>
        <v>0</v>
      </c>
      <c r="AG821" s="236">
        <f>Заполните_Список!AA730</f>
        <v>0</v>
      </c>
      <c r="AH821" s="236">
        <f>Заполните_Список!AB730</f>
        <v>0</v>
      </c>
      <c r="AI821" s="236">
        <f>Заполните_Список!AC730</f>
        <v>0</v>
      </c>
      <c r="AJ821" s="236">
        <f>Заполните_Список!AD730</f>
        <v>0</v>
      </c>
      <c r="AK821" s="236">
        <f>Заполните_Список!AE730</f>
        <v>0</v>
      </c>
      <c r="AL821" s="236">
        <f>Заполните_Список!AF730</f>
        <v>0</v>
      </c>
      <c r="AM821" s="236">
        <f>Заполните_Список!AG730</f>
        <v>0</v>
      </c>
      <c r="AN821" s="236">
        <f>Заполните_Список!AH730</f>
        <v>0</v>
      </c>
      <c r="AO821" s="236">
        <f>Заполните_Список!AI730</f>
        <v>0</v>
      </c>
      <c r="AP821" s="236">
        <f>Заполните_Список!AJ730</f>
        <v>0</v>
      </c>
      <c r="AQ821" s="236">
        <f>Заполните_Список!AK730</f>
        <v>0</v>
      </c>
    </row>
    <row r="822" spans="1:43" ht="18.75" customHeight="1">
      <c r="A822" s="243">
        <f>Заполните_Список!$B731</f>
        <v>819</v>
      </c>
      <c r="B822" s="244">
        <f>Заполните_Список!$C732</f>
        <v>0</v>
      </c>
      <c r="C822" s="258" t="str">
        <f t="shared" si="39"/>
        <v/>
      </c>
      <c r="D822" s="244">
        <f>Заполните_Список!$G732</f>
        <v>0</v>
      </c>
      <c r="E822" s="236"/>
      <c r="F822" s="243">
        <f t="shared" si="40"/>
        <v>819</v>
      </c>
      <c r="G822" s="236" t="e">
        <f>LEFT(Заполните_Список!$F732,FIND(" ",Заполните_Список!$F732,1)-1)</f>
        <v>#VALUE!</v>
      </c>
      <c r="H822" s="236" t="e">
        <f>MID(Заполните_Список!$F732,FIND(" ",Заполните_Список!$F732,1)+1,(FIND(" ",Заполните_Список!$F732,FIND(" ",Заполните_Список!$F732,1)+1)-FIND(" ",Заполните_Список!$F732,1))-1)</f>
        <v>#VALUE!</v>
      </c>
      <c r="I822" s="236" t="e">
        <f>RIGHT(Заполните_Список!$F732,LEN(Заполните_Список!$F732)-(FIND(" ",Заполните_Список!$F732,FIND(" ",Заполните_Список!$F732,1)+1)))</f>
        <v>#VALUE!</v>
      </c>
      <c r="J822" s="236"/>
      <c r="K822" s="347"/>
      <c r="L822" s="236"/>
      <c r="M822" s="236">
        <f>Заполните_Список!L732</f>
        <v>0</v>
      </c>
      <c r="N822" s="259" t="str">
        <f t="shared" si="41"/>
        <v/>
      </c>
      <c r="O822" s="236">
        <f>Заполните_Список!I732</f>
        <v>0</v>
      </c>
      <c r="P822" s="243"/>
      <c r="Q822" s="243"/>
      <c r="R822" s="243"/>
      <c r="S822" s="243"/>
      <c r="T822" s="236">
        <f>Заполните_Список!N731</f>
        <v>0</v>
      </c>
      <c r="U822" s="236">
        <f>Заполните_Список!O731</f>
        <v>0</v>
      </c>
      <c r="V822" s="236">
        <f>Заполните_Список!P731</f>
        <v>0</v>
      </c>
      <c r="W822" s="236">
        <f>Заполните_Список!Q731</f>
        <v>0</v>
      </c>
      <c r="X822" s="236">
        <f>Заполните_Список!R731</f>
        <v>0</v>
      </c>
      <c r="Y822" s="236">
        <f>Заполните_Список!S731</f>
        <v>0</v>
      </c>
      <c r="Z822" s="236">
        <f>Заполните_Список!T731</f>
        <v>0</v>
      </c>
      <c r="AA822" s="236">
        <f>Заполните_Список!U731</f>
        <v>0</v>
      </c>
      <c r="AB822" s="236">
        <f>Заполните_Список!V731</f>
        <v>0</v>
      </c>
      <c r="AC822" s="236">
        <f>Заполните_Список!W731</f>
        <v>0</v>
      </c>
      <c r="AD822" s="236">
        <f>Заполните_Список!X731</f>
        <v>0</v>
      </c>
      <c r="AE822" s="236">
        <f>Заполните_Список!Y731</f>
        <v>0</v>
      </c>
      <c r="AF822" s="236">
        <f>Заполните_Список!Z731</f>
        <v>0</v>
      </c>
      <c r="AG822" s="236">
        <f>Заполните_Список!AA731</f>
        <v>0</v>
      </c>
      <c r="AH822" s="236">
        <f>Заполните_Список!AB731</f>
        <v>0</v>
      </c>
      <c r="AI822" s="236">
        <f>Заполните_Список!AC731</f>
        <v>0</v>
      </c>
      <c r="AJ822" s="236">
        <f>Заполните_Список!AD731</f>
        <v>0</v>
      </c>
      <c r="AK822" s="236">
        <f>Заполните_Список!AE731</f>
        <v>0</v>
      </c>
      <c r="AL822" s="236">
        <f>Заполните_Список!AF731</f>
        <v>0</v>
      </c>
      <c r="AM822" s="236">
        <f>Заполните_Список!AG731</f>
        <v>0</v>
      </c>
      <c r="AN822" s="236">
        <f>Заполните_Список!AH731</f>
        <v>0</v>
      </c>
      <c r="AO822" s="236">
        <f>Заполните_Список!AI731</f>
        <v>0</v>
      </c>
      <c r="AP822" s="236">
        <f>Заполните_Список!AJ731</f>
        <v>0</v>
      </c>
      <c r="AQ822" s="236">
        <f>Заполните_Список!AK731</f>
        <v>0</v>
      </c>
    </row>
    <row r="823" spans="1:43" ht="18.75" customHeight="1">
      <c r="A823" s="243">
        <f>Заполните_Список!$B732</f>
        <v>820</v>
      </c>
      <c r="B823" s="244">
        <f>Заполните_Список!$C733</f>
        <v>0</v>
      </c>
      <c r="C823" s="258" t="str">
        <f t="shared" si="39"/>
        <v/>
      </c>
      <c r="D823" s="244">
        <f>Заполните_Список!$G733</f>
        <v>0</v>
      </c>
      <c r="E823" s="236"/>
      <c r="F823" s="243">
        <f t="shared" si="40"/>
        <v>820</v>
      </c>
      <c r="G823" s="236" t="e">
        <f>LEFT(Заполните_Список!$F733,FIND(" ",Заполните_Список!$F733,1)-1)</f>
        <v>#VALUE!</v>
      </c>
      <c r="H823" s="236" t="e">
        <f>MID(Заполните_Список!$F733,FIND(" ",Заполните_Список!$F733,1)+1,(FIND(" ",Заполните_Список!$F733,FIND(" ",Заполните_Список!$F733,1)+1)-FIND(" ",Заполните_Список!$F733,1))-1)</f>
        <v>#VALUE!</v>
      </c>
      <c r="I823" s="236" t="e">
        <f>RIGHT(Заполните_Список!$F733,LEN(Заполните_Список!$F733)-(FIND(" ",Заполните_Список!$F733,FIND(" ",Заполните_Список!$F733,1)+1)))</f>
        <v>#VALUE!</v>
      </c>
      <c r="J823" s="236"/>
      <c r="K823" s="347"/>
      <c r="L823" s="236"/>
      <c r="M823" s="236">
        <f>Заполните_Список!L733</f>
        <v>0</v>
      </c>
      <c r="N823" s="259" t="str">
        <f t="shared" si="41"/>
        <v/>
      </c>
      <c r="O823" s="236">
        <f>Заполните_Список!I733</f>
        <v>0</v>
      </c>
      <c r="P823" s="243"/>
      <c r="Q823" s="243"/>
      <c r="R823" s="243"/>
      <c r="S823" s="243"/>
      <c r="T823" s="236">
        <f>Заполните_Список!N732</f>
        <v>0</v>
      </c>
      <c r="U823" s="236">
        <f>Заполните_Список!O732</f>
        <v>0</v>
      </c>
      <c r="V823" s="236">
        <f>Заполните_Список!P732</f>
        <v>0</v>
      </c>
      <c r="W823" s="236">
        <f>Заполните_Список!Q732</f>
        <v>0</v>
      </c>
      <c r="X823" s="236">
        <f>Заполните_Список!R732</f>
        <v>0</v>
      </c>
      <c r="Y823" s="236">
        <f>Заполните_Список!S732</f>
        <v>0</v>
      </c>
      <c r="Z823" s="236">
        <f>Заполните_Список!T732</f>
        <v>0</v>
      </c>
      <c r="AA823" s="236">
        <f>Заполните_Список!U732</f>
        <v>0</v>
      </c>
      <c r="AB823" s="236">
        <f>Заполните_Список!V732</f>
        <v>0</v>
      </c>
      <c r="AC823" s="236">
        <f>Заполните_Список!W732</f>
        <v>0</v>
      </c>
      <c r="AD823" s="236">
        <f>Заполните_Список!X732</f>
        <v>0</v>
      </c>
      <c r="AE823" s="236">
        <f>Заполните_Список!Y732</f>
        <v>0</v>
      </c>
      <c r="AF823" s="236">
        <f>Заполните_Список!Z732</f>
        <v>0</v>
      </c>
      <c r="AG823" s="236">
        <f>Заполните_Список!AA732</f>
        <v>0</v>
      </c>
      <c r="AH823" s="236">
        <f>Заполните_Список!AB732</f>
        <v>0</v>
      </c>
      <c r="AI823" s="236">
        <f>Заполните_Список!AC732</f>
        <v>0</v>
      </c>
      <c r="AJ823" s="236">
        <f>Заполните_Список!AD732</f>
        <v>0</v>
      </c>
      <c r="AK823" s="236">
        <f>Заполните_Список!AE732</f>
        <v>0</v>
      </c>
      <c r="AL823" s="236">
        <f>Заполните_Список!AF732</f>
        <v>0</v>
      </c>
      <c r="AM823" s="236">
        <f>Заполните_Список!AG732</f>
        <v>0</v>
      </c>
      <c r="AN823" s="236">
        <f>Заполните_Список!AH732</f>
        <v>0</v>
      </c>
      <c r="AO823" s="236">
        <f>Заполните_Список!AI732</f>
        <v>0</v>
      </c>
      <c r="AP823" s="236">
        <f>Заполните_Список!AJ732</f>
        <v>0</v>
      </c>
      <c r="AQ823" s="236">
        <f>Заполните_Список!AK732</f>
        <v>0</v>
      </c>
    </row>
    <row r="824" spans="1:43" ht="18.75" customHeight="1">
      <c r="A824" s="243">
        <f>Заполните_Список!$B733</f>
        <v>821</v>
      </c>
      <c r="B824" s="244">
        <f>Заполните_Список!$C734</f>
        <v>0</v>
      </c>
      <c r="C824" s="258" t="str">
        <f t="shared" si="39"/>
        <v/>
      </c>
      <c r="D824" s="244">
        <f>Заполните_Список!$G734</f>
        <v>0</v>
      </c>
      <c r="E824" s="236"/>
      <c r="F824" s="243">
        <f t="shared" si="40"/>
        <v>821</v>
      </c>
      <c r="G824" s="236" t="e">
        <f>LEFT(Заполните_Список!$F734,FIND(" ",Заполните_Список!$F734,1)-1)</f>
        <v>#VALUE!</v>
      </c>
      <c r="H824" s="236" t="e">
        <f>MID(Заполните_Список!$F734,FIND(" ",Заполните_Список!$F734,1)+1,(FIND(" ",Заполните_Список!$F734,FIND(" ",Заполните_Список!$F734,1)+1)-FIND(" ",Заполните_Список!$F734,1))-1)</f>
        <v>#VALUE!</v>
      </c>
      <c r="I824" s="236" t="e">
        <f>RIGHT(Заполните_Список!$F734,LEN(Заполните_Список!$F734)-(FIND(" ",Заполните_Список!$F734,FIND(" ",Заполните_Список!$F734,1)+1)))</f>
        <v>#VALUE!</v>
      </c>
      <c r="J824" s="236"/>
      <c r="K824" s="347"/>
      <c r="L824" s="236"/>
      <c r="M824" s="236">
        <f>Заполните_Список!L734</f>
        <v>0</v>
      </c>
      <c r="N824" s="259" t="str">
        <f t="shared" si="41"/>
        <v/>
      </c>
      <c r="O824" s="236">
        <f>Заполните_Список!I734</f>
        <v>0</v>
      </c>
      <c r="P824" s="243"/>
      <c r="Q824" s="243"/>
      <c r="R824" s="243"/>
      <c r="S824" s="243"/>
      <c r="T824" s="236">
        <f>Заполните_Список!N733</f>
        <v>0</v>
      </c>
      <c r="U824" s="236">
        <f>Заполните_Список!O733</f>
        <v>0</v>
      </c>
      <c r="V824" s="236">
        <f>Заполните_Список!P733</f>
        <v>0</v>
      </c>
      <c r="W824" s="236">
        <f>Заполните_Список!Q733</f>
        <v>0</v>
      </c>
      <c r="X824" s="236">
        <f>Заполните_Список!R733</f>
        <v>0</v>
      </c>
      <c r="Y824" s="236">
        <f>Заполните_Список!S733</f>
        <v>0</v>
      </c>
      <c r="Z824" s="236">
        <f>Заполните_Список!T733</f>
        <v>0</v>
      </c>
      <c r="AA824" s="236">
        <f>Заполните_Список!U733</f>
        <v>0</v>
      </c>
      <c r="AB824" s="236">
        <f>Заполните_Список!V733</f>
        <v>0</v>
      </c>
      <c r="AC824" s="236">
        <f>Заполните_Список!W733</f>
        <v>0</v>
      </c>
      <c r="AD824" s="236">
        <f>Заполните_Список!X733</f>
        <v>0</v>
      </c>
      <c r="AE824" s="236">
        <f>Заполните_Список!Y733</f>
        <v>0</v>
      </c>
      <c r="AF824" s="236">
        <f>Заполните_Список!Z733</f>
        <v>0</v>
      </c>
      <c r="AG824" s="236">
        <f>Заполните_Список!AA733</f>
        <v>0</v>
      </c>
      <c r="AH824" s="236">
        <f>Заполните_Список!AB733</f>
        <v>0</v>
      </c>
      <c r="AI824" s="236">
        <f>Заполните_Список!AC733</f>
        <v>0</v>
      </c>
      <c r="AJ824" s="236">
        <f>Заполните_Список!AD733</f>
        <v>0</v>
      </c>
      <c r="AK824" s="236">
        <f>Заполните_Список!AE733</f>
        <v>0</v>
      </c>
      <c r="AL824" s="236">
        <f>Заполните_Список!AF733</f>
        <v>0</v>
      </c>
      <c r="AM824" s="236">
        <f>Заполните_Список!AG733</f>
        <v>0</v>
      </c>
      <c r="AN824" s="236">
        <f>Заполните_Список!AH733</f>
        <v>0</v>
      </c>
      <c r="AO824" s="236">
        <f>Заполните_Список!AI733</f>
        <v>0</v>
      </c>
      <c r="AP824" s="236">
        <f>Заполните_Список!AJ733</f>
        <v>0</v>
      </c>
      <c r="AQ824" s="236">
        <f>Заполните_Список!AK733</f>
        <v>0</v>
      </c>
    </row>
    <row r="825" spans="1:43" ht="18.75" customHeight="1">
      <c r="A825" s="243">
        <f>Заполните_Список!$B734</f>
        <v>822</v>
      </c>
      <c r="B825" s="244">
        <f>Заполните_Список!$C735</f>
        <v>0</v>
      </c>
      <c r="C825" s="258" t="str">
        <f t="shared" si="39"/>
        <v/>
      </c>
      <c r="D825" s="244">
        <f>Заполните_Список!$G735</f>
        <v>0</v>
      </c>
      <c r="E825" s="236"/>
      <c r="F825" s="243">
        <f t="shared" si="40"/>
        <v>822</v>
      </c>
      <c r="G825" s="236" t="e">
        <f>LEFT(Заполните_Список!$F735,FIND(" ",Заполните_Список!$F735,1)-1)</f>
        <v>#VALUE!</v>
      </c>
      <c r="H825" s="236" t="e">
        <f>MID(Заполните_Список!$F735,FIND(" ",Заполните_Список!$F735,1)+1,(FIND(" ",Заполните_Список!$F735,FIND(" ",Заполните_Список!$F735,1)+1)-FIND(" ",Заполните_Список!$F735,1))-1)</f>
        <v>#VALUE!</v>
      </c>
      <c r="I825" s="236" t="e">
        <f>RIGHT(Заполните_Список!$F735,LEN(Заполните_Список!$F735)-(FIND(" ",Заполните_Список!$F735,FIND(" ",Заполните_Список!$F735,1)+1)))</f>
        <v>#VALUE!</v>
      </c>
      <c r="J825" s="236"/>
      <c r="K825" s="347"/>
      <c r="L825" s="236"/>
      <c r="M825" s="236">
        <f>Заполните_Список!L735</f>
        <v>0</v>
      </c>
      <c r="N825" s="259" t="str">
        <f t="shared" si="41"/>
        <v/>
      </c>
      <c r="O825" s="236">
        <f>Заполните_Список!I735</f>
        <v>0</v>
      </c>
      <c r="P825" s="243"/>
      <c r="Q825" s="243"/>
      <c r="R825" s="243"/>
      <c r="S825" s="243"/>
      <c r="T825" s="236">
        <f>Заполните_Список!N734</f>
        <v>0</v>
      </c>
      <c r="U825" s="236">
        <f>Заполните_Список!O734</f>
        <v>0</v>
      </c>
      <c r="V825" s="236">
        <f>Заполните_Список!P734</f>
        <v>0</v>
      </c>
      <c r="W825" s="236">
        <f>Заполните_Список!Q734</f>
        <v>0</v>
      </c>
      <c r="X825" s="236">
        <f>Заполните_Список!R734</f>
        <v>0</v>
      </c>
      <c r="Y825" s="236">
        <f>Заполните_Список!S734</f>
        <v>0</v>
      </c>
      <c r="Z825" s="236">
        <f>Заполните_Список!T734</f>
        <v>0</v>
      </c>
      <c r="AA825" s="236">
        <f>Заполните_Список!U734</f>
        <v>0</v>
      </c>
      <c r="AB825" s="236">
        <f>Заполните_Список!V734</f>
        <v>0</v>
      </c>
      <c r="AC825" s="236">
        <f>Заполните_Список!W734</f>
        <v>0</v>
      </c>
      <c r="AD825" s="236">
        <f>Заполните_Список!X734</f>
        <v>0</v>
      </c>
      <c r="AE825" s="236">
        <f>Заполните_Список!Y734</f>
        <v>0</v>
      </c>
      <c r="AF825" s="236">
        <f>Заполните_Список!Z734</f>
        <v>0</v>
      </c>
      <c r="AG825" s="236">
        <f>Заполните_Список!AA734</f>
        <v>0</v>
      </c>
      <c r="AH825" s="236">
        <f>Заполните_Список!AB734</f>
        <v>0</v>
      </c>
      <c r="AI825" s="236">
        <f>Заполните_Список!AC734</f>
        <v>0</v>
      </c>
      <c r="AJ825" s="236">
        <f>Заполните_Список!AD734</f>
        <v>0</v>
      </c>
      <c r="AK825" s="236">
        <f>Заполните_Список!AE734</f>
        <v>0</v>
      </c>
      <c r="AL825" s="236">
        <f>Заполните_Список!AF734</f>
        <v>0</v>
      </c>
      <c r="AM825" s="236">
        <f>Заполните_Список!AG734</f>
        <v>0</v>
      </c>
      <c r="AN825" s="236">
        <f>Заполните_Список!AH734</f>
        <v>0</v>
      </c>
      <c r="AO825" s="236">
        <f>Заполните_Список!AI734</f>
        <v>0</v>
      </c>
      <c r="AP825" s="236">
        <f>Заполните_Список!AJ734</f>
        <v>0</v>
      </c>
      <c r="AQ825" s="236">
        <f>Заполните_Список!AK734</f>
        <v>0</v>
      </c>
    </row>
    <row r="826" spans="1:43" ht="18.75" customHeight="1">
      <c r="A826" s="243">
        <f>Заполните_Список!$B735</f>
        <v>823</v>
      </c>
      <c r="B826" s="244">
        <f>Заполните_Список!$C736</f>
        <v>0</v>
      </c>
      <c r="C826" s="258" t="str">
        <f t="shared" si="39"/>
        <v/>
      </c>
      <c r="D826" s="244">
        <f>Заполните_Список!$G736</f>
        <v>0</v>
      </c>
      <c r="E826" s="236"/>
      <c r="F826" s="243">
        <f t="shared" si="40"/>
        <v>823</v>
      </c>
      <c r="G826" s="236" t="e">
        <f>LEFT(Заполните_Список!$F736,FIND(" ",Заполните_Список!$F736,1)-1)</f>
        <v>#VALUE!</v>
      </c>
      <c r="H826" s="236" t="e">
        <f>MID(Заполните_Список!$F736,FIND(" ",Заполните_Список!$F736,1)+1,(FIND(" ",Заполните_Список!$F736,FIND(" ",Заполните_Список!$F736,1)+1)-FIND(" ",Заполните_Список!$F736,1))-1)</f>
        <v>#VALUE!</v>
      </c>
      <c r="I826" s="236" t="e">
        <f>RIGHT(Заполните_Список!$F736,LEN(Заполните_Список!$F736)-(FIND(" ",Заполните_Список!$F736,FIND(" ",Заполните_Список!$F736,1)+1)))</f>
        <v>#VALUE!</v>
      </c>
      <c r="J826" s="236"/>
      <c r="K826" s="347"/>
      <c r="L826" s="236"/>
      <c r="M826" s="236">
        <f>Заполните_Список!L736</f>
        <v>0</v>
      </c>
      <c r="N826" s="259" t="str">
        <f t="shared" si="41"/>
        <v/>
      </c>
      <c r="O826" s="236">
        <f>Заполните_Список!I736</f>
        <v>0</v>
      </c>
      <c r="P826" s="243"/>
      <c r="Q826" s="243"/>
      <c r="R826" s="243"/>
      <c r="S826" s="243"/>
      <c r="T826" s="236">
        <f>Заполните_Список!N735</f>
        <v>0</v>
      </c>
      <c r="U826" s="236">
        <f>Заполните_Список!O735</f>
        <v>0</v>
      </c>
      <c r="V826" s="236">
        <f>Заполните_Список!P735</f>
        <v>0</v>
      </c>
      <c r="W826" s="236">
        <f>Заполните_Список!Q735</f>
        <v>0</v>
      </c>
      <c r="X826" s="236">
        <f>Заполните_Список!R735</f>
        <v>0</v>
      </c>
      <c r="Y826" s="236">
        <f>Заполните_Список!S735</f>
        <v>0</v>
      </c>
      <c r="Z826" s="236">
        <f>Заполните_Список!T735</f>
        <v>0</v>
      </c>
      <c r="AA826" s="236">
        <f>Заполните_Список!U735</f>
        <v>0</v>
      </c>
      <c r="AB826" s="236">
        <f>Заполните_Список!V735</f>
        <v>0</v>
      </c>
      <c r="AC826" s="236">
        <f>Заполните_Список!W735</f>
        <v>0</v>
      </c>
      <c r="AD826" s="236">
        <f>Заполните_Список!X735</f>
        <v>0</v>
      </c>
      <c r="AE826" s="236">
        <f>Заполните_Список!Y735</f>
        <v>0</v>
      </c>
      <c r="AF826" s="236">
        <f>Заполните_Список!Z735</f>
        <v>0</v>
      </c>
      <c r="AG826" s="236">
        <f>Заполните_Список!AA735</f>
        <v>0</v>
      </c>
      <c r="AH826" s="236">
        <f>Заполните_Список!AB735</f>
        <v>0</v>
      </c>
      <c r="AI826" s="236">
        <f>Заполните_Список!AC735</f>
        <v>0</v>
      </c>
      <c r="AJ826" s="236">
        <f>Заполните_Список!AD735</f>
        <v>0</v>
      </c>
      <c r="AK826" s="236">
        <f>Заполните_Список!AE735</f>
        <v>0</v>
      </c>
      <c r="AL826" s="236">
        <f>Заполните_Список!AF735</f>
        <v>0</v>
      </c>
      <c r="AM826" s="236">
        <f>Заполните_Список!AG735</f>
        <v>0</v>
      </c>
      <c r="AN826" s="236">
        <f>Заполните_Список!AH735</f>
        <v>0</v>
      </c>
      <c r="AO826" s="236">
        <f>Заполните_Список!AI735</f>
        <v>0</v>
      </c>
      <c r="AP826" s="236">
        <f>Заполните_Список!AJ735</f>
        <v>0</v>
      </c>
      <c r="AQ826" s="236">
        <f>Заполните_Список!AK735</f>
        <v>0</v>
      </c>
    </row>
    <row r="827" spans="1:43" ht="18.75" customHeight="1">
      <c r="A827" s="243">
        <f>Заполните_Список!$B736</f>
        <v>824</v>
      </c>
      <c r="B827" s="244">
        <f>Заполните_Список!$C737</f>
        <v>0</v>
      </c>
      <c r="C827" s="258" t="str">
        <f t="shared" si="39"/>
        <v/>
      </c>
      <c r="D827" s="244">
        <f>Заполните_Список!$G737</f>
        <v>0</v>
      </c>
      <c r="E827" s="236"/>
      <c r="F827" s="243">
        <f t="shared" si="40"/>
        <v>824</v>
      </c>
      <c r="G827" s="236" t="e">
        <f>LEFT(Заполните_Список!$F737,FIND(" ",Заполните_Список!$F737,1)-1)</f>
        <v>#VALUE!</v>
      </c>
      <c r="H827" s="236" t="e">
        <f>MID(Заполните_Список!$F737,FIND(" ",Заполните_Список!$F737,1)+1,(FIND(" ",Заполните_Список!$F737,FIND(" ",Заполните_Список!$F737,1)+1)-FIND(" ",Заполните_Список!$F737,1))-1)</f>
        <v>#VALUE!</v>
      </c>
      <c r="I827" s="236" t="e">
        <f>RIGHT(Заполните_Список!$F737,LEN(Заполните_Список!$F737)-(FIND(" ",Заполните_Список!$F737,FIND(" ",Заполните_Список!$F737,1)+1)))</f>
        <v>#VALUE!</v>
      </c>
      <c r="J827" s="236"/>
      <c r="K827" s="347"/>
      <c r="L827" s="236"/>
      <c r="M827" s="236">
        <f>Заполните_Список!L737</f>
        <v>0</v>
      </c>
      <c r="N827" s="259" t="str">
        <f t="shared" si="41"/>
        <v/>
      </c>
      <c r="O827" s="236">
        <f>Заполните_Список!I737</f>
        <v>0</v>
      </c>
      <c r="P827" s="243"/>
      <c r="Q827" s="243"/>
      <c r="R827" s="243"/>
      <c r="S827" s="243"/>
      <c r="T827" s="236">
        <f>Заполните_Список!N736</f>
        <v>0</v>
      </c>
      <c r="U827" s="236">
        <f>Заполните_Список!O736</f>
        <v>0</v>
      </c>
      <c r="V827" s="236">
        <f>Заполните_Список!P736</f>
        <v>0</v>
      </c>
      <c r="W827" s="236">
        <f>Заполните_Список!Q736</f>
        <v>0</v>
      </c>
      <c r="X827" s="236">
        <f>Заполните_Список!R736</f>
        <v>0</v>
      </c>
      <c r="Y827" s="236">
        <f>Заполните_Список!S736</f>
        <v>0</v>
      </c>
      <c r="Z827" s="236">
        <f>Заполните_Список!T736</f>
        <v>0</v>
      </c>
      <c r="AA827" s="236">
        <f>Заполните_Список!U736</f>
        <v>0</v>
      </c>
      <c r="AB827" s="236">
        <f>Заполните_Список!V736</f>
        <v>0</v>
      </c>
      <c r="AC827" s="236">
        <f>Заполните_Список!W736</f>
        <v>0</v>
      </c>
      <c r="AD827" s="236">
        <f>Заполните_Список!X736</f>
        <v>0</v>
      </c>
      <c r="AE827" s="236">
        <f>Заполните_Список!Y736</f>
        <v>0</v>
      </c>
      <c r="AF827" s="236">
        <f>Заполните_Список!Z736</f>
        <v>0</v>
      </c>
      <c r="AG827" s="236">
        <f>Заполните_Список!AA736</f>
        <v>0</v>
      </c>
      <c r="AH827" s="236">
        <f>Заполните_Список!AB736</f>
        <v>0</v>
      </c>
      <c r="AI827" s="236">
        <f>Заполните_Список!AC736</f>
        <v>0</v>
      </c>
      <c r="AJ827" s="236">
        <f>Заполните_Список!AD736</f>
        <v>0</v>
      </c>
      <c r="AK827" s="236">
        <f>Заполните_Список!AE736</f>
        <v>0</v>
      </c>
      <c r="AL827" s="236">
        <f>Заполните_Список!AF736</f>
        <v>0</v>
      </c>
      <c r="AM827" s="236">
        <f>Заполните_Список!AG736</f>
        <v>0</v>
      </c>
      <c r="AN827" s="236">
        <f>Заполните_Список!AH736</f>
        <v>0</v>
      </c>
      <c r="AO827" s="236">
        <f>Заполните_Список!AI736</f>
        <v>0</v>
      </c>
      <c r="AP827" s="236">
        <f>Заполните_Список!AJ736</f>
        <v>0</v>
      </c>
      <c r="AQ827" s="236">
        <f>Заполните_Список!AK736</f>
        <v>0</v>
      </c>
    </row>
    <row r="828" spans="1:43" ht="18.75" customHeight="1">
      <c r="A828" s="243">
        <f>Заполните_Список!$B737</f>
        <v>825</v>
      </c>
      <c r="B828" s="244">
        <f>Заполните_Список!$C738</f>
        <v>0</v>
      </c>
      <c r="C828" s="258" t="str">
        <f t="shared" si="39"/>
        <v/>
      </c>
      <c r="D828" s="244">
        <f>Заполните_Список!$G738</f>
        <v>0</v>
      </c>
      <c r="E828" s="236"/>
      <c r="F828" s="243">
        <f t="shared" si="40"/>
        <v>825</v>
      </c>
      <c r="G828" s="236" t="e">
        <f>LEFT(Заполните_Список!$F738,FIND(" ",Заполните_Список!$F738,1)-1)</f>
        <v>#VALUE!</v>
      </c>
      <c r="H828" s="236" t="e">
        <f>MID(Заполните_Список!$F738,FIND(" ",Заполните_Список!$F738,1)+1,(FIND(" ",Заполните_Список!$F738,FIND(" ",Заполните_Список!$F738,1)+1)-FIND(" ",Заполните_Список!$F738,1))-1)</f>
        <v>#VALUE!</v>
      </c>
      <c r="I828" s="236" t="e">
        <f>RIGHT(Заполните_Список!$F738,LEN(Заполните_Список!$F738)-(FIND(" ",Заполните_Список!$F738,FIND(" ",Заполните_Список!$F738,1)+1)))</f>
        <v>#VALUE!</v>
      </c>
      <c r="J828" s="236"/>
      <c r="K828" s="347"/>
      <c r="L828" s="236"/>
      <c r="M828" s="236">
        <f>Заполните_Список!L738</f>
        <v>0</v>
      </c>
      <c r="N828" s="259" t="str">
        <f t="shared" si="41"/>
        <v/>
      </c>
      <c r="O828" s="236">
        <f>Заполните_Список!I738</f>
        <v>0</v>
      </c>
      <c r="P828" s="243"/>
      <c r="Q828" s="243"/>
      <c r="R828" s="243"/>
      <c r="S828" s="243"/>
      <c r="T828" s="236">
        <f>Заполните_Список!N737</f>
        <v>0</v>
      </c>
      <c r="U828" s="236">
        <f>Заполните_Список!O737</f>
        <v>0</v>
      </c>
      <c r="V828" s="236">
        <f>Заполните_Список!P737</f>
        <v>0</v>
      </c>
      <c r="W828" s="236">
        <f>Заполните_Список!Q737</f>
        <v>0</v>
      </c>
      <c r="X828" s="236">
        <f>Заполните_Список!R737</f>
        <v>0</v>
      </c>
      <c r="Y828" s="236">
        <f>Заполните_Список!S737</f>
        <v>0</v>
      </c>
      <c r="Z828" s="236">
        <f>Заполните_Список!T737</f>
        <v>0</v>
      </c>
      <c r="AA828" s="236">
        <f>Заполните_Список!U737</f>
        <v>0</v>
      </c>
      <c r="AB828" s="236">
        <f>Заполните_Список!V737</f>
        <v>0</v>
      </c>
      <c r="AC828" s="236">
        <f>Заполните_Список!W737</f>
        <v>0</v>
      </c>
      <c r="AD828" s="236">
        <f>Заполните_Список!X737</f>
        <v>0</v>
      </c>
      <c r="AE828" s="236">
        <f>Заполните_Список!Y737</f>
        <v>0</v>
      </c>
      <c r="AF828" s="236">
        <f>Заполните_Список!Z737</f>
        <v>0</v>
      </c>
      <c r="AG828" s="236">
        <f>Заполните_Список!AA737</f>
        <v>0</v>
      </c>
      <c r="AH828" s="236">
        <f>Заполните_Список!AB737</f>
        <v>0</v>
      </c>
      <c r="AI828" s="236">
        <f>Заполните_Список!AC737</f>
        <v>0</v>
      </c>
      <c r="AJ828" s="236">
        <f>Заполните_Список!AD737</f>
        <v>0</v>
      </c>
      <c r="AK828" s="236">
        <f>Заполните_Список!AE737</f>
        <v>0</v>
      </c>
      <c r="AL828" s="236">
        <f>Заполните_Список!AF737</f>
        <v>0</v>
      </c>
      <c r="AM828" s="236">
        <f>Заполните_Список!AG737</f>
        <v>0</v>
      </c>
      <c r="AN828" s="236">
        <f>Заполните_Список!AH737</f>
        <v>0</v>
      </c>
      <c r="AO828" s="236">
        <f>Заполните_Список!AI737</f>
        <v>0</v>
      </c>
      <c r="AP828" s="236">
        <f>Заполните_Список!AJ737</f>
        <v>0</v>
      </c>
      <c r="AQ828" s="236">
        <f>Заполните_Список!AK737</f>
        <v>0</v>
      </c>
    </row>
    <row r="829" spans="1:43" ht="18.75" customHeight="1">
      <c r="A829" s="243">
        <f>Заполните_Список!$B738</f>
        <v>826</v>
      </c>
      <c r="B829" s="244">
        <f>Заполните_Список!$C739</f>
        <v>0</v>
      </c>
      <c r="C829" s="258" t="str">
        <f t="shared" si="39"/>
        <v/>
      </c>
      <c r="D829" s="244">
        <f>Заполните_Список!$G739</f>
        <v>0</v>
      </c>
      <c r="E829" s="236"/>
      <c r="F829" s="243">
        <f t="shared" si="40"/>
        <v>826</v>
      </c>
      <c r="G829" s="236" t="e">
        <f>LEFT(Заполните_Список!$F739,FIND(" ",Заполните_Список!$F739,1)-1)</f>
        <v>#VALUE!</v>
      </c>
      <c r="H829" s="236" t="e">
        <f>MID(Заполните_Список!$F739,FIND(" ",Заполните_Список!$F739,1)+1,(FIND(" ",Заполните_Список!$F739,FIND(" ",Заполните_Список!$F739,1)+1)-FIND(" ",Заполните_Список!$F739,1))-1)</f>
        <v>#VALUE!</v>
      </c>
      <c r="I829" s="236" t="e">
        <f>RIGHT(Заполните_Список!$F739,LEN(Заполните_Список!$F739)-(FIND(" ",Заполните_Список!$F739,FIND(" ",Заполните_Список!$F739,1)+1)))</f>
        <v>#VALUE!</v>
      </c>
      <c r="J829" s="236"/>
      <c r="K829" s="347"/>
      <c r="L829" s="236"/>
      <c r="M829" s="236">
        <f>Заполните_Список!L739</f>
        <v>0</v>
      </c>
      <c r="N829" s="259" t="str">
        <f t="shared" si="41"/>
        <v/>
      </c>
      <c r="O829" s="236">
        <f>Заполните_Список!I739</f>
        <v>0</v>
      </c>
      <c r="P829" s="243"/>
      <c r="Q829" s="243"/>
      <c r="R829" s="243"/>
      <c r="S829" s="243"/>
      <c r="T829" s="236">
        <f>Заполните_Список!N738</f>
        <v>0</v>
      </c>
      <c r="U829" s="236">
        <f>Заполните_Список!O738</f>
        <v>0</v>
      </c>
      <c r="V829" s="236">
        <f>Заполните_Список!P738</f>
        <v>0</v>
      </c>
      <c r="W829" s="236">
        <f>Заполните_Список!Q738</f>
        <v>0</v>
      </c>
      <c r="X829" s="236">
        <f>Заполните_Список!R738</f>
        <v>0</v>
      </c>
      <c r="Y829" s="236">
        <f>Заполните_Список!S738</f>
        <v>0</v>
      </c>
      <c r="Z829" s="236">
        <f>Заполните_Список!T738</f>
        <v>0</v>
      </c>
      <c r="AA829" s="236">
        <f>Заполните_Список!U738</f>
        <v>0</v>
      </c>
      <c r="AB829" s="236">
        <f>Заполните_Список!V738</f>
        <v>0</v>
      </c>
      <c r="AC829" s="236">
        <f>Заполните_Список!W738</f>
        <v>0</v>
      </c>
      <c r="AD829" s="236">
        <f>Заполните_Список!X738</f>
        <v>0</v>
      </c>
      <c r="AE829" s="236">
        <f>Заполните_Список!Y738</f>
        <v>0</v>
      </c>
      <c r="AF829" s="236">
        <f>Заполните_Список!Z738</f>
        <v>0</v>
      </c>
      <c r="AG829" s="236">
        <f>Заполните_Список!AA738</f>
        <v>0</v>
      </c>
      <c r="AH829" s="236">
        <f>Заполните_Список!AB738</f>
        <v>0</v>
      </c>
      <c r="AI829" s="236">
        <f>Заполните_Список!AC738</f>
        <v>0</v>
      </c>
      <c r="AJ829" s="236">
        <f>Заполните_Список!AD738</f>
        <v>0</v>
      </c>
      <c r="AK829" s="236">
        <f>Заполните_Список!AE738</f>
        <v>0</v>
      </c>
      <c r="AL829" s="236">
        <f>Заполните_Список!AF738</f>
        <v>0</v>
      </c>
      <c r="AM829" s="236">
        <f>Заполните_Список!AG738</f>
        <v>0</v>
      </c>
      <c r="AN829" s="236">
        <f>Заполните_Список!AH738</f>
        <v>0</v>
      </c>
      <c r="AO829" s="236">
        <f>Заполните_Список!AI738</f>
        <v>0</v>
      </c>
      <c r="AP829" s="236">
        <f>Заполните_Список!AJ738</f>
        <v>0</v>
      </c>
      <c r="AQ829" s="236">
        <f>Заполните_Список!AK738</f>
        <v>0</v>
      </c>
    </row>
    <row r="830" spans="1:43" ht="18.75" customHeight="1">
      <c r="A830" s="243">
        <f>Заполните_Список!$B739</f>
        <v>827</v>
      </c>
      <c r="B830" s="244">
        <f>Заполните_Список!$C740</f>
        <v>0</v>
      </c>
      <c r="C830" s="258" t="str">
        <f t="shared" si="39"/>
        <v/>
      </c>
      <c r="D830" s="244">
        <f>Заполните_Список!$G740</f>
        <v>0</v>
      </c>
      <c r="E830" s="236"/>
      <c r="F830" s="243">
        <f t="shared" si="40"/>
        <v>827</v>
      </c>
      <c r="G830" s="236" t="e">
        <f>LEFT(Заполните_Список!$F740,FIND(" ",Заполните_Список!$F740,1)-1)</f>
        <v>#VALUE!</v>
      </c>
      <c r="H830" s="236" t="e">
        <f>MID(Заполните_Список!$F740,FIND(" ",Заполните_Список!$F740,1)+1,(FIND(" ",Заполните_Список!$F740,FIND(" ",Заполните_Список!$F740,1)+1)-FIND(" ",Заполните_Список!$F740,1))-1)</f>
        <v>#VALUE!</v>
      </c>
      <c r="I830" s="236" t="e">
        <f>RIGHT(Заполните_Список!$F740,LEN(Заполните_Список!$F740)-(FIND(" ",Заполните_Список!$F740,FIND(" ",Заполните_Список!$F740,1)+1)))</f>
        <v>#VALUE!</v>
      </c>
      <c r="J830" s="236"/>
      <c r="K830" s="347"/>
      <c r="L830" s="236"/>
      <c r="M830" s="236">
        <f>Заполните_Список!L740</f>
        <v>0</v>
      </c>
      <c r="N830" s="259" t="str">
        <f t="shared" si="41"/>
        <v/>
      </c>
      <c r="O830" s="236">
        <f>Заполните_Список!I740</f>
        <v>0</v>
      </c>
      <c r="P830" s="243"/>
      <c r="Q830" s="243"/>
      <c r="R830" s="243"/>
      <c r="S830" s="243"/>
      <c r="T830" s="236">
        <f>Заполните_Список!N739</f>
        <v>0</v>
      </c>
      <c r="U830" s="236">
        <f>Заполните_Список!O739</f>
        <v>0</v>
      </c>
      <c r="V830" s="236">
        <f>Заполните_Список!P739</f>
        <v>0</v>
      </c>
      <c r="W830" s="236">
        <f>Заполните_Список!Q739</f>
        <v>0</v>
      </c>
      <c r="X830" s="236">
        <f>Заполните_Список!R739</f>
        <v>0</v>
      </c>
      <c r="Y830" s="236">
        <f>Заполните_Список!S739</f>
        <v>0</v>
      </c>
      <c r="Z830" s="236">
        <f>Заполните_Список!T739</f>
        <v>0</v>
      </c>
      <c r="AA830" s="236">
        <f>Заполните_Список!U739</f>
        <v>0</v>
      </c>
      <c r="AB830" s="236">
        <f>Заполните_Список!V739</f>
        <v>0</v>
      </c>
      <c r="AC830" s="236">
        <f>Заполните_Список!W739</f>
        <v>0</v>
      </c>
      <c r="AD830" s="236">
        <f>Заполните_Список!X739</f>
        <v>0</v>
      </c>
      <c r="AE830" s="236">
        <f>Заполните_Список!Y739</f>
        <v>0</v>
      </c>
      <c r="AF830" s="236">
        <f>Заполните_Список!Z739</f>
        <v>0</v>
      </c>
      <c r="AG830" s="236">
        <f>Заполните_Список!AA739</f>
        <v>0</v>
      </c>
      <c r="AH830" s="236">
        <f>Заполните_Список!AB739</f>
        <v>0</v>
      </c>
      <c r="AI830" s="236">
        <f>Заполните_Список!AC739</f>
        <v>0</v>
      </c>
      <c r="AJ830" s="236">
        <f>Заполните_Список!AD739</f>
        <v>0</v>
      </c>
      <c r="AK830" s="236">
        <f>Заполните_Список!AE739</f>
        <v>0</v>
      </c>
      <c r="AL830" s="236">
        <f>Заполните_Список!AF739</f>
        <v>0</v>
      </c>
      <c r="AM830" s="236">
        <f>Заполните_Список!AG739</f>
        <v>0</v>
      </c>
      <c r="AN830" s="236">
        <f>Заполните_Список!AH739</f>
        <v>0</v>
      </c>
      <c r="AO830" s="236">
        <f>Заполните_Список!AI739</f>
        <v>0</v>
      </c>
      <c r="AP830" s="236">
        <f>Заполните_Список!AJ739</f>
        <v>0</v>
      </c>
      <c r="AQ830" s="236">
        <f>Заполните_Список!AK739</f>
        <v>0</v>
      </c>
    </row>
    <row r="831" spans="1:43" ht="18.75" customHeight="1">
      <c r="A831" s="243">
        <f>Заполните_Список!$B740</f>
        <v>828</v>
      </c>
      <c r="B831" s="244">
        <f>Заполните_Список!$C741</f>
        <v>0</v>
      </c>
      <c r="C831" s="258" t="str">
        <f t="shared" si="39"/>
        <v/>
      </c>
      <c r="D831" s="244">
        <f>Заполните_Список!$G741</f>
        <v>0</v>
      </c>
      <c r="E831" s="236"/>
      <c r="F831" s="243">
        <f t="shared" si="40"/>
        <v>828</v>
      </c>
      <c r="G831" s="236" t="e">
        <f>LEFT(Заполните_Список!$F741,FIND(" ",Заполните_Список!$F741,1)-1)</f>
        <v>#VALUE!</v>
      </c>
      <c r="H831" s="236" t="e">
        <f>MID(Заполните_Список!$F741,FIND(" ",Заполните_Список!$F741,1)+1,(FIND(" ",Заполните_Список!$F741,FIND(" ",Заполните_Список!$F741,1)+1)-FIND(" ",Заполните_Список!$F741,1))-1)</f>
        <v>#VALUE!</v>
      </c>
      <c r="I831" s="236" t="e">
        <f>RIGHT(Заполните_Список!$F741,LEN(Заполните_Список!$F741)-(FIND(" ",Заполните_Список!$F741,FIND(" ",Заполните_Список!$F741,1)+1)))</f>
        <v>#VALUE!</v>
      </c>
      <c r="J831" s="236"/>
      <c r="K831" s="347"/>
      <c r="L831" s="236"/>
      <c r="M831" s="236">
        <f>Заполните_Список!L741</f>
        <v>0</v>
      </c>
      <c r="N831" s="259" t="str">
        <f t="shared" si="41"/>
        <v/>
      </c>
      <c r="O831" s="236">
        <f>Заполните_Список!I741</f>
        <v>0</v>
      </c>
      <c r="P831" s="243"/>
      <c r="Q831" s="243"/>
      <c r="R831" s="243"/>
      <c r="S831" s="243"/>
      <c r="T831" s="236">
        <f>Заполните_Список!N740</f>
        <v>0</v>
      </c>
      <c r="U831" s="236">
        <f>Заполните_Список!O740</f>
        <v>0</v>
      </c>
      <c r="V831" s="236">
        <f>Заполните_Список!P740</f>
        <v>0</v>
      </c>
      <c r="W831" s="236">
        <f>Заполните_Список!Q740</f>
        <v>0</v>
      </c>
      <c r="X831" s="236">
        <f>Заполните_Список!R740</f>
        <v>0</v>
      </c>
      <c r="Y831" s="236">
        <f>Заполните_Список!S740</f>
        <v>0</v>
      </c>
      <c r="Z831" s="236">
        <f>Заполните_Список!T740</f>
        <v>0</v>
      </c>
      <c r="AA831" s="236">
        <f>Заполните_Список!U740</f>
        <v>0</v>
      </c>
      <c r="AB831" s="236">
        <f>Заполните_Список!V740</f>
        <v>0</v>
      </c>
      <c r="AC831" s="236">
        <f>Заполните_Список!W740</f>
        <v>0</v>
      </c>
      <c r="AD831" s="236">
        <f>Заполните_Список!X740</f>
        <v>0</v>
      </c>
      <c r="AE831" s="236">
        <f>Заполните_Список!Y740</f>
        <v>0</v>
      </c>
      <c r="AF831" s="236">
        <f>Заполните_Список!Z740</f>
        <v>0</v>
      </c>
      <c r="AG831" s="236">
        <f>Заполните_Список!AA740</f>
        <v>0</v>
      </c>
      <c r="AH831" s="236">
        <f>Заполните_Список!AB740</f>
        <v>0</v>
      </c>
      <c r="AI831" s="236">
        <f>Заполните_Список!AC740</f>
        <v>0</v>
      </c>
      <c r="AJ831" s="236">
        <f>Заполните_Список!AD740</f>
        <v>0</v>
      </c>
      <c r="AK831" s="236">
        <f>Заполните_Список!AE740</f>
        <v>0</v>
      </c>
      <c r="AL831" s="236">
        <f>Заполните_Список!AF740</f>
        <v>0</v>
      </c>
      <c r="AM831" s="236">
        <f>Заполните_Список!AG740</f>
        <v>0</v>
      </c>
      <c r="AN831" s="236">
        <f>Заполните_Список!AH740</f>
        <v>0</v>
      </c>
      <c r="AO831" s="236">
        <f>Заполните_Список!AI740</f>
        <v>0</v>
      </c>
      <c r="AP831" s="236">
        <f>Заполните_Список!AJ740</f>
        <v>0</v>
      </c>
      <c r="AQ831" s="236">
        <f>Заполните_Список!AK740</f>
        <v>0</v>
      </c>
    </row>
    <row r="832" spans="1:43" ht="18.75" customHeight="1">
      <c r="A832" s="243">
        <f>Заполните_Список!$B741</f>
        <v>829</v>
      </c>
      <c r="B832" s="244">
        <f>Заполните_Список!$C742</f>
        <v>0</v>
      </c>
      <c r="C832" s="258" t="str">
        <f t="shared" si="39"/>
        <v/>
      </c>
      <c r="D832" s="244">
        <f>Заполните_Список!$G742</f>
        <v>0</v>
      </c>
      <c r="E832" s="236"/>
      <c r="F832" s="243">
        <f t="shared" si="40"/>
        <v>829</v>
      </c>
      <c r="G832" s="236" t="e">
        <f>LEFT(Заполните_Список!$F742,FIND(" ",Заполните_Список!$F742,1)-1)</f>
        <v>#VALUE!</v>
      </c>
      <c r="H832" s="236" t="e">
        <f>MID(Заполните_Список!$F742,FIND(" ",Заполните_Список!$F742,1)+1,(FIND(" ",Заполните_Список!$F742,FIND(" ",Заполните_Список!$F742,1)+1)-FIND(" ",Заполните_Список!$F742,1))-1)</f>
        <v>#VALUE!</v>
      </c>
      <c r="I832" s="236" t="e">
        <f>RIGHT(Заполните_Список!$F742,LEN(Заполните_Список!$F742)-(FIND(" ",Заполните_Список!$F742,FIND(" ",Заполните_Список!$F742,1)+1)))</f>
        <v>#VALUE!</v>
      </c>
      <c r="J832" s="236"/>
      <c r="K832" s="347"/>
      <c r="L832" s="236"/>
      <c r="M832" s="236">
        <f>Заполните_Список!L742</f>
        <v>0</v>
      </c>
      <c r="N832" s="259" t="str">
        <f t="shared" si="41"/>
        <v/>
      </c>
      <c r="O832" s="236">
        <f>Заполните_Список!I742</f>
        <v>0</v>
      </c>
      <c r="P832" s="243"/>
      <c r="Q832" s="243"/>
      <c r="R832" s="243"/>
      <c r="S832" s="243"/>
      <c r="T832" s="236">
        <f>Заполните_Список!N741</f>
        <v>0</v>
      </c>
      <c r="U832" s="236">
        <f>Заполните_Список!O741</f>
        <v>0</v>
      </c>
      <c r="V832" s="236">
        <f>Заполните_Список!P741</f>
        <v>0</v>
      </c>
      <c r="W832" s="236">
        <f>Заполните_Список!Q741</f>
        <v>0</v>
      </c>
      <c r="X832" s="236">
        <f>Заполните_Список!R741</f>
        <v>0</v>
      </c>
      <c r="Y832" s="236">
        <f>Заполните_Список!S741</f>
        <v>0</v>
      </c>
      <c r="Z832" s="236">
        <f>Заполните_Список!T741</f>
        <v>0</v>
      </c>
      <c r="AA832" s="236">
        <f>Заполните_Список!U741</f>
        <v>0</v>
      </c>
      <c r="AB832" s="236">
        <f>Заполните_Список!V741</f>
        <v>0</v>
      </c>
      <c r="AC832" s="236">
        <f>Заполните_Список!W741</f>
        <v>0</v>
      </c>
      <c r="AD832" s="236">
        <f>Заполните_Список!X741</f>
        <v>0</v>
      </c>
      <c r="AE832" s="236">
        <f>Заполните_Список!Y741</f>
        <v>0</v>
      </c>
      <c r="AF832" s="236">
        <f>Заполните_Список!Z741</f>
        <v>0</v>
      </c>
      <c r="AG832" s="236">
        <f>Заполните_Список!AA741</f>
        <v>0</v>
      </c>
      <c r="AH832" s="236">
        <f>Заполните_Список!AB741</f>
        <v>0</v>
      </c>
      <c r="AI832" s="236">
        <f>Заполните_Список!AC741</f>
        <v>0</v>
      </c>
      <c r="AJ832" s="236">
        <f>Заполните_Список!AD741</f>
        <v>0</v>
      </c>
      <c r="AK832" s="236">
        <f>Заполните_Список!AE741</f>
        <v>0</v>
      </c>
      <c r="AL832" s="236">
        <f>Заполните_Список!AF741</f>
        <v>0</v>
      </c>
      <c r="AM832" s="236">
        <f>Заполните_Список!AG741</f>
        <v>0</v>
      </c>
      <c r="AN832" s="236">
        <f>Заполните_Список!AH741</f>
        <v>0</v>
      </c>
      <c r="AO832" s="236">
        <f>Заполните_Список!AI741</f>
        <v>0</v>
      </c>
      <c r="AP832" s="236">
        <f>Заполните_Список!AJ741</f>
        <v>0</v>
      </c>
      <c r="AQ832" s="236">
        <f>Заполните_Список!AK741</f>
        <v>0</v>
      </c>
    </row>
    <row r="833" spans="1:43" ht="18.75" customHeight="1">
      <c r="A833" s="243">
        <f>Заполните_Список!$B742</f>
        <v>830</v>
      </c>
      <c r="B833" s="244">
        <f>Заполните_Список!$C743</f>
        <v>0</v>
      </c>
      <c r="C833" s="258" t="str">
        <f t="shared" si="39"/>
        <v/>
      </c>
      <c r="D833" s="244">
        <f>Заполните_Список!$G743</f>
        <v>0</v>
      </c>
      <c r="E833" s="236"/>
      <c r="F833" s="243">
        <f t="shared" si="40"/>
        <v>830</v>
      </c>
      <c r="G833" s="236" t="e">
        <f>LEFT(Заполните_Список!$F743,FIND(" ",Заполните_Список!$F743,1)-1)</f>
        <v>#VALUE!</v>
      </c>
      <c r="H833" s="236" t="e">
        <f>MID(Заполните_Список!$F743,FIND(" ",Заполните_Список!$F743,1)+1,(FIND(" ",Заполните_Список!$F743,FIND(" ",Заполните_Список!$F743,1)+1)-FIND(" ",Заполните_Список!$F743,1))-1)</f>
        <v>#VALUE!</v>
      </c>
      <c r="I833" s="236" t="e">
        <f>RIGHT(Заполните_Список!$F743,LEN(Заполните_Список!$F743)-(FIND(" ",Заполните_Список!$F743,FIND(" ",Заполните_Список!$F743,1)+1)))</f>
        <v>#VALUE!</v>
      </c>
      <c r="J833" s="236"/>
      <c r="K833" s="347"/>
      <c r="L833" s="236"/>
      <c r="M833" s="236">
        <f>Заполните_Список!L743</f>
        <v>0</v>
      </c>
      <c r="N833" s="259" t="str">
        <f t="shared" si="41"/>
        <v/>
      </c>
      <c r="O833" s="236">
        <f>Заполните_Список!I743</f>
        <v>0</v>
      </c>
      <c r="P833" s="243"/>
      <c r="Q833" s="243"/>
      <c r="R833" s="243"/>
      <c r="S833" s="243"/>
      <c r="T833" s="236">
        <f>Заполните_Список!N742</f>
        <v>0</v>
      </c>
      <c r="U833" s="236">
        <f>Заполните_Список!O742</f>
        <v>0</v>
      </c>
      <c r="V833" s="236">
        <f>Заполните_Список!P742</f>
        <v>0</v>
      </c>
      <c r="W833" s="236">
        <f>Заполните_Список!Q742</f>
        <v>0</v>
      </c>
      <c r="X833" s="236">
        <f>Заполните_Список!R742</f>
        <v>0</v>
      </c>
      <c r="Y833" s="236">
        <f>Заполните_Список!S742</f>
        <v>0</v>
      </c>
      <c r="Z833" s="236">
        <f>Заполните_Список!T742</f>
        <v>0</v>
      </c>
      <c r="AA833" s="236">
        <f>Заполните_Список!U742</f>
        <v>0</v>
      </c>
      <c r="AB833" s="236">
        <f>Заполните_Список!V742</f>
        <v>0</v>
      </c>
      <c r="AC833" s="236">
        <f>Заполните_Список!W742</f>
        <v>0</v>
      </c>
      <c r="AD833" s="236">
        <f>Заполните_Список!X742</f>
        <v>0</v>
      </c>
      <c r="AE833" s="236">
        <f>Заполните_Список!Y742</f>
        <v>0</v>
      </c>
      <c r="AF833" s="236">
        <f>Заполните_Список!Z742</f>
        <v>0</v>
      </c>
      <c r="AG833" s="236">
        <f>Заполните_Список!AA742</f>
        <v>0</v>
      </c>
      <c r="AH833" s="236">
        <f>Заполните_Список!AB742</f>
        <v>0</v>
      </c>
      <c r="AI833" s="236">
        <f>Заполните_Список!AC742</f>
        <v>0</v>
      </c>
      <c r="AJ833" s="236">
        <f>Заполните_Список!AD742</f>
        <v>0</v>
      </c>
      <c r="AK833" s="236">
        <f>Заполните_Список!AE742</f>
        <v>0</v>
      </c>
      <c r="AL833" s="236">
        <f>Заполните_Список!AF742</f>
        <v>0</v>
      </c>
      <c r="AM833" s="236">
        <f>Заполните_Список!AG742</f>
        <v>0</v>
      </c>
      <c r="AN833" s="236">
        <f>Заполните_Список!AH742</f>
        <v>0</v>
      </c>
      <c r="AO833" s="236">
        <f>Заполните_Список!AI742</f>
        <v>0</v>
      </c>
      <c r="AP833" s="236">
        <f>Заполните_Список!AJ742</f>
        <v>0</v>
      </c>
      <c r="AQ833" s="236">
        <f>Заполните_Список!AK742</f>
        <v>0</v>
      </c>
    </row>
    <row r="834" spans="1:43" ht="18.75" customHeight="1">
      <c r="A834" s="243">
        <f>Заполните_Список!$B743</f>
        <v>831</v>
      </c>
      <c r="B834" s="244">
        <f>Заполните_Список!$C744</f>
        <v>0</v>
      </c>
      <c r="C834" s="258" t="str">
        <f t="shared" si="39"/>
        <v/>
      </c>
      <c r="D834" s="244">
        <f>Заполните_Список!$G744</f>
        <v>0</v>
      </c>
      <c r="E834" s="236"/>
      <c r="F834" s="243">
        <f t="shared" si="40"/>
        <v>831</v>
      </c>
      <c r="G834" s="236" t="e">
        <f>LEFT(Заполните_Список!$F744,FIND(" ",Заполните_Список!$F744,1)-1)</f>
        <v>#VALUE!</v>
      </c>
      <c r="H834" s="236" t="e">
        <f>MID(Заполните_Список!$F744,FIND(" ",Заполните_Список!$F744,1)+1,(FIND(" ",Заполните_Список!$F744,FIND(" ",Заполните_Список!$F744,1)+1)-FIND(" ",Заполните_Список!$F744,1))-1)</f>
        <v>#VALUE!</v>
      </c>
      <c r="I834" s="236" t="e">
        <f>RIGHT(Заполните_Список!$F744,LEN(Заполните_Список!$F744)-(FIND(" ",Заполните_Список!$F744,FIND(" ",Заполните_Список!$F744,1)+1)))</f>
        <v>#VALUE!</v>
      </c>
      <c r="J834" s="236"/>
      <c r="K834" s="347"/>
      <c r="L834" s="236"/>
      <c r="M834" s="236">
        <f>Заполните_Список!L744</f>
        <v>0</v>
      </c>
      <c r="N834" s="259" t="str">
        <f t="shared" si="41"/>
        <v/>
      </c>
      <c r="O834" s="236">
        <f>Заполните_Список!I744</f>
        <v>0</v>
      </c>
      <c r="P834" s="243"/>
      <c r="Q834" s="243"/>
      <c r="R834" s="243"/>
      <c r="S834" s="243"/>
      <c r="T834" s="236">
        <f>Заполните_Список!N743</f>
        <v>0</v>
      </c>
      <c r="U834" s="236">
        <f>Заполните_Список!O743</f>
        <v>0</v>
      </c>
      <c r="V834" s="236">
        <f>Заполните_Список!P743</f>
        <v>0</v>
      </c>
      <c r="W834" s="236">
        <f>Заполните_Список!Q743</f>
        <v>0</v>
      </c>
      <c r="X834" s="236">
        <f>Заполните_Список!R743</f>
        <v>0</v>
      </c>
      <c r="Y834" s="236">
        <f>Заполните_Список!S743</f>
        <v>0</v>
      </c>
      <c r="Z834" s="236">
        <f>Заполните_Список!T743</f>
        <v>0</v>
      </c>
      <c r="AA834" s="236">
        <f>Заполните_Список!U743</f>
        <v>0</v>
      </c>
      <c r="AB834" s="236">
        <f>Заполните_Список!V743</f>
        <v>0</v>
      </c>
      <c r="AC834" s="236">
        <f>Заполните_Список!W743</f>
        <v>0</v>
      </c>
      <c r="AD834" s="236">
        <f>Заполните_Список!X743</f>
        <v>0</v>
      </c>
      <c r="AE834" s="236">
        <f>Заполните_Список!Y743</f>
        <v>0</v>
      </c>
      <c r="AF834" s="236">
        <f>Заполните_Список!Z743</f>
        <v>0</v>
      </c>
      <c r="AG834" s="236">
        <f>Заполните_Список!AA743</f>
        <v>0</v>
      </c>
      <c r="AH834" s="236">
        <f>Заполните_Список!AB743</f>
        <v>0</v>
      </c>
      <c r="AI834" s="236">
        <f>Заполните_Список!AC743</f>
        <v>0</v>
      </c>
      <c r="AJ834" s="236">
        <f>Заполните_Список!AD743</f>
        <v>0</v>
      </c>
      <c r="AK834" s="236">
        <f>Заполните_Список!AE743</f>
        <v>0</v>
      </c>
      <c r="AL834" s="236">
        <f>Заполните_Список!AF743</f>
        <v>0</v>
      </c>
      <c r="AM834" s="236">
        <f>Заполните_Список!AG743</f>
        <v>0</v>
      </c>
      <c r="AN834" s="236">
        <f>Заполните_Список!AH743</f>
        <v>0</v>
      </c>
      <c r="AO834" s="236">
        <f>Заполните_Список!AI743</f>
        <v>0</v>
      </c>
      <c r="AP834" s="236">
        <f>Заполните_Список!AJ743</f>
        <v>0</v>
      </c>
      <c r="AQ834" s="236">
        <f>Заполните_Список!AK743</f>
        <v>0</v>
      </c>
    </row>
    <row r="835" spans="1:43" ht="18.75" customHeight="1">
      <c r="A835" s="243">
        <f>Заполните_Список!$B744</f>
        <v>832</v>
      </c>
      <c r="B835" s="244">
        <f>Заполните_Список!$C745</f>
        <v>0</v>
      </c>
      <c r="C835" s="258" t="str">
        <f t="shared" si="39"/>
        <v/>
      </c>
      <c r="D835" s="244">
        <f>Заполните_Список!$G745</f>
        <v>0</v>
      </c>
      <c r="E835" s="236"/>
      <c r="F835" s="243">
        <f t="shared" si="40"/>
        <v>832</v>
      </c>
      <c r="G835" s="236" t="e">
        <f>LEFT(Заполните_Список!$F745,FIND(" ",Заполните_Список!$F745,1)-1)</f>
        <v>#VALUE!</v>
      </c>
      <c r="H835" s="236" t="e">
        <f>MID(Заполните_Список!$F745,FIND(" ",Заполните_Список!$F745,1)+1,(FIND(" ",Заполните_Список!$F745,FIND(" ",Заполните_Список!$F745,1)+1)-FIND(" ",Заполните_Список!$F745,1))-1)</f>
        <v>#VALUE!</v>
      </c>
      <c r="I835" s="236" t="e">
        <f>RIGHT(Заполните_Список!$F745,LEN(Заполните_Список!$F745)-(FIND(" ",Заполните_Список!$F745,FIND(" ",Заполните_Список!$F745,1)+1)))</f>
        <v>#VALUE!</v>
      </c>
      <c r="J835" s="236"/>
      <c r="K835" s="347"/>
      <c r="L835" s="236"/>
      <c r="M835" s="236">
        <f>Заполните_Список!L745</f>
        <v>0</v>
      </c>
      <c r="N835" s="259" t="str">
        <f t="shared" si="41"/>
        <v/>
      </c>
      <c r="O835" s="236">
        <f>Заполните_Список!I745</f>
        <v>0</v>
      </c>
      <c r="P835" s="243"/>
      <c r="Q835" s="243"/>
      <c r="R835" s="243"/>
      <c r="S835" s="243"/>
      <c r="T835" s="236">
        <f>Заполните_Список!N744</f>
        <v>0</v>
      </c>
      <c r="U835" s="236">
        <f>Заполните_Список!O744</f>
        <v>0</v>
      </c>
      <c r="V835" s="236">
        <f>Заполните_Список!P744</f>
        <v>0</v>
      </c>
      <c r="W835" s="236">
        <f>Заполните_Список!Q744</f>
        <v>0</v>
      </c>
      <c r="X835" s="236">
        <f>Заполните_Список!R744</f>
        <v>0</v>
      </c>
      <c r="Y835" s="236">
        <f>Заполните_Список!S744</f>
        <v>0</v>
      </c>
      <c r="Z835" s="236">
        <f>Заполните_Список!T744</f>
        <v>0</v>
      </c>
      <c r="AA835" s="236">
        <f>Заполните_Список!U744</f>
        <v>0</v>
      </c>
      <c r="AB835" s="236">
        <f>Заполните_Список!V744</f>
        <v>0</v>
      </c>
      <c r="AC835" s="236">
        <f>Заполните_Список!W744</f>
        <v>0</v>
      </c>
      <c r="AD835" s="236">
        <f>Заполните_Список!X744</f>
        <v>0</v>
      </c>
      <c r="AE835" s="236">
        <f>Заполните_Список!Y744</f>
        <v>0</v>
      </c>
      <c r="AF835" s="236">
        <f>Заполните_Список!Z744</f>
        <v>0</v>
      </c>
      <c r="AG835" s="236">
        <f>Заполните_Список!AA744</f>
        <v>0</v>
      </c>
      <c r="AH835" s="236">
        <f>Заполните_Список!AB744</f>
        <v>0</v>
      </c>
      <c r="AI835" s="236">
        <f>Заполните_Список!AC744</f>
        <v>0</v>
      </c>
      <c r="AJ835" s="236">
        <f>Заполните_Список!AD744</f>
        <v>0</v>
      </c>
      <c r="AK835" s="236">
        <f>Заполните_Список!AE744</f>
        <v>0</v>
      </c>
      <c r="AL835" s="236">
        <f>Заполните_Список!AF744</f>
        <v>0</v>
      </c>
      <c r="AM835" s="236">
        <f>Заполните_Список!AG744</f>
        <v>0</v>
      </c>
      <c r="AN835" s="236">
        <f>Заполните_Список!AH744</f>
        <v>0</v>
      </c>
      <c r="AO835" s="236">
        <f>Заполните_Список!AI744</f>
        <v>0</v>
      </c>
      <c r="AP835" s="236">
        <f>Заполните_Список!AJ744</f>
        <v>0</v>
      </c>
      <c r="AQ835" s="236">
        <f>Заполните_Список!AK744</f>
        <v>0</v>
      </c>
    </row>
    <row r="836" spans="1:43" ht="18.75" customHeight="1">
      <c r="A836" s="243">
        <f>Заполните_Список!$B745</f>
        <v>833</v>
      </c>
      <c r="B836" s="244">
        <f>Заполните_Список!$C746</f>
        <v>0</v>
      </c>
      <c r="C836" s="258" t="str">
        <f t="shared" si="39"/>
        <v/>
      </c>
      <c r="D836" s="244">
        <f>Заполните_Список!$G746</f>
        <v>0</v>
      </c>
      <c r="E836" s="236"/>
      <c r="F836" s="243">
        <f t="shared" si="40"/>
        <v>833</v>
      </c>
      <c r="G836" s="236" t="e">
        <f>LEFT(Заполните_Список!$F746,FIND(" ",Заполните_Список!$F746,1)-1)</f>
        <v>#VALUE!</v>
      </c>
      <c r="H836" s="236" t="e">
        <f>MID(Заполните_Список!$F746,FIND(" ",Заполните_Список!$F746,1)+1,(FIND(" ",Заполните_Список!$F746,FIND(" ",Заполните_Список!$F746,1)+1)-FIND(" ",Заполните_Список!$F746,1))-1)</f>
        <v>#VALUE!</v>
      </c>
      <c r="I836" s="236" t="e">
        <f>RIGHT(Заполните_Список!$F746,LEN(Заполните_Список!$F746)-(FIND(" ",Заполните_Список!$F746,FIND(" ",Заполните_Список!$F746,1)+1)))</f>
        <v>#VALUE!</v>
      </c>
      <c r="J836" s="236"/>
      <c r="K836" s="347"/>
      <c r="L836" s="236"/>
      <c r="M836" s="236">
        <f>Заполните_Список!L746</f>
        <v>0</v>
      </c>
      <c r="N836" s="259" t="str">
        <f t="shared" si="41"/>
        <v/>
      </c>
      <c r="O836" s="236">
        <f>Заполните_Список!I746</f>
        <v>0</v>
      </c>
      <c r="P836" s="243"/>
      <c r="Q836" s="243"/>
      <c r="R836" s="243"/>
      <c r="S836" s="243"/>
      <c r="T836" s="236">
        <f>Заполните_Список!N745</f>
        <v>0</v>
      </c>
      <c r="U836" s="236">
        <f>Заполните_Список!O745</f>
        <v>0</v>
      </c>
      <c r="V836" s="236">
        <f>Заполните_Список!P745</f>
        <v>0</v>
      </c>
      <c r="W836" s="236">
        <f>Заполните_Список!Q745</f>
        <v>0</v>
      </c>
      <c r="X836" s="236">
        <f>Заполните_Список!R745</f>
        <v>0</v>
      </c>
      <c r="Y836" s="236">
        <f>Заполните_Список!S745</f>
        <v>0</v>
      </c>
      <c r="Z836" s="236">
        <f>Заполните_Список!T745</f>
        <v>0</v>
      </c>
      <c r="AA836" s="236">
        <f>Заполните_Список!U745</f>
        <v>0</v>
      </c>
      <c r="AB836" s="236">
        <f>Заполните_Список!V745</f>
        <v>0</v>
      </c>
      <c r="AC836" s="236">
        <f>Заполните_Список!W745</f>
        <v>0</v>
      </c>
      <c r="AD836" s="236">
        <f>Заполните_Список!X745</f>
        <v>0</v>
      </c>
      <c r="AE836" s="236">
        <f>Заполните_Список!Y745</f>
        <v>0</v>
      </c>
      <c r="AF836" s="236">
        <f>Заполните_Список!Z745</f>
        <v>0</v>
      </c>
      <c r="AG836" s="236">
        <f>Заполните_Список!AA745</f>
        <v>0</v>
      </c>
      <c r="AH836" s="236">
        <f>Заполните_Список!AB745</f>
        <v>0</v>
      </c>
      <c r="AI836" s="236">
        <f>Заполните_Список!AC745</f>
        <v>0</v>
      </c>
      <c r="AJ836" s="236">
        <f>Заполните_Список!AD745</f>
        <v>0</v>
      </c>
      <c r="AK836" s="236">
        <f>Заполните_Список!AE745</f>
        <v>0</v>
      </c>
      <c r="AL836" s="236">
        <f>Заполните_Список!AF745</f>
        <v>0</v>
      </c>
      <c r="AM836" s="236">
        <f>Заполните_Список!AG745</f>
        <v>0</v>
      </c>
      <c r="AN836" s="236">
        <f>Заполните_Список!AH745</f>
        <v>0</v>
      </c>
      <c r="AO836" s="236">
        <f>Заполните_Список!AI745</f>
        <v>0</v>
      </c>
      <c r="AP836" s="236">
        <f>Заполните_Список!AJ745</f>
        <v>0</v>
      </c>
      <c r="AQ836" s="236">
        <f>Заполните_Список!AK745</f>
        <v>0</v>
      </c>
    </row>
    <row r="837" spans="1:43" ht="18.75" customHeight="1">
      <c r="A837" s="243">
        <f>Заполните_Список!$B746</f>
        <v>834</v>
      </c>
      <c r="B837" s="244">
        <f>Заполните_Список!$C747</f>
        <v>0</v>
      </c>
      <c r="C837" s="258" t="str">
        <f t="shared" si="39"/>
        <v/>
      </c>
      <c r="D837" s="244">
        <f>Заполните_Список!$G747</f>
        <v>0</v>
      </c>
      <c r="E837" s="236"/>
      <c r="F837" s="243">
        <f t="shared" si="40"/>
        <v>834</v>
      </c>
      <c r="G837" s="236" t="e">
        <f>LEFT(Заполните_Список!$F747,FIND(" ",Заполните_Список!$F747,1)-1)</f>
        <v>#VALUE!</v>
      </c>
      <c r="H837" s="236" t="e">
        <f>MID(Заполните_Список!$F747,FIND(" ",Заполните_Список!$F747,1)+1,(FIND(" ",Заполните_Список!$F747,FIND(" ",Заполните_Список!$F747,1)+1)-FIND(" ",Заполните_Список!$F747,1))-1)</f>
        <v>#VALUE!</v>
      </c>
      <c r="I837" s="236" t="e">
        <f>RIGHT(Заполните_Список!$F747,LEN(Заполните_Список!$F747)-(FIND(" ",Заполните_Список!$F747,FIND(" ",Заполните_Список!$F747,1)+1)))</f>
        <v>#VALUE!</v>
      </c>
      <c r="J837" s="236"/>
      <c r="K837" s="347"/>
      <c r="L837" s="236"/>
      <c r="M837" s="236">
        <f>Заполните_Список!L747</f>
        <v>0</v>
      </c>
      <c r="N837" s="259" t="str">
        <f t="shared" si="41"/>
        <v/>
      </c>
      <c r="O837" s="236">
        <f>Заполните_Список!I747</f>
        <v>0</v>
      </c>
      <c r="P837" s="243"/>
      <c r="Q837" s="243"/>
      <c r="R837" s="243"/>
      <c r="S837" s="243"/>
      <c r="T837" s="236">
        <f>Заполните_Список!N746</f>
        <v>0</v>
      </c>
      <c r="U837" s="236">
        <f>Заполните_Список!O746</f>
        <v>0</v>
      </c>
      <c r="V837" s="236">
        <f>Заполните_Список!P746</f>
        <v>0</v>
      </c>
      <c r="W837" s="236">
        <f>Заполните_Список!Q746</f>
        <v>0</v>
      </c>
      <c r="X837" s="236">
        <f>Заполните_Список!R746</f>
        <v>0</v>
      </c>
      <c r="Y837" s="236">
        <f>Заполните_Список!S746</f>
        <v>0</v>
      </c>
      <c r="Z837" s="236">
        <f>Заполните_Список!T746</f>
        <v>0</v>
      </c>
      <c r="AA837" s="236">
        <f>Заполните_Список!U746</f>
        <v>0</v>
      </c>
      <c r="AB837" s="236">
        <f>Заполните_Список!V746</f>
        <v>0</v>
      </c>
      <c r="AC837" s="236">
        <f>Заполните_Список!W746</f>
        <v>0</v>
      </c>
      <c r="AD837" s="236">
        <f>Заполните_Список!X746</f>
        <v>0</v>
      </c>
      <c r="AE837" s="236">
        <f>Заполните_Список!Y746</f>
        <v>0</v>
      </c>
      <c r="AF837" s="236">
        <f>Заполните_Список!Z746</f>
        <v>0</v>
      </c>
      <c r="AG837" s="236">
        <f>Заполните_Список!AA746</f>
        <v>0</v>
      </c>
      <c r="AH837" s="236">
        <f>Заполните_Список!AB746</f>
        <v>0</v>
      </c>
      <c r="AI837" s="236">
        <f>Заполните_Список!AC746</f>
        <v>0</v>
      </c>
      <c r="AJ837" s="236">
        <f>Заполните_Список!AD746</f>
        <v>0</v>
      </c>
      <c r="AK837" s="236">
        <f>Заполните_Список!AE746</f>
        <v>0</v>
      </c>
      <c r="AL837" s="236">
        <f>Заполните_Список!AF746</f>
        <v>0</v>
      </c>
      <c r="AM837" s="236">
        <f>Заполните_Список!AG746</f>
        <v>0</v>
      </c>
      <c r="AN837" s="236">
        <f>Заполните_Список!AH746</f>
        <v>0</v>
      </c>
      <c r="AO837" s="236">
        <f>Заполните_Список!AI746</f>
        <v>0</v>
      </c>
      <c r="AP837" s="236">
        <f>Заполните_Список!AJ746</f>
        <v>0</v>
      </c>
      <c r="AQ837" s="236">
        <f>Заполните_Список!AK746</f>
        <v>0</v>
      </c>
    </row>
    <row r="838" spans="1:43" ht="18.75" customHeight="1">
      <c r="A838" s="243">
        <f>Заполните_Список!$B747</f>
        <v>835</v>
      </c>
      <c r="B838" s="244">
        <f>Заполните_Список!$C748</f>
        <v>0</v>
      </c>
      <c r="C838" s="258" t="str">
        <f t="shared" ref="C838:C901" si="42">IFERROR(VLOOKUP(B838,msu,2,0),"")</f>
        <v/>
      </c>
      <c r="D838" s="244">
        <f>Заполните_Список!$G748</f>
        <v>0</v>
      </c>
      <c r="E838" s="236"/>
      <c r="F838" s="243">
        <f t="shared" ref="F838:F901" si="43">F837+1</f>
        <v>835</v>
      </c>
      <c r="G838" s="236" t="e">
        <f>LEFT(Заполните_Список!$F748,FIND(" ",Заполните_Список!$F748,1)-1)</f>
        <v>#VALUE!</v>
      </c>
      <c r="H838" s="236" t="e">
        <f>MID(Заполните_Список!$F748,FIND(" ",Заполните_Список!$F748,1)+1,(FIND(" ",Заполните_Список!$F748,FIND(" ",Заполните_Список!$F748,1)+1)-FIND(" ",Заполните_Список!$F748,1))-1)</f>
        <v>#VALUE!</v>
      </c>
      <c r="I838" s="236" t="e">
        <f>RIGHT(Заполните_Список!$F748,LEN(Заполните_Список!$F748)-(FIND(" ",Заполните_Список!$F748,FIND(" ",Заполните_Список!$F748,1)+1)))</f>
        <v>#VALUE!</v>
      </c>
      <c r="J838" s="236"/>
      <c r="K838" s="347"/>
      <c r="L838" s="236"/>
      <c r="M838" s="236">
        <f>Заполните_Список!L748</f>
        <v>0</v>
      </c>
      <c r="N838" s="259" t="str">
        <f t="shared" ref="N838:N901" si="44">IFERROR(VLOOKUP(D838,oo,3,0),"")</f>
        <v/>
      </c>
      <c r="O838" s="236">
        <f>Заполните_Список!I748</f>
        <v>0</v>
      </c>
      <c r="P838" s="243"/>
      <c r="Q838" s="243"/>
      <c r="R838" s="243"/>
      <c r="S838" s="243"/>
      <c r="T838" s="236">
        <f>Заполните_Список!N747</f>
        <v>0</v>
      </c>
      <c r="U838" s="236">
        <f>Заполните_Список!O747</f>
        <v>0</v>
      </c>
      <c r="V838" s="236">
        <f>Заполните_Список!P747</f>
        <v>0</v>
      </c>
      <c r="W838" s="236">
        <f>Заполните_Список!Q747</f>
        <v>0</v>
      </c>
      <c r="X838" s="236">
        <f>Заполните_Список!R747</f>
        <v>0</v>
      </c>
      <c r="Y838" s="236">
        <f>Заполните_Список!S747</f>
        <v>0</v>
      </c>
      <c r="Z838" s="236">
        <f>Заполните_Список!T747</f>
        <v>0</v>
      </c>
      <c r="AA838" s="236">
        <f>Заполните_Список!U747</f>
        <v>0</v>
      </c>
      <c r="AB838" s="236">
        <f>Заполните_Список!V747</f>
        <v>0</v>
      </c>
      <c r="AC838" s="236">
        <f>Заполните_Список!W747</f>
        <v>0</v>
      </c>
      <c r="AD838" s="236">
        <f>Заполните_Список!X747</f>
        <v>0</v>
      </c>
      <c r="AE838" s="236">
        <f>Заполните_Список!Y747</f>
        <v>0</v>
      </c>
      <c r="AF838" s="236">
        <f>Заполните_Список!Z747</f>
        <v>0</v>
      </c>
      <c r="AG838" s="236">
        <f>Заполните_Список!AA747</f>
        <v>0</v>
      </c>
      <c r="AH838" s="236">
        <f>Заполните_Список!AB747</f>
        <v>0</v>
      </c>
      <c r="AI838" s="236">
        <f>Заполните_Список!AC747</f>
        <v>0</v>
      </c>
      <c r="AJ838" s="236">
        <f>Заполните_Список!AD747</f>
        <v>0</v>
      </c>
      <c r="AK838" s="236">
        <f>Заполните_Список!AE747</f>
        <v>0</v>
      </c>
      <c r="AL838" s="236">
        <f>Заполните_Список!AF747</f>
        <v>0</v>
      </c>
      <c r="AM838" s="236">
        <f>Заполните_Список!AG747</f>
        <v>0</v>
      </c>
      <c r="AN838" s="236">
        <f>Заполните_Список!AH747</f>
        <v>0</v>
      </c>
      <c r="AO838" s="236">
        <f>Заполните_Список!AI747</f>
        <v>0</v>
      </c>
      <c r="AP838" s="236">
        <f>Заполните_Список!AJ747</f>
        <v>0</v>
      </c>
      <c r="AQ838" s="236">
        <f>Заполните_Список!AK747</f>
        <v>0</v>
      </c>
    </row>
    <row r="839" spans="1:43" ht="18.75" customHeight="1">
      <c r="A839" s="243">
        <f>Заполните_Список!$B748</f>
        <v>836</v>
      </c>
      <c r="B839" s="244">
        <f>Заполните_Список!$C749</f>
        <v>0</v>
      </c>
      <c r="C839" s="258" t="str">
        <f t="shared" si="42"/>
        <v/>
      </c>
      <c r="D839" s="244">
        <f>Заполните_Список!$G749</f>
        <v>0</v>
      </c>
      <c r="E839" s="236"/>
      <c r="F839" s="243">
        <f t="shared" si="43"/>
        <v>836</v>
      </c>
      <c r="G839" s="236" t="e">
        <f>LEFT(Заполните_Список!$F749,FIND(" ",Заполните_Список!$F749,1)-1)</f>
        <v>#VALUE!</v>
      </c>
      <c r="H839" s="236" t="e">
        <f>MID(Заполните_Список!$F749,FIND(" ",Заполните_Список!$F749,1)+1,(FIND(" ",Заполните_Список!$F749,FIND(" ",Заполните_Список!$F749,1)+1)-FIND(" ",Заполните_Список!$F749,1))-1)</f>
        <v>#VALUE!</v>
      </c>
      <c r="I839" s="236" t="e">
        <f>RIGHT(Заполните_Список!$F749,LEN(Заполните_Список!$F749)-(FIND(" ",Заполните_Список!$F749,FIND(" ",Заполните_Список!$F749,1)+1)))</f>
        <v>#VALUE!</v>
      </c>
      <c r="J839" s="236"/>
      <c r="K839" s="347"/>
      <c r="L839" s="236"/>
      <c r="M839" s="236">
        <f>Заполните_Список!L749</f>
        <v>0</v>
      </c>
      <c r="N839" s="259" t="str">
        <f t="shared" si="44"/>
        <v/>
      </c>
      <c r="O839" s="236">
        <f>Заполните_Список!I749</f>
        <v>0</v>
      </c>
      <c r="P839" s="243"/>
      <c r="Q839" s="243"/>
      <c r="R839" s="243"/>
      <c r="S839" s="243"/>
      <c r="T839" s="236">
        <f>Заполните_Список!N748</f>
        <v>0</v>
      </c>
      <c r="U839" s="236">
        <f>Заполните_Список!O748</f>
        <v>0</v>
      </c>
      <c r="V839" s="236">
        <f>Заполните_Список!P748</f>
        <v>0</v>
      </c>
      <c r="W839" s="236">
        <f>Заполните_Список!Q748</f>
        <v>0</v>
      </c>
      <c r="X839" s="236">
        <f>Заполните_Список!R748</f>
        <v>0</v>
      </c>
      <c r="Y839" s="236">
        <f>Заполните_Список!S748</f>
        <v>0</v>
      </c>
      <c r="Z839" s="236">
        <f>Заполните_Список!T748</f>
        <v>0</v>
      </c>
      <c r="AA839" s="236">
        <f>Заполните_Список!U748</f>
        <v>0</v>
      </c>
      <c r="AB839" s="236">
        <f>Заполните_Список!V748</f>
        <v>0</v>
      </c>
      <c r="AC839" s="236">
        <f>Заполните_Список!W748</f>
        <v>0</v>
      </c>
      <c r="AD839" s="236">
        <f>Заполните_Список!X748</f>
        <v>0</v>
      </c>
      <c r="AE839" s="236">
        <f>Заполните_Список!Y748</f>
        <v>0</v>
      </c>
      <c r="AF839" s="236">
        <f>Заполните_Список!Z748</f>
        <v>0</v>
      </c>
      <c r="AG839" s="236">
        <f>Заполните_Список!AA748</f>
        <v>0</v>
      </c>
      <c r="AH839" s="236">
        <f>Заполните_Список!AB748</f>
        <v>0</v>
      </c>
      <c r="AI839" s="236">
        <f>Заполните_Список!AC748</f>
        <v>0</v>
      </c>
      <c r="AJ839" s="236">
        <f>Заполните_Список!AD748</f>
        <v>0</v>
      </c>
      <c r="AK839" s="236">
        <f>Заполните_Список!AE748</f>
        <v>0</v>
      </c>
      <c r="AL839" s="236">
        <f>Заполните_Список!AF748</f>
        <v>0</v>
      </c>
      <c r="AM839" s="236">
        <f>Заполните_Список!AG748</f>
        <v>0</v>
      </c>
      <c r="AN839" s="236">
        <f>Заполните_Список!AH748</f>
        <v>0</v>
      </c>
      <c r="AO839" s="236">
        <f>Заполните_Список!AI748</f>
        <v>0</v>
      </c>
      <c r="AP839" s="236">
        <f>Заполните_Список!AJ748</f>
        <v>0</v>
      </c>
      <c r="AQ839" s="236">
        <f>Заполните_Список!AK748</f>
        <v>0</v>
      </c>
    </row>
    <row r="840" spans="1:43" ht="18.75" customHeight="1">
      <c r="A840" s="243">
        <f>Заполните_Список!$B749</f>
        <v>837</v>
      </c>
      <c r="B840" s="244">
        <f>Заполните_Список!$C750</f>
        <v>0</v>
      </c>
      <c r="C840" s="258" t="str">
        <f t="shared" si="42"/>
        <v/>
      </c>
      <c r="D840" s="244">
        <f>Заполните_Список!$G750</f>
        <v>0</v>
      </c>
      <c r="E840" s="236"/>
      <c r="F840" s="243">
        <f t="shared" si="43"/>
        <v>837</v>
      </c>
      <c r="G840" s="236" t="e">
        <f>LEFT(Заполните_Список!$F750,FIND(" ",Заполните_Список!$F750,1)-1)</f>
        <v>#VALUE!</v>
      </c>
      <c r="H840" s="236" t="e">
        <f>MID(Заполните_Список!$F750,FIND(" ",Заполните_Список!$F750,1)+1,(FIND(" ",Заполните_Список!$F750,FIND(" ",Заполните_Список!$F750,1)+1)-FIND(" ",Заполните_Список!$F750,1))-1)</f>
        <v>#VALUE!</v>
      </c>
      <c r="I840" s="236" t="e">
        <f>RIGHT(Заполните_Список!$F750,LEN(Заполните_Список!$F750)-(FIND(" ",Заполните_Список!$F750,FIND(" ",Заполните_Список!$F750,1)+1)))</f>
        <v>#VALUE!</v>
      </c>
      <c r="J840" s="236"/>
      <c r="K840" s="347"/>
      <c r="L840" s="236"/>
      <c r="M840" s="236">
        <f>Заполните_Список!L750</f>
        <v>0</v>
      </c>
      <c r="N840" s="259" t="str">
        <f t="shared" si="44"/>
        <v/>
      </c>
      <c r="O840" s="236">
        <f>Заполните_Список!I750</f>
        <v>0</v>
      </c>
      <c r="P840" s="243"/>
      <c r="Q840" s="243"/>
      <c r="R840" s="243"/>
      <c r="S840" s="243"/>
      <c r="T840" s="236">
        <f>Заполните_Список!N749</f>
        <v>0</v>
      </c>
      <c r="U840" s="236">
        <f>Заполните_Список!O749</f>
        <v>0</v>
      </c>
      <c r="V840" s="236">
        <f>Заполните_Список!P749</f>
        <v>0</v>
      </c>
      <c r="W840" s="236">
        <f>Заполните_Список!Q749</f>
        <v>0</v>
      </c>
      <c r="X840" s="236">
        <f>Заполните_Список!R749</f>
        <v>0</v>
      </c>
      <c r="Y840" s="236">
        <f>Заполните_Список!S749</f>
        <v>0</v>
      </c>
      <c r="Z840" s="236">
        <f>Заполните_Список!T749</f>
        <v>0</v>
      </c>
      <c r="AA840" s="236">
        <f>Заполните_Список!U749</f>
        <v>0</v>
      </c>
      <c r="AB840" s="236">
        <f>Заполните_Список!V749</f>
        <v>0</v>
      </c>
      <c r="AC840" s="236">
        <f>Заполните_Список!W749</f>
        <v>0</v>
      </c>
      <c r="AD840" s="236">
        <f>Заполните_Список!X749</f>
        <v>0</v>
      </c>
      <c r="AE840" s="236">
        <f>Заполните_Список!Y749</f>
        <v>0</v>
      </c>
      <c r="AF840" s="236">
        <f>Заполните_Список!Z749</f>
        <v>0</v>
      </c>
      <c r="AG840" s="236">
        <f>Заполните_Список!AA749</f>
        <v>0</v>
      </c>
      <c r="AH840" s="236">
        <f>Заполните_Список!AB749</f>
        <v>0</v>
      </c>
      <c r="AI840" s="236">
        <f>Заполните_Список!AC749</f>
        <v>0</v>
      </c>
      <c r="AJ840" s="236">
        <f>Заполните_Список!AD749</f>
        <v>0</v>
      </c>
      <c r="AK840" s="236">
        <f>Заполните_Список!AE749</f>
        <v>0</v>
      </c>
      <c r="AL840" s="236">
        <f>Заполните_Список!AF749</f>
        <v>0</v>
      </c>
      <c r="AM840" s="236">
        <f>Заполните_Список!AG749</f>
        <v>0</v>
      </c>
      <c r="AN840" s="236">
        <f>Заполните_Список!AH749</f>
        <v>0</v>
      </c>
      <c r="AO840" s="236">
        <f>Заполните_Список!AI749</f>
        <v>0</v>
      </c>
      <c r="AP840" s="236">
        <f>Заполните_Список!AJ749</f>
        <v>0</v>
      </c>
      <c r="AQ840" s="236">
        <f>Заполните_Список!AK749</f>
        <v>0</v>
      </c>
    </row>
    <row r="841" spans="1:43" ht="18.75" customHeight="1">
      <c r="A841" s="243">
        <f>Заполните_Список!$B750</f>
        <v>838</v>
      </c>
      <c r="B841" s="244">
        <f>Заполните_Список!$C751</f>
        <v>0</v>
      </c>
      <c r="C841" s="258" t="str">
        <f t="shared" si="42"/>
        <v/>
      </c>
      <c r="D841" s="244">
        <f>Заполните_Список!$G751</f>
        <v>0</v>
      </c>
      <c r="E841" s="236"/>
      <c r="F841" s="243">
        <f t="shared" si="43"/>
        <v>838</v>
      </c>
      <c r="G841" s="236" t="e">
        <f>LEFT(Заполните_Список!$F751,FIND(" ",Заполните_Список!$F751,1)-1)</f>
        <v>#VALUE!</v>
      </c>
      <c r="H841" s="236" t="e">
        <f>MID(Заполните_Список!$F751,FIND(" ",Заполните_Список!$F751,1)+1,(FIND(" ",Заполните_Список!$F751,FIND(" ",Заполните_Список!$F751,1)+1)-FIND(" ",Заполните_Список!$F751,1))-1)</f>
        <v>#VALUE!</v>
      </c>
      <c r="I841" s="236" t="e">
        <f>RIGHT(Заполните_Список!$F751,LEN(Заполните_Список!$F751)-(FIND(" ",Заполните_Список!$F751,FIND(" ",Заполните_Список!$F751,1)+1)))</f>
        <v>#VALUE!</v>
      </c>
      <c r="J841" s="236"/>
      <c r="K841" s="347"/>
      <c r="L841" s="236"/>
      <c r="M841" s="236">
        <f>Заполните_Список!L751</f>
        <v>0</v>
      </c>
      <c r="N841" s="259" t="str">
        <f t="shared" si="44"/>
        <v/>
      </c>
      <c r="O841" s="236">
        <f>Заполните_Список!I751</f>
        <v>0</v>
      </c>
      <c r="P841" s="243"/>
      <c r="Q841" s="243"/>
      <c r="R841" s="243"/>
      <c r="S841" s="243"/>
      <c r="T841" s="236">
        <f>Заполните_Список!N750</f>
        <v>0</v>
      </c>
      <c r="U841" s="236">
        <f>Заполните_Список!O750</f>
        <v>0</v>
      </c>
      <c r="V841" s="236">
        <f>Заполните_Список!P750</f>
        <v>0</v>
      </c>
      <c r="W841" s="236">
        <f>Заполните_Список!Q750</f>
        <v>0</v>
      </c>
      <c r="X841" s="236">
        <f>Заполните_Список!R750</f>
        <v>0</v>
      </c>
      <c r="Y841" s="236">
        <f>Заполните_Список!S750</f>
        <v>0</v>
      </c>
      <c r="Z841" s="236">
        <f>Заполните_Список!T750</f>
        <v>0</v>
      </c>
      <c r="AA841" s="236">
        <f>Заполните_Список!U750</f>
        <v>0</v>
      </c>
      <c r="AB841" s="236">
        <f>Заполните_Список!V750</f>
        <v>0</v>
      </c>
      <c r="AC841" s="236">
        <f>Заполните_Список!W750</f>
        <v>0</v>
      </c>
      <c r="AD841" s="236">
        <f>Заполните_Список!X750</f>
        <v>0</v>
      </c>
      <c r="AE841" s="236">
        <f>Заполните_Список!Y750</f>
        <v>0</v>
      </c>
      <c r="AF841" s="236">
        <f>Заполните_Список!Z750</f>
        <v>0</v>
      </c>
      <c r="AG841" s="236">
        <f>Заполните_Список!AA750</f>
        <v>0</v>
      </c>
      <c r="AH841" s="236">
        <f>Заполните_Список!AB750</f>
        <v>0</v>
      </c>
      <c r="AI841" s="236">
        <f>Заполните_Список!AC750</f>
        <v>0</v>
      </c>
      <c r="AJ841" s="236">
        <f>Заполните_Список!AD750</f>
        <v>0</v>
      </c>
      <c r="AK841" s="236">
        <f>Заполните_Список!AE750</f>
        <v>0</v>
      </c>
      <c r="AL841" s="236">
        <f>Заполните_Список!AF750</f>
        <v>0</v>
      </c>
      <c r="AM841" s="236">
        <f>Заполните_Список!AG750</f>
        <v>0</v>
      </c>
      <c r="AN841" s="236">
        <f>Заполните_Список!AH750</f>
        <v>0</v>
      </c>
      <c r="AO841" s="236">
        <f>Заполните_Список!AI750</f>
        <v>0</v>
      </c>
      <c r="AP841" s="236">
        <f>Заполните_Список!AJ750</f>
        <v>0</v>
      </c>
      <c r="AQ841" s="236">
        <f>Заполните_Список!AK750</f>
        <v>0</v>
      </c>
    </row>
    <row r="842" spans="1:43" ht="18.75" customHeight="1">
      <c r="A842" s="243">
        <f>Заполните_Список!$B751</f>
        <v>839</v>
      </c>
      <c r="B842" s="244">
        <f>Заполните_Список!$C752</f>
        <v>0</v>
      </c>
      <c r="C842" s="258" t="str">
        <f t="shared" si="42"/>
        <v/>
      </c>
      <c r="D842" s="244">
        <f>Заполните_Список!$G752</f>
        <v>0</v>
      </c>
      <c r="E842" s="236"/>
      <c r="F842" s="243">
        <f t="shared" si="43"/>
        <v>839</v>
      </c>
      <c r="G842" s="236" t="e">
        <f>LEFT(Заполните_Список!$F752,FIND(" ",Заполните_Список!$F752,1)-1)</f>
        <v>#VALUE!</v>
      </c>
      <c r="H842" s="236" t="e">
        <f>MID(Заполните_Список!$F752,FIND(" ",Заполните_Список!$F752,1)+1,(FIND(" ",Заполните_Список!$F752,FIND(" ",Заполните_Список!$F752,1)+1)-FIND(" ",Заполните_Список!$F752,1))-1)</f>
        <v>#VALUE!</v>
      </c>
      <c r="I842" s="236" t="e">
        <f>RIGHT(Заполните_Список!$F752,LEN(Заполните_Список!$F752)-(FIND(" ",Заполните_Список!$F752,FIND(" ",Заполните_Список!$F752,1)+1)))</f>
        <v>#VALUE!</v>
      </c>
      <c r="J842" s="236"/>
      <c r="K842" s="347"/>
      <c r="L842" s="236"/>
      <c r="M842" s="236">
        <f>Заполните_Список!L752</f>
        <v>0</v>
      </c>
      <c r="N842" s="259" t="str">
        <f t="shared" si="44"/>
        <v/>
      </c>
      <c r="O842" s="236">
        <f>Заполните_Список!I752</f>
        <v>0</v>
      </c>
      <c r="P842" s="243"/>
      <c r="Q842" s="243"/>
      <c r="R842" s="243"/>
      <c r="S842" s="243"/>
      <c r="T842" s="236">
        <f>Заполните_Список!N751</f>
        <v>0</v>
      </c>
      <c r="U842" s="236">
        <f>Заполните_Список!O751</f>
        <v>0</v>
      </c>
      <c r="V842" s="236">
        <f>Заполните_Список!P751</f>
        <v>0</v>
      </c>
      <c r="W842" s="236">
        <f>Заполните_Список!Q751</f>
        <v>0</v>
      </c>
      <c r="X842" s="236">
        <f>Заполните_Список!R751</f>
        <v>0</v>
      </c>
      <c r="Y842" s="236">
        <f>Заполните_Список!S751</f>
        <v>0</v>
      </c>
      <c r="Z842" s="236">
        <f>Заполните_Список!T751</f>
        <v>0</v>
      </c>
      <c r="AA842" s="236">
        <f>Заполните_Список!U751</f>
        <v>0</v>
      </c>
      <c r="AB842" s="236">
        <f>Заполните_Список!V751</f>
        <v>0</v>
      </c>
      <c r="AC842" s="236">
        <f>Заполните_Список!W751</f>
        <v>0</v>
      </c>
      <c r="AD842" s="236">
        <f>Заполните_Список!X751</f>
        <v>0</v>
      </c>
      <c r="AE842" s="236">
        <f>Заполните_Список!Y751</f>
        <v>0</v>
      </c>
      <c r="AF842" s="236">
        <f>Заполните_Список!Z751</f>
        <v>0</v>
      </c>
      <c r="AG842" s="236">
        <f>Заполните_Список!AA751</f>
        <v>0</v>
      </c>
      <c r="AH842" s="236">
        <f>Заполните_Список!AB751</f>
        <v>0</v>
      </c>
      <c r="AI842" s="236">
        <f>Заполните_Список!AC751</f>
        <v>0</v>
      </c>
      <c r="AJ842" s="236">
        <f>Заполните_Список!AD751</f>
        <v>0</v>
      </c>
      <c r="AK842" s="236">
        <f>Заполните_Список!AE751</f>
        <v>0</v>
      </c>
      <c r="AL842" s="236">
        <f>Заполните_Список!AF751</f>
        <v>0</v>
      </c>
      <c r="AM842" s="236">
        <f>Заполните_Список!AG751</f>
        <v>0</v>
      </c>
      <c r="AN842" s="236">
        <f>Заполните_Список!AH751</f>
        <v>0</v>
      </c>
      <c r="AO842" s="236">
        <f>Заполните_Список!AI751</f>
        <v>0</v>
      </c>
      <c r="AP842" s="236">
        <f>Заполните_Список!AJ751</f>
        <v>0</v>
      </c>
      <c r="AQ842" s="236">
        <f>Заполните_Список!AK751</f>
        <v>0</v>
      </c>
    </row>
    <row r="843" spans="1:43" ht="18.75" customHeight="1">
      <c r="A843" s="243">
        <f>Заполните_Список!$B752</f>
        <v>840</v>
      </c>
      <c r="B843" s="244">
        <f>Заполните_Список!$C753</f>
        <v>0</v>
      </c>
      <c r="C843" s="258" t="str">
        <f t="shared" si="42"/>
        <v/>
      </c>
      <c r="D843" s="244">
        <f>Заполните_Список!$G753</f>
        <v>0</v>
      </c>
      <c r="E843" s="236"/>
      <c r="F843" s="243">
        <f t="shared" si="43"/>
        <v>840</v>
      </c>
      <c r="G843" s="236" t="e">
        <f>LEFT(Заполните_Список!$F753,FIND(" ",Заполните_Список!$F753,1)-1)</f>
        <v>#VALUE!</v>
      </c>
      <c r="H843" s="236" t="e">
        <f>MID(Заполните_Список!$F753,FIND(" ",Заполните_Список!$F753,1)+1,(FIND(" ",Заполните_Список!$F753,FIND(" ",Заполните_Список!$F753,1)+1)-FIND(" ",Заполните_Список!$F753,1))-1)</f>
        <v>#VALUE!</v>
      </c>
      <c r="I843" s="236" t="e">
        <f>RIGHT(Заполните_Список!$F753,LEN(Заполните_Список!$F753)-(FIND(" ",Заполните_Список!$F753,FIND(" ",Заполните_Список!$F753,1)+1)))</f>
        <v>#VALUE!</v>
      </c>
      <c r="J843" s="236"/>
      <c r="K843" s="347"/>
      <c r="L843" s="236"/>
      <c r="M843" s="236">
        <f>Заполните_Список!L753</f>
        <v>0</v>
      </c>
      <c r="N843" s="259" t="str">
        <f t="shared" si="44"/>
        <v/>
      </c>
      <c r="O843" s="236">
        <f>Заполните_Список!I753</f>
        <v>0</v>
      </c>
      <c r="P843" s="243"/>
      <c r="Q843" s="243"/>
      <c r="R843" s="243"/>
      <c r="S843" s="243"/>
      <c r="T843" s="236">
        <f>Заполните_Список!N752</f>
        <v>0</v>
      </c>
      <c r="U843" s="236">
        <f>Заполните_Список!O752</f>
        <v>0</v>
      </c>
      <c r="V843" s="236">
        <f>Заполните_Список!P752</f>
        <v>0</v>
      </c>
      <c r="W843" s="236">
        <f>Заполните_Список!Q752</f>
        <v>0</v>
      </c>
      <c r="X843" s="236">
        <f>Заполните_Список!R752</f>
        <v>0</v>
      </c>
      <c r="Y843" s="236">
        <f>Заполните_Список!S752</f>
        <v>0</v>
      </c>
      <c r="Z843" s="236">
        <f>Заполните_Список!T752</f>
        <v>0</v>
      </c>
      <c r="AA843" s="236">
        <f>Заполните_Список!U752</f>
        <v>0</v>
      </c>
      <c r="AB843" s="236">
        <f>Заполните_Список!V752</f>
        <v>0</v>
      </c>
      <c r="AC843" s="236">
        <f>Заполните_Список!W752</f>
        <v>0</v>
      </c>
      <c r="AD843" s="236">
        <f>Заполните_Список!X752</f>
        <v>0</v>
      </c>
      <c r="AE843" s="236">
        <f>Заполните_Список!Y752</f>
        <v>0</v>
      </c>
      <c r="AF843" s="236">
        <f>Заполните_Список!Z752</f>
        <v>0</v>
      </c>
      <c r="AG843" s="236">
        <f>Заполните_Список!AA752</f>
        <v>0</v>
      </c>
      <c r="AH843" s="236">
        <f>Заполните_Список!AB752</f>
        <v>0</v>
      </c>
      <c r="AI843" s="236">
        <f>Заполните_Список!AC752</f>
        <v>0</v>
      </c>
      <c r="AJ843" s="236">
        <f>Заполните_Список!AD752</f>
        <v>0</v>
      </c>
      <c r="AK843" s="236">
        <f>Заполните_Список!AE752</f>
        <v>0</v>
      </c>
      <c r="AL843" s="236">
        <f>Заполните_Список!AF752</f>
        <v>0</v>
      </c>
      <c r="AM843" s="236">
        <f>Заполните_Список!AG752</f>
        <v>0</v>
      </c>
      <c r="AN843" s="236">
        <f>Заполните_Список!AH752</f>
        <v>0</v>
      </c>
      <c r="AO843" s="236">
        <f>Заполните_Список!AI752</f>
        <v>0</v>
      </c>
      <c r="AP843" s="236">
        <f>Заполните_Список!AJ752</f>
        <v>0</v>
      </c>
      <c r="AQ843" s="236">
        <f>Заполните_Список!AK752</f>
        <v>0</v>
      </c>
    </row>
    <row r="844" spans="1:43" ht="18.75" customHeight="1">
      <c r="A844" s="243">
        <f>Заполните_Список!$B753</f>
        <v>841</v>
      </c>
      <c r="B844" s="244">
        <f>Заполните_Список!$C754</f>
        <v>0</v>
      </c>
      <c r="C844" s="258" t="str">
        <f t="shared" si="42"/>
        <v/>
      </c>
      <c r="D844" s="244">
        <f>Заполните_Список!$G754</f>
        <v>0</v>
      </c>
      <c r="E844" s="236"/>
      <c r="F844" s="243">
        <f t="shared" si="43"/>
        <v>841</v>
      </c>
      <c r="G844" s="236" t="e">
        <f>LEFT(Заполните_Список!$F754,FIND(" ",Заполните_Список!$F754,1)-1)</f>
        <v>#VALUE!</v>
      </c>
      <c r="H844" s="236" t="e">
        <f>MID(Заполните_Список!$F754,FIND(" ",Заполните_Список!$F754,1)+1,(FIND(" ",Заполните_Список!$F754,FIND(" ",Заполните_Список!$F754,1)+1)-FIND(" ",Заполните_Список!$F754,1))-1)</f>
        <v>#VALUE!</v>
      </c>
      <c r="I844" s="236" t="e">
        <f>RIGHT(Заполните_Список!$F754,LEN(Заполните_Список!$F754)-(FIND(" ",Заполните_Список!$F754,FIND(" ",Заполните_Список!$F754,1)+1)))</f>
        <v>#VALUE!</v>
      </c>
      <c r="J844" s="236"/>
      <c r="K844" s="347"/>
      <c r="L844" s="236"/>
      <c r="M844" s="236">
        <f>Заполните_Список!L754</f>
        <v>0</v>
      </c>
      <c r="N844" s="259" t="str">
        <f t="shared" si="44"/>
        <v/>
      </c>
      <c r="O844" s="236">
        <f>Заполните_Список!I754</f>
        <v>0</v>
      </c>
      <c r="P844" s="243"/>
      <c r="Q844" s="243"/>
      <c r="R844" s="243"/>
      <c r="S844" s="243"/>
      <c r="T844" s="236">
        <f>Заполните_Список!N753</f>
        <v>0</v>
      </c>
      <c r="U844" s="236">
        <f>Заполните_Список!O753</f>
        <v>0</v>
      </c>
      <c r="V844" s="236">
        <f>Заполните_Список!P753</f>
        <v>0</v>
      </c>
      <c r="W844" s="236">
        <f>Заполните_Список!Q753</f>
        <v>0</v>
      </c>
      <c r="X844" s="236">
        <f>Заполните_Список!R753</f>
        <v>0</v>
      </c>
      <c r="Y844" s="236">
        <f>Заполните_Список!S753</f>
        <v>0</v>
      </c>
      <c r="Z844" s="236">
        <f>Заполните_Список!T753</f>
        <v>0</v>
      </c>
      <c r="AA844" s="236">
        <f>Заполните_Список!U753</f>
        <v>0</v>
      </c>
      <c r="AB844" s="236">
        <f>Заполните_Список!V753</f>
        <v>0</v>
      </c>
      <c r="AC844" s="236">
        <f>Заполните_Список!W753</f>
        <v>0</v>
      </c>
      <c r="AD844" s="236">
        <f>Заполните_Список!X753</f>
        <v>0</v>
      </c>
      <c r="AE844" s="236">
        <f>Заполните_Список!Y753</f>
        <v>0</v>
      </c>
      <c r="AF844" s="236">
        <f>Заполните_Список!Z753</f>
        <v>0</v>
      </c>
      <c r="AG844" s="236">
        <f>Заполните_Список!AA753</f>
        <v>0</v>
      </c>
      <c r="AH844" s="236">
        <f>Заполните_Список!AB753</f>
        <v>0</v>
      </c>
      <c r="AI844" s="236">
        <f>Заполните_Список!AC753</f>
        <v>0</v>
      </c>
      <c r="AJ844" s="236">
        <f>Заполните_Список!AD753</f>
        <v>0</v>
      </c>
      <c r="AK844" s="236">
        <f>Заполните_Список!AE753</f>
        <v>0</v>
      </c>
      <c r="AL844" s="236">
        <f>Заполните_Список!AF753</f>
        <v>0</v>
      </c>
      <c r="AM844" s="236">
        <f>Заполните_Список!AG753</f>
        <v>0</v>
      </c>
      <c r="AN844" s="236">
        <f>Заполните_Список!AH753</f>
        <v>0</v>
      </c>
      <c r="AO844" s="236">
        <f>Заполните_Список!AI753</f>
        <v>0</v>
      </c>
      <c r="AP844" s="236">
        <f>Заполните_Список!AJ753</f>
        <v>0</v>
      </c>
      <c r="AQ844" s="236">
        <f>Заполните_Список!AK753</f>
        <v>0</v>
      </c>
    </row>
    <row r="845" spans="1:43" ht="18.75" customHeight="1">
      <c r="A845" s="243">
        <f>Заполните_Список!$B754</f>
        <v>842</v>
      </c>
      <c r="B845" s="244">
        <f>Заполните_Список!$C755</f>
        <v>0</v>
      </c>
      <c r="C845" s="258" t="str">
        <f t="shared" si="42"/>
        <v/>
      </c>
      <c r="D845" s="244">
        <f>Заполните_Список!$G755</f>
        <v>0</v>
      </c>
      <c r="E845" s="236"/>
      <c r="F845" s="243">
        <f t="shared" si="43"/>
        <v>842</v>
      </c>
      <c r="G845" s="236" t="e">
        <f>LEFT(Заполните_Список!$F755,FIND(" ",Заполните_Список!$F755,1)-1)</f>
        <v>#VALUE!</v>
      </c>
      <c r="H845" s="236" t="e">
        <f>MID(Заполните_Список!$F755,FIND(" ",Заполните_Список!$F755,1)+1,(FIND(" ",Заполните_Список!$F755,FIND(" ",Заполните_Список!$F755,1)+1)-FIND(" ",Заполните_Список!$F755,1))-1)</f>
        <v>#VALUE!</v>
      </c>
      <c r="I845" s="236" t="e">
        <f>RIGHT(Заполните_Список!$F755,LEN(Заполните_Список!$F755)-(FIND(" ",Заполните_Список!$F755,FIND(" ",Заполните_Список!$F755,1)+1)))</f>
        <v>#VALUE!</v>
      </c>
      <c r="J845" s="236"/>
      <c r="K845" s="347"/>
      <c r="L845" s="236"/>
      <c r="M845" s="236">
        <f>Заполните_Список!L755</f>
        <v>0</v>
      </c>
      <c r="N845" s="259" t="str">
        <f t="shared" si="44"/>
        <v/>
      </c>
      <c r="O845" s="236">
        <f>Заполните_Список!I755</f>
        <v>0</v>
      </c>
      <c r="P845" s="243"/>
      <c r="Q845" s="243"/>
      <c r="R845" s="243"/>
      <c r="S845" s="243"/>
      <c r="T845" s="236">
        <f>Заполните_Список!N754</f>
        <v>0</v>
      </c>
      <c r="U845" s="236">
        <f>Заполните_Список!O754</f>
        <v>0</v>
      </c>
      <c r="V845" s="236">
        <f>Заполните_Список!P754</f>
        <v>0</v>
      </c>
      <c r="W845" s="236">
        <f>Заполните_Список!Q754</f>
        <v>0</v>
      </c>
      <c r="X845" s="236">
        <f>Заполните_Список!R754</f>
        <v>0</v>
      </c>
      <c r="Y845" s="236">
        <f>Заполните_Список!S754</f>
        <v>0</v>
      </c>
      <c r="Z845" s="236">
        <f>Заполните_Список!T754</f>
        <v>0</v>
      </c>
      <c r="AA845" s="236">
        <f>Заполните_Список!U754</f>
        <v>0</v>
      </c>
      <c r="AB845" s="236">
        <f>Заполните_Список!V754</f>
        <v>0</v>
      </c>
      <c r="AC845" s="236">
        <f>Заполните_Список!W754</f>
        <v>0</v>
      </c>
      <c r="AD845" s="236">
        <f>Заполните_Список!X754</f>
        <v>0</v>
      </c>
      <c r="AE845" s="236">
        <f>Заполните_Список!Y754</f>
        <v>0</v>
      </c>
      <c r="AF845" s="236">
        <f>Заполните_Список!Z754</f>
        <v>0</v>
      </c>
      <c r="AG845" s="236">
        <f>Заполните_Список!AA754</f>
        <v>0</v>
      </c>
      <c r="AH845" s="236">
        <f>Заполните_Список!AB754</f>
        <v>0</v>
      </c>
      <c r="AI845" s="236">
        <f>Заполните_Список!AC754</f>
        <v>0</v>
      </c>
      <c r="AJ845" s="236">
        <f>Заполните_Список!AD754</f>
        <v>0</v>
      </c>
      <c r="AK845" s="236">
        <f>Заполните_Список!AE754</f>
        <v>0</v>
      </c>
      <c r="AL845" s="236">
        <f>Заполните_Список!AF754</f>
        <v>0</v>
      </c>
      <c r="AM845" s="236">
        <f>Заполните_Список!AG754</f>
        <v>0</v>
      </c>
      <c r="AN845" s="236">
        <f>Заполните_Список!AH754</f>
        <v>0</v>
      </c>
      <c r="AO845" s="236">
        <f>Заполните_Список!AI754</f>
        <v>0</v>
      </c>
      <c r="AP845" s="236">
        <f>Заполните_Список!AJ754</f>
        <v>0</v>
      </c>
      <c r="AQ845" s="236">
        <f>Заполните_Список!AK754</f>
        <v>0</v>
      </c>
    </row>
    <row r="846" spans="1:43" ht="18.75" customHeight="1">
      <c r="A846" s="243">
        <f>Заполните_Список!$B755</f>
        <v>843</v>
      </c>
      <c r="B846" s="244">
        <f>Заполните_Список!$C756</f>
        <v>0</v>
      </c>
      <c r="C846" s="258" t="str">
        <f t="shared" si="42"/>
        <v/>
      </c>
      <c r="D846" s="244">
        <f>Заполните_Список!$G756</f>
        <v>0</v>
      </c>
      <c r="E846" s="236"/>
      <c r="F846" s="243">
        <f t="shared" si="43"/>
        <v>843</v>
      </c>
      <c r="G846" s="236" t="e">
        <f>LEFT(Заполните_Список!$F756,FIND(" ",Заполните_Список!$F756,1)-1)</f>
        <v>#VALUE!</v>
      </c>
      <c r="H846" s="236" t="e">
        <f>MID(Заполните_Список!$F756,FIND(" ",Заполните_Список!$F756,1)+1,(FIND(" ",Заполните_Список!$F756,FIND(" ",Заполните_Список!$F756,1)+1)-FIND(" ",Заполните_Список!$F756,1))-1)</f>
        <v>#VALUE!</v>
      </c>
      <c r="I846" s="236" t="e">
        <f>RIGHT(Заполните_Список!$F756,LEN(Заполните_Список!$F756)-(FIND(" ",Заполните_Список!$F756,FIND(" ",Заполните_Список!$F756,1)+1)))</f>
        <v>#VALUE!</v>
      </c>
      <c r="J846" s="236"/>
      <c r="K846" s="347"/>
      <c r="L846" s="236"/>
      <c r="M846" s="236">
        <f>Заполните_Список!L756</f>
        <v>0</v>
      </c>
      <c r="N846" s="259" t="str">
        <f t="shared" si="44"/>
        <v/>
      </c>
      <c r="O846" s="236">
        <f>Заполните_Список!I756</f>
        <v>0</v>
      </c>
      <c r="P846" s="243"/>
      <c r="Q846" s="243"/>
      <c r="R846" s="243"/>
      <c r="S846" s="243"/>
      <c r="T846" s="236">
        <f>Заполните_Список!N755</f>
        <v>0</v>
      </c>
      <c r="U846" s="236">
        <f>Заполните_Список!O755</f>
        <v>0</v>
      </c>
      <c r="V846" s="236">
        <f>Заполните_Список!P755</f>
        <v>0</v>
      </c>
      <c r="W846" s="236">
        <f>Заполните_Список!Q755</f>
        <v>0</v>
      </c>
      <c r="X846" s="236">
        <f>Заполните_Список!R755</f>
        <v>0</v>
      </c>
      <c r="Y846" s="236">
        <f>Заполните_Список!S755</f>
        <v>0</v>
      </c>
      <c r="Z846" s="236">
        <f>Заполните_Список!T755</f>
        <v>0</v>
      </c>
      <c r="AA846" s="236">
        <f>Заполните_Список!U755</f>
        <v>0</v>
      </c>
      <c r="AB846" s="236">
        <f>Заполните_Список!V755</f>
        <v>0</v>
      </c>
      <c r="AC846" s="236">
        <f>Заполните_Список!W755</f>
        <v>0</v>
      </c>
      <c r="AD846" s="236">
        <f>Заполните_Список!X755</f>
        <v>0</v>
      </c>
      <c r="AE846" s="236">
        <f>Заполните_Список!Y755</f>
        <v>0</v>
      </c>
      <c r="AF846" s="236">
        <f>Заполните_Список!Z755</f>
        <v>0</v>
      </c>
      <c r="AG846" s="236">
        <f>Заполните_Список!AA755</f>
        <v>0</v>
      </c>
      <c r="AH846" s="236">
        <f>Заполните_Список!AB755</f>
        <v>0</v>
      </c>
      <c r="AI846" s="236">
        <f>Заполните_Список!AC755</f>
        <v>0</v>
      </c>
      <c r="AJ846" s="236">
        <f>Заполните_Список!AD755</f>
        <v>0</v>
      </c>
      <c r="AK846" s="236">
        <f>Заполните_Список!AE755</f>
        <v>0</v>
      </c>
      <c r="AL846" s="236">
        <f>Заполните_Список!AF755</f>
        <v>0</v>
      </c>
      <c r="AM846" s="236">
        <f>Заполните_Список!AG755</f>
        <v>0</v>
      </c>
      <c r="AN846" s="236">
        <f>Заполните_Список!AH755</f>
        <v>0</v>
      </c>
      <c r="AO846" s="236">
        <f>Заполните_Список!AI755</f>
        <v>0</v>
      </c>
      <c r="AP846" s="236">
        <f>Заполните_Список!AJ755</f>
        <v>0</v>
      </c>
      <c r="AQ846" s="236">
        <f>Заполните_Список!AK755</f>
        <v>0</v>
      </c>
    </row>
    <row r="847" spans="1:43" ht="18.75" customHeight="1">
      <c r="A847" s="243">
        <f>Заполните_Список!$B756</f>
        <v>844</v>
      </c>
      <c r="B847" s="244">
        <f>Заполните_Список!$C757</f>
        <v>0</v>
      </c>
      <c r="C847" s="258" t="str">
        <f t="shared" si="42"/>
        <v/>
      </c>
      <c r="D847" s="244">
        <f>Заполните_Список!$G757</f>
        <v>0</v>
      </c>
      <c r="E847" s="236"/>
      <c r="F847" s="243">
        <f t="shared" si="43"/>
        <v>844</v>
      </c>
      <c r="G847" s="236" t="e">
        <f>LEFT(Заполните_Список!$F757,FIND(" ",Заполните_Список!$F757,1)-1)</f>
        <v>#VALUE!</v>
      </c>
      <c r="H847" s="236" t="e">
        <f>MID(Заполните_Список!$F757,FIND(" ",Заполните_Список!$F757,1)+1,(FIND(" ",Заполните_Список!$F757,FIND(" ",Заполните_Список!$F757,1)+1)-FIND(" ",Заполните_Список!$F757,1))-1)</f>
        <v>#VALUE!</v>
      </c>
      <c r="I847" s="236" t="e">
        <f>RIGHT(Заполните_Список!$F757,LEN(Заполните_Список!$F757)-(FIND(" ",Заполните_Список!$F757,FIND(" ",Заполните_Список!$F757,1)+1)))</f>
        <v>#VALUE!</v>
      </c>
      <c r="J847" s="236"/>
      <c r="K847" s="347"/>
      <c r="L847" s="236"/>
      <c r="M847" s="236">
        <f>Заполните_Список!L757</f>
        <v>0</v>
      </c>
      <c r="N847" s="259" t="str">
        <f t="shared" si="44"/>
        <v/>
      </c>
      <c r="O847" s="236">
        <f>Заполните_Список!I757</f>
        <v>0</v>
      </c>
      <c r="P847" s="243"/>
      <c r="Q847" s="243"/>
      <c r="R847" s="243"/>
      <c r="S847" s="243"/>
      <c r="T847" s="236">
        <f>Заполните_Список!N756</f>
        <v>0</v>
      </c>
      <c r="U847" s="236">
        <f>Заполните_Список!O756</f>
        <v>0</v>
      </c>
      <c r="V847" s="236">
        <f>Заполните_Список!P756</f>
        <v>0</v>
      </c>
      <c r="W847" s="236">
        <f>Заполните_Список!Q756</f>
        <v>0</v>
      </c>
      <c r="X847" s="236">
        <f>Заполните_Список!R756</f>
        <v>0</v>
      </c>
      <c r="Y847" s="236">
        <f>Заполните_Список!S756</f>
        <v>0</v>
      </c>
      <c r="Z847" s="236">
        <f>Заполните_Список!T756</f>
        <v>0</v>
      </c>
      <c r="AA847" s="236">
        <f>Заполните_Список!U756</f>
        <v>0</v>
      </c>
      <c r="AB847" s="236">
        <f>Заполните_Список!V756</f>
        <v>0</v>
      </c>
      <c r="AC847" s="236">
        <f>Заполните_Список!W756</f>
        <v>0</v>
      </c>
      <c r="AD847" s="236">
        <f>Заполните_Список!X756</f>
        <v>0</v>
      </c>
      <c r="AE847" s="236">
        <f>Заполните_Список!Y756</f>
        <v>0</v>
      </c>
      <c r="AF847" s="236">
        <f>Заполните_Список!Z756</f>
        <v>0</v>
      </c>
      <c r="AG847" s="236">
        <f>Заполните_Список!AA756</f>
        <v>0</v>
      </c>
      <c r="AH847" s="236">
        <f>Заполните_Список!AB756</f>
        <v>0</v>
      </c>
      <c r="AI847" s="236">
        <f>Заполните_Список!AC756</f>
        <v>0</v>
      </c>
      <c r="AJ847" s="236">
        <f>Заполните_Список!AD756</f>
        <v>0</v>
      </c>
      <c r="AK847" s="236">
        <f>Заполните_Список!AE756</f>
        <v>0</v>
      </c>
      <c r="AL847" s="236">
        <f>Заполните_Список!AF756</f>
        <v>0</v>
      </c>
      <c r="AM847" s="236">
        <f>Заполните_Список!AG756</f>
        <v>0</v>
      </c>
      <c r="AN847" s="236">
        <f>Заполните_Список!AH756</f>
        <v>0</v>
      </c>
      <c r="AO847" s="236">
        <f>Заполните_Список!AI756</f>
        <v>0</v>
      </c>
      <c r="AP847" s="236">
        <f>Заполните_Список!AJ756</f>
        <v>0</v>
      </c>
      <c r="AQ847" s="236">
        <f>Заполните_Список!AK756</f>
        <v>0</v>
      </c>
    </row>
    <row r="848" spans="1:43" ht="18.75" customHeight="1">
      <c r="A848" s="243">
        <f>Заполните_Список!$B757</f>
        <v>845</v>
      </c>
      <c r="B848" s="244">
        <f>Заполните_Список!$C758</f>
        <v>0</v>
      </c>
      <c r="C848" s="258" t="str">
        <f t="shared" si="42"/>
        <v/>
      </c>
      <c r="D848" s="244">
        <f>Заполните_Список!$G758</f>
        <v>0</v>
      </c>
      <c r="E848" s="236"/>
      <c r="F848" s="243">
        <f t="shared" si="43"/>
        <v>845</v>
      </c>
      <c r="G848" s="236" t="e">
        <f>LEFT(Заполните_Список!$F758,FIND(" ",Заполните_Список!$F758,1)-1)</f>
        <v>#VALUE!</v>
      </c>
      <c r="H848" s="236" t="e">
        <f>MID(Заполните_Список!$F758,FIND(" ",Заполните_Список!$F758,1)+1,(FIND(" ",Заполните_Список!$F758,FIND(" ",Заполните_Список!$F758,1)+1)-FIND(" ",Заполните_Список!$F758,1))-1)</f>
        <v>#VALUE!</v>
      </c>
      <c r="I848" s="236" t="e">
        <f>RIGHT(Заполните_Список!$F758,LEN(Заполните_Список!$F758)-(FIND(" ",Заполните_Список!$F758,FIND(" ",Заполните_Список!$F758,1)+1)))</f>
        <v>#VALUE!</v>
      </c>
      <c r="J848" s="236"/>
      <c r="K848" s="347"/>
      <c r="L848" s="236"/>
      <c r="M848" s="236">
        <f>Заполните_Список!L758</f>
        <v>0</v>
      </c>
      <c r="N848" s="259" t="str">
        <f t="shared" si="44"/>
        <v/>
      </c>
      <c r="O848" s="236">
        <f>Заполните_Список!I758</f>
        <v>0</v>
      </c>
      <c r="P848" s="243"/>
      <c r="Q848" s="243"/>
      <c r="R848" s="243"/>
      <c r="S848" s="243"/>
      <c r="T848" s="236">
        <f>Заполните_Список!N757</f>
        <v>0</v>
      </c>
      <c r="U848" s="236">
        <f>Заполните_Список!O757</f>
        <v>0</v>
      </c>
      <c r="V848" s="236">
        <f>Заполните_Список!P757</f>
        <v>0</v>
      </c>
      <c r="W848" s="236">
        <f>Заполните_Список!Q757</f>
        <v>0</v>
      </c>
      <c r="X848" s="236">
        <f>Заполните_Список!R757</f>
        <v>0</v>
      </c>
      <c r="Y848" s="236">
        <f>Заполните_Список!S757</f>
        <v>0</v>
      </c>
      <c r="Z848" s="236">
        <f>Заполните_Список!T757</f>
        <v>0</v>
      </c>
      <c r="AA848" s="236">
        <f>Заполните_Список!U757</f>
        <v>0</v>
      </c>
      <c r="AB848" s="236">
        <f>Заполните_Список!V757</f>
        <v>0</v>
      </c>
      <c r="AC848" s="236">
        <f>Заполните_Список!W757</f>
        <v>0</v>
      </c>
      <c r="AD848" s="236">
        <f>Заполните_Список!X757</f>
        <v>0</v>
      </c>
      <c r="AE848" s="236">
        <f>Заполните_Список!Y757</f>
        <v>0</v>
      </c>
      <c r="AF848" s="236">
        <f>Заполните_Список!Z757</f>
        <v>0</v>
      </c>
      <c r="AG848" s="236">
        <f>Заполните_Список!AA757</f>
        <v>0</v>
      </c>
      <c r="AH848" s="236">
        <f>Заполните_Список!AB757</f>
        <v>0</v>
      </c>
      <c r="AI848" s="236">
        <f>Заполните_Список!AC757</f>
        <v>0</v>
      </c>
      <c r="AJ848" s="236">
        <f>Заполните_Список!AD757</f>
        <v>0</v>
      </c>
      <c r="AK848" s="236">
        <f>Заполните_Список!AE757</f>
        <v>0</v>
      </c>
      <c r="AL848" s="236">
        <f>Заполните_Список!AF757</f>
        <v>0</v>
      </c>
      <c r="AM848" s="236">
        <f>Заполните_Список!AG757</f>
        <v>0</v>
      </c>
      <c r="AN848" s="236">
        <f>Заполните_Список!AH757</f>
        <v>0</v>
      </c>
      <c r="AO848" s="236">
        <f>Заполните_Список!AI757</f>
        <v>0</v>
      </c>
      <c r="AP848" s="236">
        <f>Заполните_Список!AJ757</f>
        <v>0</v>
      </c>
      <c r="AQ848" s="236">
        <f>Заполните_Список!AK757</f>
        <v>0</v>
      </c>
    </row>
    <row r="849" spans="1:43" ht="18.75" customHeight="1">
      <c r="A849" s="243">
        <f>Заполните_Список!$B758</f>
        <v>846</v>
      </c>
      <c r="B849" s="244">
        <f>Заполните_Список!$C759</f>
        <v>0</v>
      </c>
      <c r="C849" s="258" t="str">
        <f t="shared" si="42"/>
        <v/>
      </c>
      <c r="D849" s="244">
        <f>Заполните_Список!$G759</f>
        <v>0</v>
      </c>
      <c r="E849" s="236"/>
      <c r="F849" s="243">
        <f t="shared" si="43"/>
        <v>846</v>
      </c>
      <c r="G849" s="236" t="e">
        <f>LEFT(Заполните_Список!$F759,FIND(" ",Заполните_Список!$F759,1)-1)</f>
        <v>#VALUE!</v>
      </c>
      <c r="H849" s="236" t="e">
        <f>MID(Заполните_Список!$F759,FIND(" ",Заполните_Список!$F759,1)+1,(FIND(" ",Заполните_Список!$F759,FIND(" ",Заполните_Список!$F759,1)+1)-FIND(" ",Заполните_Список!$F759,1))-1)</f>
        <v>#VALUE!</v>
      </c>
      <c r="I849" s="236" t="e">
        <f>RIGHT(Заполните_Список!$F759,LEN(Заполните_Список!$F759)-(FIND(" ",Заполните_Список!$F759,FIND(" ",Заполните_Список!$F759,1)+1)))</f>
        <v>#VALUE!</v>
      </c>
      <c r="J849" s="236"/>
      <c r="K849" s="347"/>
      <c r="L849" s="236"/>
      <c r="M849" s="236">
        <f>Заполните_Список!L759</f>
        <v>0</v>
      </c>
      <c r="N849" s="259" t="str">
        <f t="shared" si="44"/>
        <v/>
      </c>
      <c r="O849" s="236">
        <f>Заполните_Список!I759</f>
        <v>0</v>
      </c>
      <c r="P849" s="243"/>
      <c r="Q849" s="243"/>
      <c r="R849" s="243"/>
      <c r="S849" s="243"/>
      <c r="T849" s="236">
        <f>Заполните_Список!N758</f>
        <v>0</v>
      </c>
      <c r="U849" s="236">
        <f>Заполните_Список!O758</f>
        <v>0</v>
      </c>
      <c r="V849" s="236">
        <f>Заполните_Список!P758</f>
        <v>0</v>
      </c>
      <c r="W849" s="236">
        <f>Заполните_Список!Q758</f>
        <v>0</v>
      </c>
      <c r="X849" s="236">
        <f>Заполните_Список!R758</f>
        <v>0</v>
      </c>
      <c r="Y849" s="236">
        <f>Заполните_Список!S758</f>
        <v>0</v>
      </c>
      <c r="Z849" s="236">
        <f>Заполните_Список!T758</f>
        <v>0</v>
      </c>
      <c r="AA849" s="236">
        <f>Заполните_Список!U758</f>
        <v>0</v>
      </c>
      <c r="AB849" s="236">
        <f>Заполните_Список!V758</f>
        <v>0</v>
      </c>
      <c r="AC849" s="236">
        <f>Заполните_Список!W758</f>
        <v>0</v>
      </c>
      <c r="AD849" s="236">
        <f>Заполните_Список!X758</f>
        <v>0</v>
      </c>
      <c r="AE849" s="236">
        <f>Заполните_Список!Y758</f>
        <v>0</v>
      </c>
      <c r="AF849" s="236">
        <f>Заполните_Список!Z758</f>
        <v>0</v>
      </c>
      <c r="AG849" s="236">
        <f>Заполните_Список!AA758</f>
        <v>0</v>
      </c>
      <c r="AH849" s="236">
        <f>Заполните_Список!AB758</f>
        <v>0</v>
      </c>
      <c r="AI849" s="236">
        <f>Заполните_Список!AC758</f>
        <v>0</v>
      </c>
      <c r="AJ849" s="236">
        <f>Заполните_Список!AD758</f>
        <v>0</v>
      </c>
      <c r="AK849" s="236">
        <f>Заполните_Список!AE758</f>
        <v>0</v>
      </c>
      <c r="AL849" s="236">
        <f>Заполните_Список!AF758</f>
        <v>0</v>
      </c>
      <c r="AM849" s="236">
        <f>Заполните_Список!AG758</f>
        <v>0</v>
      </c>
      <c r="AN849" s="236">
        <f>Заполните_Список!AH758</f>
        <v>0</v>
      </c>
      <c r="AO849" s="236">
        <f>Заполните_Список!AI758</f>
        <v>0</v>
      </c>
      <c r="AP849" s="236">
        <f>Заполните_Список!AJ758</f>
        <v>0</v>
      </c>
      <c r="AQ849" s="236">
        <f>Заполните_Список!AK758</f>
        <v>0</v>
      </c>
    </row>
    <row r="850" spans="1:43" ht="18.75" customHeight="1">
      <c r="A850" s="243">
        <f>Заполните_Список!$B759</f>
        <v>847</v>
      </c>
      <c r="B850" s="244">
        <f>Заполните_Список!$C760</f>
        <v>0</v>
      </c>
      <c r="C850" s="258" t="str">
        <f t="shared" si="42"/>
        <v/>
      </c>
      <c r="D850" s="244">
        <f>Заполните_Список!$G760</f>
        <v>0</v>
      </c>
      <c r="E850" s="236"/>
      <c r="F850" s="243">
        <f t="shared" si="43"/>
        <v>847</v>
      </c>
      <c r="G850" s="236" t="e">
        <f>LEFT(Заполните_Список!$F760,FIND(" ",Заполните_Список!$F760,1)-1)</f>
        <v>#VALUE!</v>
      </c>
      <c r="H850" s="236" t="e">
        <f>MID(Заполните_Список!$F760,FIND(" ",Заполните_Список!$F760,1)+1,(FIND(" ",Заполните_Список!$F760,FIND(" ",Заполните_Список!$F760,1)+1)-FIND(" ",Заполните_Список!$F760,1))-1)</f>
        <v>#VALUE!</v>
      </c>
      <c r="I850" s="236" t="e">
        <f>RIGHT(Заполните_Список!$F760,LEN(Заполните_Список!$F760)-(FIND(" ",Заполните_Список!$F760,FIND(" ",Заполните_Список!$F760,1)+1)))</f>
        <v>#VALUE!</v>
      </c>
      <c r="J850" s="236"/>
      <c r="K850" s="347"/>
      <c r="L850" s="236"/>
      <c r="M850" s="236">
        <f>Заполните_Список!L760</f>
        <v>0</v>
      </c>
      <c r="N850" s="259" t="str">
        <f t="shared" si="44"/>
        <v/>
      </c>
      <c r="O850" s="236">
        <f>Заполните_Список!I760</f>
        <v>0</v>
      </c>
      <c r="P850" s="243"/>
      <c r="Q850" s="243"/>
      <c r="R850" s="243"/>
      <c r="S850" s="243"/>
      <c r="T850" s="236">
        <f>Заполните_Список!N759</f>
        <v>0</v>
      </c>
      <c r="U850" s="236">
        <f>Заполните_Список!O759</f>
        <v>0</v>
      </c>
      <c r="V850" s="236">
        <f>Заполните_Список!P759</f>
        <v>0</v>
      </c>
      <c r="W850" s="236">
        <f>Заполните_Список!Q759</f>
        <v>0</v>
      </c>
      <c r="X850" s="236">
        <f>Заполните_Список!R759</f>
        <v>0</v>
      </c>
      <c r="Y850" s="236">
        <f>Заполните_Список!S759</f>
        <v>0</v>
      </c>
      <c r="Z850" s="236">
        <f>Заполните_Список!T759</f>
        <v>0</v>
      </c>
      <c r="AA850" s="236">
        <f>Заполните_Список!U759</f>
        <v>0</v>
      </c>
      <c r="AB850" s="236">
        <f>Заполните_Список!V759</f>
        <v>0</v>
      </c>
      <c r="AC850" s="236">
        <f>Заполните_Список!W759</f>
        <v>0</v>
      </c>
      <c r="AD850" s="236">
        <f>Заполните_Список!X759</f>
        <v>0</v>
      </c>
      <c r="AE850" s="236">
        <f>Заполните_Список!Y759</f>
        <v>0</v>
      </c>
      <c r="AF850" s="236">
        <f>Заполните_Список!Z759</f>
        <v>0</v>
      </c>
      <c r="AG850" s="236">
        <f>Заполните_Список!AA759</f>
        <v>0</v>
      </c>
      <c r="AH850" s="236">
        <f>Заполните_Список!AB759</f>
        <v>0</v>
      </c>
      <c r="AI850" s="236">
        <f>Заполните_Список!AC759</f>
        <v>0</v>
      </c>
      <c r="AJ850" s="236">
        <f>Заполните_Список!AD759</f>
        <v>0</v>
      </c>
      <c r="AK850" s="236">
        <f>Заполните_Список!AE759</f>
        <v>0</v>
      </c>
      <c r="AL850" s="236">
        <f>Заполните_Список!AF759</f>
        <v>0</v>
      </c>
      <c r="AM850" s="236">
        <f>Заполните_Список!AG759</f>
        <v>0</v>
      </c>
      <c r="AN850" s="236">
        <f>Заполните_Список!AH759</f>
        <v>0</v>
      </c>
      <c r="AO850" s="236">
        <f>Заполните_Список!AI759</f>
        <v>0</v>
      </c>
      <c r="AP850" s="236">
        <f>Заполните_Список!AJ759</f>
        <v>0</v>
      </c>
      <c r="AQ850" s="236">
        <f>Заполните_Список!AK759</f>
        <v>0</v>
      </c>
    </row>
    <row r="851" spans="1:43" ht="18.75" customHeight="1">
      <c r="A851" s="243">
        <f>Заполните_Список!$B760</f>
        <v>848</v>
      </c>
      <c r="B851" s="244">
        <f>Заполните_Список!$C761</f>
        <v>0</v>
      </c>
      <c r="C851" s="258" t="str">
        <f t="shared" si="42"/>
        <v/>
      </c>
      <c r="D851" s="244">
        <f>Заполните_Список!$G761</f>
        <v>0</v>
      </c>
      <c r="E851" s="236"/>
      <c r="F851" s="243">
        <f t="shared" si="43"/>
        <v>848</v>
      </c>
      <c r="G851" s="236" t="e">
        <f>LEFT(Заполните_Список!$F761,FIND(" ",Заполните_Список!$F761,1)-1)</f>
        <v>#VALUE!</v>
      </c>
      <c r="H851" s="236" t="e">
        <f>MID(Заполните_Список!$F761,FIND(" ",Заполните_Список!$F761,1)+1,(FIND(" ",Заполните_Список!$F761,FIND(" ",Заполните_Список!$F761,1)+1)-FIND(" ",Заполните_Список!$F761,1))-1)</f>
        <v>#VALUE!</v>
      </c>
      <c r="I851" s="236" t="e">
        <f>RIGHT(Заполните_Список!$F761,LEN(Заполните_Список!$F761)-(FIND(" ",Заполните_Список!$F761,FIND(" ",Заполните_Список!$F761,1)+1)))</f>
        <v>#VALUE!</v>
      </c>
      <c r="J851" s="236"/>
      <c r="K851" s="347"/>
      <c r="L851" s="236"/>
      <c r="M851" s="236">
        <f>Заполните_Список!L761</f>
        <v>0</v>
      </c>
      <c r="N851" s="259" t="str">
        <f t="shared" si="44"/>
        <v/>
      </c>
      <c r="O851" s="236">
        <f>Заполните_Список!I761</f>
        <v>0</v>
      </c>
      <c r="P851" s="243"/>
      <c r="Q851" s="243"/>
      <c r="R851" s="243"/>
      <c r="S851" s="243"/>
      <c r="T851" s="236">
        <f>Заполните_Список!N760</f>
        <v>0</v>
      </c>
      <c r="U851" s="236">
        <f>Заполните_Список!O760</f>
        <v>0</v>
      </c>
      <c r="V851" s="236">
        <f>Заполните_Список!P760</f>
        <v>0</v>
      </c>
      <c r="W851" s="236">
        <f>Заполните_Список!Q760</f>
        <v>0</v>
      </c>
      <c r="X851" s="236">
        <f>Заполните_Список!R760</f>
        <v>0</v>
      </c>
      <c r="Y851" s="236">
        <f>Заполните_Список!S760</f>
        <v>0</v>
      </c>
      <c r="Z851" s="236">
        <f>Заполните_Список!T760</f>
        <v>0</v>
      </c>
      <c r="AA851" s="236">
        <f>Заполните_Список!U760</f>
        <v>0</v>
      </c>
      <c r="AB851" s="236">
        <f>Заполните_Список!V760</f>
        <v>0</v>
      </c>
      <c r="AC851" s="236">
        <f>Заполните_Список!W760</f>
        <v>0</v>
      </c>
      <c r="AD851" s="236">
        <f>Заполните_Список!X760</f>
        <v>0</v>
      </c>
      <c r="AE851" s="236">
        <f>Заполните_Список!Y760</f>
        <v>0</v>
      </c>
      <c r="AF851" s="236">
        <f>Заполните_Список!Z760</f>
        <v>0</v>
      </c>
      <c r="AG851" s="236">
        <f>Заполните_Список!AA760</f>
        <v>0</v>
      </c>
      <c r="AH851" s="236">
        <f>Заполните_Список!AB760</f>
        <v>0</v>
      </c>
      <c r="AI851" s="236">
        <f>Заполните_Список!AC760</f>
        <v>0</v>
      </c>
      <c r="AJ851" s="236">
        <f>Заполните_Список!AD760</f>
        <v>0</v>
      </c>
      <c r="AK851" s="236">
        <f>Заполните_Список!AE760</f>
        <v>0</v>
      </c>
      <c r="AL851" s="236">
        <f>Заполните_Список!AF760</f>
        <v>0</v>
      </c>
      <c r="AM851" s="236">
        <f>Заполните_Список!AG760</f>
        <v>0</v>
      </c>
      <c r="AN851" s="236">
        <f>Заполните_Список!AH760</f>
        <v>0</v>
      </c>
      <c r="AO851" s="236">
        <f>Заполните_Список!AI760</f>
        <v>0</v>
      </c>
      <c r="AP851" s="236">
        <f>Заполните_Список!AJ760</f>
        <v>0</v>
      </c>
      <c r="AQ851" s="236">
        <f>Заполните_Список!AK760</f>
        <v>0</v>
      </c>
    </row>
    <row r="852" spans="1:43" ht="18.75" customHeight="1">
      <c r="A852" s="243">
        <f>Заполните_Список!$B761</f>
        <v>849</v>
      </c>
      <c r="B852" s="244">
        <f>Заполните_Список!$C762</f>
        <v>0</v>
      </c>
      <c r="C852" s="258" t="str">
        <f t="shared" si="42"/>
        <v/>
      </c>
      <c r="D852" s="244">
        <f>Заполните_Список!$G762</f>
        <v>0</v>
      </c>
      <c r="E852" s="236"/>
      <c r="F852" s="243">
        <f t="shared" si="43"/>
        <v>849</v>
      </c>
      <c r="G852" s="236" t="e">
        <f>LEFT(Заполните_Список!$F762,FIND(" ",Заполните_Список!$F762,1)-1)</f>
        <v>#VALUE!</v>
      </c>
      <c r="H852" s="236" t="e">
        <f>MID(Заполните_Список!$F762,FIND(" ",Заполните_Список!$F762,1)+1,(FIND(" ",Заполните_Список!$F762,FIND(" ",Заполните_Список!$F762,1)+1)-FIND(" ",Заполните_Список!$F762,1))-1)</f>
        <v>#VALUE!</v>
      </c>
      <c r="I852" s="236" t="e">
        <f>RIGHT(Заполните_Список!$F762,LEN(Заполните_Список!$F762)-(FIND(" ",Заполните_Список!$F762,FIND(" ",Заполните_Список!$F762,1)+1)))</f>
        <v>#VALUE!</v>
      </c>
      <c r="J852" s="236"/>
      <c r="K852" s="347"/>
      <c r="L852" s="236"/>
      <c r="M852" s="236">
        <f>Заполните_Список!L762</f>
        <v>0</v>
      </c>
      <c r="N852" s="259" t="str">
        <f t="shared" si="44"/>
        <v/>
      </c>
      <c r="O852" s="236">
        <f>Заполните_Список!I762</f>
        <v>0</v>
      </c>
      <c r="P852" s="243"/>
      <c r="Q852" s="243"/>
      <c r="R852" s="243"/>
      <c r="S852" s="243"/>
      <c r="T852" s="236">
        <f>Заполните_Список!N761</f>
        <v>0</v>
      </c>
      <c r="U852" s="236">
        <f>Заполните_Список!O761</f>
        <v>0</v>
      </c>
      <c r="V852" s="236">
        <f>Заполните_Список!P761</f>
        <v>0</v>
      </c>
      <c r="W852" s="236">
        <f>Заполните_Список!Q761</f>
        <v>0</v>
      </c>
      <c r="X852" s="236">
        <f>Заполните_Список!R761</f>
        <v>0</v>
      </c>
      <c r="Y852" s="236">
        <f>Заполните_Список!S761</f>
        <v>0</v>
      </c>
      <c r="Z852" s="236">
        <f>Заполните_Список!T761</f>
        <v>0</v>
      </c>
      <c r="AA852" s="236">
        <f>Заполните_Список!U761</f>
        <v>0</v>
      </c>
      <c r="AB852" s="236">
        <f>Заполните_Список!V761</f>
        <v>0</v>
      </c>
      <c r="AC852" s="236">
        <f>Заполните_Список!W761</f>
        <v>0</v>
      </c>
      <c r="AD852" s="236">
        <f>Заполните_Список!X761</f>
        <v>0</v>
      </c>
      <c r="AE852" s="236">
        <f>Заполните_Список!Y761</f>
        <v>0</v>
      </c>
      <c r="AF852" s="236">
        <f>Заполните_Список!Z761</f>
        <v>0</v>
      </c>
      <c r="AG852" s="236">
        <f>Заполните_Список!AA761</f>
        <v>0</v>
      </c>
      <c r="AH852" s="236">
        <f>Заполните_Список!AB761</f>
        <v>0</v>
      </c>
      <c r="AI852" s="236">
        <f>Заполните_Список!AC761</f>
        <v>0</v>
      </c>
      <c r="AJ852" s="236">
        <f>Заполните_Список!AD761</f>
        <v>0</v>
      </c>
      <c r="AK852" s="236">
        <f>Заполните_Список!AE761</f>
        <v>0</v>
      </c>
      <c r="AL852" s="236">
        <f>Заполните_Список!AF761</f>
        <v>0</v>
      </c>
      <c r="AM852" s="236">
        <f>Заполните_Список!AG761</f>
        <v>0</v>
      </c>
      <c r="AN852" s="236">
        <f>Заполните_Список!AH761</f>
        <v>0</v>
      </c>
      <c r="AO852" s="236">
        <f>Заполните_Список!AI761</f>
        <v>0</v>
      </c>
      <c r="AP852" s="236">
        <f>Заполните_Список!AJ761</f>
        <v>0</v>
      </c>
      <c r="AQ852" s="236">
        <f>Заполните_Список!AK761</f>
        <v>0</v>
      </c>
    </row>
    <row r="853" spans="1:43" ht="18.75" customHeight="1">
      <c r="A853" s="243">
        <f>Заполните_Список!$B762</f>
        <v>850</v>
      </c>
      <c r="B853" s="244">
        <f>Заполните_Список!$C763</f>
        <v>0</v>
      </c>
      <c r="C853" s="258" t="str">
        <f t="shared" si="42"/>
        <v/>
      </c>
      <c r="D853" s="244">
        <f>Заполните_Список!$G763</f>
        <v>0</v>
      </c>
      <c r="E853" s="236"/>
      <c r="F853" s="243">
        <f t="shared" si="43"/>
        <v>850</v>
      </c>
      <c r="G853" s="236" t="e">
        <f>LEFT(Заполните_Список!$F763,FIND(" ",Заполните_Список!$F763,1)-1)</f>
        <v>#VALUE!</v>
      </c>
      <c r="H853" s="236" t="e">
        <f>MID(Заполните_Список!$F763,FIND(" ",Заполните_Список!$F763,1)+1,(FIND(" ",Заполните_Список!$F763,FIND(" ",Заполните_Список!$F763,1)+1)-FIND(" ",Заполните_Список!$F763,1))-1)</f>
        <v>#VALUE!</v>
      </c>
      <c r="I853" s="236" t="e">
        <f>RIGHT(Заполните_Список!$F763,LEN(Заполните_Список!$F763)-(FIND(" ",Заполните_Список!$F763,FIND(" ",Заполните_Список!$F763,1)+1)))</f>
        <v>#VALUE!</v>
      </c>
      <c r="J853" s="236"/>
      <c r="K853" s="347"/>
      <c r="L853" s="236"/>
      <c r="M853" s="236">
        <f>Заполните_Список!L763</f>
        <v>0</v>
      </c>
      <c r="N853" s="259" t="str">
        <f t="shared" si="44"/>
        <v/>
      </c>
      <c r="O853" s="236">
        <f>Заполните_Список!I763</f>
        <v>0</v>
      </c>
      <c r="P853" s="243"/>
      <c r="Q853" s="243"/>
      <c r="R853" s="243"/>
      <c r="S853" s="243"/>
      <c r="T853" s="236">
        <f>Заполните_Список!N762</f>
        <v>0</v>
      </c>
      <c r="U853" s="236">
        <f>Заполните_Список!O762</f>
        <v>0</v>
      </c>
      <c r="V853" s="236">
        <f>Заполните_Список!P762</f>
        <v>0</v>
      </c>
      <c r="W853" s="236">
        <f>Заполните_Список!Q762</f>
        <v>0</v>
      </c>
      <c r="X853" s="236">
        <f>Заполните_Список!R762</f>
        <v>0</v>
      </c>
      <c r="Y853" s="236">
        <f>Заполните_Список!S762</f>
        <v>0</v>
      </c>
      <c r="Z853" s="236">
        <f>Заполните_Список!T762</f>
        <v>0</v>
      </c>
      <c r="AA853" s="236">
        <f>Заполните_Список!U762</f>
        <v>0</v>
      </c>
      <c r="AB853" s="236">
        <f>Заполните_Список!V762</f>
        <v>0</v>
      </c>
      <c r="AC853" s="236">
        <f>Заполните_Список!W762</f>
        <v>0</v>
      </c>
      <c r="AD853" s="236">
        <f>Заполните_Список!X762</f>
        <v>0</v>
      </c>
      <c r="AE853" s="236">
        <f>Заполните_Список!Y762</f>
        <v>0</v>
      </c>
      <c r="AF853" s="236">
        <f>Заполните_Список!Z762</f>
        <v>0</v>
      </c>
      <c r="AG853" s="236">
        <f>Заполните_Список!AA762</f>
        <v>0</v>
      </c>
      <c r="AH853" s="236">
        <f>Заполните_Список!AB762</f>
        <v>0</v>
      </c>
      <c r="AI853" s="236">
        <f>Заполните_Список!AC762</f>
        <v>0</v>
      </c>
      <c r="AJ853" s="236">
        <f>Заполните_Список!AD762</f>
        <v>0</v>
      </c>
      <c r="AK853" s="236">
        <f>Заполните_Список!AE762</f>
        <v>0</v>
      </c>
      <c r="AL853" s="236">
        <f>Заполните_Список!AF762</f>
        <v>0</v>
      </c>
      <c r="AM853" s="236">
        <f>Заполните_Список!AG762</f>
        <v>0</v>
      </c>
      <c r="AN853" s="236">
        <f>Заполните_Список!AH762</f>
        <v>0</v>
      </c>
      <c r="AO853" s="236">
        <f>Заполните_Список!AI762</f>
        <v>0</v>
      </c>
      <c r="AP853" s="236">
        <f>Заполните_Список!AJ762</f>
        <v>0</v>
      </c>
      <c r="AQ853" s="236">
        <f>Заполните_Список!AK762</f>
        <v>0</v>
      </c>
    </row>
    <row r="854" spans="1:43" ht="18.75" customHeight="1">
      <c r="A854" s="243">
        <f>Заполните_Список!$B763</f>
        <v>851</v>
      </c>
      <c r="B854" s="244">
        <f>Заполните_Список!$C764</f>
        <v>0</v>
      </c>
      <c r="C854" s="258" t="str">
        <f t="shared" si="42"/>
        <v/>
      </c>
      <c r="D854" s="244">
        <f>Заполните_Список!$G764</f>
        <v>0</v>
      </c>
      <c r="E854" s="236"/>
      <c r="F854" s="243">
        <f t="shared" si="43"/>
        <v>851</v>
      </c>
      <c r="G854" s="236" t="e">
        <f>LEFT(Заполните_Список!$F764,FIND(" ",Заполните_Список!$F764,1)-1)</f>
        <v>#VALUE!</v>
      </c>
      <c r="H854" s="236" t="e">
        <f>MID(Заполните_Список!$F764,FIND(" ",Заполните_Список!$F764,1)+1,(FIND(" ",Заполните_Список!$F764,FIND(" ",Заполните_Список!$F764,1)+1)-FIND(" ",Заполните_Список!$F764,1))-1)</f>
        <v>#VALUE!</v>
      </c>
      <c r="I854" s="236" t="e">
        <f>RIGHT(Заполните_Список!$F764,LEN(Заполните_Список!$F764)-(FIND(" ",Заполните_Список!$F764,FIND(" ",Заполните_Список!$F764,1)+1)))</f>
        <v>#VALUE!</v>
      </c>
      <c r="J854" s="236"/>
      <c r="K854" s="347"/>
      <c r="L854" s="236"/>
      <c r="M854" s="236">
        <f>Заполните_Список!L764</f>
        <v>0</v>
      </c>
      <c r="N854" s="259" t="str">
        <f t="shared" si="44"/>
        <v/>
      </c>
      <c r="O854" s="236">
        <f>Заполните_Список!I764</f>
        <v>0</v>
      </c>
      <c r="P854" s="243"/>
      <c r="Q854" s="243"/>
      <c r="R854" s="243"/>
      <c r="S854" s="243"/>
      <c r="T854" s="236">
        <f>Заполните_Список!N763</f>
        <v>0</v>
      </c>
      <c r="U854" s="236">
        <f>Заполните_Список!O763</f>
        <v>0</v>
      </c>
      <c r="V854" s="236">
        <f>Заполните_Список!P763</f>
        <v>0</v>
      </c>
      <c r="W854" s="236">
        <f>Заполните_Список!Q763</f>
        <v>0</v>
      </c>
      <c r="X854" s="236">
        <f>Заполните_Список!R763</f>
        <v>0</v>
      </c>
      <c r="Y854" s="236">
        <f>Заполните_Список!S763</f>
        <v>0</v>
      </c>
      <c r="Z854" s="236">
        <f>Заполните_Список!T763</f>
        <v>0</v>
      </c>
      <c r="AA854" s="236">
        <f>Заполните_Список!U763</f>
        <v>0</v>
      </c>
      <c r="AB854" s="236">
        <f>Заполните_Список!V763</f>
        <v>0</v>
      </c>
      <c r="AC854" s="236">
        <f>Заполните_Список!W763</f>
        <v>0</v>
      </c>
      <c r="AD854" s="236">
        <f>Заполните_Список!X763</f>
        <v>0</v>
      </c>
      <c r="AE854" s="236">
        <f>Заполните_Список!Y763</f>
        <v>0</v>
      </c>
      <c r="AF854" s="236">
        <f>Заполните_Список!Z763</f>
        <v>0</v>
      </c>
      <c r="AG854" s="236">
        <f>Заполните_Список!AA763</f>
        <v>0</v>
      </c>
      <c r="AH854" s="236">
        <f>Заполните_Список!AB763</f>
        <v>0</v>
      </c>
      <c r="AI854" s="236">
        <f>Заполните_Список!AC763</f>
        <v>0</v>
      </c>
      <c r="AJ854" s="236">
        <f>Заполните_Список!AD763</f>
        <v>0</v>
      </c>
      <c r="AK854" s="236">
        <f>Заполните_Список!AE763</f>
        <v>0</v>
      </c>
      <c r="AL854" s="236">
        <f>Заполните_Список!AF763</f>
        <v>0</v>
      </c>
      <c r="AM854" s="236">
        <f>Заполните_Список!AG763</f>
        <v>0</v>
      </c>
      <c r="AN854" s="236">
        <f>Заполните_Список!AH763</f>
        <v>0</v>
      </c>
      <c r="AO854" s="236">
        <f>Заполните_Список!AI763</f>
        <v>0</v>
      </c>
      <c r="AP854" s="236">
        <f>Заполните_Список!AJ763</f>
        <v>0</v>
      </c>
      <c r="AQ854" s="236">
        <f>Заполните_Список!AK763</f>
        <v>0</v>
      </c>
    </row>
    <row r="855" spans="1:43" ht="18.75" customHeight="1">
      <c r="A855" s="243">
        <f>Заполните_Список!$B764</f>
        <v>852</v>
      </c>
      <c r="B855" s="244">
        <f>Заполните_Список!$C765</f>
        <v>0</v>
      </c>
      <c r="C855" s="258" t="str">
        <f t="shared" si="42"/>
        <v/>
      </c>
      <c r="D855" s="244">
        <f>Заполните_Список!$G765</f>
        <v>0</v>
      </c>
      <c r="E855" s="236"/>
      <c r="F855" s="243">
        <f t="shared" si="43"/>
        <v>852</v>
      </c>
      <c r="G855" s="236" t="e">
        <f>LEFT(Заполните_Список!$F765,FIND(" ",Заполните_Список!$F765,1)-1)</f>
        <v>#VALUE!</v>
      </c>
      <c r="H855" s="236" t="e">
        <f>MID(Заполните_Список!$F765,FIND(" ",Заполните_Список!$F765,1)+1,(FIND(" ",Заполните_Список!$F765,FIND(" ",Заполните_Список!$F765,1)+1)-FIND(" ",Заполните_Список!$F765,1))-1)</f>
        <v>#VALUE!</v>
      </c>
      <c r="I855" s="236" t="e">
        <f>RIGHT(Заполните_Список!$F765,LEN(Заполните_Список!$F765)-(FIND(" ",Заполните_Список!$F765,FIND(" ",Заполните_Список!$F765,1)+1)))</f>
        <v>#VALUE!</v>
      </c>
      <c r="J855" s="236"/>
      <c r="K855" s="347"/>
      <c r="L855" s="236"/>
      <c r="M855" s="236">
        <f>Заполните_Список!L765</f>
        <v>0</v>
      </c>
      <c r="N855" s="259" t="str">
        <f t="shared" si="44"/>
        <v/>
      </c>
      <c r="O855" s="236">
        <f>Заполните_Список!I765</f>
        <v>0</v>
      </c>
      <c r="P855" s="243"/>
      <c r="Q855" s="243"/>
      <c r="R855" s="243"/>
      <c r="S855" s="243"/>
      <c r="T855" s="236">
        <f>Заполните_Список!N764</f>
        <v>0</v>
      </c>
      <c r="U855" s="236">
        <f>Заполните_Список!O764</f>
        <v>0</v>
      </c>
      <c r="V855" s="236">
        <f>Заполните_Список!P764</f>
        <v>0</v>
      </c>
      <c r="W855" s="236">
        <f>Заполните_Список!Q764</f>
        <v>0</v>
      </c>
      <c r="X855" s="236">
        <f>Заполните_Список!R764</f>
        <v>0</v>
      </c>
      <c r="Y855" s="236">
        <f>Заполните_Список!S764</f>
        <v>0</v>
      </c>
      <c r="Z855" s="236">
        <f>Заполните_Список!T764</f>
        <v>0</v>
      </c>
      <c r="AA855" s="236">
        <f>Заполните_Список!U764</f>
        <v>0</v>
      </c>
      <c r="AB855" s="236">
        <f>Заполните_Список!V764</f>
        <v>0</v>
      </c>
      <c r="AC855" s="236">
        <f>Заполните_Список!W764</f>
        <v>0</v>
      </c>
      <c r="AD855" s="236">
        <f>Заполните_Список!X764</f>
        <v>0</v>
      </c>
      <c r="AE855" s="236">
        <f>Заполните_Список!Y764</f>
        <v>0</v>
      </c>
      <c r="AF855" s="236">
        <f>Заполните_Список!Z764</f>
        <v>0</v>
      </c>
      <c r="AG855" s="236">
        <f>Заполните_Список!AA764</f>
        <v>0</v>
      </c>
      <c r="AH855" s="236">
        <f>Заполните_Список!AB764</f>
        <v>0</v>
      </c>
      <c r="AI855" s="236">
        <f>Заполните_Список!AC764</f>
        <v>0</v>
      </c>
      <c r="AJ855" s="236">
        <f>Заполните_Список!AD764</f>
        <v>0</v>
      </c>
      <c r="AK855" s="236">
        <f>Заполните_Список!AE764</f>
        <v>0</v>
      </c>
      <c r="AL855" s="236">
        <f>Заполните_Список!AF764</f>
        <v>0</v>
      </c>
      <c r="AM855" s="236">
        <f>Заполните_Список!AG764</f>
        <v>0</v>
      </c>
      <c r="AN855" s="236">
        <f>Заполните_Список!AH764</f>
        <v>0</v>
      </c>
      <c r="AO855" s="236">
        <f>Заполните_Список!AI764</f>
        <v>0</v>
      </c>
      <c r="AP855" s="236">
        <f>Заполните_Список!AJ764</f>
        <v>0</v>
      </c>
      <c r="AQ855" s="236">
        <f>Заполните_Список!AK764</f>
        <v>0</v>
      </c>
    </row>
    <row r="856" spans="1:43" ht="18.75" customHeight="1">
      <c r="A856" s="243">
        <f>Заполните_Список!$B765</f>
        <v>853</v>
      </c>
      <c r="B856" s="244">
        <f>Заполните_Список!$C766</f>
        <v>0</v>
      </c>
      <c r="C856" s="258" t="str">
        <f t="shared" si="42"/>
        <v/>
      </c>
      <c r="D856" s="244">
        <f>Заполните_Список!$G766</f>
        <v>0</v>
      </c>
      <c r="E856" s="236"/>
      <c r="F856" s="243">
        <f t="shared" si="43"/>
        <v>853</v>
      </c>
      <c r="G856" s="236" t="e">
        <f>LEFT(Заполните_Список!$F766,FIND(" ",Заполните_Список!$F766,1)-1)</f>
        <v>#VALUE!</v>
      </c>
      <c r="H856" s="236" t="e">
        <f>MID(Заполните_Список!$F766,FIND(" ",Заполните_Список!$F766,1)+1,(FIND(" ",Заполните_Список!$F766,FIND(" ",Заполните_Список!$F766,1)+1)-FIND(" ",Заполните_Список!$F766,1))-1)</f>
        <v>#VALUE!</v>
      </c>
      <c r="I856" s="236" t="e">
        <f>RIGHT(Заполните_Список!$F766,LEN(Заполните_Список!$F766)-(FIND(" ",Заполните_Список!$F766,FIND(" ",Заполните_Список!$F766,1)+1)))</f>
        <v>#VALUE!</v>
      </c>
      <c r="J856" s="236"/>
      <c r="K856" s="347"/>
      <c r="L856" s="236"/>
      <c r="M856" s="236">
        <f>Заполните_Список!L766</f>
        <v>0</v>
      </c>
      <c r="N856" s="259" t="str">
        <f t="shared" si="44"/>
        <v/>
      </c>
      <c r="O856" s="236">
        <f>Заполните_Список!I766</f>
        <v>0</v>
      </c>
      <c r="P856" s="243"/>
      <c r="Q856" s="243"/>
      <c r="R856" s="243"/>
      <c r="S856" s="243"/>
      <c r="T856" s="236">
        <f>Заполните_Список!N765</f>
        <v>0</v>
      </c>
      <c r="U856" s="236">
        <f>Заполните_Список!O765</f>
        <v>0</v>
      </c>
      <c r="V856" s="236">
        <f>Заполните_Список!P765</f>
        <v>0</v>
      </c>
      <c r="W856" s="236">
        <f>Заполните_Список!Q765</f>
        <v>0</v>
      </c>
      <c r="X856" s="236">
        <f>Заполните_Список!R765</f>
        <v>0</v>
      </c>
      <c r="Y856" s="236">
        <f>Заполните_Список!S765</f>
        <v>0</v>
      </c>
      <c r="Z856" s="236">
        <f>Заполните_Список!T765</f>
        <v>0</v>
      </c>
      <c r="AA856" s="236">
        <f>Заполните_Список!U765</f>
        <v>0</v>
      </c>
      <c r="AB856" s="236">
        <f>Заполните_Список!V765</f>
        <v>0</v>
      </c>
      <c r="AC856" s="236">
        <f>Заполните_Список!W765</f>
        <v>0</v>
      </c>
      <c r="AD856" s="236">
        <f>Заполните_Список!X765</f>
        <v>0</v>
      </c>
      <c r="AE856" s="236">
        <f>Заполните_Список!Y765</f>
        <v>0</v>
      </c>
      <c r="AF856" s="236">
        <f>Заполните_Список!Z765</f>
        <v>0</v>
      </c>
      <c r="AG856" s="236">
        <f>Заполните_Список!AA765</f>
        <v>0</v>
      </c>
      <c r="AH856" s="236">
        <f>Заполните_Список!AB765</f>
        <v>0</v>
      </c>
      <c r="AI856" s="236">
        <f>Заполните_Список!AC765</f>
        <v>0</v>
      </c>
      <c r="AJ856" s="236">
        <f>Заполните_Список!AD765</f>
        <v>0</v>
      </c>
      <c r="AK856" s="236">
        <f>Заполните_Список!AE765</f>
        <v>0</v>
      </c>
      <c r="AL856" s="236">
        <f>Заполните_Список!AF765</f>
        <v>0</v>
      </c>
      <c r="AM856" s="236">
        <f>Заполните_Список!AG765</f>
        <v>0</v>
      </c>
      <c r="AN856" s="236">
        <f>Заполните_Список!AH765</f>
        <v>0</v>
      </c>
      <c r="AO856" s="236">
        <f>Заполните_Список!AI765</f>
        <v>0</v>
      </c>
      <c r="AP856" s="236">
        <f>Заполните_Список!AJ765</f>
        <v>0</v>
      </c>
      <c r="AQ856" s="236">
        <f>Заполните_Список!AK765</f>
        <v>0</v>
      </c>
    </row>
    <row r="857" spans="1:43" ht="18.75" customHeight="1">
      <c r="A857" s="243">
        <f>Заполните_Список!$B766</f>
        <v>854</v>
      </c>
      <c r="B857" s="244">
        <f>Заполните_Список!$C767</f>
        <v>0</v>
      </c>
      <c r="C857" s="258" t="str">
        <f t="shared" si="42"/>
        <v/>
      </c>
      <c r="D857" s="244">
        <f>Заполните_Список!$G767</f>
        <v>0</v>
      </c>
      <c r="E857" s="236"/>
      <c r="F857" s="243">
        <f t="shared" si="43"/>
        <v>854</v>
      </c>
      <c r="G857" s="236" t="e">
        <f>LEFT(Заполните_Список!$F767,FIND(" ",Заполните_Список!$F767,1)-1)</f>
        <v>#VALUE!</v>
      </c>
      <c r="H857" s="236" t="e">
        <f>MID(Заполните_Список!$F767,FIND(" ",Заполните_Список!$F767,1)+1,(FIND(" ",Заполните_Список!$F767,FIND(" ",Заполните_Список!$F767,1)+1)-FIND(" ",Заполните_Список!$F767,1))-1)</f>
        <v>#VALUE!</v>
      </c>
      <c r="I857" s="236" t="e">
        <f>RIGHT(Заполните_Список!$F767,LEN(Заполните_Список!$F767)-(FIND(" ",Заполните_Список!$F767,FIND(" ",Заполните_Список!$F767,1)+1)))</f>
        <v>#VALUE!</v>
      </c>
      <c r="J857" s="236"/>
      <c r="K857" s="347"/>
      <c r="L857" s="236"/>
      <c r="M857" s="236">
        <f>Заполните_Список!L767</f>
        <v>0</v>
      </c>
      <c r="N857" s="259" t="str">
        <f t="shared" si="44"/>
        <v/>
      </c>
      <c r="O857" s="236">
        <f>Заполните_Список!I767</f>
        <v>0</v>
      </c>
      <c r="P857" s="243"/>
      <c r="Q857" s="243"/>
      <c r="R857" s="243"/>
      <c r="S857" s="243"/>
      <c r="T857" s="236">
        <f>Заполните_Список!N766</f>
        <v>0</v>
      </c>
      <c r="U857" s="236">
        <f>Заполните_Список!O766</f>
        <v>0</v>
      </c>
      <c r="V857" s="236">
        <f>Заполните_Список!P766</f>
        <v>0</v>
      </c>
      <c r="W857" s="236">
        <f>Заполните_Список!Q766</f>
        <v>0</v>
      </c>
      <c r="X857" s="236">
        <f>Заполните_Список!R766</f>
        <v>0</v>
      </c>
      <c r="Y857" s="236">
        <f>Заполните_Список!S766</f>
        <v>0</v>
      </c>
      <c r="Z857" s="236">
        <f>Заполните_Список!T766</f>
        <v>0</v>
      </c>
      <c r="AA857" s="236">
        <f>Заполните_Список!U766</f>
        <v>0</v>
      </c>
      <c r="AB857" s="236">
        <f>Заполните_Список!V766</f>
        <v>0</v>
      </c>
      <c r="AC857" s="236">
        <f>Заполните_Список!W766</f>
        <v>0</v>
      </c>
      <c r="AD857" s="236">
        <f>Заполните_Список!X766</f>
        <v>0</v>
      </c>
      <c r="AE857" s="236">
        <f>Заполните_Список!Y766</f>
        <v>0</v>
      </c>
      <c r="AF857" s="236">
        <f>Заполните_Список!Z766</f>
        <v>0</v>
      </c>
      <c r="AG857" s="236">
        <f>Заполните_Список!AA766</f>
        <v>0</v>
      </c>
      <c r="AH857" s="236">
        <f>Заполните_Список!AB766</f>
        <v>0</v>
      </c>
      <c r="AI857" s="236">
        <f>Заполните_Список!AC766</f>
        <v>0</v>
      </c>
      <c r="AJ857" s="236">
        <f>Заполните_Список!AD766</f>
        <v>0</v>
      </c>
      <c r="AK857" s="236">
        <f>Заполните_Список!AE766</f>
        <v>0</v>
      </c>
      <c r="AL857" s="236">
        <f>Заполните_Список!AF766</f>
        <v>0</v>
      </c>
      <c r="AM857" s="236">
        <f>Заполните_Список!AG766</f>
        <v>0</v>
      </c>
      <c r="AN857" s="236">
        <f>Заполните_Список!AH766</f>
        <v>0</v>
      </c>
      <c r="AO857" s="236">
        <f>Заполните_Список!AI766</f>
        <v>0</v>
      </c>
      <c r="AP857" s="236">
        <f>Заполните_Список!AJ766</f>
        <v>0</v>
      </c>
      <c r="AQ857" s="236">
        <f>Заполните_Список!AK766</f>
        <v>0</v>
      </c>
    </row>
    <row r="858" spans="1:43" ht="18.75" customHeight="1">
      <c r="A858" s="243">
        <f>Заполните_Список!$B767</f>
        <v>855</v>
      </c>
      <c r="B858" s="244">
        <f>Заполните_Список!$C768</f>
        <v>0</v>
      </c>
      <c r="C858" s="258" t="str">
        <f t="shared" si="42"/>
        <v/>
      </c>
      <c r="D858" s="244">
        <f>Заполните_Список!$G768</f>
        <v>0</v>
      </c>
      <c r="E858" s="236"/>
      <c r="F858" s="243">
        <f t="shared" si="43"/>
        <v>855</v>
      </c>
      <c r="G858" s="236" t="e">
        <f>LEFT(Заполните_Список!$F768,FIND(" ",Заполните_Список!$F768,1)-1)</f>
        <v>#VALUE!</v>
      </c>
      <c r="H858" s="236" t="e">
        <f>MID(Заполните_Список!$F768,FIND(" ",Заполните_Список!$F768,1)+1,(FIND(" ",Заполните_Список!$F768,FIND(" ",Заполните_Список!$F768,1)+1)-FIND(" ",Заполните_Список!$F768,1))-1)</f>
        <v>#VALUE!</v>
      </c>
      <c r="I858" s="236" t="e">
        <f>RIGHT(Заполните_Список!$F768,LEN(Заполните_Список!$F768)-(FIND(" ",Заполните_Список!$F768,FIND(" ",Заполните_Список!$F768,1)+1)))</f>
        <v>#VALUE!</v>
      </c>
      <c r="J858" s="236"/>
      <c r="K858" s="347"/>
      <c r="L858" s="236"/>
      <c r="M858" s="236">
        <f>Заполните_Список!L768</f>
        <v>0</v>
      </c>
      <c r="N858" s="259" t="str">
        <f t="shared" si="44"/>
        <v/>
      </c>
      <c r="O858" s="236">
        <f>Заполните_Список!I768</f>
        <v>0</v>
      </c>
      <c r="P858" s="243"/>
      <c r="Q858" s="243"/>
      <c r="R858" s="243"/>
      <c r="S858" s="243"/>
      <c r="T858" s="236">
        <f>Заполните_Список!N767</f>
        <v>0</v>
      </c>
      <c r="U858" s="236">
        <f>Заполните_Список!O767</f>
        <v>0</v>
      </c>
      <c r="V858" s="236">
        <f>Заполните_Список!P767</f>
        <v>0</v>
      </c>
      <c r="W858" s="236">
        <f>Заполните_Список!Q767</f>
        <v>0</v>
      </c>
      <c r="X858" s="236">
        <f>Заполните_Список!R767</f>
        <v>0</v>
      </c>
      <c r="Y858" s="236">
        <f>Заполните_Список!S767</f>
        <v>0</v>
      </c>
      <c r="Z858" s="236">
        <f>Заполните_Список!T767</f>
        <v>0</v>
      </c>
      <c r="AA858" s="236">
        <f>Заполните_Список!U767</f>
        <v>0</v>
      </c>
      <c r="AB858" s="236">
        <f>Заполните_Список!V767</f>
        <v>0</v>
      </c>
      <c r="AC858" s="236">
        <f>Заполните_Список!W767</f>
        <v>0</v>
      </c>
      <c r="AD858" s="236">
        <f>Заполните_Список!X767</f>
        <v>0</v>
      </c>
      <c r="AE858" s="236">
        <f>Заполните_Список!Y767</f>
        <v>0</v>
      </c>
      <c r="AF858" s="236">
        <f>Заполните_Список!Z767</f>
        <v>0</v>
      </c>
      <c r="AG858" s="236">
        <f>Заполните_Список!AA767</f>
        <v>0</v>
      </c>
      <c r="AH858" s="236">
        <f>Заполните_Список!AB767</f>
        <v>0</v>
      </c>
      <c r="AI858" s="236">
        <f>Заполните_Список!AC767</f>
        <v>0</v>
      </c>
      <c r="AJ858" s="236">
        <f>Заполните_Список!AD767</f>
        <v>0</v>
      </c>
      <c r="AK858" s="236">
        <f>Заполните_Список!AE767</f>
        <v>0</v>
      </c>
      <c r="AL858" s="236">
        <f>Заполните_Список!AF767</f>
        <v>0</v>
      </c>
      <c r="AM858" s="236">
        <f>Заполните_Список!AG767</f>
        <v>0</v>
      </c>
      <c r="AN858" s="236">
        <f>Заполните_Список!AH767</f>
        <v>0</v>
      </c>
      <c r="AO858" s="236">
        <f>Заполните_Список!AI767</f>
        <v>0</v>
      </c>
      <c r="AP858" s="236">
        <f>Заполните_Список!AJ767</f>
        <v>0</v>
      </c>
      <c r="AQ858" s="236">
        <f>Заполните_Список!AK767</f>
        <v>0</v>
      </c>
    </row>
    <row r="859" spans="1:43" ht="18.75" customHeight="1">
      <c r="A859" s="243">
        <f>Заполните_Список!$B768</f>
        <v>856</v>
      </c>
      <c r="B859" s="244">
        <f>Заполните_Список!$C769</f>
        <v>0</v>
      </c>
      <c r="C859" s="258" t="str">
        <f t="shared" si="42"/>
        <v/>
      </c>
      <c r="D859" s="244">
        <f>Заполните_Список!$G769</f>
        <v>0</v>
      </c>
      <c r="E859" s="236"/>
      <c r="F859" s="243">
        <f t="shared" si="43"/>
        <v>856</v>
      </c>
      <c r="G859" s="236" t="e">
        <f>LEFT(Заполните_Список!$F769,FIND(" ",Заполните_Список!$F769,1)-1)</f>
        <v>#VALUE!</v>
      </c>
      <c r="H859" s="236" t="e">
        <f>MID(Заполните_Список!$F769,FIND(" ",Заполните_Список!$F769,1)+1,(FIND(" ",Заполните_Список!$F769,FIND(" ",Заполните_Список!$F769,1)+1)-FIND(" ",Заполните_Список!$F769,1))-1)</f>
        <v>#VALUE!</v>
      </c>
      <c r="I859" s="236" t="e">
        <f>RIGHT(Заполните_Список!$F769,LEN(Заполните_Список!$F769)-(FIND(" ",Заполните_Список!$F769,FIND(" ",Заполните_Список!$F769,1)+1)))</f>
        <v>#VALUE!</v>
      </c>
      <c r="J859" s="236"/>
      <c r="K859" s="347"/>
      <c r="L859" s="236"/>
      <c r="M859" s="236">
        <f>Заполните_Список!L769</f>
        <v>0</v>
      </c>
      <c r="N859" s="259" t="str">
        <f t="shared" si="44"/>
        <v/>
      </c>
      <c r="O859" s="236">
        <f>Заполните_Список!I769</f>
        <v>0</v>
      </c>
      <c r="P859" s="243"/>
      <c r="Q859" s="243"/>
      <c r="R859" s="243"/>
      <c r="S859" s="243"/>
      <c r="T859" s="236">
        <f>Заполните_Список!N768</f>
        <v>0</v>
      </c>
      <c r="U859" s="236">
        <f>Заполните_Список!O768</f>
        <v>0</v>
      </c>
      <c r="V859" s="236">
        <f>Заполните_Список!P768</f>
        <v>0</v>
      </c>
      <c r="W859" s="236">
        <f>Заполните_Список!Q768</f>
        <v>0</v>
      </c>
      <c r="X859" s="236">
        <f>Заполните_Список!R768</f>
        <v>0</v>
      </c>
      <c r="Y859" s="236">
        <f>Заполните_Список!S768</f>
        <v>0</v>
      </c>
      <c r="Z859" s="236">
        <f>Заполните_Список!T768</f>
        <v>0</v>
      </c>
      <c r="AA859" s="236">
        <f>Заполните_Список!U768</f>
        <v>0</v>
      </c>
      <c r="AB859" s="236">
        <f>Заполните_Список!V768</f>
        <v>0</v>
      </c>
      <c r="AC859" s="236">
        <f>Заполните_Список!W768</f>
        <v>0</v>
      </c>
      <c r="AD859" s="236">
        <f>Заполните_Список!X768</f>
        <v>0</v>
      </c>
      <c r="AE859" s="236">
        <f>Заполните_Список!Y768</f>
        <v>0</v>
      </c>
      <c r="AF859" s="236">
        <f>Заполните_Список!Z768</f>
        <v>0</v>
      </c>
      <c r="AG859" s="236">
        <f>Заполните_Список!AA768</f>
        <v>0</v>
      </c>
      <c r="AH859" s="236">
        <f>Заполните_Список!AB768</f>
        <v>0</v>
      </c>
      <c r="AI859" s="236">
        <f>Заполните_Список!AC768</f>
        <v>0</v>
      </c>
      <c r="AJ859" s="236">
        <f>Заполните_Список!AD768</f>
        <v>0</v>
      </c>
      <c r="AK859" s="236">
        <f>Заполните_Список!AE768</f>
        <v>0</v>
      </c>
      <c r="AL859" s="236">
        <f>Заполните_Список!AF768</f>
        <v>0</v>
      </c>
      <c r="AM859" s="236">
        <f>Заполните_Список!AG768</f>
        <v>0</v>
      </c>
      <c r="AN859" s="236">
        <f>Заполните_Список!AH768</f>
        <v>0</v>
      </c>
      <c r="AO859" s="236">
        <f>Заполните_Список!AI768</f>
        <v>0</v>
      </c>
      <c r="AP859" s="236">
        <f>Заполните_Список!AJ768</f>
        <v>0</v>
      </c>
      <c r="AQ859" s="236">
        <f>Заполните_Список!AK768</f>
        <v>0</v>
      </c>
    </row>
    <row r="860" spans="1:43" ht="18.75" customHeight="1">
      <c r="A860" s="243">
        <f>Заполните_Список!$B769</f>
        <v>857</v>
      </c>
      <c r="B860" s="244">
        <f>Заполните_Список!$C770</f>
        <v>0</v>
      </c>
      <c r="C860" s="258" t="str">
        <f t="shared" si="42"/>
        <v/>
      </c>
      <c r="D860" s="244">
        <f>Заполните_Список!$G770</f>
        <v>0</v>
      </c>
      <c r="E860" s="236"/>
      <c r="F860" s="243">
        <f t="shared" si="43"/>
        <v>857</v>
      </c>
      <c r="G860" s="236" t="e">
        <f>LEFT(Заполните_Список!$F770,FIND(" ",Заполните_Список!$F770,1)-1)</f>
        <v>#VALUE!</v>
      </c>
      <c r="H860" s="236" t="e">
        <f>MID(Заполните_Список!$F770,FIND(" ",Заполните_Список!$F770,1)+1,(FIND(" ",Заполните_Список!$F770,FIND(" ",Заполните_Список!$F770,1)+1)-FIND(" ",Заполните_Список!$F770,1))-1)</f>
        <v>#VALUE!</v>
      </c>
      <c r="I860" s="236" t="e">
        <f>RIGHT(Заполните_Список!$F770,LEN(Заполните_Список!$F770)-(FIND(" ",Заполните_Список!$F770,FIND(" ",Заполните_Список!$F770,1)+1)))</f>
        <v>#VALUE!</v>
      </c>
      <c r="J860" s="236"/>
      <c r="K860" s="347"/>
      <c r="L860" s="236"/>
      <c r="M860" s="236">
        <f>Заполните_Список!L770</f>
        <v>0</v>
      </c>
      <c r="N860" s="259" t="str">
        <f t="shared" si="44"/>
        <v/>
      </c>
      <c r="O860" s="236">
        <f>Заполните_Список!I770</f>
        <v>0</v>
      </c>
      <c r="P860" s="243"/>
      <c r="Q860" s="243"/>
      <c r="R860" s="243"/>
      <c r="S860" s="243"/>
      <c r="T860" s="236">
        <f>Заполните_Список!N769</f>
        <v>0</v>
      </c>
      <c r="U860" s="236">
        <f>Заполните_Список!O769</f>
        <v>0</v>
      </c>
      <c r="V860" s="236">
        <f>Заполните_Список!P769</f>
        <v>0</v>
      </c>
      <c r="W860" s="236">
        <f>Заполните_Список!Q769</f>
        <v>0</v>
      </c>
      <c r="X860" s="236">
        <f>Заполните_Список!R769</f>
        <v>0</v>
      </c>
      <c r="Y860" s="236">
        <f>Заполните_Список!S769</f>
        <v>0</v>
      </c>
      <c r="Z860" s="236">
        <f>Заполните_Список!T769</f>
        <v>0</v>
      </c>
      <c r="AA860" s="236">
        <f>Заполните_Список!U769</f>
        <v>0</v>
      </c>
      <c r="AB860" s="236">
        <f>Заполните_Список!V769</f>
        <v>0</v>
      </c>
      <c r="AC860" s="236">
        <f>Заполните_Список!W769</f>
        <v>0</v>
      </c>
      <c r="AD860" s="236">
        <f>Заполните_Список!X769</f>
        <v>0</v>
      </c>
      <c r="AE860" s="236">
        <f>Заполните_Список!Y769</f>
        <v>0</v>
      </c>
      <c r="AF860" s="236">
        <f>Заполните_Список!Z769</f>
        <v>0</v>
      </c>
      <c r="AG860" s="236">
        <f>Заполните_Список!AA769</f>
        <v>0</v>
      </c>
      <c r="AH860" s="236">
        <f>Заполните_Список!AB769</f>
        <v>0</v>
      </c>
      <c r="AI860" s="236">
        <f>Заполните_Список!AC769</f>
        <v>0</v>
      </c>
      <c r="AJ860" s="236">
        <f>Заполните_Список!AD769</f>
        <v>0</v>
      </c>
      <c r="AK860" s="236">
        <f>Заполните_Список!AE769</f>
        <v>0</v>
      </c>
      <c r="AL860" s="236">
        <f>Заполните_Список!AF769</f>
        <v>0</v>
      </c>
      <c r="AM860" s="236">
        <f>Заполните_Список!AG769</f>
        <v>0</v>
      </c>
      <c r="AN860" s="236">
        <f>Заполните_Список!AH769</f>
        <v>0</v>
      </c>
      <c r="AO860" s="236">
        <f>Заполните_Список!AI769</f>
        <v>0</v>
      </c>
      <c r="AP860" s="236">
        <f>Заполните_Список!AJ769</f>
        <v>0</v>
      </c>
      <c r="AQ860" s="236">
        <f>Заполните_Список!AK769</f>
        <v>0</v>
      </c>
    </row>
    <row r="861" spans="1:43" ht="18.75" customHeight="1">
      <c r="A861" s="243">
        <f>Заполните_Список!$B770</f>
        <v>858</v>
      </c>
      <c r="B861" s="244">
        <f>Заполните_Список!$C771</f>
        <v>0</v>
      </c>
      <c r="C861" s="258" t="str">
        <f t="shared" si="42"/>
        <v/>
      </c>
      <c r="D861" s="244">
        <f>Заполните_Список!$G771</f>
        <v>0</v>
      </c>
      <c r="E861" s="236"/>
      <c r="F861" s="243">
        <f t="shared" si="43"/>
        <v>858</v>
      </c>
      <c r="G861" s="236" t="e">
        <f>LEFT(Заполните_Список!$F771,FIND(" ",Заполните_Список!$F771,1)-1)</f>
        <v>#VALUE!</v>
      </c>
      <c r="H861" s="236" t="e">
        <f>MID(Заполните_Список!$F771,FIND(" ",Заполните_Список!$F771,1)+1,(FIND(" ",Заполните_Список!$F771,FIND(" ",Заполните_Список!$F771,1)+1)-FIND(" ",Заполните_Список!$F771,1))-1)</f>
        <v>#VALUE!</v>
      </c>
      <c r="I861" s="236" t="e">
        <f>RIGHT(Заполните_Список!$F771,LEN(Заполните_Список!$F771)-(FIND(" ",Заполните_Список!$F771,FIND(" ",Заполните_Список!$F771,1)+1)))</f>
        <v>#VALUE!</v>
      </c>
      <c r="J861" s="236"/>
      <c r="K861" s="347"/>
      <c r="L861" s="236"/>
      <c r="M861" s="236">
        <f>Заполните_Список!L771</f>
        <v>0</v>
      </c>
      <c r="N861" s="259" t="str">
        <f t="shared" si="44"/>
        <v/>
      </c>
      <c r="O861" s="236">
        <f>Заполните_Список!I771</f>
        <v>0</v>
      </c>
      <c r="P861" s="243"/>
      <c r="Q861" s="243"/>
      <c r="R861" s="243"/>
      <c r="S861" s="243"/>
      <c r="T861" s="236">
        <f>Заполните_Список!N770</f>
        <v>0</v>
      </c>
      <c r="U861" s="236">
        <f>Заполните_Список!O770</f>
        <v>0</v>
      </c>
      <c r="V861" s="236">
        <f>Заполните_Список!P770</f>
        <v>0</v>
      </c>
      <c r="W861" s="236">
        <f>Заполните_Список!Q770</f>
        <v>0</v>
      </c>
      <c r="X861" s="236">
        <f>Заполните_Список!R770</f>
        <v>0</v>
      </c>
      <c r="Y861" s="236">
        <f>Заполните_Список!S770</f>
        <v>0</v>
      </c>
      <c r="Z861" s="236">
        <f>Заполните_Список!T770</f>
        <v>0</v>
      </c>
      <c r="AA861" s="236">
        <f>Заполните_Список!U770</f>
        <v>0</v>
      </c>
      <c r="AB861" s="236">
        <f>Заполните_Список!V770</f>
        <v>0</v>
      </c>
      <c r="AC861" s="236">
        <f>Заполните_Список!W770</f>
        <v>0</v>
      </c>
      <c r="AD861" s="236">
        <f>Заполните_Список!X770</f>
        <v>0</v>
      </c>
      <c r="AE861" s="236">
        <f>Заполните_Список!Y770</f>
        <v>0</v>
      </c>
      <c r="AF861" s="236">
        <f>Заполните_Список!Z770</f>
        <v>0</v>
      </c>
      <c r="AG861" s="236">
        <f>Заполните_Список!AA770</f>
        <v>0</v>
      </c>
      <c r="AH861" s="236">
        <f>Заполните_Список!AB770</f>
        <v>0</v>
      </c>
      <c r="AI861" s="236">
        <f>Заполните_Список!AC770</f>
        <v>0</v>
      </c>
      <c r="AJ861" s="236">
        <f>Заполните_Список!AD770</f>
        <v>0</v>
      </c>
      <c r="AK861" s="236">
        <f>Заполните_Список!AE770</f>
        <v>0</v>
      </c>
      <c r="AL861" s="236">
        <f>Заполните_Список!AF770</f>
        <v>0</v>
      </c>
      <c r="AM861" s="236">
        <f>Заполните_Список!AG770</f>
        <v>0</v>
      </c>
      <c r="AN861" s="236">
        <f>Заполните_Список!AH770</f>
        <v>0</v>
      </c>
      <c r="AO861" s="236">
        <f>Заполните_Список!AI770</f>
        <v>0</v>
      </c>
      <c r="AP861" s="236">
        <f>Заполните_Список!AJ770</f>
        <v>0</v>
      </c>
      <c r="AQ861" s="236">
        <f>Заполните_Список!AK770</f>
        <v>0</v>
      </c>
    </row>
    <row r="862" spans="1:43" ht="18.75" customHeight="1">
      <c r="A862" s="243">
        <f>Заполните_Список!$B771</f>
        <v>859</v>
      </c>
      <c r="B862" s="244">
        <f>Заполните_Список!$C772</f>
        <v>0</v>
      </c>
      <c r="C862" s="258" t="str">
        <f t="shared" si="42"/>
        <v/>
      </c>
      <c r="D862" s="244">
        <f>Заполните_Список!$G772</f>
        <v>0</v>
      </c>
      <c r="E862" s="236"/>
      <c r="F862" s="243">
        <f t="shared" si="43"/>
        <v>859</v>
      </c>
      <c r="G862" s="236" t="e">
        <f>LEFT(Заполните_Список!$F772,FIND(" ",Заполните_Список!$F772,1)-1)</f>
        <v>#VALUE!</v>
      </c>
      <c r="H862" s="236" t="e">
        <f>MID(Заполните_Список!$F772,FIND(" ",Заполните_Список!$F772,1)+1,(FIND(" ",Заполните_Список!$F772,FIND(" ",Заполните_Список!$F772,1)+1)-FIND(" ",Заполните_Список!$F772,1))-1)</f>
        <v>#VALUE!</v>
      </c>
      <c r="I862" s="236" t="e">
        <f>RIGHT(Заполните_Список!$F772,LEN(Заполните_Список!$F772)-(FIND(" ",Заполните_Список!$F772,FIND(" ",Заполните_Список!$F772,1)+1)))</f>
        <v>#VALUE!</v>
      </c>
      <c r="J862" s="236"/>
      <c r="K862" s="347"/>
      <c r="L862" s="236"/>
      <c r="M862" s="236">
        <f>Заполните_Список!L772</f>
        <v>0</v>
      </c>
      <c r="N862" s="259" t="str">
        <f t="shared" si="44"/>
        <v/>
      </c>
      <c r="O862" s="236">
        <f>Заполните_Список!I772</f>
        <v>0</v>
      </c>
      <c r="P862" s="243"/>
      <c r="Q862" s="243"/>
      <c r="R862" s="243"/>
      <c r="S862" s="243"/>
      <c r="T862" s="236">
        <f>Заполните_Список!N771</f>
        <v>0</v>
      </c>
      <c r="U862" s="236">
        <f>Заполните_Список!O771</f>
        <v>0</v>
      </c>
      <c r="V862" s="236">
        <f>Заполните_Список!P771</f>
        <v>0</v>
      </c>
      <c r="W862" s="236">
        <f>Заполните_Список!Q771</f>
        <v>0</v>
      </c>
      <c r="X862" s="236">
        <f>Заполните_Список!R771</f>
        <v>0</v>
      </c>
      <c r="Y862" s="236">
        <f>Заполните_Список!S771</f>
        <v>0</v>
      </c>
      <c r="Z862" s="236">
        <f>Заполните_Список!T771</f>
        <v>0</v>
      </c>
      <c r="AA862" s="236">
        <f>Заполните_Список!U771</f>
        <v>0</v>
      </c>
      <c r="AB862" s="236">
        <f>Заполните_Список!V771</f>
        <v>0</v>
      </c>
      <c r="AC862" s="236">
        <f>Заполните_Список!W771</f>
        <v>0</v>
      </c>
      <c r="AD862" s="236">
        <f>Заполните_Список!X771</f>
        <v>0</v>
      </c>
      <c r="AE862" s="236">
        <f>Заполните_Список!Y771</f>
        <v>0</v>
      </c>
      <c r="AF862" s="236">
        <f>Заполните_Список!Z771</f>
        <v>0</v>
      </c>
      <c r="AG862" s="236">
        <f>Заполните_Список!AA771</f>
        <v>0</v>
      </c>
      <c r="AH862" s="236">
        <f>Заполните_Список!AB771</f>
        <v>0</v>
      </c>
      <c r="AI862" s="236">
        <f>Заполните_Список!AC771</f>
        <v>0</v>
      </c>
      <c r="AJ862" s="236">
        <f>Заполните_Список!AD771</f>
        <v>0</v>
      </c>
      <c r="AK862" s="236">
        <f>Заполните_Список!AE771</f>
        <v>0</v>
      </c>
      <c r="AL862" s="236">
        <f>Заполните_Список!AF771</f>
        <v>0</v>
      </c>
      <c r="AM862" s="236">
        <f>Заполните_Список!AG771</f>
        <v>0</v>
      </c>
      <c r="AN862" s="236">
        <f>Заполните_Список!AH771</f>
        <v>0</v>
      </c>
      <c r="AO862" s="236">
        <f>Заполните_Список!AI771</f>
        <v>0</v>
      </c>
      <c r="AP862" s="236">
        <f>Заполните_Список!AJ771</f>
        <v>0</v>
      </c>
      <c r="AQ862" s="236">
        <f>Заполните_Список!AK771</f>
        <v>0</v>
      </c>
    </row>
    <row r="863" spans="1:43" ht="18.75" customHeight="1">
      <c r="A863" s="243">
        <f>Заполните_Список!$B772</f>
        <v>860</v>
      </c>
      <c r="B863" s="244">
        <f>Заполните_Список!$C773</f>
        <v>0</v>
      </c>
      <c r="C863" s="258" t="str">
        <f t="shared" si="42"/>
        <v/>
      </c>
      <c r="D863" s="244">
        <f>Заполните_Список!$G773</f>
        <v>0</v>
      </c>
      <c r="E863" s="236"/>
      <c r="F863" s="243">
        <f t="shared" si="43"/>
        <v>860</v>
      </c>
      <c r="G863" s="236" t="e">
        <f>LEFT(Заполните_Список!$F773,FIND(" ",Заполните_Список!$F773,1)-1)</f>
        <v>#VALUE!</v>
      </c>
      <c r="H863" s="236" t="e">
        <f>MID(Заполните_Список!$F773,FIND(" ",Заполните_Список!$F773,1)+1,(FIND(" ",Заполните_Список!$F773,FIND(" ",Заполните_Список!$F773,1)+1)-FIND(" ",Заполните_Список!$F773,1))-1)</f>
        <v>#VALUE!</v>
      </c>
      <c r="I863" s="236" t="e">
        <f>RIGHT(Заполните_Список!$F773,LEN(Заполните_Список!$F773)-(FIND(" ",Заполните_Список!$F773,FIND(" ",Заполните_Список!$F773,1)+1)))</f>
        <v>#VALUE!</v>
      </c>
      <c r="J863" s="236"/>
      <c r="K863" s="347"/>
      <c r="L863" s="236"/>
      <c r="M863" s="236">
        <f>Заполните_Список!L773</f>
        <v>0</v>
      </c>
      <c r="N863" s="259" t="str">
        <f t="shared" si="44"/>
        <v/>
      </c>
      <c r="O863" s="236">
        <f>Заполните_Список!I773</f>
        <v>0</v>
      </c>
      <c r="P863" s="243"/>
      <c r="Q863" s="243"/>
      <c r="R863" s="243"/>
      <c r="S863" s="243"/>
      <c r="T863" s="236">
        <f>Заполните_Список!N772</f>
        <v>0</v>
      </c>
      <c r="U863" s="236">
        <f>Заполните_Список!O772</f>
        <v>0</v>
      </c>
      <c r="V863" s="236">
        <f>Заполните_Список!P772</f>
        <v>0</v>
      </c>
      <c r="W863" s="236">
        <f>Заполните_Список!Q772</f>
        <v>0</v>
      </c>
      <c r="X863" s="236">
        <f>Заполните_Список!R772</f>
        <v>0</v>
      </c>
      <c r="Y863" s="236">
        <f>Заполните_Список!S772</f>
        <v>0</v>
      </c>
      <c r="Z863" s="236">
        <f>Заполните_Список!T772</f>
        <v>0</v>
      </c>
      <c r="AA863" s="236">
        <f>Заполните_Список!U772</f>
        <v>0</v>
      </c>
      <c r="AB863" s="236">
        <f>Заполните_Список!V772</f>
        <v>0</v>
      </c>
      <c r="AC863" s="236">
        <f>Заполните_Список!W772</f>
        <v>0</v>
      </c>
      <c r="AD863" s="236">
        <f>Заполните_Список!X772</f>
        <v>0</v>
      </c>
      <c r="AE863" s="236">
        <f>Заполните_Список!Y772</f>
        <v>0</v>
      </c>
      <c r="AF863" s="236">
        <f>Заполните_Список!Z772</f>
        <v>0</v>
      </c>
      <c r="AG863" s="236">
        <f>Заполните_Список!AA772</f>
        <v>0</v>
      </c>
      <c r="AH863" s="236">
        <f>Заполните_Список!AB772</f>
        <v>0</v>
      </c>
      <c r="AI863" s="236">
        <f>Заполните_Список!AC772</f>
        <v>0</v>
      </c>
      <c r="AJ863" s="236">
        <f>Заполните_Список!AD772</f>
        <v>0</v>
      </c>
      <c r="AK863" s="236">
        <f>Заполните_Список!AE772</f>
        <v>0</v>
      </c>
      <c r="AL863" s="236">
        <f>Заполните_Список!AF772</f>
        <v>0</v>
      </c>
      <c r="AM863" s="236">
        <f>Заполните_Список!AG772</f>
        <v>0</v>
      </c>
      <c r="AN863" s="236">
        <f>Заполните_Список!AH772</f>
        <v>0</v>
      </c>
      <c r="AO863" s="236">
        <f>Заполните_Список!AI772</f>
        <v>0</v>
      </c>
      <c r="AP863" s="236">
        <f>Заполните_Список!AJ772</f>
        <v>0</v>
      </c>
      <c r="AQ863" s="236">
        <f>Заполните_Список!AK772</f>
        <v>0</v>
      </c>
    </row>
    <row r="864" spans="1:43" ht="18.75" customHeight="1">
      <c r="A864" s="243">
        <f>Заполните_Список!$B773</f>
        <v>861</v>
      </c>
      <c r="B864" s="244">
        <f>Заполните_Список!$C774</f>
        <v>0</v>
      </c>
      <c r="C864" s="258" t="str">
        <f t="shared" si="42"/>
        <v/>
      </c>
      <c r="D864" s="244">
        <f>Заполните_Список!$G774</f>
        <v>0</v>
      </c>
      <c r="E864" s="236"/>
      <c r="F864" s="243">
        <f t="shared" si="43"/>
        <v>861</v>
      </c>
      <c r="G864" s="236" t="e">
        <f>LEFT(Заполните_Список!$F774,FIND(" ",Заполните_Список!$F774,1)-1)</f>
        <v>#VALUE!</v>
      </c>
      <c r="H864" s="236" t="e">
        <f>MID(Заполните_Список!$F774,FIND(" ",Заполните_Список!$F774,1)+1,(FIND(" ",Заполните_Список!$F774,FIND(" ",Заполните_Список!$F774,1)+1)-FIND(" ",Заполните_Список!$F774,1))-1)</f>
        <v>#VALUE!</v>
      </c>
      <c r="I864" s="236" t="e">
        <f>RIGHT(Заполните_Список!$F774,LEN(Заполните_Список!$F774)-(FIND(" ",Заполните_Список!$F774,FIND(" ",Заполните_Список!$F774,1)+1)))</f>
        <v>#VALUE!</v>
      </c>
      <c r="J864" s="236"/>
      <c r="K864" s="347"/>
      <c r="L864" s="236"/>
      <c r="M864" s="236">
        <f>Заполните_Список!L774</f>
        <v>0</v>
      </c>
      <c r="N864" s="259" t="str">
        <f t="shared" si="44"/>
        <v/>
      </c>
      <c r="O864" s="236">
        <f>Заполните_Список!I774</f>
        <v>0</v>
      </c>
      <c r="P864" s="243"/>
      <c r="Q864" s="243"/>
      <c r="R864" s="243"/>
      <c r="S864" s="243"/>
      <c r="T864" s="236">
        <f>Заполните_Список!N773</f>
        <v>0</v>
      </c>
      <c r="U864" s="236">
        <f>Заполните_Список!O773</f>
        <v>0</v>
      </c>
      <c r="V864" s="236">
        <f>Заполните_Список!P773</f>
        <v>0</v>
      </c>
      <c r="W864" s="236">
        <f>Заполните_Список!Q773</f>
        <v>0</v>
      </c>
      <c r="X864" s="236">
        <f>Заполните_Список!R773</f>
        <v>0</v>
      </c>
      <c r="Y864" s="236">
        <f>Заполните_Список!S773</f>
        <v>0</v>
      </c>
      <c r="Z864" s="236">
        <f>Заполните_Список!T773</f>
        <v>0</v>
      </c>
      <c r="AA864" s="236">
        <f>Заполните_Список!U773</f>
        <v>0</v>
      </c>
      <c r="AB864" s="236">
        <f>Заполните_Список!V773</f>
        <v>0</v>
      </c>
      <c r="AC864" s="236">
        <f>Заполните_Список!W773</f>
        <v>0</v>
      </c>
      <c r="AD864" s="236">
        <f>Заполните_Список!X773</f>
        <v>0</v>
      </c>
      <c r="AE864" s="236">
        <f>Заполните_Список!Y773</f>
        <v>0</v>
      </c>
      <c r="AF864" s="236">
        <f>Заполните_Список!Z773</f>
        <v>0</v>
      </c>
      <c r="AG864" s="236">
        <f>Заполните_Список!AA773</f>
        <v>0</v>
      </c>
      <c r="AH864" s="236">
        <f>Заполните_Список!AB773</f>
        <v>0</v>
      </c>
      <c r="AI864" s="236">
        <f>Заполните_Список!AC773</f>
        <v>0</v>
      </c>
      <c r="AJ864" s="236">
        <f>Заполните_Список!AD773</f>
        <v>0</v>
      </c>
      <c r="AK864" s="236">
        <f>Заполните_Список!AE773</f>
        <v>0</v>
      </c>
      <c r="AL864" s="236">
        <f>Заполните_Список!AF773</f>
        <v>0</v>
      </c>
      <c r="AM864" s="236">
        <f>Заполните_Список!AG773</f>
        <v>0</v>
      </c>
      <c r="AN864" s="236">
        <f>Заполните_Список!AH773</f>
        <v>0</v>
      </c>
      <c r="AO864" s="236">
        <f>Заполните_Список!AI773</f>
        <v>0</v>
      </c>
      <c r="AP864" s="236">
        <f>Заполните_Список!AJ773</f>
        <v>0</v>
      </c>
      <c r="AQ864" s="236">
        <f>Заполните_Список!AK773</f>
        <v>0</v>
      </c>
    </row>
    <row r="865" spans="1:43" ht="18.75" customHeight="1">
      <c r="A865" s="243">
        <f>Заполните_Список!$B774</f>
        <v>862</v>
      </c>
      <c r="B865" s="244">
        <f>Заполните_Список!$C775</f>
        <v>0</v>
      </c>
      <c r="C865" s="258" t="str">
        <f t="shared" si="42"/>
        <v/>
      </c>
      <c r="D865" s="244">
        <f>Заполните_Список!$G775</f>
        <v>0</v>
      </c>
      <c r="E865" s="236"/>
      <c r="F865" s="243">
        <f t="shared" si="43"/>
        <v>862</v>
      </c>
      <c r="G865" s="236" t="e">
        <f>LEFT(Заполните_Список!$F775,FIND(" ",Заполните_Список!$F775,1)-1)</f>
        <v>#VALUE!</v>
      </c>
      <c r="H865" s="236" t="e">
        <f>MID(Заполните_Список!$F775,FIND(" ",Заполните_Список!$F775,1)+1,(FIND(" ",Заполните_Список!$F775,FIND(" ",Заполните_Список!$F775,1)+1)-FIND(" ",Заполните_Список!$F775,1))-1)</f>
        <v>#VALUE!</v>
      </c>
      <c r="I865" s="236" t="e">
        <f>RIGHT(Заполните_Список!$F775,LEN(Заполните_Список!$F775)-(FIND(" ",Заполните_Список!$F775,FIND(" ",Заполните_Список!$F775,1)+1)))</f>
        <v>#VALUE!</v>
      </c>
      <c r="J865" s="236"/>
      <c r="K865" s="347"/>
      <c r="L865" s="236"/>
      <c r="M865" s="236">
        <f>Заполните_Список!L775</f>
        <v>0</v>
      </c>
      <c r="N865" s="259" t="str">
        <f t="shared" si="44"/>
        <v/>
      </c>
      <c r="O865" s="236">
        <f>Заполните_Список!I775</f>
        <v>0</v>
      </c>
      <c r="P865" s="243"/>
      <c r="Q865" s="243"/>
      <c r="R865" s="243"/>
      <c r="S865" s="243"/>
      <c r="T865" s="236">
        <f>Заполните_Список!N774</f>
        <v>0</v>
      </c>
      <c r="U865" s="236">
        <f>Заполните_Список!O774</f>
        <v>0</v>
      </c>
      <c r="V865" s="236">
        <f>Заполните_Список!P774</f>
        <v>0</v>
      </c>
      <c r="W865" s="236">
        <f>Заполните_Список!Q774</f>
        <v>0</v>
      </c>
      <c r="X865" s="236">
        <f>Заполните_Список!R774</f>
        <v>0</v>
      </c>
      <c r="Y865" s="236">
        <f>Заполните_Список!S774</f>
        <v>0</v>
      </c>
      <c r="Z865" s="236">
        <f>Заполните_Список!T774</f>
        <v>0</v>
      </c>
      <c r="AA865" s="236">
        <f>Заполните_Список!U774</f>
        <v>0</v>
      </c>
      <c r="AB865" s="236">
        <f>Заполните_Список!V774</f>
        <v>0</v>
      </c>
      <c r="AC865" s="236">
        <f>Заполните_Список!W774</f>
        <v>0</v>
      </c>
      <c r="AD865" s="236">
        <f>Заполните_Список!X774</f>
        <v>0</v>
      </c>
      <c r="AE865" s="236">
        <f>Заполните_Список!Y774</f>
        <v>0</v>
      </c>
      <c r="AF865" s="236">
        <f>Заполните_Список!Z774</f>
        <v>0</v>
      </c>
      <c r="AG865" s="236">
        <f>Заполните_Список!AA774</f>
        <v>0</v>
      </c>
      <c r="AH865" s="236">
        <f>Заполните_Список!AB774</f>
        <v>0</v>
      </c>
      <c r="AI865" s="236">
        <f>Заполните_Список!AC774</f>
        <v>0</v>
      </c>
      <c r="AJ865" s="236">
        <f>Заполните_Список!AD774</f>
        <v>0</v>
      </c>
      <c r="AK865" s="236">
        <f>Заполните_Список!AE774</f>
        <v>0</v>
      </c>
      <c r="AL865" s="236">
        <f>Заполните_Список!AF774</f>
        <v>0</v>
      </c>
      <c r="AM865" s="236">
        <f>Заполните_Список!AG774</f>
        <v>0</v>
      </c>
      <c r="AN865" s="236">
        <f>Заполните_Список!AH774</f>
        <v>0</v>
      </c>
      <c r="AO865" s="236">
        <f>Заполните_Список!AI774</f>
        <v>0</v>
      </c>
      <c r="AP865" s="236">
        <f>Заполните_Список!AJ774</f>
        <v>0</v>
      </c>
      <c r="AQ865" s="236">
        <f>Заполните_Список!AK774</f>
        <v>0</v>
      </c>
    </row>
    <row r="866" spans="1:43" ht="18.75" customHeight="1">
      <c r="A866" s="243">
        <f>Заполните_Список!$B775</f>
        <v>863</v>
      </c>
      <c r="B866" s="244">
        <f>Заполните_Список!$C776</f>
        <v>0</v>
      </c>
      <c r="C866" s="258" t="str">
        <f t="shared" si="42"/>
        <v/>
      </c>
      <c r="D866" s="244">
        <f>Заполните_Список!$G776</f>
        <v>0</v>
      </c>
      <c r="E866" s="236"/>
      <c r="F866" s="243">
        <f t="shared" si="43"/>
        <v>863</v>
      </c>
      <c r="G866" s="236" t="e">
        <f>LEFT(Заполните_Список!$F776,FIND(" ",Заполните_Список!$F776,1)-1)</f>
        <v>#VALUE!</v>
      </c>
      <c r="H866" s="236" t="e">
        <f>MID(Заполните_Список!$F776,FIND(" ",Заполните_Список!$F776,1)+1,(FIND(" ",Заполните_Список!$F776,FIND(" ",Заполните_Список!$F776,1)+1)-FIND(" ",Заполните_Список!$F776,1))-1)</f>
        <v>#VALUE!</v>
      </c>
      <c r="I866" s="236" t="e">
        <f>RIGHT(Заполните_Список!$F776,LEN(Заполните_Список!$F776)-(FIND(" ",Заполните_Список!$F776,FIND(" ",Заполните_Список!$F776,1)+1)))</f>
        <v>#VALUE!</v>
      </c>
      <c r="J866" s="236"/>
      <c r="K866" s="347"/>
      <c r="L866" s="236"/>
      <c r="M866" s="236">
        <f>Заполните_Список!L776</f>
        <v>0</v>
      </c>
      <c r="N866" s="259" t="str">
        <f t="shared" si="44"/>
        <v/>
      </c>
      <c r="O866" s="236">
        <f>Заполните_Список!I776</f>
        <v>0</v>
      </c>
      <c r="P866" s="243"/>
      <c r="Q866" s="243"/>
      <c r="R866" s="243"/>
      <c r="S866" s="243"/>
      <c r="T866" s="236">
        <f>Заполните_Список!N775</f>
        <v>0</v>
      </c>
      <c r="U866" s="236">
        <f>Заполните_Список!O775</f>
        <v>0</v>
      </c>
      <c r="V866" s="236">
        <f>Заполните_Список!P775</f>
        <v>0</v>
      </c>
      <c r="W866" s="236">
        <f>Заполните_Список!Q775</f>
        <v>0</v>
      </c>
      <c r="X866" s="236">
        <f>Заполните_Список!R775</f>
        <v>0</v>
      </c>
      <c r="Y866" s="236">
        <f>Заполните_Список!S775</f>
        <v>0</v>
      </c>
      <c r="Z866" s="236">
        <f>Заполните_Список!T775</f>
        <v>0</v>
      </c>
      <c r="AA866" s="236">
        <f>Заполните_Список!U775</f>
        <v>0</v>
      </c>
      <c r="AB866" s="236">
        <f>Заполните_Список!V775</f>
        <v>0</v>
      </c>
      <c r="AC866" s="236">
        <f>Заполните_Список!W775</f>
        <v>0</v>
      </c>
      <c r="AD866" s="236">
        <f>Заполните_Список!X775</f>
        <v>0</v>
      </c>
      <c r="AE866" s="236">
        <f>Заполните_Список!Y775</f>
        <v>0</v>
      </c>
      <c r="AF866" s="236">
        <f>Заполните_Список!Z775</f>
        <v>0</v>
      </c>
      <c r="AG866" s="236">
        <f>Заполните_Список!AA775</f>
        <v>0</v>
      </c>
      <c r="AH866" s="236">
        <f>Заполните_Список!AB775</f>
        <v>0</v>
      </c>
      <c r="AI866" s="236">
        <f>Заполните_Список!AC775</f>
        <v>0</v>
      </c>
      <c r="AJ866" s="236">
        <f>Заполните_Список!AD775</f>
        <v>0</v>
      </c>
      <c r="AK866" s="236">
        <f>Заполните_Список!AE775</f>
        <v>0</v>
      </c>
      <c r="AL866" s="236">
        <f>Заполните_Список!AF775</f>
        <v>0</v>
      </c>
      <c r="AM866" s="236">
        <f>Заполните_Список!AG775</f>
        <v>0</v>
      </c>
      <c r="AN866" s="236">
        <f>Заполните_Список!AH775</f>
        <v>0</v>
      </c>
      <c r="AO866" s="236">
        <f>Заполните_Список!AI775</f>
        <v>0</v>
      </c>
      <c r="AP866" s="236">
        <f>Заполните_Список!AJ775</f>
        <v>0</v>
      </c>
      <c r="AQ866" s="236">
        <f>Заполните_Список!AK775</f>
        <v>0</v>
      </c>
    </row>
    <row r="867" spans="1:43" ht="18.75" customHeight="1">
      <c r="A867" s="243">
        <f>Заполните_Список!$B776</f>
        <v>864</v>
      </c>
      <c r="B867" s="244">
        <f>Заполните_Список!$C777</f>
        <v>0</v>
      </c>
      <c r="C867" s="258" t="str">
        <f t="shared" si="42"/>
        <v/>
      </c>
      <c r="D867" s="244">
        <f>Заполните_Список!$G777</f>
        <v>0</v>
      </c>
      <c r="E867" s="236"/>
      <c r="F867" s="243">
        <f t="shared" si="43"/>
        <v>864</v>
      </c>
      <c r="G867" s="236" t="e">
        <f>LEFT(Заполните_Список!$F777,FIND(" ",Заполните_Список!$F777,1)-1)</f>
        <v>#VALUE!</v>
      </c>
      <c r="H867" s="236" t="e">
        <f>MID(Заполните_Список!$F777,FIND(" ",Заполните_Список!$F777,1)+1,(FIND(" ",Заполните_Список!$F777,FIND(" ",Заполните_Список!$F777,1)+1)-FIND(" ",Заполните_Список!$F777,1))-1)</f>
        <v>#VALUE!</v>
      </c>
      <c r="I867" s="236" t="e">
        <f>RIGHT(Заполните_Список!$F777,LEN(Заполните_Список!$F777)-(FIND(" ",Заполните_Список!$F777,FIND(" ",Заполните_Список!$F777,1)+1)))</f>
        <v>#VALUE!</v>
      </c>
      <c r="J867" s="236"/>
      <c r="K867" s="347"/>
      <c r="L867" s="236"/>
      <c r="M867" s="236">
        <f>Заполните_Список!L777</f>
        <v>0</v>
      </c>
      <c r="N867" s="259" t="str">
        <f t="shared" si="44"/>
        <v/>
      </c>
      <c r="O867" s="236">
        <f>Заполните_Список!I777</f>
        <v>0</v>
      </c>
      <c r="P867" s="243"/>
      <c r="Q867" s="243"/>
      <c r="R867" s="243"/>
      <c r="S867" s="243"/>
      <c r="T867" s="236">
        <f>Заполните_Список!N776</f>
        <v>0</v>
      </c>
      <c r="U867" s="236">
        <f>Заполните_Список!O776</f>
        <v>0</v>
      </c>
      <c r="V867" s="236">
        <f>Заполните_Список!P776</f>
        <v>0</v>
      </c>
      <c r="W867" s="236">
        <f>Заполните_Список!Q776</f>
        <v>0</v>
      </c>
      <c r="X867" s="236">
        <f>Заполните_Список!R776</f>
        <v>0</v>
      </c>
      <c r="Y867" s="236">
        <f>Заполните_Список!S776</f>
        <v>0</v>
      </c>
      <c r="Z867" s="236">
        <f>Заполните_Список!T776</f>
        <v>0</v>
      </c>
      <c r="AA867" s="236">
        <f>Заполните_Список!U776</f>
        <v>0</v>
      </c>
      <c r="AB867" s="236">
        <f>Заполните_Список!V776</f>
        <v>0</v>
      </c>
      <c r="AC867" s="236">
        <f>Заполните_Список!W776</f>
        <v>0</v>
      </c>
      <c r="AD867" s="236">
        <f>Заполните_Список!X776</f>
        <v>0</v>
      </c>
      <c r="AE867" s="236">
        <f>Заполните_Список!Y776</f>
        <v>0</v>
      </c>
      <c r="AF867" s="236">
        <f>Заполните_Список!Z776</f>
        <v>0</v>
      </c>
      <c r="AG867" s="236">
        <f>Заполните_Список!AA776</f>
        <v>0</v>
      </c>
      <c r="AH867" s="236">
        <f>Заполните_Список!AB776</f>
        <v>0</v>
      </c>
      <c r="AI867" s="236">
        <f>Заполните_Список!AC776</f>
        <v>0</v>
      </c>
      <c r="AJ867" s="236">
        <f>Заполните_Список!AD776</f>
        <v>0</v>
      </c>
      <c r="AK867" s="236">
        <f>Заполните_Список!AE776</f>
        <v>0</v>
      </c>
      <c r="AL867" s="236">
        <f>Заполните_Список!AF776</f>
        <v>0</v>
      </c>
      <c r="AM867" s="236">
        <f>Заполните_Список!AG776</f>
        <v>0</v>
      </c>
      <c r="AN867" s="236">
        <f>Заполните_Список!AH776</f>
        <v>0</v>
      </c>
      <c r="AO867" s="236">
        <f>Заполните_Список!AI776</f>
        <v>0</v>
      </c>
      <c r="AP867" s="236">
        <f>Заполните_Список!AJ776</f>
        <v>0</v>
      </c>
      <c r="AQ867" s="236">
        <f>Заполните_Список!AK776</f>
        <v>0</v>
      </c>
    </row>
    <row r="868" spans="1:43" ht="18.75" customHeight="1">
      <c r="A868" s="243">
        <f>Заполните_Список!$B777</f>
        <v>865</v>
      </c>
      <c r="B868" s="244">
        <f>Заполните_Список!$C778</f>
        <v>0</v>
      </c>
      <c r="C868" s="258" t="str">
        <f t="shared" si="42"/>
        <v/>
      </c>
      <c r="D868" s="244">
        <f>Заполните_Список!$G778</f>
        <v>0</v>
      </c>
      <c r="E868" s="236"/>
      <c r="F868" s="243">
        <f t="shared" si="43"/>
        <v>865</v>
      </c>
      <c r="G868" s="236" t="e">
        <f>LEFT(Заполните_Список!$F778,FIND(" ",Заполните_Список!$F778,1)-1)</f>
        <v>#VALUE!</v>
      </c>
      <c r="H868" s="236" t="e">
        <f>MID(Заполните_Список!$F778,FIND(" ",Заполните_Список!$F778,1)+1,(FIND(" ",Заполните_Список!$F778,FIND(" ",Заполните_Список!$F778,1)+1)-FIND(" ",Заполните_Список!$F778,1))-1)</f>
        <v>#VALUE!</v>
      </c>
      <c r="I868" s="236" t="e">
        <f>RIGHT(Заполните_Список!$F778,LEN(Заполните_Список!$F778)-(FIND(" ",Заполните_Список!$F778,FIND(" ",Заполните_Список!$F778,1)+1)))</f>
        <v>#VALUE!</v>
      </c>
      <c r="J868" s="236"/>
      <c r="K868" s="347"/>
      <c r="L868" s="236"/>
      <c r="M868" s="236">
        <f>Заполните_Список!L778</f>
        <v>0</v>
      </c>
      <c r="N868" s="259" t="str">
        <f t="shared" si="44"/>
        <v/>
      </c>
      <c r="O868" s="236">
        <f>Заполните_Список!I778</f>
        <v>0</v>
      </c>
      <c r="P868" s="243"/>
      <c r="Q868" s="243"/>
      <c r="R868" s="243"/>
      <c r="S868" s="243"/>
      <c r="T868" s="236">
        <f>Заполните_Список!N777</f>
        <v>0</v>
      </c>
      <c r="U868" s="236">
        <f>Заполните_Список!O777</f>
        <v>0</v>
      </c>
      <c r="V868" s="236">
        <f>Заполните_Список!P777</f>
        <v>0</v>
      </c>
      <c r="W868" s="236">
        <f>Заполните_Список!Q777</f>
        <v>0</v>
      </c>
      <c r="X868" s="236">
        <f>Заполните_Список!R777</f>
        <v>0</v>
      </c>
      <c r="Y868" s="236">
        <f>Заполните_Список!S777</f>
        <v>0</v>
      </c>
      <c r="Z868" s="236">
        <f>Заполните_Список!T777</f>
        <v>0</v>
      </c>
      <c r="AA868" s="236">
        <f>Заполните_Список!U777</f>
        <v>0</v>
      </c>
      <c r="AB868" s="236">
        <f>Заполните_Список!V777</f>
        <v>0</v>
      </c>
      <c r="AC868" s="236">
        <f>Заполните_Список!W777</f>
        <v>0</v>
      </c>
      <c r="AD868" s="236">
        <f>Заполните_Список!X777</f>
        <v>0</v>
      </c>
      <c r="AE868" s="236">
        <f>Заполните_Список!Y777</f>
        <v>0</v>
      </c>
      <c r="AF868" s="236">
        <f>Заполните_Список!Z777</f>
        <v>0</v>
      </c>
      <c r="AG868" s="236">
        <f>Заполните_Список!AA777</f>
        <v>0</v>
      </c>
      <c r="AH868" s="236">
        <f>Заполните_Список!AB777</f>
        <v>0</v>
      </c>
      <c r="AI868" s="236">
        <f>Заполните_Список!AC777</f>
        <v>0</v>
      </c>
      <c r="AJ868" s="236">
        <f>Заполните_Список!AD777</f>
        <v>0</v>
      </c>
      <c r="AK868" s="236">
        <f>Заполните_Список!AE777</f>
        <v>0</v>
      </c>
      <c r="AL868" s="236">
        <f>Заполните_Список!AF777</f>
        <v>0</v>
      </c>
      <c r="AM868" s="236">
        <f>Заполните_Список!AG777</f>
        <v>0</v>
      </c>
      <c r="AN868" s="236">
        <f>Заполните_Список!AH777</f>
        <v>0</v>
      </c>
      <c r="AO868" s="236">
        <f>Заполните_Список!AI777</f>
        <v>0</v>
      </c>
      <c r="AP868" s="236">
        <f>Заполните_Список!AJ777</f>
        <v>0</v>
      </c>
      <c r="AQ868" s="236">
        <f>Заполните_Список!AK777</f>
        <v>0</v>
      </c>
    </row>
    <row r="869" spans="1:43" ht="18.75" customHeight="1">
      <c r="A869" s="243">
        <f>Заполните_Список!$B778</f>
        <v>866</v>
      </c>
      <c r="B869" s="244">
        <f>Заполните_Список!$C779</f>
        <v>0</v>
      </c>
      <c r="C869" s="258" t="str">
        <f t="shared" si="42"/>
        <v/>
      </c>
      <c r="D869" s="244">
        <f>Заполните_Список!$G779</f>
        <v>0</v>
      </c>
      <c r="E869" s="236"/>
      <c r="F869" s="243">
        <f t="shared" si="43"/>
        <v>866</v>
      </c>
      <c r="G869" s="236" t="e">
        <f>LEFT(Заполните_Список!$F779,FIND(" ",Заполните_Список!$F779,1)-1)</f>
        <v>#VALUE!</v>
      </c>
      <c r="H869" s="236" t="e">
        <f>MID(Заполните_Список!$F779,FIND(" ",Заполните_Список!$F779,1)+1,(FIND(" ",Заполните_Список!$F779,FIND(" ",Заполните_Список!$F779,1)+1)-FIND(" ",Заполните_Список!$F779,1))-1)</f>
        <v>#VALUE!</v>
      </c>
      <c r="I869" s="236" t="e">
        <f>RIGHT(Заполните_Список!$F779,LEN(Заполните_Список!$F779)-(FIND(" ",Заполните_Список!$F779,FIND(" ",Заполните_Список!$F779,1)+1)))</f>
        <v>#VALUE!</v>
      </c>
      <c r="J869" s="236"/>
      <c r="K869" s="347"/>
      <c r="L869" s="236"/>
      <c r="M869" s="236">
        <f>Заполните_Список!L779</f>
        <v>0</v>
      </c>
      <c r="N869" s="259" t="str">
        <f t="shared" si="44"/>
        <v/>
      </c>
      <c r="O869" s="236">
        <f>Заполните_Список!I779</f>
        <v>0</v>
      </c>
      <c r="P869" s="243"/>
      <c r="Q869" s="243"/>
      <c r="R869" s="243"/>
      <c r="S869" s="243"/>
      <c r="T869" s="236">
        <f>Заполните_Список!N778</f>
        <v>0</v>
      </c>
      <c r="U869" s="236">
        <f>Заполните_Список!O778</f>
        <v>0</v>
      </c>
      <c r="V869" s="236">
        <f>Заполните_Список!P778</f>
        <v>0</v>
      </c>
      <c r="W869" s="236">
        <f>Заполните_Список!Q778</f>
        <v>0</v>
      </c>
      <c r="X869" s="236">
        <f>Заполните_Список!R778</f>
        <v>0</v>
      </c>
      <c r="Y869" s="236">
        <f>Заполните_Список!S778</f>
        <v>0</v>
      </c>
      <c r="Z869" s="236">
        <f>Заполните_Список!T778</f>
        <v>0</v>
      </c>
      <c r="AA869" s="236">
        <f>Заполните_Список!U778</f>
        <v>0</v>
      </c>
      <c r="AB869" s="236">
        <f>Заполните_Список!V778</f>
        <v>0</v>
      </c>
      <c r="AC869" s="236">
        <f>Заполните_Список!W778</f>
        <v>0</v>
      </c>
      <c r="AD869" s="236">
        <f>Заполните_Список!X778</f>
        <v>0</v>
      </c>
      <c r="AE869" s="236">
        <f>Заполните_Список!Y778</f>
        <v>0</v>
      </c>
      <c r="AF869" s="236">
        <f>Заполните_Список!Z778</f>
        <v>0</v>
      </c>
      <c r="AG869" s="236">
        <f>Заполните_Список!AA778</f>
        <v>0</v>
      </c>
      <c r="AH869" s="236">
        <f>Заполните_Список!AB778</f>
        <v>0</v>
      </c>
      <c r="AI869" s="236">
        <f>Заполните_Список!AC778</f>
        <v>0</v>
      </c>
      <c r="AJ869" s="236">
        <f>Заполните_Список!AD778</f>
        <v>0</v>
      </c>
      <c r="AK869" s="236">
        <f>Заполните_Список!AE778</f>
        <v>0</v>
      </c>
      <c r="AL869" s="236">
        <f>Заполните_Список!AF778</f>
        <v>0</v>
      </c>
      <c r="AM869" s="236">
        <f>Заполните_Список!AG778</f>
        <v>0</v>
      </c>
      <c r="AN869" s="236">
        <f>Заполните_Список!AH778</f>
        <v>0</v>
      </c>
      <c r="AO869" s="236">
        <f>Заполните_Список!AI778</f>
        <v>0</v>
      </c>
      <c r="AP869" s="236">
        <f>Заполните_Список!AJ778</f>
        <v>0</v>
      </c>
      <c r="AQ869" s="236">
        <f>Заполните_Список!AK778</f>
        <v>0</v>
      </c>
    </row>
    <row r="870" spans="1:43" ht="18.75" customHeight="1">
      <c r="A870" s="243">
        <f>Заполните_Список!$B779</f>
        <v>867</v>
      </c>
      <c r="B870" s="244">
        <f>Заполните_Список!$C780</f>
        <v>0</v>
      </c>
      <c r="C870" s="258" t="str">
        <f t="shared" si="42"/>
        <v/>
      </c>
      <c r="D870" s="244">
        <f>Заполните_Список!$G780</f>
        <v>0</v>
      </c>
      <c r="E870" s="236"/>
      <c r="F870" s="243">
        <f t="shared" si="43"/>
        <v>867</v>
      </c>
      <c r="G870" s="236" t="e">
        <f>LEFT(Заполните_Список!$F780,FIND(" ",Заполните_Список!$F780,1)-1)</f>
        <v>#VALUE!</v>
      </c>
      <c r="H870" s="236" t="e">
        <f>MID(Заполните_Список!$F780,FIND(" ",Заполните_Список!$F780,1)+1,(FIND(" ",Заполните_Список!$F780,FIND(" ",Заполните_Список!$F780,1)+1)-FIND(" ",Заполните_Список!$F780,1))-1)</f>
        <v>#VALUE!</v>
      </c>
      <c r="I870" s="236" t="e">
        <f>RIGHT(Заполните_Список!$F780,LEN(Заполните_Список!$F780)-(FIND(" ",Заполните_Список!$F780,FIND(" ",Заполните_Список!$F780,1)+1)))</f>
        <v>#VALUE!</v>
      </c>
      <c r="J870" s="236"/>
      <c r="K870" s="347"/>
      <c r="L870" s="236"/>
      <c r="M870" s="236">
        <f>Заполните_Список!L780</f>
        <v>0</v>
      </c>
      <c r="N870" s="259" t="str">
        <f t="shared" si="44"/>
        <v/>
      </c>
      <c r="O870" s="236">
        <f>Заполните_Список!I780</f>
        <v>0</v>
      </c>
      <c r="P870" s="243"/>
      <c r="Q870" s="243"/>
      <c r="R870" s="243"/>
      <c r="S870" s="243"/>
      <c r="T870" s="236">
        <f>Заполните_Список!N779</f>
        <v>0</v>
      </c>
      <c r="U870" s="236">
        <f>Заполните_Список!O779</f>
        <v>0</v>
      </c>
      <c r="V870" s="236">
        <f>Заполните_Список!P779</f>
        <v>0</v>
      </c>
      <c r="W870" s="236">
        <f>Заполните_Список!Q779</f>
        <v>0</v>
      </c>
      <c r="X870" s="236">
        <f>Заполните_Список!R779</f>
        <v>0</v>
      </c>
      <c r="Y870" s="236">
        <f>Заполните_Список!S779</f>
        <v>0</v>
      </c>
      <c r="Z870" s="236">
        <f>Заполните_Список!T779</f>
        <v>0</v>
      </c>
      <c r="AA870" s="236">
        <f>Заполните_Список!U779</f>
        <v>0</v>
      </c>
      <c r="AB870" s="236">
        <f>Заполните_Список!V779</f>
        <v>0</v>
      </c>
      <c r="AC870" s="236">
        <f>Заполните_Список!W779</f>
        <v>0</v>
      </c>
      <c r="AD870" s="236">
        <f>Заполните_Список!X779</f>
        <v>0</v>
      </c>
      <c r="AE870" s="236">
        <f>Заполните_Список!Y779</f>
        <v>0</v>
      </c>
      <c r="AF870" s="236">
        <f>Заполните_Список!Z779</f>
        <v>0</v>
      </c>
      <c r="AG870" s="236">
        <f>Заполните_Список!AA779</f>
        <v>0</v>
      </c>
      <c r="AH870" s="236">
        <f>Заполните_Список!AB779</f>
        <v>0</v>
      </c>
      <c r="AI870" s="236">
        <f>Заполните_Список!AC779</f>
        <v>0</v>
      </c>
      <c r="AJ870" s="236">
        <f>Заполните_Список!AD779</f>
        <v>0</v>
      </c>
      <c r="AK870" s="236">
        <f>Заполните_Список!AE779</f>
        <v>0</v>
      </c>
      <c r="AL870" s="236">
        <f>Заполните_Список!AF779</f>
        <v>0</v>
      </c>
      <c r="AM870" s="236">
        <f>Заполните_Список!AG779</f>
        <v>0</v>
      </c>
      <c r="AN870" s="236">
        <f>Заполните_Список!AH779</f>
        <v>0</v>
      </c>
      <c r="AO870" s="236">
        <f>Заполните_Список!AI779</f>
        <v>0</v>
      </c>
      <c r="AP870" s="236">
        <f>Заполните_Список!AJ779</f>
        <v>0</v>
      </c>
      <c r="AQ870" s="236">
        <f>Заполните_Список!AK779</f>
        <v>0</v>
      </c>
    </row>
    <row r="871" spans="1:43" ht="18.75" customHeight="1">
      <c r="A871" s="243">
        <f>Заполните_Список!$B780</f>
        <v>868</v>
      </c>
      <c r="B871" s="244">
        <f>Заполните_Список!$C781</f>
        <v>0</v>
      </c>
      <c r="C871" s="258" t="str">
        <f t="shared" si="42"/>
        <v/>
      </c>
      <c r="D871" s="244">
        <f>Заполните_Список!$G781</f>
        <v>0</v>
      </c>
      <c r="E871" s="236"/>
      <c r="F871" s="243">
        <f t="shared" si="43"/>
        <v>868</v>
      </c>
      <c r="G871" s="236" t="e">
        <f>LEFT(Заполните_Список!$F781,FIND(" ",Заполните_Список!$F781,1)-1)</f>
        <v>#VALUE!</v>
      </c>
      <c r="H871" s="236" t="e">
        <f>MID(Заполните_Список!$F781,FIND(" ",Заполните_Список!$F781,1)+1,(FIND(" ",Заполните_Список!$F781,FIND(" ",Заполните_Список!$F781,1)+1)-FIND(" ",Заполните_Список!$F781,1))-1)</f>
        <v>#VALUE!</v>
      </c>
      <c r="I871" s="236" t="e">
        <f>RIGHT(Заполните_Список!$F781,LEN(Заполните_Список!$F781)-(FIND(" ",Заполните_Список!$F781,FIND(" ",Заполните_Список!$F781,1)+1)))</f>
        <v>#VALUE!</v>
      </c>
      <c r="J871" s="236"/>
      <c r="K871" s="347"/>
      <c r="L871" s="236"/>
      <c r="M871" s="236">
        <f>Заполните_Список!L781</f>
        <v>0</v>
      </c>
      <c r="N871" s="259" t="str">
        <f t="shared" si="44"/>
        <v/>
      </c>
      <c r="O871" s="236">
        <f>Заполните_Список!I781</f>
        <v>0</v>
      </c>
      <c r="P871" s="243"/>
      <c r="Q871" s="243"/>
      <c r="R871" s="243"/>
      <c r="S871" s="243"/>
      <c r="T871" s="236">
        <f>Заполните_Список!N780</f>
        <v>0</v>
      </c>
      <c r="U871" s="236">
        <f>Заполните_Список!O780</f>
        <v>0</v>
      </c>
      <c r="V871" s="236">
        <f>Заполните_Список!P780</f>
        <v>0</v>
      </c>
      <c r="W871" s="236">
        <f>Заполните_Список!Q780</f>
        <v>0</v>
      </c>
      <c r="X871" s="236">
        <f>Заполните_Список!R780</f>
        <v>0</v>
      </c>
      <c r="Y871" s="236">
        <f>Заполните_Список!S780</f>
        <v>0</v>
      </c>
      <c r="Z871" s="236">
        <f>Заполните_Список!T780</f>
        <v>0</v>
      </c>
      <c r="AA871" s="236">
        <f>Заполните_Список!U780</f>
        <v>0</v>
      </c>
      <c r="AB871" s="236">
        <f>Заполните_Список!V780</f>
        <v>0</v>
      </c>
      <c r="AC871" s="236">
        <f>Заполните_Список!W780</f>
        <v>0</v>
      </c>
      <c r="AD871" s="236">
        <f>Заполните_Список!X780</f>
        <v>0</v>
      </c>
      <c r="AE871" s="236">
        <f>Заполните_Список!Y780</f>
        <v>0</v>
      </c>
      <c r="AF871" s="236">
        <f>Заполните_Список!Z780</f>
        <v>0</v>
      </c>
      <c r="AG871" s="236">
        <f>Заполните_Список!AA780</f>
        <v>0</v>
      </c>
      <c r="AH871" s="236">
        <f>Заполните_Список!AB780</f>
        <v>0</v>
      </c>
      <c r="AI871" s="236">
        <f>Заполните_Список!AC780</f>
        <v>0</v>
      </c>
      <c r="AJ871" s="236">
        <f>Заполните_Список!AD780</f>
        <v>0</v>
      </c>
      <c r="AK871" s="236">
        <f>Заполните_Список!AE780</f>
        <v>0</v>
      </c>
      <c r="AL871" s="236">
        <f>Заполните_Список!AF780</f>
        <v>0</v>
      </c>
      <c r="AM871" s="236">
        <f>Заполните_Список!AG780</f>
        <v>0</v>
      </c>
      <c r="AN871" s="236">
        <f>Заполните_Список!AH780</f>
        <v>0</v>
      </c>
      <c r="AO871" s="236">
        <f>Заполните_Список!AI780</f>
        <v>0</v>
      </c>
      <c r="AP871" s="236">
        <f>Заполните_Список!AJ780</f>
        <v>0</v>
      </c>
      <c r="AQ871" s="236">
        <f>Заполните_Список!AK780</f>
        <v>0</v>
      </c>
    </row>
    <row r="872" spans="1:43" ht="18.75" customHeight="1">
      <c r="A872" s="243">
        <f>Заполните_Список!$B781</f>
        <v>869</v>
      </c>
      <c r="B872" s="244">
        <f>Заполните_Список!$C782</f>
        <v>0</v>
      </c>
      <c r="C872" s="258" t="str">
        <f t="shared" si="42"/>
        <v/>
      </c>
      <c r="D872" s="244">
        <f>Заполните_Список!$G782</f>
        <v>0</v>
      </c>
      <c r="E872" s="236"/>
      <c r="F872" s="243">
        <f t="shared" si="43"/>
        <v>869</v>
      </c>
      <c r="G872" s="236" t="e">
        <f>LEFT(Заполните_Список!$F782,FIND(" ",Заполните_Список!$F782,1)-1)</f>
        <v>#VALUE!</v>
      </c>
      <c r="H872" s="236" t="e">
        <f>MID(Заполните_Список!$F782,FIND(" ",Заполните_Список!$F782,1)+1,(FIND(" ",Заполните_Список!$F782,FIND(" ",Заполните_Список!$F782,1)+1)-FIND(" ",Заполните_Список!$F782,1))-1)</f>
        <v>#VALUE!</v>
      </c>
      <c r="I872" s="236" t="e">
        <f>RIGHT(Заполните_Список!$F782,LEN(Заполните_Список!$F782)-(FIND(" ",Заполните_Список!$F782,FIND(" ",Заполните_Список!$F782,1)+1)))</f>
        <v>#VALUE!</v>
      </c>
      <c r="J872" s="236"/>
      <c r="K872" s="347"/>
      <c r="L872" s="236"/>
      <c r="M872" s="236">
        <f>Заполните_Список!L782</f>
        <v>0</v>
      </c>
      <c r="N872" s="259" t="str">
        <f t="shared" si="44"/>
        <v/>
      </c>
      <c r="O872" s="236">
        <f>Заполните_Список!I782</f>
        <v>0</v>
      </c>
      <c r="P872" s="243"/>
      <c r="Q872" s="243"/>
      <c r="R872" s="243"/>
      <c r="S872" s="243"/>
      <c r="T872" s="236">
        <f>Заполните_Список!N781</f>
        <v>0</v>
      </c>
      <c r="U872" s="236">
        <f>Заполните_Список!O781</f>
        <v>0</v>
      </c>
      <c r="V872" s="236">
        <f>Заполните_Список!P781</f>
        <v>0</v>
      </c>
      <c r="W872" s="236">
        <f>Заполните_Список!Q781</f>
        <v>0</v>
      </c>
      <c r="X872" s="236">
        <f>Заполните_Список!R781</f>
        <v>0</v>
      </c>
      <c r="Y872" s="236">
        <f>Заполните_Список!S781</f>
        <v>0</v>
      </c>
      <c r="Z872" s="236">
        <f>Заполните_Список!T781</f>
        <v>0</v>
      </c>
      <c r="AA872" s="236">
        <f>Заполните_Список!U781</f>
        <v>0</v>
      </c>
      <c r="AB872" s="236">
        <f>Заполните_Список!V781</f>
        <v>0</v>
      </c>
      <c r="AC872" s="236">
        <f>Заполните_Список!W781</f>
        <v>0</v>
      </c>
      <c r="AD872" s="236">
        <f>Заполните_Список!X781</f>
        <v>0</v>
      </c>
      <c r="AE872" s="236">
        <f>Заполните_Список!Y781</f>
        <v>0</v>
      </c>
      <c r="AF872" s="236">
        <f>Заполните_Список!Z781</f>
        <v>0</v>
      </c>
      <c r="AG872" s="236">
        <f>Заполните_Список!AA781</f>
        <v>0</v>
      </c>
      <c r="AH872" s="236">
        <f>Заполните_Список!AB781</f>
        <v>0</v>
      </c>
      <c r="AI872" s="236">
        <f>Заполните_Список!AC781</f>
        <v>0</v>
      </c>
      <c r="AJ872" s="236">
        <f>Заполните_Список!AD781</f>
        <v>0</v>
      </c>
      <c r="AK872" s="236">
        <f>Заполните_Список!AE781</f>
        <v>0</v>
      </c>
      <c r="AL872" s="236">
        <f>Заполните_Список!AF781</f>
        <v>0</v>
      </c>
      <c r="AM872" s="236">
        <f>Заполните_Список!AG781</f>
        <v>0</v>
      </c>
      <c r="AN872" s="236">
        <f>Заполните_Список!AH781</f>
        <v>0</v>
      </c>
      <c r="AO872" s="236">
        <f>Заполните_Список!AI781</f>
        <v>0</v>
      </c>
      <c r="AP872" s="236">
        <f>Заполните_Список!AJ781</f>
        <v>0</v>
      </c>
      <c r="AQ872" s="236">
        <f>Заполните_Список!AK781</f>
        <v>0</v>
      </c>
    </row>
    <row r="873" spans="1:43" ht="18.75" customHeight="1">
      <c r="A873" s="243">
        <f>Заполните_Список!$B782</f>
        <v>870</v>
      </c>
      <c r="B873" s="244">
        <f>Заполните_Список!$C783</f>
        <v>0</v>
      </c>
      <c r="C873" s="258" t="str">
        <f t="shared" si="42"/>
        <v/>
      </c>
      <c r="D873" s="244">
        <f>Заполните_Список!$G783</f>
        <v>0</v>
      </c>
      <c r="E873" s="236"/>
      <c r="F873" s="243">
        <f t="shared" si="43"/>
        <v>870</v>
      </c>
      <c r="G873" s="236" t="e">
        <f>LEFT(Заполните_Список!$F783,FIND(" ",Заполните_Список!$F783,1)-1)</f>
        <v>#VALUE!</v>
      </c>
      <c r="H873" s="236" t="e">
        <f>MID(Заполните_Список!$F783,FIND(" ",Заполните_Список!$F783,1)+1,(FIND(" ",Заполните_Список!$F783,FIND(" ",Заполните_Список!$F783,1)+1)-FIND(" ",Заполните_Список!$F783,1))-1)</f>
        <v>#VALUE!</v>
      </c>
      <c r="I873" s="236" t="e">
        <f>RIGHT(Заполните_Список!$F783,LEN(Заполните_Список!$F783)-(FIND(" ",Заполните_Список!$F783,FIND(" ",Заполните_Список!$F783,1)+1)))</f>
        <v>#VALUE!</v>
      </c>
      <c r="J873" s="236"/>
      <c r="K873" s="347"/>
      <c r="L873" s="236"/>
      <c r="M873" s="236">
        <f>Заполните_Список!L783</f>
        <v>0</v>
      </c>
      <c r="N873" s="259" t="str">
        <f t="shared" si="44"/>
        <v/>
      </c>
      <c r="O873" s="236">
        <f>Заполните_Список!I783</f>
        <v>0</v>
      </c>
      <c r="P873" s="243"/>
      <c r="Q873" s="243"/>
      <c r="R873" s="243"/>
      <c r="S873" s="243"/>
      <c r="T873" s="236">
        <f>Заполните_Список!N782</f>
        <v>0</v>
      </c>
      <c r="U873" s="236">
        <f>Заполните_Список!O782</f>
        <v>0</v>
      </c>
      <c r="V873" s="236">
        <f>Заполните_Список!P782</f>
        <v>0</v>
      </c>
      <c r="W873" s="236">
        <f>Заполните_Список!Q782</f>
        <v>0</v>
      </c>
      <c r="X873" s="236">
        <f>Заполните_Список!R782</f>
        <v>0</v>
      </c>
      <c r="Y873" s="236">
        <f>Заполните_Список!S782</f>
        <v>0</v>
      </c>
      <c r="Z873" s="236">
        <f>Заполните_Список!T782</f>
        <v>0</v>
      </c>
      <c r="AA873" s="236">
        <f>Заполните_Список!U782</f>
        <v>0</v>
      </c>
      <c r="AB873" s="236">
        <f>Заполните_Список!V782</f>
        <v>0</v>
      </c>
      <c r="AC873" s="236">
        <f>Заполните_Список!W782</f>
        <v>0</v>
      </c>
      <c r="AD873" s="236">
        <f>Заполните_Список!X782</f>
        <v>0</v>
      </c>
      <c r="AE873" s="236">
        <f>Заполните_Список!Y782</f>
        <v>0</v>
      </c>
      <c r="AF873" s="236">
        <f>Заполните_Список!Z782</f>
        <v>0</v>
      </c>
      <c r="AG873" s="236">
        <f>Заполните_Список!AA782</f>
        <v>0</v>
      </c>
      <c r="AH873" s="236">
        <f>Заполните_Список!AB782</f>
        <v>0</v>
      </c>
      <c r="AI873" s="236">
        <f>Заполните_Список!AC782</f>
        <v>0</v>
      </c>
      <c r="AJ873" s="236">
        <f>Заполните_Список!AD782</f>
        <v>0</v>
      </c>
      <c r="AK873" s="236">
        <f>Заполните_Список!AE782</f>
        <v>0</v>
      </c>
      <c r="AL873" s="236">
        <f>Заполните_Список!AF782</f>
        <v>0</v>
      </c>
      <c r="AM873" s="236">
        <f>Заполните_Список!AG782</f>
        <v>0</v>
      </c>
      <c r="AN873" s="236">
        <f>Заполните_Список!AH782</f>
        <v>0</v>
      </c>
      <c r="AO873" s="236">
        <f>Заполните_Список!AI782</f>
        <v>0</v>
      </c>
      <c r="AP873" s="236">
        <f>Заполните_Список!AJ782</f>
        <v>0</v>
      </c>
      <c r="AQ873" s="236">
        <f>Заполните_Список!AK782</f>
        <v>0</v>
      </c>
    </row>
    <row r="874" spans="1:43" ht="18.75" customHeight="1">
      <c r="A874" s="243">
        <f>Заполните_Список!$B783</f>
        <v>871</v>
      </c>
      <c r="B874" s="244">
        <f>Заполните_Список!$C784</f>
        <v>0</v>
      </c>
      <c r="C874" s="258" t="str">
        <f t="shared" si="42"/>
        <v/>
      </c>
      <c r="D874" s="244">
        <f>Заполните_Список!$G784</f>
        <v>0</v>
      </c>
      <c r="E874" s="236"/>
      <c r="F874" s="243">
        <f t="shared" si="43"/>
        <v>871</v>
      </c>
      <c r="G874" s="236" t="e">
        <f>LEFT(Заполните_Список!$F784,FIND(" ",Заполните_Список!$F784,1)-1)</f>
        <v>#VALUE!</v>
      </c>
      <c r="H874" s="236" t="e">
        <f>MID(Заполните_Список!$F784,FIND(" ",Заполните_Список!$F784,1)+1,(FIND(" ",Заполните_Список!$F784,FIND(" ",Заполните_Список!$F784,1)+1)-FIND(" ",Заполните_Список!$F784,1))-1)</f>
        <v>#VALUE!</v>
      </c>
      <c r="I874" s="236" t="e">
        <f>RIGHT(Заполните_Список!$F784,LEN(Заполните_Список!$F784)-(FIND(" ",Заполните_Список!$F784,FIND(" ",Заполните_Список!$F784,1)+1)))</f>
        <v>#VALUE!</v>
      </c>
      <c r="J874" s="236"/>
      <c r="K874" s="347"/>
      <c r="L874" s="236"/>
      <c r="M874" s="236">
        <f>Заполните_Список!L784</f>
        <v>0</v>
      </c>
      <c r="N874" s="259" t="str">
        <f t="shared" si="44"/>
        <v/>
      </c>
      <c r="O874" s="236">
        <f>Заполните_Список!I784</f>
        <v>0</v>
      </c>
      <c r="P874" s="243"/>
      <c r="Q874" s="243"/>
      <c r="R874" s="243"/>
      <c r="S874" s="243"/>
      <c r="T874" s="236">
        <f>Заполните_Список!N783</f>
        <v>0</v>
      </c>
      <c r="U874" s="236">
        <f>Заполните_Список!O783</f>
        <v>0</v>
      </c>
      <c r="V874" s="236">
        <f>Заполните_Список!P783</f>
        <v>0</v>
      </c>
      <c r="W874" s="236">
        <f>Заполните_Список!Q783</f>
        <v>0</v>
      </c>
      <c r="X874" s="236">
        <f>Заполните_Список!R783</f>
        <v>0</v>
      </c>
      <c r="Y874" s="236">
        <f>Заполните_Список!S783</f>
        <v>0</v>
      </c>
      <c r="Z874" s="236">
        <f>Заполните_Список!T783</f>
        <v>0</v>
      </c>
      <c r="AA874" s="236">
        <f>Заполните_Список!U783</f>
        <v>0</v>
      </c>
      <c r="AB874" s="236">
        <f>Заполните_Список!V783</f>
        <v>0</v>
      </c>
      <c r="AC874" s="236">
        <f>Заполните_Список!W783</f>
        <v>0</v>
      </c>
      <c r="AD874" s="236">
        <f>Заполните_Список!X783</f>
        <v>0</v>
      </c>
      <c r="AE874" s="236">
        <f>Заполните_Список!Y783</f>
        <v>0</v>
      </c>
      <c r="AF874" s="236">
        <f>Заполните_Список!Z783</f>
        <v>0</v>
      </c>
      <c r="AG874" s="236">
        <f>Заполните_Список!AA783</f>
        <v>0</v>
      </c>
      <c r="AH874" s="236">
        <f>Заполните_Список!AB783</f>
        <v>0</v>
      </c>
      <c r="AI874" s="236">
        <f>Заполните_Список!AC783</f>
        <v>0</v>
      </c>
      <c r="AJ874" s="236">
        <f>Заполните_Список!AD783</f>
        <v>0</v>
      </c>
      <c r="AK874" s="236">
        <f>Заполните_Список!AE783</f>
        <v>0</v>
      </c>
      <c r="AL874" s="236">
        <f>Заполните_Список!AF783</f>
        <v>0</v>
      </c>
      <c r="AM874" s="236">
        <f>Заполните_Список!AG783</f>
        <v>0</v>
      </c>
      <c r="AN874" s="236">
        <f>Заполните_Список!AH783</f>
        <v>0</v>
      </c>
      <c r="AO874" s="236">
        <f>Заполните_Список!AI783</f>
        <v>0</v>
      </c>
      <c r="AP874" s="236">
        <f>Заполните_Список!AJ783</f>
        <v>0</v>
      </c>
      <c r="AQ874" s="236">
        <f>Заполните_Список!AK783</f>
        <v>0</v>
      </c>
    </row>
    <row r="875" spans="1:43" ht="18.75" customHeight="1">
      <c r="A875" s="243">
        <f>Заполните_Список!$B784</f>
        <v>872</v>
      </c>
      <c r="B875" s="244">
        <f>Заполните_Список!$C785</f>
        <v>0</v>
      </c>
      <c r="C875" s="258" t="str">
        <f t="shared" si="42"/>
        <v/>
      </c>
      <c r="D875" s="244">
        <f>Заполните_Список!$G785</f>
        <v>0</v>
      </c>
      <c r="E875" s="236"/>
      <c r="F875" s="243">
        <f t="shared" si="43"/>
        <v>872</v>
      </c>
      <c r="G875" s="236" t="e">
        <f>LEFT(Заполните_Список!$F785,FIND(" ",Заполните_Список!$F785,1)-1)</f>
        <v>#VALUE!</v>
      </c>
      <c r="H875" s="236" t="e">
        <f>MID(Заполните_Список!$F785,FIND(" ",Заполните_Список!$F785,1)+1,(FIND(" ",Заполните_Список!$F785,FIND(" ",Заполните_Список!$F785,1)+1)-FIND(" ",Заполните_Список!$F785,1))-1)</f>
        <v>#VALUE!</v>
      </c>
      <c r="I875" s="236" t="e">
        <f>RIGHT(Заполните_Список!$F785,LEN(Заполните_Список!$F785)-(FIND(" ",Заполните_Список!$F785,FIND(" ",Заполните_Список!$F785,1)+1)))</f>
        <v>#VALUE!</v>
      </c>
      <c r="J875" s="236"/>
      <c r="K875" s="347"/>
      <c r="L875" s="236"/>
      <c r="M875" s="236">
        <f>Заполните_Список!L785</f>
        <v>0</v>
      </c>
      <c r="N875" s="259" t="str">
        <f t="shared" si="44"/>
        <v/>
      </c>
      <c r="O875" s="236">
        <f>Заполните_Список!I785</f>
        <v>0</v>
      </c>
      <c r="P875" s="243"/>
      <c r="Q875" s="243"/>
      <c r="R875" s="243"/>
      <c r="S875" s="243"/>
      <c r="T875" s="236">
        <f>Заполните_Список!N784</f>
        <v>0</v>
      </c>
      <c r="U875" s="236">
        <f>Заполните_Список!O784</f>
        <v>0</v>
      </c>
      <c r="V875" s="236">
        <f>Заполните_Список!P784</f>
        <v>0</v>
      </c>
      <c r="W875" s="236">
        <f>Заполните_Список!Q784</f>
        <v>0</v>
      </c>
      <c r="X875" s="236">
        <f>Заполните_Список!R784</f>
        <v>0</v>
      </c>
      <c r="Y875" s="236">
        <f>Заполните_Список!S784</f>
        <v>0</v>
      </c>
      <c r="Z875" s="236">
        <f>Заполните_Список!T784</f>
        <v>0</v>
      </c>
      <c r="AA875" s="236">
        <f>Заполните_Список!U784</f>
        <v>0</v>
      </c>
      <c r="AB875" s="236">
        <f>Заполните_Список!V784</f>
        <v>0</v>
      </c>
      <c r="AC875" s="236">
        <f>Заполните_Список!W784</f>
        <v>0</v>
      </c>
      <c r="AD875" s="236">
        <f>Заполните_Список!X784</f>
        <v>0</v>
      </c>
      <c r="AE875" s="236">
        <f>Заполните_Список!Y784</f>
        <v>0</v>
      </c>
      <c r="AF875" s="236">
        <f>Заполните_Список!Z784</f>
        <v>0</v>
      </c>
      <c r="AG875" s="236">
        <f>Заполните_Список!AA784</f>
        <v>0</v>
      </c>
      <c r="AH875" s="236">
        <f>Заполните_Список!AB784</f>
        <v>0</v>
      </c>
      <c r="AI875" s="236">
        <f>Заполните_Список!AC784</f>
        <v>0</v>
      </c>
      <c r="AJ875" s="236">
        <f>Заполните_Список!AD784</f>
        <v>0</v>
      </c>
      <c r="AK875" s="236">
        <f>Заполните_Список!AE784</f>
        <v>0</v>
      </c>
      <c r="AL875" s="236">
        <f>Заполните_Список!AF784</f>
        <v>0</v>
      </c>
      <c r="AM875" s="236">
        <f>Заполните_Список!AG784</f>
        <v>0</v>
      </c>
      <c r="AN875" s="236">
        <f>Заполните_Список!AH784</f>
        <v>0</v>
      </c>
      <c r="AO875" s="236">
        <f>Заполните_Список!AI784</f>
        <v>0</v>
      </c>
      <c r="AP875" s="236">
        <f>Заполните_Список!AJ784</f>
        <v>0</v>
      </c>
      <c r="AQ875" s="236">
        <f>Заполните_Список!AK784</f>
        <v>0</v>
      </c>
    </row>
    <row r="876" spans="1:43" ht="18.75" customHeight="1">
      <c r="A876" s="243">
        <f>Заполните_Список!$B785</f>
        <v>873</v>
      </c>
      <c r="B876" s="244">
        <f>Заполните_Список!$C786</f>
        <v>0</v>
      </c>
      <c r="C876" s="258" t="str">
        <f t="shared" si="42"/>
        <v/>
      </c>
      <c r="D876" s="244">
        <f>Заполните_Список!$G786</f>
        <v>0</v>
      </c>
      <c r="E876" s="236"/>
      <c r="F876" s="243">
        <f t="shared" si="43"/>
        <v>873</v>
      </c>
      <c r="G876" s="236" t="e">
        <f>LEFT(Заполните_Список!$F786,FIND(" ",Заполните_Список!$F786,1)-1)</f>
        <v>#VALUE!</v>
      </c>
      <c r="H876" s="236" t="e">
        <f>MID(Заполните_Список!$F786,FIND(" ",Заполните_Список!$F786,1)+1,(FIND(" ",Заполните_Список!$F786,FIND(" ",Заполните_Список!$F786,1)+1)-FIND(" ",Заполните_Список!$F786,1))-1)</f>
        <v>#VALUE!</v>
      </c>
      <c r="I876" s="236" t="e">
        <f>RIGHT(Заполните_Список!$F786,LEN(Заполните_Список!$F786)-(FIND(" ",Заполните_Список!$F786,FIND(" ",Заполните_Список!$F786,1)+1)))</f>
        <v>#VALUE!</v>
      </c>
      <c r="J876" s="236"/>
      <c r="K876" s="347"/>
      <c r="L876" s="236"/>
      <c r="M876" s="236">
        <f>Заполните_Список!L786</f>
        <v>0</v>
      </c>
      <c r="N876" s="259" t="str">
        <f t="shared" si="44"/>
        <v/>
      </c>
      <c r="O876" s="236">
        <f>Заполните_Список!I786</f>
        <v>0</v>
      </c>
      <c r="P876" s="243"/>
      <c r="Q876" s="243"/>
      <c r="R876" s="243"/>
      <c r="S876" s="243"/>
      <c r="T876" s="236">
        <f>Заполните_Список!N785</f>
        <v>0</v>
      </c>
      <c r="U876" s="236">
        <f>Заполните_Список!O785</f>
        <v>0</v>
      </c>
      <c r="V876" s="236">
        <f>Заполните_Список!P785</f>
        <v>0</v>
      </c>
      <c r="W876" s="236">
        <f>Заполните_Список!Q785</f>
        <v>0</v>
      </c>
      <c r="X876" s="236">
        <f>Заполните_Список!R785</f>
        <v>0</v>
      </c>
      <c r="Y876" s="236">
        <f>Заполните_Список!S785</f>
        <v>0</v>
      </c>
      <c r="Z876" s="236">
        <f>Заполните_Список!T785</f>
        <v>0</v>
      </c>
      <c r="AA876" s="236">
        <f>Заполните_Список!U785</f>
        <v>0</v>
      </c>
      <c r="AB876" s="236">
        <f>Заполните_Список!V785</f>
        <v>0</v>
      </c>
      <c r="AC876" s="236">
        <f>Заполните_Список!W785</f>
        <v>0</v>
      </c>
      <c r="AD876" s="236">
        <f>Заполните_Список!X785</f>
        <v>0</v>
      </c>
      <c r="AE876" s="236">
        <f>Заполните_Список!Y785</f>
        <v>0</v>
      </c>
      <c r="AF876" s="236">
        <f>Заполните_Список!Z785</f>
        <v>0</v>
      </c>
      <c r="AG876" s="236">
        <f>Заполните_Список!AA785</f>
        <v>0</v>
      </c>
      <c r="AH876" s="236">
        <f>Заполните_Список!AB785</f>
        <v>0</v>
      </c>
      <c r="AI876" s="236">
        <f>Заполните_Список!AC785</f>
        <v>0</v>
      </c>
      <c r="AJ876" s="236">
        <f>Заполните_Список!AD785</f>
        <v>0</v>
      </c>
      <c r="AK876" s="236">
        <f>Заполните_Список!AE785</f>
        <v>0</v>
      </c>
      <c r="AL876" s="236">
        <f>Заполните_Список!AF785</f>
        <v>0</v>
      </c>
      <c r="AM876" s="236">
        <f>Заполните_Список!AG785</f>
        <v>0</v>
      </c>
      <c r="AN876" s="236">
        <f>Заполните_Список!AH785</f>
        <v>0</v>
      </c>
      <c r="AO876" s="236">
        <f>Заполните_Список!AI785</f>
        <v>0</v>
      </c>
      <c r="AP876" s="236">
        <f>Заполните_Список!AJ785</f>
        <v>0</v>
      </c>
      <c r="AQ876" s="236">
        <f>Заполните_Список!AK785</f>
        <v>0</v>
      </c>
    </row>
    <row r="877" spans="1:43" ht="18.75" customHeight="1">
      <c r="A877" s="243">
        <f>Заполните_Список!$B786</f>
        <v>874</v>
      </c>
      <c r="B877" s="244">
        <f>Заполните_Список!$C787</f>
        <v>0</v>
      </c>
      <c r="C877" s="258" t="str">
        <f t="shared" si="42"/>
        <v/>
      </c>
      <c r="D877" s="244">
        <f>Заполните_Список!$G787</f>
        <v>0</v>
      </c>
      <c r="E877" s="236"/>
      <c r="F877" s="243">
        <f t="shared" si="43"/>
        <v>874</v>
      </c>
      <c r="G877" s="236" t="e">
        <f>LEFT(Заполните_Список!$F787,FIND(" ",Заполните_Список!$F787,1)-1)</f>
        <v>#VALUE!</v>
      </c>
      <c r="H877" s="236" t="e">
        <f>MID(Заполните_Список!$F787,FIND(" ",Заполните_Список!$F787,1)+1,(FIND(" ",Заполните_Список!$F787,FIND(" ",Заполните_Список!$F787,1)+1)-FIND(" ",Заполните_Список!$F787,1))-1)</f>
        <v>#VALUE!</v>
      </c>
      <c r="I877" s="236" t="e">
        <f>RIGHT(Заполните_Список!$F787,LEN(Заполните_Список!$F787)-(FIND(" ",Заполните_Список!$F787,FIND(" ",Заполните_Список!$F787,1)+1)))</f>
        <v>#VALUE!</v>
      </c>
      <c r="J877" s="236"/>
      <c r="K877" s="347"/>
      <c r="L877" s="236"/>
      <c r="M877" s="236">
        <f>Заполните_Список!L787</f>
        <v>0</v>
      </c>
      <c r="N877" s="259" t="str">
        <f t="shared" si="44"/>
        <v/>
      </c>
      <c r="O877" s="236">
        <f>Заполните_Список!I787</f>
        <v>0</v>
      </c>
      <c r="P877" s="243"/>
      <c r="Q877" s="243"/>
      <c r="R877" s="243"/>
      <c r="S877" s="243"/>
      <c r="T877" s="236">
        <f>Заполните_Список!N786</f>
        <v>0</v>
      </c>
      <c r="U877" s="236">
        <f>Заполните_Список!O786</f>
        <v>0</v>
      </c>
      <c r="V877" s="236">
        <f>Заполните_Список!P786</f>
        <v>0</v>
      </c>
      <c r="W877" s="236">
        <f>Заполните_Список!Q786</f>
        <v>0</v>
      </c>
      <c r="X877" s="236">
        <f>Заполните_Список!R786</f>
        <v>0</v>
      </c>
      <c r="Y877" s="236">
        <f>Заполните_Список!S786</f>
        <v>0</v>
      </c>
      <c r="Z877" s="236">
        <f>Заполните_Список!T786</f>
        <v>0</v>
      </c>
      <c r="AA877" s="236">
        <f>Заполните_Список!U786</f>
        <v>0</v>
      </c>
      <c r="AB877" s="236">
        <f>Заполните_Список!V786</f>
        <v>0</v>
      </c>
      <c r="AC877" s="236">
        <f>Заполните_Список!W786</f>
        <v>0</v>
      </c>
      <c r="AD877" s="236">
        <f>Заполните_Список!X786</f>
        <v>0</v>
      </c>
      <c r="AE877" s="236">
        <f>Заполните_Список!Y786</f>
        <v>0</v>
      </c>
      <c r="AF877" s="236">
        <f>Заполните_Список!Z786</f>
        <v>0</v>
      </c>
      <c r="AG877" s="236">
        <f>Заполните_Список!AA786</f>
        <v>0</v>
      </c>
      <c r="AH877" s="236">
        <f>Заполните_Список!AB786</f>
        <v>0</v>
      </c>
      <c r="AI877" s="236">
        <f>Заполните_Список!AC786</f>
        <v>0</v>
      </c>
      <c r="AJ877" s="236">
        <f>Заполните_Список!AD786</f>
        <v>0</v>
      </c>
      <c r="AK877" s="236">
        <f>Заполните_Список!AE786</f>
        <v>0</v>
      </c>
      <c r="AL877" s="236">
        <f>Заполните_Список!AF786</f>
        <v>0</v>
      </c>
      <c r="AM877" s="236">
        <f>Заполните_Список!AG786</f>
        <v>0</v>
      </c>
      <c r="AN877" s="236">
        <f>Заполните_Список!AH786</f>
        <v>0</v>
      </c>
      <c r="AO877" s="236">
        <f>Заполните_Список!AI786</f>
        <v>0</v>
      </c>
      <c r="AP877" s="236">
        <f>Заполните_Список!AJ786</f>
        <v>0</v>
      </c>
      <c r="AQ877" s="236">
        <f>Заполните_Список!AK786</f>
        <v>0</v>
      </c>
    </row>
    <row r="878" spans="1:43" ht="18.75" customHeight="1">
      <c r="A878" s="243">
        <f>Заполните_Список!$B787</f>
        <v>875</v>
      </c>
      <c r="B878" s="244">
        <f>Заполните_Список!$C788</f>
        <v>0</v>
      </c>
      <c r="C878" s="258" t="str">
        <f t="shared" si="42"/>
        <v/>
      </c>
      <c r="D878" s="244">
        <f>Заполните_Список!$G788</f>
        <v>0</v>
      </c>
      <c r="E878" s="236"/>
      <c r="F878" s="243">
        <f t="shared" si="43"/>
        <v>875</v>
      </c>
      <c r="G878" s="236" t="e">
        <f>LEFT(Заполните_Список!$F788,FIND(" ",Заполните_Список!$F788,1)-1)</f>
        <v>#VALUE!</v>
      </c>
      <c r="H878" s="236" t="e">
        <f>MID(Заполните_Список!$F788,FIND(" ",Заполните_Список!$F788,1)+1,(FIND(" ",Заполните_Список!$F788,FIND(" ",Заполните_Список!$F788,1)+1)-FIND(" ",Заполните_Список!$F788,1))-1)</f>
        <v>#VALUE!</v>
      </c>
      <c r="I878" s="236" t="e">
        <f>RIGHT(Заполните_Список!$F788,LEN(Заполните_Список!$F788)-(FIND(" ",Заполните_Список!$F788,FIND(" ",Заполните_Список!$F788,1)+1)))</f>
        <v>#VALUE!</v>
      </c>
      <c r="J878" s="236"/>
      <c r="K878" s="347"/>
      <c r="L878" s="236"/>
      <c r="M878" s="236">
        <f>Заполните_Список!L788</f>
        <v>0</v>
      </c>
      <c r="N878" s="259" t="str">
        <f t="shared" si="44"/>
        <v/>
      </c>
      <c r="O878" s="236">
        <f>Заполните_Список!I788</f>
        <v>0</v>
      </c>
      <c r="P878" s="243"/>
      <c r="Q878" s="243"/>
      <c r="R878" s="243"/>
      <c r="S878" s="243"/>
      <c r="T878" s="236">
        <f>Заполните_Список!N787</f>
        <v>0</v>
      </c>
      <c r="U878" s="236">
        <f>Заполните_Список!O787</f>
        <v>0</v>
      </c>
      <c r="V878" s="236">
        <f>Заполните_Список!P787</f>
        <v>0</v>
      </c>
      <c r="W878" s="236">
        <f>Заполните_Список!Q787</f>
        <v>0</v>
      </c>
      <c r="X878" s="236">
        <f>Заполните_Список!R787</f>
        <v>0</v>
      </c>
      <c r="Y878" s="236">
        <f>Заполните_Список!S787</f>
        <v>0</v>
      </c>
      <c r="Z878" s="236">
        <f>Заполните_Список!T787</f>
        <v>0</v>
      </c>
      <c r="AA878" s="236">
        <f>Заполните_Список!U787</f>
        <v>0</v>
      </c>
      <c r="AB878" s="236">
        <f>Заполните_Список!V787</f>
        <v>0</v>
      </c>
      <c r="AC878" s="236">
        <f>Заполните_Список!W787</f>
        <v>0</v>
      </c>
      <c r="AD878" s="236">
        <f>Заполните_Список!X787</f>
        <v>0</v>
      </c>
      <c r="AE878" s="236">
        <f>Заполните_Список!Y787</f>
        <v>0</v>
      </c>
      <c r="AF878" s="236">
        <f>Заполните_Список!Z787</f>
        <v>0</v>
      </c>
      <c r="AG878" s="236">
        <f>Заполните_Список!AA787</f>
        <v>0</v>
      </c>
      <c r="AH878" s="236">
        <f>Заполните_Список!AB787</f>
        <v>0</v>
      </c>
      <c r="AI878" s="236">
        <f>Заполните_Список!AC787</f>
        <v>0</v>
      </c>
      <c r="AJ878" s="236">
        <f>Заполните_Список!AD787</f>
        <v>0</v>
      </c>
      <c r="AK878" s="236">
        <f>Заполните_Список!AE787</f>
        <v>0</v>
      </c>
      <c r="AL878" s="236">
        <f>Заполните_Список!AF787</f>
        <v>0</v>
      </c>
      <c r="AM878" s="236">
        <f>Заполните_Список!AG787</f>
        <v>0</v>
      </c>
      <c r="AN878" s="236">
        <f>Заполните_Список!AH787</f>
        <v>0</v>
      </c>
      <c r="AO878" s="236">
        <f>Заполните_Список!AI787</f>
        <v>0</v>
      </c>
      <c r="AP878" s="236">
        <f>Заполните_Список!AJ787</f>
        <v>0</v>
      </c>
      <c r="AQ878" s="236">
        <f>Заполните_Список!AK787</f>
        <v>0</v>
      </c>
    </row>
    <row r="879" spans="1:43" ht="18.75" customHeight="1">
      <c r="A879" s="243">
        <f>Заполните_Список!$B788</f>
        <v>876</v>
      </c>
      <c r="B879" s="244">
        <f>Заполните_Список!$C789</f>
        <v>0</v>
      </c>
      <c r="C879" s="258" t="str">
        <f t="shared" si="42"/>
        <v/>
      </c>
      <c r="D879" s="244">
        <f>Заполните_Список!$G789</f>
        <v>0</v>
      </c>
      <c r="E879" s="236"/>
      <c r="F879" s="243">
        <f t="shared" si="43"/>
        <v>876</v>
      </c>
      <c r="G879" s="236" t="e">
        <f>LEFT(Заполните_Список!$F789,FIND(" ",Заполните_Список!$F789,1)-1)</f>
        <v>#VALUE!</v>
      </c>
      <c r="H879" s="236" t="e">
        <f>MID(Заполните_Список!$F789,FIND(" ",Заполните_Список!$F789,1)+1,(FIND(" ",Заполните_Список!$F789,FIND(" ",Заполните_Список!$F789,1)+1)-FIND(" ",Заполните_Список!$F789,1))-1)</f>
        <v>#VALUE!</v>
      </c>
      <c r="I879" s="236" t="e">
        <f>RIGHT(Заполните_Список!$F789,LEN(Заполните_Список!$F789)-(FIND(" ",Заполните_Список!$F789,FIND(" ",Заполните_Список!$F789,1)+1)))</f>
        <v>#VALUE!</v>
      </c>
      <c r="J879" s="236"/>
      <c r="K879" s="347"/>
      <c r="L879" s="236"/>
      <c r="M879" s="236">
        <f>Заполните_Список!L789</f>
        <v>0</v>
      </c>
      <c r="N879" s="259" t="str">
        <f t="shared" si="44"/>
        <v/>
      </c>
      <c r="O879" s="236">
        <f>Заполните_Список!I789</f>
        <v>0</v>
      </c>
      <c r="P879" s="243"/>
      <c r="Q879" s="243"/>
      <c r="R879" s="243"/>
      <c r="S879" s="243"/>
      <c r="T879" s="236">
        <f>Заполните_Список!N788</f>
        <v>0</v>
      </c>
      <c r="U879" s="236">
        <f>Заполните_Список!O788</f>
        <v>0</v>
      </c>
      <c r="V879" s="236">
        <f>Заполните_Список!P788</f>
        <v>0</v>
      </c>
      <c r="W879" s="236">
        <f>Заполните_Список!Q788</f>
        <v>0</v>
      </c>
      <c r="X879" s="236">
        <f>Заполните_Список!R788</f>
        <v>0</v>
      </c>
      <c r="Y879" s="236">
        <f>Заполните_Список!S788</f>
        <v>0</v>
      </c>
      <c r="Z879" s="236">
        <f>Заполните_Список!T788</f>
        <v>0</v>
      </c>
      <c r="AA879" s="236">
        <f>Заполните_Список!U788</f>
        <v>0</v>
      </c>
      <c r="AB879" s="236">
        <f>Заполните_Список!V788</f>
        <v>0</v>
      </c>
      <c r="AC879" s="236">
        <f>Заполните_Список!W788</f>
        <v>0</v>
      </c>
      <c r="AD879" s="236">
        <f>Заполните_Список!X788</f>
        <v>0</v>
      </c>
      <c r="AE879" s="236">
        <f>Заполните_Список!Y788</f>
        <v>0</v>
      </c>
      <c r="AF879" s="236">
        <f>Заполните_Список!Z788</f>
        <v>0</v>
      </c>
      <c r="AG879" s="236">
        <f>Заполните_Список!AA788</f>
        <v>0</v>
      </c>
      <c r="AH879" s="236">
        <f>Заполните_Список!AB788</f>
        <v>0</v>
      </c>
      <c r="AI879" s="236">
        <f>Заполните_Список!AC788</f>
        <v>0</v>
      </c>
      <c r="AJ879" s="236">
        <f>Заполните_Список!AD788</f>
        <v>0</v>
      </c>
      <c r="AK879" s="236">
        <f>Заполните_Список!AE788</f>
        <v>0</v>
      </c>
      <c r="AL879" s="236">
        <f>Заполните_Список!AF788</f>
        <v>0</v>
      </c>
      <c r="AM879" s="236">
        <f>Заполните_Список!AG788</f>
        <v>0</v>
      </c>
      <c r="AN879" s="236">
        <f>Заполните_Список!AH788</f>
        <v>0</v>
      </c>
      <c r="AO879" s="236">
        <f>Заполните_Список!AI788</f>
        <v>0</v>
      </c>
      <c r="AP879" s="236">
        <f>Заполните_Список!AJ788</f>
        <v>0</v>
      </c>
      <c r="AQ879" s="236">
        <f>Заполните_Список!AK788</f>
        <v>0</v>
      </c>
    </row>
    <row r="880" spans="1:43" ht="18.75" customHeight="1">
      <c r="A880" s="243">
        <f>Заполните_Список!$B789</f>
        <v>877</v>
      </c>
      <c r="B880" s="244">
        <f>Заполните_Список!$C790</f>
        <v>0</v>
      </c>
      <c r="C880" s="258" t="str">
        <f t="shared" si="42"/>
        <v/>
      </c>
      <c r="D880" s="244">
        <f>Заполните_Список!$G790</f>
        <v>0</v>
      </c>
      <c r="E880" s="236"/>
      <c r="F880" s="243">
        <f t="shared" si="43"/>
        <v>877</v>
      </c>
      <c r="G880" s="236" t="e">
        <f>LEFT(Заполните_Список!$F790,FIND(" ",Заполните_Список!$F790,1)-1)</f>
        <v>#VALUE!</v>
      </c>
      <c r="H880" s="236" t="e">
        <f>MID(Заполните_Список!$F790,FIND(" ",Заполните_Список!$F790,1)+1,(FIND(" ",Заполните_Список!$F790,FIND(" ",Заполните_Список!$F790,1)+1)-FIND(" ",Заполните_Список!$F790,1))-1)</f>
        <v>#VALUE!</v>
      </c>
      <c r="I880" s="236" t="e">
        <f>RIGHT(Заполните_Список!$F790,LEN(Заполните_Список!$F790)-(FIND(" ",Заполните_Список!$F790,FIND(" ",Заполните_Список!$F790,1)+1)))</f>
        <v>#VALUE!</v>
      </c>
      <c r="J880" s="236"/>
      <c r="K880" s="347"/>
      <c r="L880" s="236"/>
      <c r="M880" s="236">
        <f>Заполните_Список!L790</f>
        <v>0</v>
      </c>
      <c r="N880" s="259" t="str">
        <f t="shared" si="44"/>
        <v/>
      </c>
      <c r="O880" s="236">
        <f>Заполните_Список!I790</f>
        <v>0</v>
      </c>
      <c r="P880" s="243"/>
      <c r="Q880" s="243"/>
      <c r="R880" s="243"/>
      <c r="S880" s="243"/>
      <c r="T880" s="236">
        <f>Заполните_Список!N789</f>
        <v>0</v>
      </c>
      <c r="U880" s="236">
        <f>Заполните_Список!O789</f>
        <v>0</v>
      </c>
      <c r="V880" s="236">
        <f>Заполните_Список!P789</f>
        <v>0</v>
      </c>
      <c r="W880" s="236">
        <f>Заполните_Список!Q789</f>
        <v>0</v>
      </c>
      <c r="X880" s="236">
        <f>Заполните_Список!R789</f>
        <v>0</v>
      </c>
      <c r="Y880" s="236">
        <f>Заполните_Список!S789</f>
        <v>0</v>
      </c>
      <c r="Z880" s="236">
        <f>Заполните_Список!T789</f>
        <v>0</v>
      </c>
      <c r="AA880" s="236">
        <f>Заполните_Список!U789</f>
        <v>0</v>
      </c>
      <c r="AB880" s="236">
        <f>Заполните_Список!V789</f>
        <v>0</v>
      </c>
      <c r="AC880" s="236">
        <f>Заполните_Список!W789</f>
        <v>0</v>
      </c>
      <c r="AD880" s="236">
        <f>Заполните_Список!X789</f>
        <v>0</v>
      </c>
      <c r="AE880" s="236">
        <f>Заполните_Список!Y789</f>
        <v>0</v>
      </c>
      <c r="AF880" s="236">
        <f>Заполните_Список!Z789</f>
        <v>0</v>
      </c>
      <c r="AG880" s="236">
        <f>Заполните_Список!AA789</f>
        <v>0</v>
      </c>
      <c r="AH880" s="236">
        <f>Заполните_Список!AB789</f>
        <v>0</v>
      </c>
      <c r="AI880" s="236">
        <f>Заполните_Список!AC789</f>
        <v>0</v>
      </c>
      <c r="AJ880" s="236">
        <f>Заполните_Список!AD789</f>
        <v>0</v>
      </c>
      <c r="AK880" s="236">
        <f>Заполните_Список!AE789</f>
        <v>0</v>
      </c>
      <c r="AL880" s="236">
        <f>Заполните_Список!AF789</f>
        <v>0</v>
      </c>
      <c r="AM880" s="236">
        <f>Заполните_Список!AG789</f>
        <v>0</v>
      </c>
      <c r="AN880" s="236">
        <f>Заполните_Список!AH789</f>
        <v>0</v>
      </c>
      <c r="AO880" s="236">
        <f>Заполните_Список!AI789</f>
        <v>0</v>
      </c>
      <c r="AP880" s="236">
        <f>Заполните_Список!AJ789</f>
        <v>0</v>
      </c>
      <c r="AQ880" s="236">
        <f>Заполните_Список!AK789</f>
        <v>0</v>
      </c>
    </row>
    <row r="881" spans="1:43" ht="18.75" customHeight="1">
      <c r="A881" s="243">
        <f>Заполните_Список!$B790</f>
        <v>878</v>
      </c>
      <c r="B881" s="244">
        <f>Заполните_Список!$C791</f>
        <v>0</v>
      </c>
      <c r="C881" s="258" t="str">
        <f t="shared" si="42"/>
        <v/>
      </c>
      <c r="D881" s="244">
        <f>Заполните_Список!$G791</f>
        <v>0</v>
      </c>
      <c r="E881" s="236"/>
      <c r="F881" s="243">
        <f t="shared" si="43"/>
        <v>878</v>
      </c>
      <c r="G881" s="236" t="e">
        <f>LEFT(Заполните_Список!$F791,FIND(" ",Заполните_Список!$F791,1)-1)</f>
        <v>#VALUE!</v>
      </c>
      <c r="H881" s="236" t="e">
        <f>MID(Заполните_Список!$F791,FIND(" ",Заполните_Список!$F791,1)+1,(FIND(" ",Заполните_Список!$F791,FIND(" ",Заполните_Список!$F791,1)+1)-FIND(" ",Заполните_Список!$F791,1))-1)</f>
        <v>#VALUE!</v>
      </c>
      <c r="I881" s="236" t="e">
        <f>RIGHT(Заполните_Список!$F791,LEN(Заполните_Список!$F791)-(FIND(" ",Заполните_Список!$F791,FIND(" ",Заполните_Список!$F791,1)+1)))</f>
        <v>#VALUE!</v>
      </c>
      <c r="J881" s="236"/>
      <c r="K881" s="347"/>
      <c r="L881" s="236"/>
      <c r="M881" s="236">
        <f>Заполните_Список!L791</f>
        <v>0</v>
      </c>
      <c r="N881" s="259" t="str">
        <f t="shared" si="44"/>
        <v/>
      </c>
      <c r="O881" s="236">
        <f>Заполните_Список!I791</f>
        <v>0</v>
      </c>
      <c r="P881" s="243"/>
      <c r="Q881" s="243"/>
      <c r="R881" s="243"/>
      <c r="S881" s="243"/>
      <c r="T881" s="236">
        <f>Заполните_Список!N790</f>
        <v>0</v>
      </c>
      <c r="U881" s="236">
        <f>Заполните_Список!O790</f>
        <v>0</v>
      </c>
      <c r="V881" s="236">
        <f>Заполните_Список!P790</f>
        <v>0</v>
      </c>
      <c r="W881" s="236">
        <f>Заполните_Список!Q790</f>
        <v>0</v>
      </c>
      <c r="X881" s="236">
        <f>Заполните_Список!R790</f>
        <v>0</v>
      </c>
      <c r="Y881" s="236">
        <f>Заполните_Список!S790</f>
        <v>0</v>
      </c>
      <c r="Z881" s="236">
        <f>Заполните_Список!T790</f>
        <v>0</v>
      </c>
      <c r="AA881" s="236">
        <f>Заполните_Список!U790</f>
        <v>0</v>
      </c>
      <c r="AB881" s="236">
        <f>Заполните_Список!V790</f>
        <v>0</v>
      </c>
      <c r="AC881" s="236">
        <f>Заполните_Список!W790</f>
        <v>0</v>
      </c>
      <c r="AD881" s="236">
        <f>Заполните_Список!X790</f>
        <v>0</v>
      </c>
      <c r="AE881" s="236">
        <f>Заполните_Список!Y790</f>
        <v>0</v>
      </c>
      <c r="AF881" s="236">
        <f>Заполните_Список!Z790</f>
        <v>0</v>
      </c>
      <c r="AG881" s="236">
        <f>Заполните_Список!AA790</f>
        <v>0</v>
      </c>
      <c r="AH881" s="236">
        <f>Заполните_Список!AB790</f>
        <v>0</v>
      </c>
      <c r="AI881" s="236">
        <f>Заполните_Список!AC790</f>
        <v>0</v>
      </c>
      <c r="AJ881" s="236">
        <f>Заполните_Список!AD790</f>
        <v>0</v>
      </c>
      <c r="AK881" s="236">
        <f>Заполните_Список!AE790</f>
        <v>0</v>
      </c>
      <c r="AL881" s="236">
        <f>Заполните_Список!AF790</f>
        <v>0</v>
      </c>
      <c r="AM881" s="236">
        <f>Заполните_Список!AG790</f>
        <v>0</v>
      </c>
      <c r="AN881" s="236">
        <f>Заполните_Список!AH790</f>
        <v>0</v>
      </c>
      <c r="AO881" s="236">
        <f>Заполните_Список!AI790</f>
        <v>0</v>
      </c>
      <c r="AP881" s="236">
        <f>Заполните_Список!AJ790</f>
        <v>0</v>
      </c>
      <c r="AQ881" s="236">
        <f>Заполните_Список!AK790</f>
        <v>0</v>
      </c>
    </row>
    <row r="882" spans="1:43" ht="18.75" customHeight="1">
      <c r="A882" s="243">
        <f>Заполните_Список!$B791</f>
        <v>879</v>
      </c>
      <c r="B882" s="244">
        <f>Заполните_Список!$C792</f>
        <v>0</v>
      </c>
      <c r="C882" s="258" t="str">
        <f t="shared" si="42"/>
        <v/>
      </c>
      <c r="D882" s="244">
        <f>Заполните_Список!$G792</f>
        <v>0</v>
      </c>
      <c r="E882" s="236"/>
      <c r="F882" s="243">
        <f t="shared" si="43"/>
        <v>879</v>
      </c>
      <c r="G882" s="236" t="e">
        <f>LEFT(Заполните_Список!$F792,FIND(" ",Заполните_Список!$F792,1)-1)</f>
        <v>#VALUE!</v>
      </c>
      <c r="H882" s="236" t="e">
        <f>MID(Заполните_Список!$F792,FIND(" ",Заполните_Список!$F792,1)+1,(FIND(" ",Заполните_Список!$F792,FIND(" ",Заполните_Список!$F792,1)+1)-FIND(" ",Заполните_Список!$F792,1))-1)</f>
        <v>#VALUE!</v>
      </c>
      <c r="I882" s="236" t="e">
        <f>RIGHT(Заполните_Список!$F792,LEN(Заполните_Список!$F792)-(FIND(" ",Заполните_Список!$F792,FIND(" ",Заполните_Список!$F792,1)+1)))</f>
        <v>#VALUE!</v>
      </c>
      <c r="J882" s="236"/>
      <c r="K882" s="347"/>
      <c r="L882" s="236"/>
      <c r="M882" s="236">
        <f>Заполните_Список!L792</f>
        <v>0</v>
      </c>
      <c r="N882" s="259" t="str">
        <f t="shared" si="44"/>
        <v/>
      </c>
      <c r="O882" s="236">
        <f>Заполните_Список!I792</f>
        <v>0</v>
      </c>
      <c r="P882" s="243"/>
      <c r="Q882" s="243"/>
      <c r="R882" s="243"/>
      <c r="S882" s="243"/>
      <c r="T882" s="236">
        <f>Заполните_Список!N791</f>
        <v>0</v>
      </c>
      <c r="U882" s="236">
        <f>Заполните_Список!O791</f>
        <v>0</v>
      </c>
      <c r="V882" s="236">
        <f>Заполните_Список!P791</f>
        <v>0</v>
      </c>
      <c r="W882" s="236">
        <f>Заполните_Список!Q791</f>
        <v>0</v>
      </c>
      <c r="X882" s="236">
        <f>Заполните_Список!R791</f>
        <v>0</v>
      </c>
      <c r="Y882" s="236">
        <f>Заполните_Список!S791</f>
        <v>0</v>
      </c>
      <c r="Z882" s="236">
        <f>Заполните_Список!T791</f>
        <v>0</v>
      </c>
      <c r="AA882" s="236">
        <f>Заполните_Список!U791</f>
        <v>0</v>
      </c>
      <c r="AB882" s="236">
        <f>Заполните_Список!V791</f>
        <v>0</v>
      </c>
      <c r="AC882" s="236">
        <f>Заполните_Список!W791</f>
        <v>0</v>
      </c>
      <c r="AD882" s="236">
        <f>Заполните_Список!X791</f>
        <v>0</v>
      </c>
      <c r="AE882" s="236">
        <f>Заполните_Список!Y791</f>
        <v>0</v>
      </c>
      <c r="AF882" s="236">
        <f>Заполните_Список!Z791</f>
        <v>0</v>
      </c>
      <c r="AG882" s="236">
        <f>Заполните_Список!AA791</f>
        <v>0</v>
      </c>
      <c r="AH882" s="236">
        <f>Заполните_Список!AB791</f>
        <v>0</v>
      </c>
      <c r="AI882" s="236">
        <f>Заполните_Список!AC791</f>
        <v>0</v>
      </c>
      <c r="AJ882" s="236">
        <f>Заполните_Список!AD791</f>
        <v>0</v>
      </c>
      <c r="AK882" s="236">
        <f>Заполните_Список!AE791</f>
        <v>0</v>
      </c>
      <c r="AL882" s="236">
        <f>Заполните_Список!AF791</f>
        <v>0</v>
      </c>
      <c r="AM882" s="236">
        <f>Заполните_Список!AG791</f>
        <v>0</v>
      </c>
      <c r="AN882" s="236">
        <f>Заполните_Список!AH791</f>
        <v>0</v>
      </c>
      <c r="AO882" s="236">
        <f>Заполните_Список!AI791</f>
        <v>0</v>
      </c>
      <c r="AP882" s="236">
        <f>Заполните_Список!AJ791</f>
        <v>0</v>
      </c>
      <c r="AQ882" s="236">
        <f>Заполните_Список!AK791</f>
        <v>0</v>
      </c>
    </row>
    <row r="883" spans="1:43" ht="18.75" customHeight="1">
      <c r="A883" s="243">
        <f>Заполните_Список!$B792</f>
        <v>880</v>
      </c>
      <c r="B883" s="244">
        <f>Заполните_Список!$C793</f>
        <v>0</v>
      </c>
      <c r="C883" s="258" t="str">
        <f t="shared" si="42"/>
        <v/>
      </c>
      <c r="D883" s="244">
        <f>Заполните_Список!$G793</f>
        <v>0</v>
      </c>
      <c r="E883" s="236"/>
      <c r="F883" s="243">
        <f t="shared" si="43"/>
        <v>880</v>
      </c>
      <c r="G883" s="236" t="e">
        <f>LEFT(Заполните_Список!$F793,FIND(" ",Заполните_Список!$F793,1)-1)</f>
        <v>#VALUE!</v>
      </c>
      <c r="H883" s="236" t="e">
        <f>MID(Заполните_Список!$F793,FIND(" ",Заполните_Список!$F793,1)+1,(FIND(" ",Заполните_Список!$F793,FIND(" ",Заполните_Список!$F793,1)+1)-FIND(" ",Заполните_Список!$F793,1))-1)</f>
        <v>#VALUE!</v>
      </c>
      <c r="I883" s="236" t="e">
        <f>RIGHT(Заполните_Список!$F793,LEN(Заполните_Список!$F793)-(FIND(" ",Заполните_Список!$F793,FIND(" ",Заполните_Список!$F793,1)+1)))</f>
        <v>#VALUE!</v>
      </c>
      <c r="J883" s="236"/>
      <c r="K883" s="347"/>
      <c r="L883" s="236"/>
      <c r="M883" s="236">
        <f>Заполните_Список!L793</f>
        <v>0</v>
      </c>
      <c r="N883" s="259" t="str">
        <f t="shared" si="44"/>
        <v/>
      </c>
      <c r="O883" s="236">
        <f>Заполните_Список!I793</f>
        <v>0</v>
      </c>
      <c r="P883" s="243"/>
      <c r="Q883" s="243"/>
      <c r="R883" s="243"/>
      <c r="S883" s="243"/>
      <c r="T883" s="236">
        <f>Заполните_Список!N792</f>
        <v>0</v>
      </c>
      <c r="U883" s="236">
        <f>Заполните_Список!O792</f>
        <v>0</v>
      </c>
      <c r="V883" s="236">
        <f>Заполните_Список!P792</f>
        <v>0</v>
      </c>
      <c r="W883" s="236">
        <f>Заполните_Список!Q792</f>
        <v>0</v>
      </c>
      <c r="X883" s="236">
        <f>Заполните_Список!R792</f>
        <v>0</v>
      </c>
      <c r="Y883" s="236">
        <f>Заполните_Список!S792</f>
        <v>0</v>
      </c>
      <c r="Z883" s="236">
        <f>Заполните_Список!T792</f>
        <v>0</v>
      </c>
      <c r="AA883" s="236">
        <f>Заполните_Список!U792</f>
        <v>0</v>
      </c>
      <c r="AB883" s="236">
        <f>Заполните_Список!V792</f>
        <v>0</v>
      </c>
      <c r="AC883" s="236">
        <f>Заполните_Список!W792</f>
        <v>0</v>
      </c>
      <c r="AD883" s="236">
        <f>Заполните_Список!X792</f>
        <v>0</v>
      </c>
      <c r="AE883" s="236">
        <f>Заполните_Список!Y792</f>
        <v>0</v>
      </c>
      <c r="AF883" s="236">
        <f>Заполните_Список!Z792</f>
        <v>0</v>
      </c>
      <c r="AG883" s="236">
        <f>Заполните_Список!AA792</f>
        <v>0</v>
      </c>
      <c r="AH883" s="236">
        <f>Заполните_Список!AB792</f>
        <v>0</v>
      </c>
      <c r="AI883" s="236">
        <f>Заполните_Список!AC792</f>
        <v>0</v>
      </c>
      <c r="AJ883" s="236">
        <f>Заполните_Список!AD792</f>
        <v>0</v>
      </c>
      <c r="AK883" s="236">
        <f>Заполните_Список!AE792</f>
        <v>0</v>
      </c>
      <c r="AL883" s="236">
        <f>Заполните_Список!AF792</f>
        <v>0</v>
      </c>
      <c r="AM883" s="236">
        <f>Заполните_Список!AG792</f>
        <v>0</v>
      </c>
      <c r="AN883" s="236">
        <f>Заполните_Список!AH792</f>
        <v>0</v>
      </c>
      <c r="AO883" s="236">
        <f>Заполните_Список!AI792</f>
        <v>0</v>
      </c>
      <c r="AP883" s="236">
        <f>Заполните_Список!AJ792</f>
        <v>0</v>
      </c>
      <c r="AQ883" s="236">
        <f>Заполните_Список!AK792</f>
        <v>0</v>
      </c>
    </row>
    <row r="884" spans="1:43" ht="18.75" customHeight="1">
      <c r="A884" s="243">
        <f>Заполните_Список!$B793</f>
        <v>881</v>
      </c>
      <c r="B884" s="244">
        <f>Заполните_Список!$C794</f>
        <v>0</v>
      </c>
      <c r="C884" s="258" t="str">
        <f t="shared" si="42"/>
        <v/>
      </c>
      <c r="D884" s="244">
        <f>Заполните_Список!$G794</f>
        <v>0</v>
      </c>
      <c r="E884" s="236"/>
      <c r="F884" s="243">
        <f t="shared" si="43"/>
        <v>881</v>
      </c>
      <c r="G884" s="236" t="e">
        <f>LEFT(Заполните_Список!$F794,FIND(" ",Заполните_Список!$F794,1)-1)</f>
        <v>#VALUE!</v>
      </c>
      <c r="H884" s="236" t="e">
        <f>MID(Заполните_Список!$F794,FIND(" ",Заполните_Список!$F794,1)+1,(FIND(" ",Заполните_Список!$F794,FIND(" ",Заполните_Список!$F794,1)+1)-FIND(" ",Заполните_Список!$F794,1))-1)</f>
        <v>#VALUE!</v>
      </c>
      <c r="I884" s="236" t="e">
        <f>RIGHT(Заполните_Список!$F794,LEN(Заполните_Список!$F794)-(FIND(" ",Заполните_Список!$F794,FIND(" ",Заполните_Список!$F794,1)+1)))</f>
        <v>#VALUE!</v>
      </c>
      <c r="J884" s="236"/>
      <c r="K884" s="347"/>
      <c r="L884" s="236"/>
      <c r="M884" s="236">
        <f>Заполните_Список!L794</f>
        <v>0</v>
      </c>
      <c r="N884" s="259" t="str">
        <f t="shared" si="44"/>
        <v/>
      </c>
      <c r="O884" s="236">
        <f>Заполните_Список!I794</f>
        <v>0</v>
      </c>
      <c r="P884" s="243"/>
      <c r="Q884" s="243"/>
      <c r="R884" s="243"/>
      <c r="S884" s="243"/>
      <c r="T884" s="236">
        <f>Заполните_Список!N793</f>
        <v>0</v>
      </c>
      <c r="U884" s="236">
        <f>Заполните_Список!O793</f>
        <v>0</v>
      </c>
      <c r="V884" s="236">
        <f>Заполните_Список!P793</f>
        <v>0</v>
      </c>
      <c r="W884" s="236">
        <f>Заполните_Список!Q793</f>
        <v>0</v>
      </c>
      <c r="X884" s="236">
        <f>Заполните_Список!R793</f>
        <v>0</v>
      </c>
      <c r="Y884" s="236">
        <f>Заполните_Список!S793</f>
        <v>0</v>
      </c>
      <c r="Z884" s="236">
        <f>Заполните_Список!T793</f>
        <v>0</v>
      </c>
      <c r="AA884" s="236">
        <f>Заполните_Список!U793</f>
        <v>0</v>
      </c>
      <c r="AB884" s="236">
        <f>Заполните_Список!V793</f>
        <v>0</v>
      </c>
      <c r="AC884" s="236">
        <f>Заполните_Список!W793</f>
        <v>0</v>
      </c>
      <c r="AD884" s="236">
        <f>Заполните_Список!X793</f>
        <v>0</v>
      </c>
      <c r="AE884" s="236">
        <f>Заполните_Список!Y793</f>
        <v>0</v>
      </c>
      <c r="AF884" s="236">
        <f>Заполните_Список!Z793</f>
        <v>0</v>
      </c>
      <c r="AG884" s="236">
        <f>Заполните_Список!AA793</f>
        <v>0</v>
      </c>
      <c r="AH884" s="236">
        <f>Заполните_Список!AB793</f>
        <v>0</v>
      </c>
      <c r="AI884" s="236">
        <f>Заполните_Список!AC793</f>
        <v>0</v>
      </c>
      <c r="AJ884" s="236">
        <f>Заполните_Список!AD793</f>
        <v>0</v>
      </c>
      <c r="AK884" s="236">
        <f>Заполните_Список!AE793</f>
        <v>0</v>
      </c>
      <c r="AL884" s="236">
        <f>Заполните_Список!AF793</f>
        <v>0</v>
      </c>
      <c r="AM884" s="236">
        <f>Заполните_Список!AG793</f>
        <v>0</v>
      </c>
      <c r="AN884" s="236">
        <f>Заполните_Список!AH793</f>
        <v>0</v>
      </c>
      <c r="AO884" s="236">
        <f>Заполните_Список!AI793</f>
        <v>0</v>
      </c>
      <c r="AP884" s="236">
        <f>Заполните_Список!AJ793</f>
        <v>0</v>
      </c>
      <c r="AQ884" s="236">
        <f>Заполните_Список!AK793</f>
        <v>0</v>
      </c>
    </row>
    <row r="885" spans="1:43" ht="18.75" customHeight="1">
      <c r="A885" s="243">
        <f>Заполните_Список!$B794</f>
        <v>882</v>
      </c>
      <c r="B885" s="244">
        <f>Заполните_Список!$C795</f>
        <v>0</v>
      </c>
      <c r="C885" s="258" t="str">
        <f t="shared" si="42"/>
        <v/>
      </c>
      <c r="D885" s="244">
        <f>Заполните_Список!$G795</f>
        <v>0</v>
      </c>
      <c r="E885" s="236"/>
      <c r="F885" s="243">
        <f t="shared" si="43"/>
        <v>882</v>
      </c>
      <c r="G885" s="236" t="e">
        <f>LEFT(Заполните_Список!$F795,FIND(" ",Заполните_Список!$F795,1)-1)</f>
        <v>#VALUE!</v>
      </c>
      <c r="H885" s="236" t="e">
        <f>MID(Заполните_Список!$F795,FIND(" ",Заполните_Список!$F795,1)+1,(FIND(" ",Заполните_Список!$F795,FIND(" ",Заполните_Список!$F795,1)+1)-FIND(" ",Заполните_Список!$F795,1))-1)</f>
        <v>#VALUE!</v>
      </c>
      <c r="I885" s="236" t="e">
        <f>RIGHT(Заполните_Список!$F795,LEN(Заполните_Список!$F795)-(FIND(" ",Заполните_Список!$F795,FIND(" ",Заполните_Список!$F795,1)+1)))</f>
        <v>#VALUE!</v>
      </c>
      <c r="J885" s="236"/>
      <c r="K885" s="347"/>
      <c r="L885" s="236"/>
      <c r="M885" s="236">
        <f>Заполните_Список!L795</f>
        <v>0</v>
      </c>
      <c r="N885" s="259" t="str">
        <f t="shared" si="44"/>
        <v/>
      </c>
      <c r="O885" s="236">
        <f>Заполните_Список!I795</f>
        <v>0</v>
      </c>
      <c r="P885" s="243"/>
      <c r="Q885" s="243"/>
      <c r="R885" s="243"/>
      <c r="S885" s="243"/>
      <c r="T885" s="236">
        <f>Заполните_Список!N794</f>
        <v>0</v>
      </c>
      <c r="U885" s="236">
        <f>Заполните_Список!O794</f>
        <v>0</v>
      </c>
      <c r="V885" s="236">
        <f>Заполните_Список!P794</f>
        <v>0</v>
      </c>
      <c r="W885" s="236">
        <f>Заполните_Список!Q794</f>
        <v>0</v>
      </c>
      <c r="X885" s="236">
        <f>Заполните_Список!R794</f>
        <v>0</v>
      </c>
      <c r="Y885" s="236">
        <f>Заполните_Список!S794</f>
        <v>0</v>
      </c>
      <c r="Z885" s="236">
        <f>Заполните_Список!T794</f>
        <v>0</v>
      </c>
      <c r="AA885" s="236">
        <f>Заполните_Список!U794</f>
        <v>0</v>
      </c>
      <c r="AB885" s="236">
        <f>Заполните_Список!V794</f>
        <v>0</v>
      </c>
      <c r="AC885" s="236">
        <f>Заполните_Список!W794</f>
        <v>0</v>
      </c>
      <c r="AD885" s="236">
        <f>Заполните_Список!X794</f>
        <v>0</v>
      </c>
      <c r="AE885" s="236">
        <f>Заполните_Список!Y794</f>
        <v>0</v>
      </c>
      <c r="AF885" s="236">
        <f>Заполните_Список!Z794</f>
        <v>0</v>
      </c>
      <c r="AG885" s="236">
        <f>Заполните_Список!AA794</f>
        <v>0</v>
      </c>
      <c r="AH885" s="236">
        <f>Заполните_Список!AB794</f>
        <v>0</v>
      </c>
      <c r="AI885" s="236">
        <f>Заполните_Список!AC794</f>
        <v>0</v>
      </c>
      <c r="AJ885" s="236">
        <f>Заполните_Список!AD794</f>
        <v>0</v>
      </c>
      <c r="AK885" s="236">
        <f>Заполните_Список!AE794</f>
        <v>0</v>
      </c>
      <c r="AL885" s="236">
        <f>Заполните_Список!AF794</f>
        <v>0</v>
      </c>
      <c r="AM885" s="236">
        <f>Заполните_Список!AG794</f>
        <v>0</v>
      </c>
      <c r="AN885" s="236">
        <f>Заполните_Список!AH794</f>
        <v>0</v>
      </c>
      <c r="AO885" s="236">
        <f>Заполните_Список!AI794</f>
        <v>0</v>
      </c>
      <c r="AP885" s="236">
        <f>Заполните_Список!AJ794</f>
        <v>0</v>
      </c>
      <c r="AQ885" s="236">
        <f>Заполните_Список!AK794</f>
        <v>0</v>
      </c>
    </row>
    <row r="886" spans="1:43" ht="18.75" customHeight="1">
      <c r="A886" s="243">
        <f>Заполните_Список!$B795</f>
        <v>883</v>
      </c>
      <c r="B886" s="244">
        <f>Заполните_Список!$C796</f>
        <v>0</v>
      </c>
      <c r="C886" s="258" t="str">
        <f t="shared" si="42"/>
        <v/>
      </c>
      <c r="D886" s="244">
        <f>Заполните_Список!$G796</f>
        <v>0</v>
      </c>
      <c r="E886" s="236"/>
      <c r="F886" s="243">
        <f t="shared" si="43"/>
        <v>883</v>
      </c>
      <c r="G886" s="236" t="e">
        <f>LEFT(Заполните_Список!$F796,FIND(" ",Заполните_Список!$F796,1)-1)</f>
        <v>#VALUE!</v>
      </c>
      <c r="H886" s="236" t="e">
        <f>MID(Заполните_Список!$F796,FIND(" ",Заполните_Список!$F796,1)+1,(FIND(" ",Заполните_Список!$F796,FIND(" ",Заполните_Список!$F796,1)+1)-FIND(" ",Заполните_Список!$F796,1))-1)</f>
        <v>#VALUE!</v>
      </c>
      <c r="I886" s="236" t="e">
        <f>RIGHT(Заполните_Список!$F796,LEN(Заполните_Список!$F796)-(FIND(" ",Заполните_Список!$F796,FIND(" ",Заполните_Список!$F796,1)+1)))</f>
        <v>#VALUE!</v>
      </c>
      <c r="J886" s="236"/>
      <c r="K886" s="347"/>
      <c r="L886" s="236"/>
      <c r="M886" s="236">
        <f>Заполните_Список!L796</f>
        <v>0</v>
      </c>
      <c r="N886" s="259" t="str">
        <f t="shared" si="44"/>
        <v/>
      </c>
      <c r="O886" s="236">
        <f>Заполните_Список!I796</f>
        <v>0</v>
      </c>
      <c r="P886" s="243"/>
      <c r="Q886" s="243"/>
      <c r="R886" s="243"/>
      <c r="S886" s="243"/>
      <c r="T886" s="236">
        <f>Заполните_Список!N795</f>
        <v>0</v>
      </c>
      <c r="U886" s="236">
        <f>Заполните_Список!O795</f>
        <v>0</v>
      </c>
      <c r="V886" s="236">
        <f>Заполните_Список!P795</f>
        <v>0</v>
      </c>
      <c r="W886" s="236">
        <f>Заполните_Список!Q795</f>
        <v>0</v>
      </c>
      <c r="X886" s="236">
        <f>Заполните_Список!R795</f>
        <v>0</v>
      </c>
      <c r="Y886" s="236">
        <f>Заполните_Список!S795</f>
        <v>0</v>
      </c>
      <c r="Z886" s="236">
        <f>Заполните_Список!T795</f>
        <v>0</v>
      </c>
      <c r="AA886" s="236">
        <f>Заполните_Список!U795</f>
        <v>0</v>
      </c>
      <c r="AB886" s="236">
        <f>Заполните_Список!V795</f>
        <v>0</v>
      </c>
      <c r="AC886" s="236">
        <f>Заполните_Список!W795</f>
        <v>0</v>
      </c>
      <c r="AD886" s="236">
        <f>Заполните_Список!X795</f>
        <v>0</v>
      </c>
      <c r="AE886" s="236">
        <f>Заполните_Список!Y795</f>
        <v>0</v>
      </c>
      <c r="AF886" s="236">
        <f>Заполните_Список!Z795</f>
        <v>0</v>
      </c>
      <c r="AG886" s="236">
        <f>Заполните_Список!AA795</f>
        <v>0</v>
      </c>
      <c r="AH886" s="236">
        <f>Заполните_Список!AB795</f>
        <v>0</v>
      </c>
      <c r="AI886" s="236">
        <f>Заполните_Список!AC795</f>
        <v>0</v>
      </c>
      <c r="AJ886" s="236">
        <f>Заполните_Список!AD795</f>
        <v>0</v>
      </c>
      <c r="AK886" s="236">
        <f>Заполните_Список!AE795</f>
        <v>0</v>
      </c>
      <c r="AL886" s="236">
        <f>Заполните_Список!AF795</f>
        <v>0</v>
      </c>
      <c r="AM886" s="236">
        <f>Заполните_Список!AG795</f>
        <v>0</v>
      </c>
      <c r="AN886" s="236">
        <f>Заполните_Список!AH795</f>
        <v>0</v>
      </c>
      <c r="AO886" s="236">
        <f>Заполните_Список!AI795</f>
        <v>0</v>
      </c>
      <c r="AP886" s="236">
        <f>Заполните_Список!AJ795</f>
        <v>0</v>
      </c>
      <c r="AQ886" s="236">
        <f>Заполните_Список!AK795</f>
        <v>0</v>
      </c>
    </row>
    <row r="887" spans="1:43" ht="18.75" customHeight="1">
      <c r="A887" s="243">
        <f>Заполните_Список!$B796</f>
        <v>884</v>
      </c>
      <c r="B887" s="244">
        <f>Заполните_Список!$C797</f>
        <v>0</v>
      </c>
      <c r="C887" s="258" t="str">
        <f t="shared" si="42"/>
        <v/>
      </c>
      <c r="D887" s="244">
        <f>Заполните_Список!$G797</f>
        <v>0</v>
      </c>
      <c r="E887" s="236"/>
      <c r="F887" s="243">
        <f t="shared" si="43"/>
        <v>884</v>
      </c>
      <c r="G887" s="236" t="e">
        <f>LEFT(Заполните_Список!$F797,FIND(" ",Заполните_Список!$F797,1)-1)</f>
        <v>#VALUE!</v>
      </c>
      <c r="H887" s="236" t="e">
        <f>MID(Заполните_Список!$F797,FIND(" ",Заполните_Список!$F797,1)+1,(FIND(" ",Заполните_Список!$F797,FIND(" ",Заполните_Список!$F797,1)+1)-FIND(" ",Заполните_Список!$F797,1))-1)</f>
        <v>#VALUE!</v>
      </c>
      <c r="I887" s="236" t="e">
        <f>RIGHT(Заполните_Список!$F797,LEN(Заполните_Список!$F797)-(FIND(" ",Заполните_Список!$F797,FIND(" ",Заполните_Список!$F797,1)+1)))</f>
        <v>#VALUE!</v>
      </c>
      <c r="J887" s="236"/>
      <c r="K887" s="347"/>
      <c r="L887" s="236"/>
      <c r="M887" s="236">
        <f>Заполните_Список!L797</f>
        <v>0</v>
      </c>
      <c r="N887" s="259" t="str">
        <f t="shared" si="44"/>
        <v/>
      </c>
      <c r="O887" s="236">
        <f>Заполните_Список!I797</f>
        <v>0</v>
      </c>
      <c r="P887" s="243"/>
      <c r="Q887" s="243"/>
      <c r="R887" s="243"/>
      <c r="S887" s="243"/>
      <c r="T887" s="236">
        <f>Заполните_Список!N796</f>
        <v>0</v>
      </c>
      <c r="U887" s="236">
        <f>Заполните_Список!O796</f>
        <v>0</v>
      </c>
      <c r="V887" s="236">
        <f>Заполните_Список!P796</f>
        <v>0</v>
      </c>
      <c r="W887" s="236">
        <f>Заполните_Список!Q796</f>
        <v>0</v>
      </c>
      <c r="X887" s="236">
        <f>Заполните_Список!R796</f>
        <v>0</v>
      </c>
      <c r="Y887" s="236">
        <f>Заполните_Список!S796</f>
        <v>0</v>
      </c>
      <c r="Z887" s="236">
        <f>Заполните_Список!T796</f>
        <v>0</v>
      </c>
      <c r="AA887" s="236">
        <f>Заполните_Список!U796</f>
        <v>0</v>
      </c>
      <c r="AB887" s="236">
        <f>Заполните_Список!V796</f>
        <v>0</v>
      </c>
      <c r="AC887" s="236">
        <f>Заполните_Список!W796</f>
        <v>0</v>
      </c>
      <c r="AD887" s="236">
        <f>Заполните_Список!X796</f>
        <v>0</v>
      </c>
      <c r="AE887" s="236">
        <f>Заполните_Список!Y796</f>
        <v>0</v>
      </c>
      <c r="AF887" s="236">
        <f>Заполните_Список!Z796</f>
        <v>0</v>
      </c>
      <c r="AG887" s="236">
        <f>Заполните_Список!AA796</f>
        <v>0</v>
      </c>
      <c r="AH887" s="236">
        <f>Заполните_Список!AB796</f>
        <v>0</v>
      </c>
      <c r="AI887" s="236">
        <f>Заполните_Список!AC796</f>
        <v>0</v>
      </c>
      <c r="AJ887" s="236">
        <f>Заполните_Список!AD796</f>
        <v>0</v>
      </c>
      <c r="AK887" s="236">
        <f>Заполните_Список!AE796</f>
        <v>0</v>
      </c>
      <c r="AL887" s="236">
        <f>Заполните_Список!AF796</f>
        <v>0</v>
      </c>
      <c r="AM887" s="236">
        <f>Заполните_Список!AG796</f>
        <v>0</v>
      </c>
      <c r="AN887" s="236">
        <f>Заполните_Список!AH796</f>
        <v>0</v>
      </c>
      <c r="AO887" s="236">
        <f>Заполните_Список!AI796</f>
        <v>0</v>
      </c>
      <c r="AP887" s="236">
        <f>Заполните_Список!AJ796</f>
        <v>0</v>
      </c>
      <c r="AQ887" s="236">
        <f>Заполните_Список!AK796</f>
        <v>0</v>
      </c>
    </row>
    <row r="888" spans="1:43" ht="18.75" customHeight="1">
      <c r="A888" s="243">
        <f>Заполните_Список!$B797</f>
        <v>885</v>
      </c>
      <c r="B888" s="244">
        <f>Заполните_Список!$C798</f>
        <v>0</v>
      </c>
      <c r="C888" s="258" t="str">
        <f t="shared" si="42"/>
        <v/>
      </c>
      <c r="D888" s="244">
        <f>Заполните_Список!$G798</f>
        <v>0</v>
      </c>
      <c r="E888" s="236"/>
      <c r="F888" s="243">
        <f t="shared" si="43"/>
        <v>885</v>
      </c>
      <c r="G888" s="236" t="e">
        <f>LEFT(Заполните_Список!$F798,FIND(" ",Заполните_Список!$F798,1)-1)</f>
        <v>#VALUE!</v>
      </c>
      <c r="H888" s="236" t="e">
        <f>MID(Заполните_Список!$F798,FIND(" ",Заполните_Список!$F798,1)+1,(FIND(" ",Заполните_Список!$F798,FIND(" ",Заполните_Список!$F798,1)+1)-FIND(" ",Заполните_Список!$F798,1))-1)</f>
        <v>#VALUE!</v>
      </c>
      <c r="I888" s="236" t="e">
        <f>RIGHT(Заполните_Список!$F798,LEN(Заполните_Список!$F798)-(FIND(" ",Заполните_Список!$F798,FIND(" ",Заполните_Список!$F798,1)+1)))</f>
        <v>#VALUE!</v>
      </c>
      <c r="J888" s="236"/>
      <c r="K888" s="347"/>
      <c r="L888" s="236"/>
      <c r="M888" s="236">
        <f>Заполните_Список!L798</f>
        <v>0</v>
      </c>
      <c r="N888" s="259" t="str">
        <f t="shared" si="44"/>
        <v/>
      </c>
      <c r="O888" s="236">
        <f>Заполните_Список!I798</f>
        <v>0</v>
      </c>
      <c r="P888" s="243"/>
      <c r="Q888" s="243"/>
      <c r="R888" s="243"/>
      <c r="S888" s="243"/>
      <c r="T888" s="236">
        <f>Заполните_Список!N797</f>
        <v>0</v>
      </c>
      <c r="U888" s="236">
        <f>Заполните_Список!O797</f>
        <v>0</v>
      </c>
      <c r="V888" s="236">
        <f>Заполните_Список!P797</f>
        <v>0</v>
      </c>
      <c r="W888" s="236">
        <f>Заполните_Список!Q797</f>
        <v>0</v>
      </c>
      <c r="X888" s="236">
        <f>Заполните_Список!R797</f>
        <v>0</v>
      </c>
      <c r="Y888" s="236">
        <f>Заполните_Список!S797</f>
        <v>0</v>
      </c>
      <c r="Z888" s="236">
        <f>Заполните_Список!T797</f>
        <v>0</v>
      </c>
      <c r="AA888" s="236">
        <f>Заполните_Список!U797</f>
        <v>0</v>
      </c>
      <c r="AB888" s="236">
        <f>Заполните_Список!V797</f>
        <v>0</v>
      </c>
      <c r="AC888" s="236">
        <f>Заполните_Список!W797</f>
        <v>0</v>
      </c>
      <c r="AD888" s="236">
        <f>Заполните_Список!X797</f>
        <v>0</v>
      </c>
      <c r="AE888" s="236">
        <f>Заполните_Список!Y797</f>
        <v>0</v>
      </c>
      <c r="AF888" s="236">
        <f>Заполните_Список!Z797</f>
        <v>0</v>
      </c>
      <c r="AG888" s="236">
        <f>Заполните_Список!AA797</f>
        <v>0</v>
      </c>
      <c r="AH888" s="236">
        <f>Заполните_Список!AB797</f>
        <v>0</v>
      </c>
      <c r="AI888" s="236">
        <f>Заполните_Список!AC797</f>
        <v>0</v>
      </c>
      <c r="AJ888" s="236">
        <f>Заполните_Список!AD797</f>
        <v>0</v>
      </c>
      <c r="AK888" s="236">
        <f>Заполните_Список!AE797</f>
        <v>0</v>
      </c>
      <c r="AL888" s="236">
        <f>Заполните_Список!AF797</f>
        <v>0</v>
      </c>
      <c r="AM888" s="236">
        <f>Заполните_Список!AG797</f>
        <v>0</v>
      </c>
      <c r="AN888" s="236">
        <f>Заполните_Список!AH797</f>
        <v>0</v>
      </c>
      <c r="AO888" s="236">
        <f>Заполните_Список!AI797</f>
        <v>0</v>
      </c>
      <c r="AP888" s="236">
        <f>Заполните_Список!AJ797</f>
        <v>0</v>
      </c>
      <c r="AQ888" s="236">
        <f>Заполните_Список!AK797</f>
        <v>0</v>
      </c>
    </row>
    <row r="889" spans="1:43" ht="18.75" customHeight="1">
      <c r="A889" s="243">
        <f>Заполните_Список!$B798</f>
        <v>886</v>
      </c>
      <c r="B889" s="244">
        <f>Заполните_Список!$C799</f>
        <v>0</v>
      </c>
      <c r="C889" s="258" t="str">
        <f t="shared" si="42"/>
        <v/>
      </c>
      <c r="D889" s="244">
        <f>Заполните_Список!$G799</f>
        <v>0</v>
      </c>
      <c r="E889" s="236"/>
      <c r="F889" s="243">
        <f t="shared" si="43"/>
        <v>886</v>
      </c>
      <c r="G889" s="236" t="e">
        <f>LEFT(Заполните_Список!$F799,FIND(" ",Заполните_Список!$F799,1)-1)</f>
        <v>#VALUE!</v>
      </c>
      <c r="H889" s="236" t="e">
        <f>MID(Заполните_Список!$F799,FIND(" ",Заполните_Список!$F799,1)+1,(FIND(" ",Заполните_Список!$F799,FIND(" ",Заполните_Список!$F799,1)+1)-FIND(" ",Заполните_Список!$F799,1))-1)</f>
        <v>#VALUE!</v>
      </c>
      <c r="I889" s="236" t="e">
        <f>RIGHT(Заполните_Список!$F799,LEN(Заполните_Список!$F799)-(FIND(" ",Заполните_Список!$F799,FIND(" ",Заполните_Список!$F799,1)+1)))</f>
        <v>#VALUE!</v>
      </c>
      <c r="J889" s="236"/>
      <c r="K889" s="347"/>
      <c r="L889" s="236"/>
      <c r="M889" s="236">
        <f>Заполните_Список!L799</f>
        <v>0</v>
      </c>
      <c r="N889" s="259" t="str">
        <f t="shared" si="44"/>
        <v/>
      </c>
      <c r="O889" s="236">
        <f>Заполните_Список!I799</f>
        <v>0</v>
      </c>
      <c r="P889" s="243"/>
      <c r="Q889" s="243"/>
      <c r="R889" s="243"/>
      <c r="S889" s="243"/>
      <c r="T889" s="236">
        <f>Заполните_Список!N798</f>
        <v>0</v>
      </c>
      <c r="U889" s="236">
        <f>Заполните_Список!O798</f>
        <v>0</v>
      </c>
      <c r="V889" s="236">
        <f>Заполните_Список!P798</f>
        <v>0</v>
      </c>
      <c r="W889" s="236">
        <f>Заполните_Список!Q798</f>
        <v>0</v>
      </c>
      <c r="X889" s="236">
        <f>Заполните_Список!R798</f>
        <v>0</v>
      </c>
      <c r="Y889" s="236">
        <f>Заполните_Список!S798</f>
        <v>0</v>
      </c>
      <c r="Z889" s="236">
        <f>Заполните_Список!T798</f>
        <v>0</v>
      </c>
      <c r="AA889" s="236">
        <f>Заполните_Список!U798</f>
        <v>0</v>
      </c>
      <c r="AB889" s="236">
        <f>Заполните_Список!V798</f>
        <v>0</v>
      </c>
      <c r="AC889" s="236">
        <f>Заполните_Список!W798</f>
        <v>0</v>
      </c>
      <c r="AD889" s="236">
        <f>Заполните_Список!X798</f>
        <v>0</v>
      </c>
      <c r="AE889" s="236">
        <f>Заполните_Список!Y798</f>
        <v>0</v>
      </c>
      <c r="AF889" s="236">
        <f>Заполните_Список!Z798</f>
        <v>0</v>
      </c>
      <c r="AG889" s="236">
        <f>Заполните_Список!AA798</f>
        <v>0</v>
      </c>
      <c r="AH889" s="236">
        <f>Заполните_Список!AB798</f>
        <v>0</v>
      </c>
      <c r="AI889" s="236">
        <f>Заполните_Список!AC798</f>
        <v>0</v>
      </c>
      <c r="AJ889" s="236">
        <f>Заполните_Список!AD798</f>
        <v>0</v>
      </c>
      <c r="AK889" s="236">
        <f>Заполните_Список!AE798</f>
        <v>0</v>
      </c>
      <c r="AL889" s="236">
        <f>Заполните_Список!AF798</f>
        <v>0</v>
      </c>
      <c r="AM889" s="236">
        <f>Заполните_Список!AG798</f>
        <v>0</v>
      </c>
      <c r="AN889" s="236">
        <f>Заполните_Список!AH798</f>
        <v>0</v>
      </c>
      <c r="AO889" s="236">
        <f>Заполните_Список!AI798</f>
        <v>0</v>
      </c>
      <c r="AP889" s="236">
        <f>Заполните_Список!AJ798</f>
        <v>0</v>
      </c>
      <c r="AQ889" s="236">
        <f>Заполните_Список!AK798</f>
        <v>0</v>
      </c>
    </row>
    <row r="890" spans="1:43" ht="18.75" customHeight="1">
      <c r="A890" s="243">
        <f>Заполните_Список!$B799</f>
        <v>887</v>
      </c>
      <c r="B890" s="244">
        <f>Заполните_Список!$C800</f>
        <v>0</v>
      </c>
      <c r="C890" s="258" t="str">
        <f t="shared" si="42"/>
        <v/>
      </c>
      <c r="D890" s="244">
        <f>Заполните_Список!$G800</f>
        <v>0</v>
      </c>
      <c r="E890" s="236"/>
      <c r="F890" s="243">
        <f t="shared" si="43"/>
        <v>887</v>
      </c>
      <c r="G890" s="236" t="e">
        <f>LEFT(Заполните_Список!$F800,FIND(" ",Заполните_Список!$F800,1)-1)</f>
        <v>#VALUE!</v>
      </c>
      <c r="H890" s="236" t="e">
        <f>MID(Заполните_Список!$F800,FIND(" ",Заполните_Список!$F800,1)+1,(FIND(" ",Заполните_Список!$F800,FIND(" ",Заполните_Список!$F800,1)+1)-FIND(" ",Заполните_Список!$F800,1))-1)</f>
        <v>#VALUE!</v>
      </c>
      <c r="I890" s="236" t="e">
        <f>RIGHT(Заполните_Список!$F800,LEN(Заполните_Список!$F800)-(FIND(" ",Заполните_Список!$F800,FIND(" ",Заполните_Список!$F800,1)+1)))</f>
        <v>#VALUE!</v>
      </c>
      <c r="J890" s="236"/>
      <c r="K890" s="347"/>
      <c r="L890" s="236"/>
      <c r="M890" s="236">
        <f>Заполните_Список!L800</f>
        <v>0</v>
      </c>
      <c r="N890" s="259" t="str">
        <f t="shared" si="44"/>
        <v/>
      </c>
      <c r="O890" s="236">
        <f>Заполните_Список!I800</f>
        <v>0</v>
      </c>
      <c r="P890" s="243"/>
      <c r="Q890" s="243"/>
      <c r="R890" s="243"/>
      <c r="S890" s="243"/>
      <c r="T890" s="236">
        <f>Заполните_Список!N799</f>
        <v>0</v>
      </c>
      <c r="U890" s="236">
        <f>Заполните_Список!O799</f>
        <v>0</v>
      </c>
      <c r="V890" s="236">
        <f>Заполните_Список!P799</f>
        <v>0</v>
      </c>
      <c r="W890" s="236">
        <f>Заполните_Список!Q799</f>
        <v>0</v>
      </c>
      <c r="X890" s="236">
        <f>Заполните_Список!R799</f>
        <v>0</v>
      </c>
      <c r="Y890" s="236">
        <f>Заполните_Список!S799</f>
        <v>0</v>
      </c>
      <c r="Z890" s="236">
        <f>Заполните_Список!T799</f>
        <v>0</v>
      </c>
      <c r="AA890" s="236">
        <f>Заполните_Список!U799</f>
        <v>0</v>
      </c>
      <c r="AB890" s="236">
        <f>Заполните_Список!V799</f>
        <v>0</v>
      </c>
      <c r="AC890" s="236">
        <f>Заполните_Список!W799</f>
        <v>0</v>
      </c>
      <c r="AD890" s="236">
        <f>Заполните_Список!X799</f>
        <v>0</v>
      </c>
      <c r="AE890" s="236">
        <f>Заполните_Список!Y799</f>
        <v>0</v>
      </c>
      <c r="AF890" s="236">
        <f>Заполните_Список!Z799</f>
        <v>0</v>
      </c>
      <c r="AG890" s="236">
        <f>Заполните_Список!AA799</f>
        <v>0</v>
      </c>
      <c r="AH890" s="236">
        <f>Заполните_Список!AB799</f>
        <v>0</v>
      </c>
      <c r="AI890" s="236">
        <f>Заполните_Список!AC799</f>
        <v>0</v>
      </c>
      <c r="AJ890" s="236">
        <f>Заполните_Список!AD799</f>
        <v>0</v>
      </c>
      <c r="AK890" s="236">
        <f>Заполните_Список!AE799</f>
        <v>0</v>
      </c>
      <c r="AL890" s="236">
        <f>Заполните_Список!AF799</f>
        <v>0</v>
      </c>
      <c r="AM890" s="236">
        <f>Заполните_Список!AG799</f>
        <v>0</v>
      </c>
      <c r="AN890" s="236">
        <f>Заполните_Список!AH799</f>
        <v>0</v>
      </c>
      <c r="AO890" s="236">
        <f>Заполните_Список!AI799</f>
        <v>0</v>
      </c>
      <c r="AP890" s="236">
        <f>Заполните_Список!AJ799</f>
        <v>0</v>
      </c>
      <c r="AQ890" s="236">
        <f>Заполните_Список!AK799</f>
        <v>0</v>
      </c>
    </row>
    <row r="891" spans="1:43" ht="18.75" customHeight="1">
      <c r="A891" s="243">
        <f>Заполните_Список!$B800</f>
        <v>888</v>
      </c>
      <c r="B891" s="244">
        <f>Заполните_Список!$C801</f>
        <v>0</v>
      </c>
      <c r="C891" s="258" t="str">
        <f t="shared" si="42"/>
        <v/>
      </c>
      <c r="D891" s="244">
        <f>Заполните_Список!$G801</f>
        <v>0</v>
      </c>
      <c r="E891" s="236"/>
      <c r="F891" s="243">
        <f t="shared" si="43"/>
        <v>888</v>
      </c>
      <c r="G891" s="236" t="e">
        <f>LEFT(Заполните_Список!$F801,FIND(" ",Заполните_Список!$F801,1)-1)</f>
        <v>#VALUE!</v>
      </c>
      <c r="H891" s="236" t="e">
        <f>MID(Заполните_Список!$F801,FIND(" ",Заполните_Список!$F801,1)+1,(FIND(" ",Заполните_Список!$F801,FIND(" ",Заполните_Список!$F801,1)+1)-FIND(" ",Заполните_Список!$F801,1))-1)</f>
        <v>#VALUE!</v>
      </c>
      <c r="I891" s="236" t="e">
        <f>RIGHT(Заполните_Список!$F801,LEN(Заполните_Список!$F801)-(FIND(" ",Заполните_Список!$F801,FIND(" ",Заполните_Список!$F801,1)+1)))</f>
        <v>#VALUE!</v>
      </c>
      <c r="J891" s="236"/>
      <c r="K891" s="347"/>
      <c r="L891" s="236"/>
      <c r="M891" s="236">
        <f>Заполните_Список!L801</f>
        <v>0</v>
      </c>
      <c r="N891" s="259" t="str">
        <f t="shared" si="44"/>
        <v/>
      </c>
      <c r="O891" s="236">
        <f>Заполните_Список!I801</f>
        <v>0</v>
      </c>
      <c r="P891" s="243"/>
      <c r="Q891" s="243"/>
      <c r="R891" s="243"/>
      <c r="S891" s="243"/>
      <c r="T891" s="236">
        <f>Заполните_Список!N800</f>
        <v>0</v>
      </c>
      <c r="U891" s="236">
        <f>Заполните_Список!O800</f>
        <v>0</v>
      </c>
      <c r="V891" s="236">
        <f>Заполните_Список!P800</f>
        <v>0</v>
      </c>
      <c r="W891" s="236">
        <f>Заполните_Список!Q800</f>
        <v>0</v>
      </c>
      <c r="X891" s="236">
        <f>Заполните_Список!R800</f>
        <v>0</v>
      </c>
      <c r="Y891" s="236">
        <f>Заполните_Список!S800</f>
        <v>0</v>
      </c>
      <c r="Z891" s="236">
        <f>Заполните_Список!T800</f>
        <v>0</v>
      </c>
      <c r="AA891" s="236">
        <f>Заполните_Список!U800</f>
        <v>0</v>
      </c>
      <c r="AB891" s="236">
        <f>Заполните_Список!V800</f>
        <v>0</v>
      </c>
      <c r="AC891" s="236">
        <f>Заполните_Список!W800</f>
        <v>0</v>
      </c>
      <c r="AD891" s="236">
        <f>Заполните_Список!X800</f>
        <v>0</v>
      </c>
      <c r="AE891" s="236">
        <f>Заполните_Список!Y800</f>
        <v>0</v>
      </c>
      <c r="AF891" s="236">
        <f>Заполните_Список!Z800</f>
        <v>0</v>
      </c>
      <c r="AG891" s="236">
        <f>Заполните_Список!AA800</f>
        <v>0</v>
      </c>
      <c r="AH891" s="236">
        <f>Заполните_Список!AB800</f>
        <v>0</v>
      </c>
      <c r="AI891" s="236">
        <f>Заполните_Список!AC800</f>
        <v>0</v>
      </c>
      <c r="AJ891" s="236">
        <f>Заполните_Список!AD800</f>
        <v>0</v>
      </c>
      <c r="AK891" s="236">
        <f>Заполните_Список!AE800</f>
        <v>0</v>
      </c>
      <c r="AL891" s="236">
        <f>Заполните_Список!AF800</f>
        <v>0</v>
      </c>
      <c r="AM891" s="236">
        <f>Заполните_Список!AG800</f>
        <v>0</v>
      </c>
      <c r="AN891" s="236">
        <f>Заполните_Список!AH800</f>
        <v>0</v>
      </c>
      <c r="AO891" s="236">
        <f>Заполните_Список!AI800</f>
        <v>0</v>
      </c>
      <c r="AP891" s="236">
        <f>Заполните_Список!AJ800</f>
        <v>0</v>
      </c>
      <c r="AQ891" s="236">
        <f>Заполните_Список!AK800</f>
        <v>0</v>
      </c>
    </row>
    <row r="892" spans="1:43" ht="18.75" customHeight="1">
      <c r="A892" s="243">
        <f>Заполните_Список!$B801</f>
        <v>889</v>
      </c>
      <c r="B892" s="244">
        <f>Заполните_Список!$C802</f>
        <v>0</v>
      </c>
      <c r="C892" s="258" t="str">
        <f t="shared" si="42"/>
        <v/>
      </c>
      <c r="D892" s="244">
        <f>Заполните_Список!$G802</f>
        <v>0</v>
      </c>
      <c r="E892" s="236"/>
      <c r="F892" s="243">
        <f t="shared" si="43"/>
        <v>889</v>
      </c>
      <c r="G892" s="236" t="e">
        <f>LEFT(Заполните_Список!$F802,FIND(" ",Заполните_Список!$F802,1)-1)</f>
        <v>#VALUE!</v>
      </c>
      <c r="H892" s="236" t="e">
        <f>MID(Заполните_Список!$F802,FIND(" ",Заполните_Список!$F802,1)+1,(FIND(" ",Заполните_Список!$F802,FIND(" ",Заполните_Список!$F802,1)+1)-FIND(" ",Заполните_Список!$F802,1))-1)</f>
        <v>#VALUE!</v>
      </c>
      <c r="I892" s="236" t="e">
        <f>RIGHT(Заполните_Список!$F802,LEN(Заполните_Список!$F802)-(FIND(" ",Заполните_Список!$F802,FIND(" ",Заполните_Список!$F802,1)+1)))</f>
        <v>#VALUE!</v>
      </c>
      <c r="J892" s="236"/>
      <c r="K892" s="347"/>
      <c r="L892" s="236"/>
      <c r="M892" s="236">
        <f>Заполните_Список!L802</f>
        <v>0</v>
      </c>
      <c r="N892" s="259" t="str">
        <f t="shared" si="44"/>
        <v/>
      </c>
      <c r="O892" s="236">
        <f>Заполните_Список!I802</f>
        <v>0</v>
      </c>
      <c r="P892" s="243"/>
      <c r="Q892" s="243"/>
      <c r="R892" s="243"/>
      <c r="S892" s="243"/>
      <c r="T892" s="236">
        <f>Заполните_Список!N801</f>
        <v>0</v>
      </c>
      <c r="U892" s="236">
        <f>Заполните_Список!O801</f>
        <v>0</v>
      </c>
      <c r="V892" s="236">
        <f>Заполните_Список!P801</f>
        <v>0</v>
      </c>
      <c r="W892" s="236">
        <f>Заполните_Список!Q801</f>
        <v>0</v>
      </c>
      <c r="X892" s="236">
        <f>Заполните_Список!R801</f>
        <v>0</v>
      </c>
      <c r="Y892" s="236">
        <f>Заполните_Список!S801</f>
        <v>0</v>
      </c>
      <c r="Z892" s="236">
        <f>Заполните_Список!T801</f>
        <v>0</v>
      </c>
      <c r="AA892" s="236">
        <f>Заполните_Список!U801</f>
        <v>0</v>
      </c>
      <c r="AB892" s="236">
        <f>Заполните_Список!V801</f>
        <v>0</v>
      </c>
      <c r="AC892" s="236">
        <f>Заполните_Список!W801</f>
        <v>0</v>
      </c>
      <c r="AD892" s="236">
        <f>Заполните_Список!X801</f>
        <v>0</v>
      </c>
      <c r="AE892" s="236">
        <f>Заполните_Список!Y801</f>
        <v>0</v>
      </c>
      <c r="AF892" s="236">
        <f>Заполните_Список!Z801</f>
        <v>0</v>
      </c>
      <c r="AG892" s="236">
        <f>Заполните_Список!AA801</f>
        <v>0</v>
      </c>
      <c r="AH892" s="236">
        <f>Заполните_Список!AB801</f>
        <v>0</v>
      </c>
      <c r="AI892" s="236">
        <f>Заполните_Список!AC801</f>
        <v>0</v>
      </c>
      <c r="AJ892" s="236">
        <f>Заполните_Список!AD801</f>
        <v>0</v>
      </c>
      <c r="AK892" s="236">
        <f>Заполните_Список!AE801</f>
        <v>0</v>
      </c>
      <c r="AL892" s="236">
        <f>Заполните_Список!AF801</f>
        <v>0</v>
      </c>
      <c r="AM892" s="236">
        <f>Заполните_Список!AG801</f>
        <v>0</v>
      </c>
      <c r="AN892" s="236">
        <f>Заполните_Список!AH801</f>
        <v>0</v>
      </c>
      <c r="AO892" s="236">
        <f>Заполните_Список!AI801</f>
        <v>0</v>
      </c>
      <c r="AP892" s="236">
        <f>Заполните_Список!AJ801</f>
        <v>0</v>
      </c>
      <c r="AQ892" s="236">
        <f>Заполните_Список!AK801</f>
        <v>0</v>
      </c>
    </row>
    <row r="893" spans="1:43" ht="18.75" customHeight="1">
      <c r="A893" s="243">
        <f>Заполните_Список!$B802</f>
        <v>890</v>
      </c>
      <c r="B893" s="244">
        <f>Заполните_Список!$C803</f>
        <v>0</v>
      </c>
      <c r="C893" s="258" t="str">
        <f t="shared" si="42"/>
        <v/>
      </c>
      <c r="D893" s="244">
        <f>Заполните_Список!$G803</f>
        <v>0</v>
      </c>
      <c r="E893" s="236"/>
      <c r="F893" s="243">
        <f t="shared" si="43"/>
        <v>890</v>
      </c>
      <c r="G893" s="236" t="e">
        <f>LEFT(Заполните_Список!$F803,FIND(" ",Заполните_Список!$F803,1)-1)</f>
        <v>#VALUE!</v>
      </c>
      <c r="H893" s="236" t="e">
        <f>MID(Заполните_Список!$F803,FIND(" ",Заполните_Список!$F803,1)+1,(FIND(" ",Заполните_Список!$F803,FIND(" ",Заполните_Список!$F803,1)+1)-FIND(" ",Заполните_Список!$F803,1))-1)</f>
        <v>#VALUE!</v>
      </c>
      <c r="I893" s="236" t="e">
        <f>RIGHT(Заполните_Список!$F803,LEN(Заполните_Список!$F803)-(FIND(" ",Заполните_Список!$F803,FIND(" ",Заполните_Список!$F803,1)+1)))</f>
        <v>#VALUE!</v>
      </c>
      <c r="J893" s="236"/>
      <c r="K893" s="347"/>
      <c r="L893" s="236"/>
      <c r="M893" s="236">
        <f>Заполните_Список!L803</f>
        <v>0</v>
      </c>
      <c r="N893" s="259" t="str">
        <f t="shared" si="44"/>
        <v/>
      </c>
      <c r="O893" s="236">
        <f>Заполните_Список!I803</f>
        <v>0</v>
      </c>
      <c r="P893" s="243"/>
      <c r="Q893" s="243"/>
      <c r="R893" s="243"/>
      <c r="S893" s="243"/>
      <c r="T893" s="236">
        <f>Заполните_Список!N802</f>
        <v>0</v>
      </c>
      <c r="U893" s="236">
        <f>Заполните_Список!O802</f>
        <v>0</v>
      </c>
      <c r="V893" s="236">
        <f>Заполните_Список!P802</f>
        <v>0</v>
      </c>
      <c r="W893" s="236">
        <f>Заполните_Список!Q802</f>
        <v>0</v>
      </c>
      <c r="X893" s="236">
        <f>Заполните_Список!R802</f>
        <v>0</v>
      </c>
      <c r="Y893" s="236">
        <f>Заполните_Список!S802</f>
        <v>0</v>
      </c>
      <c r="Z893" s="236">
        <f>Заполните_Список!T802</f>
        <v>0</v>
      </c>
      <c r="AA893" s="236">
        <f>Заполните_Список!U802</f>
        <v>0</v>
      </c>
      <c r="AB893" s="236">
        <f>Заполните_Список!V802</f>
        <v>0</v>
      </c>
      <c r="AC893" s="236">
        <f>Заполните_Список!W802</f>
        <v>0</v>
      </c>
      <c r="AD893" s="236">
        <f>Заполните_Список!X802</f>
        <v>0</v>
      </c>
      <c r="AE893" s="236">
        <f>Заполните_Список!Y802</f>
        <v>0</v>
      </c>
      <c r="AF893" s="236">
        <f>Заполните_Список!Z802</f>
        <v>0</v>
      </c>
      <c r="AG893" s="236">
        <f>Заполните_Список!AA802</f>
        <v>0</v>
      </c>
      <c r="AH893" s="236">
        <f>Заполните_Список!AB802</f>
        <v>0</v>
      </c>
      <c r="AI893" s="236">
        <f>Заполните_Список!AC802</f>
        <v>0</v>
      </c>
      <c r="AJ893" s="236">
        <f>Заполните_Список!AD802</f>
        <v>0</v>
      </c>
      <c r="AK893" s="236">
        <f>Заполните_Список!AE802</f>
        <v>0</v>
      </c>
      <c r="AL893" s="236">
        <f>Заполните_Список!AF802</f>
        <v>0</v>
      </c>
      <c r="AM893" s="236">
        <f>Заполните_Список!AG802</f>
        <v>0</v>
      </c>
      <c r="AN893" s="236">
        <f>Заполните_Список!AH802</f>
        <v>0</v>
      </c>
      <c r="AO893" s="236">
        <f>Заполните_Список!AI802</f>
        <v>0</v>
      </c>
      <c r="AP893" s="236">
        <f>Заполните_Список!AJ802</f>
        <v>0</v>
      </c>
      <c r="AQ893" s="236">
        <f>Заполните_Список!AK802</f>
        <v>0</v>
      </c>
    </row>
    <row r="894" spans="1:43" ht="18.75" customHeight="1">
      <c r="A894" s="243">
        <f>Заполните_Список!$B803</f>
        <v>891</v>
      </c>
      <c r="B894" s="244">
        <f>Заполните_Список!$C804</f>
        <v>0</v>
      </c>
      <c r="C894" s="258" t="str">
        <f t="shared" si="42"/>
        <v/>
      </c>
      <c r="D894" s="244">
        <f>Заполните_Список!$G804</f>
        <v>0</v>
      </c>
      <c r="E894" s="236"/>
      <c r="F894" s="243">
        <f t="shared" si="43"/>
        <v>891</v>
      </c>
      <c r="G894" s="236" t="e">
        <f>LEFT(Заполните_Список!$F804,FIND(" ",Заполните_Список!$F804,1)-1)</f>
        <v>#VALUE!</v>
      </c>
      <c r="H894" s="236" t="e">
        <f>MID(Заполните_Список!$F804,FIND(" ",Заполните_Список!$F804,1)+1,(FIND(" ",Заполните_Список!$F804,FIND(" ",Заполните_Список!$F804,1)+1)-FIND(" ",Заполните_Список!$F804,1))-1)</f>
        <v>#VALUE!</v>
      </c>
      <c r="I894" s="236" t="e">
        <f>RIGHT(Заполните_Список!$F804,LEN(Заполните_Список!$F804)-(FIND(" ",Заполните_Список!$F804,FIND(" ",Заполните_Список!$F804,1)+1)))</f>
        <v>#VALUE!</v>
      </c>
      <c r="J894" s="236"/>
      <c r="K894" s="347"/>
      <c r="L894" s="236"/>
      <c r="M894" s="236">
        <f>Заполните_Список!L804</f>
        <v>0</v>
      </c>
      <c r="N894" s="259" t="str">
        <f t="shared" si="44"/>
        <v/>
      </c>
      <c r="O894" s="236">
        <f>Заполните_Список!I804</f>
        <v>0</v>
      </c>
      <c r="P894" s="243"/>
      <c r="Q894" s="243"/>
      <c r="R894" s="243"/>
      <c r="S894" s="243"/>
      <c r="T894" s="236">
        <f>Заполните_Список!N803</f>
        <v>0</v>
      </c>
      <c r="U894" s="236">
        <f>Заполните_Список!O803</f>
        <v>0</v>
      </c>
      <c r="V894" s="236">
        <f>Заполните_Список!P803</f>
        <v>0</v>
      </c>
      <c r="W894" s="236">
        <f>Заполните_Список!Q803</f>
        <v>0</v>
      </c>
      <c r="X894" s="236">
        <f>Заполните_Список!R803</f>
        <v>0</v>
      </c>
      <c r="Y894" s="236">
        <f>Заполните_Список!S803</f>
        <v>0</v>
      </c>
      <c r="Z894" s="236">
        <f>Заполните_Список!T803</f>
        <v>0</v>
      </c>
      <c r="AA894" s="236">
        <f>Заполните_Список!U803</f>
        <v>0</v>
      </c>
      <c r="AB894" s="236">
        <f>Заполните_Список!V803</f>
        <v>0</v>
      </c>
      <c r="AC894" s="236">
        <f>Заполните_Список!W803</f>
        <v>0</v>
      </c>
      <c r="AD894" s="236">
        <f>Заполните_Список!X803</f>
        <v>0</v>
      </c>
      <c r="AE894" s="236">
        <f>Заполните_Список!Y803</f>
        <v>0</v>
      </c>
      <c r="AF894" s="236">
        <f>Заполните_Список!Z803</f>
        <v>0</v>
      </c>
      <c r="AG894" s="236">
        <f>Заполните_Список!AA803</f>
        <v>0</v>
      </c>
      <c r="AH894" s="236">
        <f>Заполните_Список!AB803</f>
        <v>0</v>
      </c>
      <c r="AI894" s="236">
        <f>Заполните_Список!AC803</f>
        <v>0</v>
      </c>
      <c r="AJ894" s="236">
        <f>Заполните_Список!AD803</f>
        <v>0</v>
      </c>
      <c r="AK894" s="236">
        <f>Заполните_Список!AE803</f>
        <v>0</v>
      </c>
      <c r="AL894" s="236">
        <f>Заполните_Список!AF803</f>
        <v>0</v>
      </c>
      <c r="AM894" s="236">
        <f>Заполните_Список!AG803</f>
        <v>0</v>
      </c>
      <c r="AN894" s="236">
        <f>Заполните_Список!AH803</f>
        <v>0</v>
      </c>
      <c r="AO894" s="236">
        <f>Заполните_Список!AI803</f>
        <v>0</v>
      </c>
      <c r="AP894" s="236">
        <f>Заполните_Список!AJ803</f>
        <v>0</v>
      </c>
      <c r="AQ894" s="236">
        <f>Заполните_Список!AK803</f>
        <v>0</v>
      </c>
    </row>
    <row r="895" spans="1:43" ht="18.75" customHeight="1">
      <c r="A895" s="243">
        <f>Заполните_Список!$B804</f>
        <v>892</v>
      </c>
      <c r="B895" s="244">
        <f>Заполните_Список!$C805</f>
        <v>0</v>
      </c>
      <c r="C895" s="258" t="str">
        <f t="shared" si="42"/>
        <v/>
      </c>
      <c r="D895" s="244">
        <f>Заполните_Список!$G805</f>
        <v>0</v>
      </c>
      <c r="E895" s="236"/>
      <c r="F895" s="243">
        <f t="shared" si="43"/>
        <v>892</v>
      </c>
      <c r="G895" s="236" t="e">
        <f>LEFT(Заполните_Список!$F805,FIND(" ",Заполните_Список!$F805,1)-1)</f>
        <v>#VALUE!</v>
      </c>
      <c r="H895" s="236" t="e">
        <f>MID(Заполните_Список!$F805,FIND(" ",Заполните_Список!$F805,1)+1,(FIND(" ",Заполните_Список!$F805,FIND(" ",Заполните_Список!$F805,1)+1)-FIND(" ",Заполните_Список!$F805,1))-1)</f>
        <v>#VALUE!</v>
      </c>
      <c r="I895" s="236" t="e">
        <f>RIGHT(Заполните_Список!$F805,LEN(Заполните_Список!$F805)-(FIND(" ",Заполните_Список!$F805,FIND(" ",Заполните_Список!$F805,1)+1)))</f>
        <v>#VALUE!</v>
      </c>
      <c r="J895" s="236"/>
      <c r="K895" s="347"/>
      <c r="L895" s="236"/>
      <c r="M895" s="236">
        <f>Заполните_Список!L805</f>
        <v>0</v>
      </c>
      <c r="N895" s="259" t="str">
        <f t="shared" si="44"/>
        <v/>
      </c>
      <c r="O895" s="236">
        <f>Заполните_Список!I805</f>
        <v>0</v>
      </c>
      <c r="P895" s="243"/>
      <c r="Q895" s="243"/>
      <c r="R895" s="243"/>
      <c r="S895" s="243"/>
      <c r="T895" s="236">
        <f>Заполните_Список!N804</f>
        <v>0</v>
      </c>
      <c r="U895" s="236">
        <f>Заполните_Список!O804</f>
        <v>0</v>
      </c>
      <c r="V895" s="236">
        <f>Заполните_Список!P804</f>
        <v>0</v>
      </c>
      <c r="W895" s="236">
        <f>Заполните_Список!Q804</f>
        <v>0</v>
      </c>
      <c r="X895" s="236">
        <f>Заполните_Список!R804</f>
        <v>0</v>
      </c>
      <c r="Y895" s="236">
        <f>Заполните_Список!S804</f>
        <v>0</v>
      </c>
      <c r="Z895" s="236">
        <f>Заполните_Список!T804</f>
        <v>0</v>
      </c>
      <c r="AA895" s="236">
        <f>Заполните_Список!U804</f>
        <v>0</v>
      </c>
      <c r="AB895" s="236">
        <f>Заполните_Список!V804</f>
        <v>0</v>
      </c>
      <c r="AC895" s="236">
        <f>Заполните_Список!W804</f>
        <v>0</v>
      </c>
      <c r="AD895" s="236">
        <f>Заполните_Список!X804</f>
        <v>0</v>
      </c>
      <c r="AE895" s="236">
        <f>Заполните_Список!Y804</f>
        <v>0</v>
      </c>
      <c r="AF895" s="236">
        <f>Заполните_Список!Z804</f>
        <v>0</v>
      </c>
      <c r="AG895" s="236">
        <f>Заполните_Список!AA804</f>
        <v>0</v>
      </c>
      <c r="AH895" s="236">
        <f>Заполните_Список!AB804</f>
        <v>0</v>
      </c>
      <c r="AI895" s="236">
        <f>Заполните_Список!AC804</f>
        <v>0</v>
      </c>
      <c r="AJ895" s="236">
        <f>Заполните_Список!AD804</f>
        <v>0</v>
      </c>
      <c r="AK895" s="236">
        <f>Заполните_Список!AE804</f>
        <v>0</v>
      </c>
      <c r="AL895" s="236">
        <f>Заполните_Список!AF804</f>
        <v>0</v>
      </c>
      <c r="AM895" s="236">
        <f>Заполните_Список!AG804</f>
        <v>0</v>
      </c>
      <c r="AN895" s="236">
        <f>Заполните_Список!AH804</f>
        <v>0</v>
      </c>
      <c r="AO895" s="236">
        <f>Заполните_Список!AI804</f>
        <v>0</v>
      </c>
      <c r="AP895" s="236">
        <f>Заполните_Список!AJ804</f>
        <v>0</v>
      </c>
      <c r="AQ895" s="236">
        <f>Заполните_Список!AK804</f>
        <v>0</v>
      </c>
    </row>
    <row r="896" spans="1:43" ht="18.75" customHeight="1">
      <c r="A896" s="243">
        <f>Заполните_Список!$B805</f>
        <v>893</v>
      </c>
      <c r="B896" s="244">
        <f>Заполните_Список!$C806</f>
        <v>0</v>
      </c>
      <c r="C896" s="258" t="str">
        <f t="shared" si="42"/>
        <v/>
      </c>
      <c r="D896" s="244">
        <f>Заполните_Список!$G806</f>
        <v>0</v>
      </c>
      <c r="E896" s="236"/>
      <c r="F896" s="243">
        <f t="shared" si="43"/>
        <v>893</v>
      </c>
      <c r="G896" s="236" t="e">
        <f>LEFT(Заполните_Список!$F806,FIND(" ",Заполните_Список!$F806,1)-1)</f>
        <v>#VALUE!</v>
      </c>
      <c r="H896" s="236" t="e">
        <f>MID(Заполните_Список!$F806,FIND(" ",Заполните_Список!$F806,1)+1,(FIND(" ",Заполните_Список!$F806,FIND(" ",Заполните_Список!$F806,1)+1)-FIND(" ",Заполните_Список!$F806,1))-1)</f>
        <v>#VALUE!</v>
      </c>
      <c r="I896" s="236" t="e">
        <f>RIGHT(Заполните_Список!$F806,LEN(Заполните_Список!$F806)-(FIND(" ",Заполните_Список!$F806,FIND(" ",Заполните_Список!$F806,1)+1)))</f>
        <v>#VALUE!</v>
      </c>
      <c r="J896" s="236"/>
      <c r="K896" s="347"/>
      <c r="L896" s="236"/>
      <c r="M896" s="236">
        <f>Заполните_Список!L806</f>
        <v>0</v>
      </c>
      <c r="N896" s="259" t="str">
        <f t="shared" si="44"/>
        <v/>
      </c>
      <c r="O896" s="236">
        <f>Заполните_Список!I806</f>
        <v>0</v>
      </c>
      <c r="P896" s="243"/>
      <c r="Q896" s="243"/>
      <c r="R896" s="243"/>
      <c r="S896" s="243"/>
      <c r="T896" s="236">
        <f>Заполните_Список!N805</f>
        <v>0</v>
      </c>
      <c r="U896" s="236">
        <f>Заполните_Список!O805</f>
        <v>0</v>
      </c>
      <c r="V896" s="236">
        <f>Заполните_Список!P805</f>
        <v>0</v>
      </c>
      <c r="W896" s="236">
        <f>Заполните_Список!Q805</f>
        <v>0</v>
      </c>
      <c r="X896" s="236">
        <f>Заполните_Список!R805</f>
        <v>0</v>
      </c>
      <c r="Y896" s="236">
        <f>Заполните_Список!S805</f>
        <v>0</v>
      </c>
      <c r="Z896" s="236">
        <f>Заполните_Список!T805</f>
        <v>0</v>
      </c>
      <c r="AA896" s="236">
        <f>Заполните_Список!U805</f>
        <v>0</v>
      </c>
      <c r="AB896" s="236">
        <f>Заполните_Список!V805</f>
        <v>0</v>
      </c>
      <c r="AC896" s="236">
        <f>Заполните_Список!W805</f>
        <v>0</v>
      </c>
      <c r="AD896" s="236">
        <f>Заполните_Список!X805</f>
        <v>0</v>
      </c>
      <c r="AE896" s="236">
        <f>Заполните_Список!Y805</f>
        <v>0</v>
      </c>
      <c r="AF896" s="236">
        <f>Заполните_Список!Z805</f>
        <v>0</v>
      </c>
      <c r="AG896" s="236">
        <f>Заполните_Список!AA805</f>
        <v>0</v>
      </c>
      <c r="AH896" s="236">
        <f>Заполните_Список!AB805</f>
        <v>0</v>
      </c>
      <c r="AI896" s="236">
        <f>Заполните_Список!AC805</f>
        <v>0</v>
      </c>
      <c r="AJ896" s="236">
        <f>Заполните_Список!AD805</f>
        <v>0</v>
      </c>
      <c r="AK896" s="236">
        <f>Заполните_Список!AE805</f>
        <v>0</v>
      </c>
      <c r="AL896" s="236">
        <f>Заполните_Список!AF805</f>
        <v>0</v>
      </c>
      <c r="AM896" s="236">
        <f>Заполните_Список!AG805</f>
        <v>0</v>
      </c>
      <c r="AN896" s="236">
        <f>Заполните_Список!AH805</f>
        <v>0</v>
      </c>
      <c r="AO896" s="236">
        <f>Заполните_Список!AI805</f>
        <v>0</v>
      </c>
      <c r="AP896" s="236">
        <f>Заполните_Список!AJ805</f>
        <v>0</v>
      </c>
      <c r="AQ896" s="236">
        <f>Заполните_Список!AK805</f>
        <v>0</v>
      </c>
    </row>
    <row r="897" spans="1:43" ht="18.75" customHeight="1">
      <c r="A897" s="243">
        <f>Заполните_Список!$B806</f>
        <v>894</v>
      </c>
      <c r="B897" s="244">
        <f>Заполните_Список!$C807</f>
        <v>0</v>
      </c>
      <c r="C897" s="258" t="str">
        <f t="shared" si="42"/>
        <v/>
      </c>
      <c r="D897" s="244">
        <f>Заполните_Список!$G807</f>
        <v>0</v>
      </c>
      <c r="E897" s="236"/>
      <c r="F897" s="243">
        <f t="shared" si="43"/>
        <v>894</v>
      </c>
      <c r="G897" s="236" t="e">
        <f>LEFT(Заполните_Список!$F807,FIND(" ",Заполните_Список!$F807,1)-1)</f>
        <v>#VALUE!</v>
      </c>
      <c r="H897" s="236" t="e">
        <f>MID(Заполните_Список!$F807,FIND(" ",Заполните_Список!$F807,1)+1,(FIND(" ",Заполните_Список!$F807,FIND(" ",Заполните_Список!$F807,1)+1)-FIND(" ",Заполните_Список!$F807,1))-1)</f>
        <v>#VALUE!</v>
      </c>
      <c r="I897" s="236" t="e">
        <f>RIGHT(Заполните_Список!$F807,LEN(Заполните_Список!$F807)-(FIND(" ",Заполните_Список!$F807,FIND(" ",Заполните_Список!$F807,1)+1)))</f>
        <v>#VALUE!</v>
      </c>
      <c r="J897" s="236"/>
      <c r="K897" s="347"/>
      <c r="L897" s="236"/>
      <c r="M897" s="236">
        <f>Заполните_Список!L807</f>
        <v>0</v>
      </c>
      <c r="N897" s="259" t="str">
        <f t="shared" si="44"/>
        <v/>
      </c>
      <c r="O897" s="236">
        <f>Заполните_Список!I807</f>
        <v>0</v>
      </c>
      <c r="P897" s="243"/>
      <c r="Q897" s="243"/>
      <c r="R897" s="243"/>
      <c r="S897" s="243"/>
      <c r="T897" s="236">
        <f>Заполните_Список!N806</f>
        <v>0</v>
      </c>
      <c r="U897" s="236">
        <f>Заполните_Список!O806</f>
        <v>0</v>
      </c>
      <c r="V897" s="236">
        <f>Заполните_Список!P806</f>
        <v>0</v>
      </c>
      <c r="W897" s="236">
        <f>Заполните_Список!Q806</f>
        <v>0</v>
      </c>
      <c r="X897" s="236">
        <f>Заполните_Список!R806</f>
        <v>0</v>
      </c>
      <c r="Y897" s="236">
        <f>Заполните_Список!S806</f>
        <v>0</v>
      </c>
      <c r="Z897" s="236">
        <f>Заполните_Список!T806</f>
        <v>0</v>
      </c>
      <c r="AA897" s="236">
        <f>Заполните_Список!U806</f>
        <v>0</v>
      </c>
      <c r="AB897" s="236">
        <f>Заполните_Список!V806</f>
        <v>0</v>
      </c>
      <c r="AC897" s="236">
        <f>Заполните_Список!W806</f>
        <v>0</v>
      </c>
      <c r="AD897" s="236">
        <f>Заполните_Список!X806</f>
        <v>0</v>
      </c>
      <c r="AE897" s="236">
        <f>Заполните_Список!Y806</f>
        <v>0</v>
      </c>
      <c r="AF897" s="236">
        <f>Заполните_Список!Z806</f>
        <v>0</v>
      </c>
      <c r="AG897" s="236">
        <f>Заполните_Список!AA806</f>
        <v>0</v>
      </c>
      <c r="AH897" s="236">
        <f>Заполните_Список!AB806</f>
        <v>0</v>
      </c>
      <c r="AI897" s="236">
        <f>Заполните_Список!AC806</f>
        <v>0</v>
      </c>
      <c r="AJ897" s="236">
        <f>Заполните_Список!AD806</f>
        <v>0</v>
      </c>
      <c r="AK897" s="236">
        <f>Заполните_Список!AE806</f>
        <v>0</v>
      </c>
      <c r="AL897" s="236">
        <f>Заполните_Список!AF806</f>
        <v>0</v>
      </c>
      <c r="AM897" s="236">
        <f>Заполните_Список!AG806</f>
        <v>0</v>
      </c>
      <c r="AN897" s="236">
        <f>Заполните_Список!AH806</f>
        <v>0</v>
      </c>
      <c r="AO897" s="236">
        <f>Заполните_Список!AI806</f>
        <v>0</v>
      </c>
      <c r="AP897" s="236">
        <f>Заполните_Список!AJ806</f>
        <v>0</v>
      </c>
      <c r="AQ897" s="236">
        <f>Заполните_Список!AK806</f>
        <v>0</v>
      </c>
    </row>
    <row r="898" spans="1:43" ht="18.75" customHeight="1">
      <c r="A898" s="243">
        <f>Заполните_Список!$B807</f>
        <v>895</v>
      </c>
      <c r="B898" s="244">
        <f>Заполните_Список!$C808</f>
        <v>0</v>
      </c>
      <c r="C898" s="258" t="str">
        <f t="shared" si="42"/>
        <v/>
      </c>
      <c r="D898" s="244">
        <f>Заполните_Список!$G808</f>
        <v>0</v>
      </c>
      <c r="E898" s="236"/>
      <c r="F898" s="243">
        <f t="shared" si="43"/>
        <v>895</v>
      </c>
      <c r="G898" s="236" t="e">
        <f>LEFT(Заполните_Список!$F808,FIND(" ",Заполните_Список!$F808,1)-1)</f>
        <v>#VALUE!</v>
      </c>
      <c r="H898" s="236" t="e">
        <f>MID(Заполните_Список!$F808,FIND(" ",Заполните_Список!$F808,1)+1,(FIND(" ",Заполните_Список!$F808,FIND(" ",Заполните_Список!$F808,1)+1)-FIND(" ",Заполните_Список!$F808,1))-1)</f>
        <v>#VALUE!</v>
      </c>
      <c r="I898" s="236" t="e">
        <f>RIGHT(Заполните_Список!$F808,LEN(Заполните_Список!$F808)-(FIND(" ",Заполните_Список!$F808,FIND(" ",Заполните_Список!$F808,1)+1)))</f>
        <v>#VALUE!</v>
      </c>
      <c r="J898" s="236"/>
      <c r="K898" s="347"/>
      <c r="L898" s="236"/>
      <c r="M898" s="236">
        <f>Заполните_Список!L808</f>
        <v>0</v>
      </c>
      <c r="N898" s="259" t="str">
        <f t="shared" si="44"/>
        <v/>
      </c>
      <c r="O898" s="236">
        <f>Заполните_Список!I808</f>
        <v>0</v>
      </c>
      <c r="P898" s="243"/>
      <c r="Q898" s="243"/>
      <c r="R898" s="243"/>
      <c r="S898" s="243"/>
      <c r="T898" s="236">
        <f>Заполните_Список!N807</f>
        <v>0</v>
      </c>
      <c r="U898" s="236">
        <f>Заполните_Список!O807</f>
        <v>0</v>
      </c>
      <c r="V898" s="236">
        <f>Заполните_Список!P807</f>
        <v>0</v>
      </c>
      <c r="W898" s="236">
        <f>Заполните_Список!Q807</f>
        <v>0</v>
      </c>
      <c r="X898" s="236">
        <f>Заполните_Список!R807</f>
        <v>0</v>
      </c>
      <c r="Y898" s="236">
        <f>Заполните_Список!S807</f>
        <v>0</v>
      </c>
      <c r="Z898" s="236">
        <f>Заполните_Список!T807</f>
        <v>0</v>
      </c>
      <c r="AA898" s="236">
        <f>Заполните_Список!U807</f>
        <v>0</v>
      </c>
      <c r="AB898" s="236">
        <f>Заполните_Список!V807</f>
        <v>0</v>
      </c>
      <c r="AC898" s="236">
        <f>Заполните_Список!W807</f>
        <v>0</v>
      </c>
      <c r="AD898" s="236">
        <f>Заполните_Список!X807</f>
        <v>0</v>
      </c>
      <c r="AE898" s="236">
        <f>Заполните_Список!Y807</f>
        <v>0</v>
      </c>
      <c r="AF898" s="236">
        <f>Заполните_Список!Z807</f>
        <v>0</v>
      </c>
      <c r="AG898" s="236">
        <f>Заполните_Список!AA807</f>
        <v>0</v>
      </c>
      <c r="AH898" s="236">
        <f>Заполните_Список!AB807</f>
        <v>0</v>
      </c>
      <c r="AI898" s="236">
        <f>Заполните_Список!AC807</f>
        <v>0</v>
      </c>
      <c r="AJ898" s="236">
        <f>Заполните_Список!AD807</f>
        <v>0</v>
      </c>
      <c r="AK898" s="236">
        <f>Заполните_Список!AE807</f>
        <v>0</v>
      </c>
      <c r="AL898" s="236">
        <f>Заполните_Список!AF807</f>
        <v>0</v>
      </c>
      <c r="AM898" s="236">
        <f>Заполните_Список!AG807</f>
        <v>0</v>
      </c>
      <c r="AN898" s="236">
        <f>Заполните_Список!AH807</f>
        <v>0</v>
      </c>
      <c r="AO898" s="236">
        <f>Заполните_Список!AI807</f>
        <v>0</v>
      </c>
      <c r="AP898" s="236">
        <f>Заполните_Список!AJ807</f>
        <v>0</v>
      </c>
      <c r="AQ898" s="236">
        <f>Заполните_Список!AK807</f>
        <v>0</v>
      </c>
    </row>
    <row r="899" spans="1:43" ht="18.75" customHeight="1">
      <c r="A899" s="243">
        <f>Заполните_Список!$B808</f>
        <v>896</v>
      </c>
      <c r="B899" s="244">
        <f>Заполните_Список!$C809</f>
        <v>0</v>
      </c>
      <c r="C899" s="258" t="str">
        <f t="shared" si="42"/>
        <v/>
      </c>
      <c r="D899" s="244">
        <f>Заполните_Список!$G809</f>
        <v>0</v>
      </c>
      <c r="E899" s="236"/>
      <c r="F899" s="243">
        <f t="shared" si="43"/>
        <v>896</v>
      </c>
      <c r="G899" s="236" t="e">
        <f>LEFT(Заполните_Список!$F809,FIND(" ",Заполните_Список!$F809,1)-1)</f>
        <v>#VALUE!</v>
      </c>
      <c r="H899" s="236" t="e">
        <f>MID(Заполните_Список!$F809,FIND(" ",Заполните_Список!$F809,1)+1,(FIND(" ",Заполните_Список!$F809,FIND(" ",Заполните_Список!$F809,1)+1)-FIND(" ",Заполните_Список!$F809,1))-1)</f>
        <v>#VALUE!</v>
      </c>
      <c r="I899" s="236" t="e">
        <f>RIGHT(Заполните_Список!$F809,LEN(Заполните_Список!$F809)-(FIND(" ",Заполните_Список!$F809,FIND(" ",Заполните_Список!$F809,1)+1)))</f>
        <v>#VALUE!</v>
      </c>
      <c r="J899" s="236"/>
      <c r="K899" s="347"/>
      <c r="L899" s="236"/>
      <c r="M899" s="236">
        <f>Заполните_Список!L809</f>
        <v>0</v>
      </c>
      <c r="N899" s="259" t="str">
        <f t="shared" si="44"/>
        <v/>
      </c>
      <c r="O899" s="236">
        <f>Заполните_Список!I809</f>
        <v>0</v>
      </c>
      <c r="P899" s="243"/>
      <c r="Q899" s="243"/>
      <c r="R899" s="243"/>
      <c r="S899" s="243"/>
      <c r="T899" s="236">
        <f>Заполните_Список!N808</f>
        <v>0</v>
      </c>
      <c r="U899" s="236">
        <f>Заполните_Список!O808</f>
        <v>0</v>
      </c>
      <c r="V899" s="236">
        <f>Заполните_Список!P808</f>
        <v>0</v>
      </c>
      <c r="W899" s="236">
        <f>Заполните_Список!Q808</f>
        <v>0</v>
      </c>
      <c r="X899" s="236">
        <f>Заполните_Список!R808</f>
        <v>0</v>
      </c>
      <c r="Y899" s="236">
        <f>Заполните_Список!S808</f>
        <v>0</v>
      </c>
      <c r="Z899" s="236">
        <f>Заполните_Список!T808</f>
        <v>0</v>
      </c>
      <c r="AA899" s="236">
        <f>Заполните_Список!U808</f>
        <v>0</v>
      </c>
      <c r="AB899" s="236">
        <f>Заполните_Список!V808</f>
        <v>0</v>
      </c>
      <c r="AC899" s="236">
        <f>Заполните_Список!W808</f>
        <v>0</v>
      </c>
      <c r="AD899" s="236">
        <f>Заполните_Список!X808</f>
        <v>0</v>
      </c>
      <c r="AE899" s="236">
        <f>Заполните_Список!Y808</f>
        <v>0</v>
      </c>
      <c r="AF899" s="236">
        <f>Заполните_Список!Z808</f>
        <v>0</v>
      </c>
      <c r="AG899" s="236">
        <f>Заполните_Список!AA808</f>
        <v>0</v>
      </c>
      <c r="AH899" s="236">
        <f>Заполните_Список!AB808</f>
        <v>0</v>
      </c>
      <c r="AI899" s="236">
        <f>Заполните_Список!AC808</f>
        <v>0</v>
      </c>
      <c r="AJ899" s="236">
        <f>Заполните_Список!AD808</f>
        <v>0</v>
      </c>
      <c r="AK899" s="236">
        <f>Заполните_Список!AE808</f>
        <v>0</v>
      </c>
      <c r="AL899" s="236">
        <f>Заполните_Список!AF808</f>
        <v>0</v>
      </c>
      <c r="AM899" s="236">
        <f>Заполните_Список!AG808</f>
        <v>0</v>
      </c>
      <c r="AN899" s="236">
        <f>Заполните_Список!AH808</f>
        <v>0</v>
      </c>
      <c r="AO899" s="236">
        <f>Заполните_Список!AI808</f>
        <v>0</v>
      </c>
      <c r="AP899" s="236">
        <f>Заполните_Список!AJ808</f>
        <v>0</v>
      </c>
      <c r="AQ899" s="236">
        <f>Заполните_Список!AK808</f>
        <v>0</v>
      </c>
    </row>
    <row r="900" spans="1:43" ht="18.75" customHeight="1">
      <c r="A900" s="243">
        <f>Заполните_Список!$B809</f>
        <v>897</v>
      </c>
      <c r="B900" s="244">
        <f>Заполните_Список!$C810</f>
        <v>0</v>
      </c>
      <c r="C900" s="258" t="str">
        <f t="shared" si="42"/>
        <v/>
      </c>
      <c r="D900" s="244">
        <f>Заполните_Список!$G810</f>
        <v>0</v>
      </c>
      <c r="E900" s="236"/>
      <c r="F900" s="243">
        <f t="shared" si="43"/>
        <v>897</v>
      </c>
      <c r="G900" s="236" t="e">
        <f>LEFT(Заполните_Список!$F810,FIND(" ",Заполните_Список!$F810,1)-1)</f>
        <v>#VALUE!</v>
      </c>
      <c r="H900" s="236" t="e">
        <f>MID(Заполните_Список!$F810,FIND(" ",Заполните_Список!$F810,1)+1,(FIND(" ",Заполните_Список!$F810,FIND(" ",Заполните_Список!$F810,1)+1)-FIND(" ",Заполните_Список!$F810,1))-1)</f>
        <v>#VALUE!</v>
      </c>
      <c r="I900" s="236" t="e">
        <f>RIGHT(Заполните_Список!$F810,LEN(Заполните_Список!$F810)-(FIND(" ",Заполните_Список!$F810,FIND(" ",Заполните_Список!$F810,1)+1)))</f>
        <v>#VALUE!</v>
      </c>
      <c r="J900" s="236"/>
      <c r="K900" s="347"/>
      <c r="L900" s="236"/>
      <c r="M900" s="236">
        <f>Заполните_Список!L810</f>
        <v>0</v>
      </c>
      <c r="N900" s="259" t="str">
        <f t="shared" si="44"/>
        <v/>
      </c>
      <c r="O900" s="236">
        <f>Заполните_Список!I810</f>
        <v>0</v>
      </c>
      <c r="P900" s="243"/>
      <c r="Q900" s="243"/>
      <c r="R900" s="243"/>
      <c r="S900" s="243"/>
      <c r="T900" s="236">
        <f>Заполните_Список!N809</f>
        <v>0</v>
      </c>
      <c r="U900" s="236">
        <f>Заполните_Список!O809</f>
        <v>0</v>
      </c>
      <c r="V900" s="236">
        <f>Заполните_Список!P809</f>
        <v>0</v>
      </c>
      <c r="W900" s="236">
        <f>Заполните_Список!Q809</f>
        <v>0</v>
      </c>
      <c r="X900" s="236">
        <f>Заполните_Список!R809</f>
        <v>0</v>
      </c>
      <c r="Y900" s="236">
        <f>Заполните_Список!S809</f>
        <v>0</v>
      </c>
      <c r="Z900" s="236">
        <f>Заполните_Список!T809</f>
        <v>0</v>
      </c>
      <c r="AA900" s="236">
        <f>Заполните_Список!U809</f>
        <v>0</v>
      </c>
      <c r="AB900" s="236">
        <f>Заполните_Список!V809</f>
        <v>0</v>
      </c>
      <c r="AC900" s="236">
        <f>Заполните_Список!W809</f>
        <v>0</v>
      </c>
      <c r="AD900" s="236">
        <f>Заполните_Список!X809</f>
        <v>0</v>
      </c>
      <c r="AE900" s="236">
        <f>Заполните_Список!Y809</f>
        <v>0</v>
      </c>
      <c r="AF900" s="236">
        <f>Заполните_Список!Z809</f>
        <v>0</v>
      </c>
      <c r="AG900" s="236">
        <f>Заполните_Список!AA809</f>
        <v>0</v>
      </c>
      <c r="AH900" s="236">
        <f>Заполните_Список!AB809</f>
        <v>0</v>
      </c>
      <c r="AI900" s="236">
        <f>Заполните_Список!AC809</f>
        <v>0</v>
      </c>
      <c r="AJ900" s="236">
        <f>Заполните_Список!AD809</f>
        <v>0</v>
      </c>
      <c r="AK900" s="236">
        <f>Заполните_Список!AE809</f>
        <v>0</v>
      </c>
      <c r="AL900" s="236">
        <f>Заполните_Список!AF809</f>
        <v>0</v>
      </c>
      <c r="AM900" s="236">
        <f>Заполните_Список!AG809</f>
        <v>0</v>
      </c>
      <c r="AN900" s="236">
        <f>Заполните_Список!AH809</f>
        <v>0</v>
      </c>
      <c r="AO900" s="236">
        <f>Заполните_Список!AI809</f>
        <v>0</v>
      </c>
      <c r="AP900" s="236">
        <f>Заполните_Список!AJ809</f>
        <v>0</v>
      </c>
      <c r="AQ900" s="236">
        <f>Заполните_Список!AK809</f>
        <v>0</v>
      </c>
    </row>
    <row r="901" spans="1:43" ht="18.75" customHeight="1">
      <c r="A901" s="243">
        <f>Заполните_Список!$B810</f>
        <v>898</v>
      </c>
      <c r="B901" s="244">
        <f>Заполните_Список!$C811</f>
        <v>0</v>
      </c>
      <c r="C901" s="258" t="str">
        <f t="shared" si="42"/>
        <v/>
      </c>
      <c r="D901" s="244">
        <f>Заполните_Список!$G811</f>
        <v>0</v>
      </c>
      <c r="E901" s="236"/>
      <c r="F901" s="243">
        <f t="shared" si="43"/>
        <v>898</v>
      </c>
      <c r="G901" s="236" t="e">
        <f>LEFT(Заполните_Список!$F811,FIND(" ",Заполните_Список!$F811,1)-1)</f>
        <v>#VALUE!</v>
      </c>
      <c r="H901" s="236" t="e">
        <f>MID(Заполните_Список!$F811,FIND(" ",Заполните_Список!$F811,1)+1,(FIND(" ",Заполните_Список!$F811,FIND(" ",Заполните_Список!$F811,1)+1)-FIND(" ",Заполните_Список!$F811,1))-1)</f>
        <v>#VALUE!</v>
      </c>
      <c r="I901" s="236" t="e">
        <f>RIGHT(Заполните_Список!$F811,LEN(Заполните_Список!$F811)-(FIND(" ",Заполните_Список!$F811,FIND(" ",Заполните_Список!$F811,1)+1)))</f>
        <v>#VALUE!</v>
      </c>
      <c r="J901" s="236"/>
      <c r="K901" s="347"/>
      <c r="L901" s="236"/>
      <c r="M901" s="236">
        <f>Заполните_Список!L811</f>
        <v>0</v>
      </c>
      <c r="N901" s="259" t="str">
        <f t="shared" si="44"/>
        <v/>
      </c>
      <c r="O901" s="236">
        <f>Заполните_Список!I811</f>
        <v>0</v>
      </c>
      <c r="P901" s="243"/>
      <c r="Q901" s="243"/>
      <c r="R901" s="243"/>
      <c r="S901" s="243"/>
      <c r="T901" s="236">
        <f>Заполните_Список!N810</f>
        <v>0</v>
      </c>
      <c r="U901" s="236">
        <f>Заполните_Список!O810</f>
        <v>0</v>
      </c>
      <c r="V901" s="236">
        <f>Заполните_Список!P810</f>
        <v>0</v>
      </c>
      <c r="W901" s="236">
        <f>Заполните_Список!Q810</f>
        <v>0</v>
      </c>
      <c r="X901" s="236">
        <f>Заполните_Список!R810</f>
        <v>0</v>
      </c>
      <c r="Y901" s="236">
        <f>Заполните_Список!S810</f>
        <v>0</v>
      </c>
      <c r="Z901" s="236">
        <f>Заполните_Список!T810</f>
        <v>0</v>
      </c>
      <c r="AA901" s="236">
        <f>Заполните_Список!U810</f>
        <v>0</v>
      </c>
      <c r="AB901" s="236">
        <f>Заполните_Список!V810</f>
        <v>0</v>
      </c>
      <c r="AC901" s="236">
        <f>Заполните_Список!W810</f>
        <v>0</v>
      </c>
      <c r="AD901" s="236">
        <f>Заполните_Список!X810</f>
        <v>0</v>
      </c>
      <c r="AE901" s="236">
        <f>Заполните_Список!Y810</f>
        <v>0</v>
      </c>
      <c r="AF901" s="236">
        <f>Заполните_Список!Z810</f>
        <v>0</v>
      </c>
      <c r="AG901" s="236">
        <f>Заполните_Список!AA810</f>
        <v>0</v>
      </c>
      <c r="AH901" s="236">
        <f>Заполните_Список!AB810</f>
        <v>0</v>
      </c>
      <c r="AI901" s="236">
        <f>Заполните_Список!AC810</f>
        <v>0</v>
      </c>
      <c r="AJ901" s="236">
        <f>Заполните_Список!AD810</f>
        <v>0</v>
      </c>
      <c r="AK901" s="236">
        <f>Заполните_Список!AE810</f>
        <v>0</v>
      </c>
      <c r="AL901" s="236">
        <f>Заполните_Список!AF810</f>
        <v>0</v>
      </c>
      <c r="AM901" s="236">
        <f>Заполните_Список!AG810</f>
        <v>0</v>
      </c>
      <c r="AN901" s="236">
        <f>Заполните_Список!AH810</f>
        <v>0</v>
      </c>
      <c r="AO901" s="236">
        <f>Заполните_Список!AI810</f>
        <v>0</v>
      </c>
      <c r="AP901" s="236">
        <f>Заполните_Список!AJ810</f>
        <v>0</v>
      </c>
      <c r="AQ901" s="236">
        <f>Заполните_Список!AK810</f>
        <v>0</v>
      </c>
    </row>
    <row r="902" spans="1:43" ht="18.75" customHeight="1">
      <c r="A902" s="243">
        <f>Заполните_Список!$B811</f>
        <v>899</v>
      </c>
      <c r="B902" s="244">
        <f>Заполните_Список!$C812</f>
        <v>0</v>
      </c>
      <c r="C902" s="258" t="str">
        <f t="shared" ref="C902:C965" si="45">IFERROR(VLOOKUP(B902,msu,2,0),"")</f>
        <v/>
      </c>
      <c r="D902" s="244">
        <f>Заполните_Список!$G812</f>
        <v>0</v>
      </c>
      <c r="E902" s="236"/>
      <c r="F902" s="243">
        <f t="shared" ref="F902:F965" si="46">F901+1</f>
        <v>899</v>
      </c>
      <c r="G902" s="236" t="e">
        <f>LEFT(Заполните_Список!$F812,FIND(" ",Заполните_Список!$F812,1)-1)</f>
        <v>#VALUE!</v>
      </c>
      <c r="H902" s="236" t="e">
        <f>MID(Заполните_Список!$F812,FIND(" ",Заполните_Список!$F812,1)+1,(FIND(" ",Заполните_Список!$F812,FIND(" ",Заполните_Список!$F812,1)+1)-FIND(" ",Заполните_Список!$F812,1))-1)</f>
        <v>#VALUE!</v>
      </c>
      <c r="I902" s="236" t="e">
        <f>RIGHT(Заполните_Список!$F812,LEN(Заполните_Список!$F812)-(FIND(" ",Заполните_Список!$F812,FIND(" ",Заполните_Список!$F812,1)+1)))</f>
        <v>#VALUE!</v>
      </c>
      <c r="J902" s="236"/>
      <c r="K902" s="347"/>
      <c r="L902" s="236"/>
      <c r="M902" s="236">
        <f>Заполните_Список!L812</f>
        <v>0</v>
      </c>
      <c r="N902" s="259" t="str">
        <f t="shared" ref="N902:N965" si="47">IFERROR(VLOOKUP(D902,oo,3,0),"")</f>
        <v/>
      </c>
      <c r="O902" s="236">
        <f>Заполните_Список!I812</f>
        <v>0</v>
      </c>
      <c r="P902" s="243"/>
      <c r="Q902" s="243"/>
      <c r="R902" s="243"/>
      <c r="S902" s="243"/>
      <c r="T902" s="236">
        <f>Заполните_Список!N811</f>
        <v>0</v>
      </c>
      <c r="U902" s="236">
        <f>Заполните_Список!O811</f>
        <v>0</v>
      </c>
      <c r="V902" s="236">
        <f>Заполните_Список!P811</f>
        <v>0</v>
      </c>
      <c r="W902" s="236">
        <f>Заполните_Список!Q811</f>
        <v>0</v>
      </c>
      <c r="X902" s="236">
        <f>Заполните_Список!R811</f>
        <v>0</v>
      </c>
      <c r="Y902" s="236">
        <f>Заполните_Список!S811</f>
        <v>0</v>
      </c>
      <c r="Z902" s="236">
        <f>Заполните_Список!T811</f>
        <v>0</v>
      </c>
      <c r="AA902" s="236">
        <f>Заполните_Список!U811</f>
        <v>0</v>
      </c>
      <c r="AB902" s="236">
        <f>Заполните_Список!V811</f>
        <v>0</v>
      </c>
      <c r="AC902" s="236">
        <f>Заполните_Список!W811</f>
        <v>0</v>
      </c>
      <c r="AD902" s="236">
        <f>Заполните_Список!X811</f>
        <v>0</v>
      </c>
      <c r="AE902" s="236">
        <f>Заполните_Список!Y811</f>
        <v>0</v>
      </c>
      <c r="AF902" s="236">
        <f>Заполните_Список!Z811</f>
        <v>0</v>
      </c>
      <c r="AG902" s="236">
        <f>Заполните_Список!AA811</f>
        <v>0</v>
      </c>
      <c r="AH902" s="236">
        <f>Заполните_Список!AB811</f>
        <v>0</v>
      </c>
      <c r="AI902" s="236">
        <f>Заполните_Список!AC811</f>
        <v>0</v>
      </c>
      <c r="AJ902" s="236">
        <f>Заполните_Список!AD811</f>
        <v>0</v>
      </c>
      <c r="AK902" s="236">
        <f>Заполните_Список!AE811</f>
        <v>0</v>
      </c>
      <c r="AL902" s="236">
        <f>Заполните_Список!AF811</f>
        <v>0</v>
      </c>
      <c r="AM902" s="236">
        <f>Заполните_Список!AG811</f>
        <v>0</v>
      </c>
      <c r="AN902" s="236">
        <f>Заполните_Список!AH811</f>
        <v>0</v>
      </c>
      <c r="AO902" s="236">
        <f>Заполните_Список!AI811</f>
        <v>0</v>
      </c>
      <c r="AP902" s="236">
        <f>Заполните_Список!AJ811</f>
        <v>0</v>
      </c>
      <c r="AQ902" s="236">
        <f>Заполните_Список!AK811</f>
        <v>0</v>
      </c>
    </row>
    <row r="903" spans="1:43" ht="18.75" customHeight="1">
      <c r="A903" s="243">
        <f>Заполните_Список!$B812</f>
        <v>900</v>
      </c>
      <c r="B903" s="244">
        <f>Заполните_Список!$C813</f>
        <v>0</v>
      </c>
      <c r="C903" s="258" t="str">
        <f t="shared" si="45"/>
        <v/>
      </c>
      <c r="D903" s="244">
        <f>Заполните_Список!$G813</f>
        <v>0</v>
      </c>
      <c r="E903" s="236"/>
      <c r="F903" s="243">
        <f t="shared" si="46"/>
        <v>900</v>
      </c>
      <c r="G903" s="236" t="e">
        <f>LEFT(Заполните_Список!$F813,FIND(" ",Заполните_Список!$F813,1)-1)</f>
        <v>#VALUE!</v>
      </c>
      <c r="H903" s="236" t="e">
        <f>MID(Заполните_Список!$F813,FIND(" ",Заполните_Список!$F813,1)+1,(FIND(" ",Заполните_Список!$F813,FIND(" ",Заполните_Список!$F813,1)+1)-FIND(" ",Заполните_Список!$F813,1))-1)</f>
        <v>#VALUE!</v>
      </c>
      <c r="I903" s="236" t="e">
        <f>RIGHT(Заполните_Список!$F813,LEN(Заполните_Список!$F813)-(FIND(" ",Заполните_Список!$F813,FIND(" ",Заполните_Список!$F813,1)+1)))</f>
        <v>#VALUE!</v>
      </c>
      <c r="J903" s="236"/>
      <c r="K903" s="347"/>
      <c r="L903" s="236"/>
      <c r="M903" s="236">
        <f>Заполните_Список!L813</f>
        <v>0</v>
      </c>
      <c r="N903" s="259" t="str">
        <f t="shared" si="47"/>
        <v/>
      </c>
      <c r="O903" s="236">
        <f>Заполните_Список!I813</f>
        <v>0</v>
      </c>
      <c r="P903" s="243"/>
      <c r="Q903" s="243"/>
      <c r="R903" s="243"/>
      <c r="S903" s="243"/>
      <c r="T903" s="236">
        <f>Заполните_Список!N812</f>
        <v>0</v>
      </c>
      <c r="U903" s="236">
        <f>Заполните_Список!O812</f>
        <v>0</v>
      </c>
      <c r="V903" s="236">
        <f>Заполните_Список!P812</f>
        <v>0</v>
      </c>
      <c r="W903" s="236">
        <f>Заполните_Список!Q812</f>
        <v>0</v>
      </c>
      <c r="X903" s="236">
        <f>Заполните_Список!R812</f>
        <v>0</v>
      </c>
      <c r="Y903" s="236">
        <f>Заполните_Список!S812</f>
        <v>0</v>
      </c>
      <c r="Z903" s="236">
        <f>Заполните_Список!T812</f>
        <v>0</v>
      </c>
      <c r="AA903" s="236">
        <f>Заполните_Список!U812</f>
        <v>0</v>
      </c>
      <c r="AB903" s="236">
        <f>Заполните_Список!V812</f>
        <v>0</v>
      </c>
      <c r="AC903" s="236">
        <f>Заполните_Список!W812</f>
        <v>0</v>
      </c>
      <c r="AD903" s="236">
        <f>Заполните_Список!X812</f>
        <v>0</v>
      </c>
      <c r="AE903" s="236">
        <f>Заполните_Список!Y812</f>
        <v>0</v>
      </c>
      <c r="AF903" s="236">
        <f>Заполните_Список!Z812</f>
        <v>0</v>
      </c>
      <c r="AG903" s="236">
        <f>Заполните_Список!AA812</f>
        <v>0</v>
      </c>
      <c r="AH903" s="236">
        <f>Заполните_Список!AB812</f>
        <v>0</v>
      </c>
      <c r="AI903" s="236">
        <f>Заполните_Список!AC812</f>
        <v>0</v>
      </c>
      <c r="AJ903" s="236">
        <f>Заполните_Список!AD812</f>
        <v>0</v>
      </c>
      <c r="AK903" s="236">
        <f>Заполните_Список!AE812</f>
        <v>0</v>
      </c>
      <c r="AL903" s="236">
        <f>Заполните_Список!AF812</f>
        <v>0</v>
      </c>
      <c r="AM903" s="236">
        <f>Заполните_Список!AG812</f>
        <v>0</v>
      </c>
      <c r="AN903" s="236">
        <f>Заполните_Список!AH812</f>
        <v>0</v>
      </c>
      <c r="AO903" s="236">
        <f>Заполните_Список!AI812</f>
        <v>0</v>
      </c>
      <c r="AP903" s="236">
        <f>Заполните_Список!AJ812</f>
        <v>0</v>
      </c>
      <c r="AQ903" s="236">
        <f>Заполните_Список!AK812</f>
        <v>0</v>
      </c>
    </row>
    <row r="904" spans="1:43" ht="18.75" customHeight="1">
      <c r="A904" s="243">
        <f>Заполните_Список!$B813</f>
        <v>901</v>
      </c>
      <c r="B904" s="244">
        <f>Заполните_Список!$C814</f>
        <v>0</v>
      </c>
      <c r="C904" s="258" t="str">
        <f t="shared" si="45"/>
        <v/>
      </c>
      <c r="D904" s="244">
        <f>Заполните_Список!$G814</f>
        <v>0</v>
      </c>
      <c r="E904" s="236"/>
      <c r="F904" s="243">
        <f t="shared" si="46"/>
        <v>901</v>
      </c>
      <c r="G904" s="236" t="e">
        <f>LEFT(Заполните_Список!$F814,FIND(" ",Заполните_Список!$F814,1)-1)</f>
        <v>#VALUE!</v>
      </c>
      <c r="H904" s="236" t="e">
        <f>MID(Заполните_Список!$F814,FIND(" ",Заполните_Список!$F814,1)+1,(FIND(" ",Заполните_Список!$F814,FIND(" ",Заполните_Список!$F814,1)+1)-FIND(" ",Заполните_Список!$F814,1))-1)</f>
        <v>#VALUE!</v>
      </c>
      <c r="I904" s="236" t="e">
        <f>RIGHT(Заполните_Список!$F814,LEN(Заполните_Список!$F814)-(FIND(" ",Заполните_Список!$F814,FIND(" ",Заполните_Список!$F814,1)+1)))</f>
        <v>#VALUE!</v>
      </c>
      <c r="J904" s="236"/>
      <c r="K904" s="347"/>
      <c r="L904" s="236"/>
      <c r="M904" s="236">
        <f>Заполните_Список!L814</f>
        <v>0</v>
      </c>
      <c r="N904" s="259" t="str">
        <f t="shared" si="47"/>
        <v/>
      </c>
      <c r="O904" s="236">
        <f>Заполните_Список!I814</f>
        <v>0</v>
      </c>
      <c r="P904" s="243"/>
      <c r="Q904" s="243"/>
      <c r="R904" s="243"/>
      <c r="S904" s="243"/>
      <c r="T904" s="236">
        <f>Заполните_Список!N813</f>
        <v>0</v>
      </c>
      <c r="U904" s="236">
        <f>Заполните_Список!O813</f>
        <v>0</v>
      </c>
      <c r="V904" s="236">
        <f>Заполните_Список!P813</f>
        <v>0</v>
      </c>
      <c r="W904" s="236">
        <f>Заполните_Список!Q813</f>
        <v>0</v>
      </c>
      <c r="X904" s="236">
        <f>Заполните_Список!R813</f>
        <v>0</v>
      </c>
      <c r="Y904" s="236">
        <f>Заполните_Список!S813</f>
        <v>0</v>
      </c>
      <c r="Z904" s="236">
        <f>Заполните_Список!T813</f>
        <v>0</v>
      </c>
      <c r="AA904" s="236">
        <f>Заполните_Список!U813</f>
        <v>0</v>
      </c>
      <c r="AB904" s="236">
        <f>Заполните_Список!V813</f>
        <v>0</v>
      </c>
      <c r="AC904" s="236">
        <f>Заполните_Список!W813</f>
        <v>0</v>
      </c>
      <c r="AD904" s="236">
        <f>Заполните_Список!X813</f>
        <v>0</v>
      </c>
      <c r="AE904" s="236">
        <f>Заполните_Список!Y813</f>
        <v>0</v>
      </c>
      <c r="AF904" s="236">
        <f>Заполните_Список!Z813</f>
        <v>0</v>
      </c>
      <c r="AG904" s="236">
        <f>Заполните_Список!AA813</f>
        <v>0</v>
      </c>
      <c r="AH904" s="236">
        <f>Заполните_Список!AB813</f>
        <v>0</v>
      </c>
      <c r="AI904" s="236">
        <f>Заполните_Список!AC813</f>
        <v>0</v>
      </c>
      <c r="AJ904" s="236">
        <f>Заполните_Список!AD813</f>
        <v>0</v>
      </c>
      <c r="AK904" s="236">
        <f>Заполните_Список!AE813</f>
        <v>0</v>
      </c>
      <c r="AL904" s="236">
        <f>Заполните_Список!AF813</f>
        <v>0</v>
      </c>
      <c r="AM904" s="236">
        <f>Заполните_Список!AG813</f>
        <v>0</v>
      </c>
      <c r="AN904" s="236">
        <f>Заполните_Список!AH813</f>
        <v>0</v>
      </c>
      <c r="AO904" s="236">
        <f>Заполните_Список!AI813</f>
        <v>0</v>
      </c>
      <c r="AP904" s="236">
        <f>Заполните_Список!AJ813</f>
        <v>0</v>
      </c>
      <c r="AQ904" s="236">
        <f>Заполните_Список!AK813</f>
        <v>0</v>
      </c>
    </row>
    <row r="905" spans="1:43" ht="18.75" customHeight="1">
      <c r="A905" s="243">
        <f>Заполните_Список!$B814</f>
        <v>902</v>
      </c>
      <c r="B905" s="244">
        <f>Заполните_Список!$C815</f>
        <v>0</v>
      </c>
      <c r="C905" s="258" t="str">
        <f t="shared" si="45"/>
        <v/>
      </c>
      <c r="D905" s="244">
        <f>Заполните_Список!$G815</f>
        <v>0</v>
      </c>
      <c r="E905" s="236"/>
      <c r="F905" s="243">
        <f t="shared" si="46"/>
        <v>902</v>
      </c>
      <c r="G905" s="236" t="e">
        <f>LEFT(Заполните_Список!$F815,FIND(" ",Заполните_Список!$F815,1)-1)</f>
        <v>#VALUE!</v>
      </c>
      <c r="H905" s="236" t="e">
        <f>MID(Заполните_Список!$F815,FIND(" ",Заполните_Список!$F815,1)+1,(FIND(" ",Заполните_Список!$F815,FIND(" ",Заполните_Список!$F815,1)+1)-FIND(" ",Заполните_Список!$F815,1))-1)</f>
        <v>#VALUE!</v>
      </c>
      <c r="I905" s="236" t="e">
        <f>RIGHT(Заполните_Список!$F815,LEN(Заполните_Список!$F815)-(FIND(" ",Заполните_Список!$F815,FIND(" ",Заполните_Список!$F815,1)+1)))</f>
        <v>#VALUE!</v>
      </c>
      <c r="J905" s="236"/>
      <c r="K905" s="347"/>
      <c r="L905" s="236"/>
      <c r="M905" s="236">
        <f>Заполните_Список!L815</f>
        <v>0</v>
      </c>
      <c r="N905" s="259" t="str">
        <f t="shared" si="47"/>
        <v/>
      </c>
      <c r="O905" s="236">
        <f>Заполните_Список!I815</f>
        <v>0</v>
      </c>
      <c r="P905" s="243"/>
      <c r="Q905" s="243"/>
      <c r="R905" s="243"/>
      <c r="S905" s="243"/>
      <c r="T905" s="236">
        <f>Заполните_Список!N814</f>
        <v>0</v>
      </c>
      <c r="U905" s="236">
        <f>Заполните_Список!O814</f>
        <v>0</v>
      </c>
      <c r="V905" s="236">
        <f>Заполните_Список!P814</f>
        <v>0</v>
      </c>
      <c r="W905" s="236">
        <f>Заполните_Список!Q814</f>
        <v>0</v>
      </c>
      <c r="X905" s="236">
        <f>Заполните_Список!R814</f>
        <v>0</v>
      </c>
      <c r="Y905" s="236">
        <f>Заполните_Список!S814</f>
        <v>0</v>
      </c>
      <c r="Z905" s="236">
        <f>Заполните_Список!T814</f>
        <v>0</v>
      </c>
      <c r="AA905" s="236">
        <f>Заполните_Список!U814</f>
        <v>0</v>
      </c>
      <c r="AB905" s="236">
        <f>Заполните_Список!V814</f>
        <v>0</v>
      </c>
      <c r="AC905" s="236">
        <f>Заполните_Список!W814</f>
        <v>0</v>
      </c>
      <c r="AD905" s="236">
        <f>Заполните_Список!X814</f>
        <v>0</v>
      </c>
      <c r="AE905" s="236">
        <f>Заполните_Список!Y814</f>
        <v>0</v>
      </c>
      <c r="AF905" s="236">
        <f>Заполните_Список!Z814</f>
        <v>0</v>
      </c>
      <c r="AG905" s="236">
        <f>Заполните_Список!AA814</f>
        <v>0</v>
      </c>
      <c r="AH905" s="236">
        <f>Заполните_Список!AB814</f>
        <v>0</v>
      </c>
      <c r="AI905" s="236">
        <f>Заполните_Список!AC814</f>
        <v>0</v>
      </c>
      <c r="AJ905" s="236">
        <f>Заполните_Список!AD814</f>
        <v>0</v>
      </c>
      <c r="AK905" s="236">
        <f>Заполните_Список!AE814</f>
        <v>0</v>
      </c>
      <c r="AL905" s="236">
        <f>Заполните_Список!AF814</f>
        <v>0</v>
      </c>
      <c r="AM905" s="236">
        <f>Заполните_Список!AG814</f>
        <v>0</v>
      </c>
      <c r="AN905" s="236">
        <f>Заполните_Список!AH814</f>
        <v>0</v>
      </c>
      <c r="AO905" s="236">
        <f>Заполните_Список!AI814</f>
        <v>0</v>
      </c>
      <c r="AP905" s="236">
        <f>Заполните_Список!AJ814</f>
        <v>0</v>
      </c>
      <c r="AQ905" s="236">
        <f>Заполните_Список!AK814</f>
        <v>0</v>
      </c>
    </row>
    <row r="906" spans="1:43" ht="18.75" customHeight="1">
      <c r="A906" s="243">
        <f>Заполните_Список!$B815</f>
        <v>903</v>
      </c>
      <c r="B906" s="244">
        <f>Заполните_Список!$C816</f>
        <v>0</v>
      </c>
      <c r="C906" s="258" t="str">
        <f t="shared" si="45"/>
        <v/>
      </c>
      <c r="D906" s="244">
        <f>Заполните_Список!$G816</f>
        <v>0</v>
      </c>
      <c r="E906" s="236"/>
      <c r="F906" s="243">
        <f t="shared" si="46"/>
        <v>903</v>
      </c>
      <c r="G906" s="236" t="e">
        <f>LEFT(Заполните_Список!$F816,FIND(" ",Заполните_Список!$F816,1)-1)</f>
        <v>#VALUE!</v>
      </c>
      <c r="H906" s="236" t="e">
        <f>MID(Заполните_Список!$F816,FIND(" ",Заполните_Список!$F816,1)+1,(FIND(" ",Заполните_Список!$F816,FIND(" ",Заполните_Список!$F816,1)+1)-FIND(" ",Заполните_Список!$F816,1))-1)</f>
        <v>#VALUE!</v>
      </c>
      <c r="I906" s="236" t="e">
        <f>RIGHT(Заполните_Список!$F816,LEN(Заполните_Список!$F816)-(FIND(" ",Заполните_Список!$F816,FIND(" ",Заполните_Список!$F816,1)+1)))</f>
        <v>#VALUE!</v>
      </c>
      <c r="J906" s="236"/>
      <c r="K906" s="347"/>
      <c r="L906" s="236"/>
      <c r="M906" s="236">
        <f>Заполните_Список!L816</f>
        <v>0</v>
      </c>
      <c r="N906" s="259" t="str">
        <f t="shared" si="47"/>
        <v/>
      </c>
      <c r="O906" s="236">
        <f>Заполните_Список!I816</f>
        <v>0</v>
      </c>
      <c r="P906" s="243"/>
      <c r="Q906" s="243"/>
      <c r="R906" s="243"/>
      <c r="S906" s="243"/>
      <c r="T906" s="236">
        <f>Заполните_Список!N815</f>
        <v>0</v>
      </c>
      <c r="U906" s="236">
        <f>Заполните_Список!O815</f>
        <v>0</v>
      </c>
      <c r="V906" s="236">
        <f>Заполните_Список!P815</f>
        <v>0</v>
      </c>
      <c r="W906" s="236">
        <f>Заполните_Список!Q815</f>
        <v>0</v>
      </c>
      <c r="X906" s="236">
        <f>Заполните_Список!R815</f>
        <v>0</v>
      </c>
      <c r="Y906" s="236">
        <f>Заполните_Список!S815</f>
        <v>0</v>
      </c>
      <c r="Z906" s="236">
        <f>Заполните_Список!T815</f>
        <v>0</v>
      </c>
      <c r="AA906" s="236">
        <f>Заполните_Список!U815</f>
        <v>0</v>
      </c>
      <c r="AB906" s="236">
        <f>Заполните_Список!V815</f>
        <v>0</v>
      </c>
      <c r="AC906" s="236">
        <f>Заполните_Список!W815</f>
        <v>0</v>
      </c>
      <c r="AD906" s="236">
        <f>Заполните_Список!X815</f>
        <v>0</v>
      </c>
      <c r="AE906" s="236">
        <f>Заполните_Список!Y815</f>
        <v>0</v>
      </c>
      <c r="AF906" s="236">
        <f>Заполните_Список!Z815</f>
        <v>0</v>
      </c>
      <c r="AG906" s="236">
        <f>Заполните_Список!AA815</f>
        <v>0</v>
      </c>
      <c r="AH906" s="236">
        <f>Заполните_Список!AB815</f>
        <v>0</v>
      </c>
      <c r="AI906" s="236">
        <f>Заполните_Список!AC815</f>
        <v>0</v>
      </c>
      <c r="AJ906" s="236">
        <f>Заполните_Список!AD815</f>
        <v>0</v>
      </c>
      <c r="AK906" s="236">
        <f>Заполните_Список!AE815</f>
        <v>0</v>
      </c>
      <c r="AL906" s="236">
        <f>Заполните_Список!AF815</f>
        <v>0</v>
      </c>
      <c r="AM906" s="236">
        <f>Заполните_Список!AG815</f>
        <v>0</v>
      </c>
      <c r="AN906" s="236">
        <f>Заполните_Список!AH815</f>
        <v>0</v>
      </c>
      <c r="AO906" s="236">
        <f>Заполните_Список!AI815</f>
        <v>0</v>
      </c>
      <c r="AP906" s="236">
        <f>Заполните_Список!AJ815</f>
        <v>0</v>
      </c>
      <c r="AQ906" s="236">
        <f>Заполните_Список!AK815</f>
        <v>0</v>
      </c>
    </row>
    <row r="907" spans="1:43" ht="18.75" customHeight="1">
      <c r="A907" s="243">
        <f>Заполните_Список!$B816</f>
        <v>904</v>
      </c>
      <c r="B907" s="244">
        <f>Заполните_Список!$C817</f>
        <v>0</v>
      </c>
      <c r="C907" s="258" t="str">
        <f t="shared" si="45"/>
        <v/>
      </c>
      <c r="D907" s="244">
        <f>Заполните_Список!$G817</f>
        <v>0</v>
      </c>
      <c r="E907" s="236"/>
      <c r="F907" s="243">
        <f t="shared" si="46"/>
        <v>904</v>
      </c>
      <c r="G907" s="236" t="e">
        <f>LEFT(Заполните_Список!$F817,FIND(" ",Заполните_Список!$F817,1)-1)</f>
        <v>#VALUE!</v>
      </c>
      <c r="H907" s="236" t="e">
        <f>MID(Заполните_Список!$F817,FIND(" ",Заполните_Список!$F817,1)+1,(FIND(" ",Заполните_Список!$F817,FIND(" ",Заполните_Список!$F817,1)+1)-FIND(" ",Заполните_Список!$F817,1))-1)</f>
        <v>#VALUE!</v>
      </c>
      <c r="I907" s="236" t="e">
        <f>RIGHT(Заполните_Список!$F817,LEN(Заполните_Список!$F817)-(FIND(" ",Заполните_Список!$F817,FIND(" ",Заполните_Список!$F817,1)+1)))</f>
        <v>#VALUE!</v>
      </c>
      <c r="J907" s="236"/>
      <c r="K907" s="347"/>
      <c r="L907" s="236"/>
      <c r="M907" s="236">
        <f>Заполните_Список!L817</f>
        <v>0</v>
      </c>
      <c r="N907" s="259" t="str">
        <f t="shared" si="47"/>
        <v/>
      </c>
      <c r="O907" s="236">
        <f>Заполните_Список!I817</f>
        <v>0</v>
      </c>
      <c r="P907" s="243"/>
      <c r="Q907" s="243"/>
      <c r="R907" s="243"/>
      <c r="S907" s="243"/>
      <c r="T907" s="236">
        <f>Заполните_Список!N816</f>
        <v>0</v>
      </c>
      <c r="U907" s="236">
        <f>Заполните_Список!O816</f>
        <v>0</v>
      </c>
      <c r="V907" s="236">
        <f>Заполните_Список!P816</f>
        <v>0</v>
      </c>
      <c r="W907" s="236">
        <f>Заполните_Список!Q816</f>
        <v>0</v>
      </c>
      <c r="X907" s="236">
        <f>Заполните_Список!R816</f>
        <v>0</v>
      </c>
      <c r="Y907" s="236">
        <f>Заполните_Список!S816</f>
        <v>0</v>
      </c>
      <c r="Z907" s="236">
        <f>Заполните_Список!T816</f>
        <v>0</v>
      </c>
      <c r="AA907" s="236">
        <f>Заполните_Список!U816</f>
        <v>0</v>
      </c>
      <c r="AB907" s="236">
        <f>Заполните_Список!V816</f>
        <v>0</v>
      </c>
      <c r="AC907" s="236">
        <f>Заполните_Список!W816</f>
        <v>0</v>
      </c>
      <c r="AD907" s="236">
        <f>Заполните_Список!X816</f>
        <v>0</v>
      </c>
      <c r="AE907" s="236">
        <f>Заполните_Список!Y816</f>
        <v>0</v>
      </c>
      <c r="AF907" s="236">
        <f>Заполните_Список!Z816</f>
        <v>0</v>
      </c>
      <c r="AG907" s="236">
        <f>Заполните_Список!AA816</f>
        <v>0</v>
      </c>
      <c r="AH907" s="236">
        <f>Заполните_Список!AB816</f>
        <v>0</v>
      </c>
      <c r="AI907" s="236">
        <f>Заполните_Список!AC816</f>
        <v>0</v>
      </c>
      <c r="AJ907" s="236">
        <f>Заполните_Список!AD816</f>
        <v>0</v>
      </c>
      <c r="AK907" s="236">
        <f>Заполните_Список!AE816</f>
        <v>0</v>
      </c>
      <c r="AL907" s="236">
        <f>Заполните_Список!AF816</f>
        <v>0</v>
      </c>
      <c r="AM907" s="236">
        <f>Заполните_Список!AG816</f>
        <v>0</v>
      </c>
      <c r="AN907" s="236">
        <f>Заполните_Список!AH816</f>
        <v>0</v>
      </c>
      <c r="AO907" s="236">
        <f>Заполните_Список!AI816</f>
        <v>0</v>
      </c>
      <c r="AP907" s="236">
        <f>Заполните_Список!AJ816</f>
        <v>0</v>
      </c>
      <c r="AQ907" s="236">
        <f>Заполните_Список!AK816</f>
        <v>0</v>
      </c>
    </row>
    <row r="908" spans="1:43" ht="18.75" customHeight="1">
      <c r="A908" s="243">
        <f>Заполните_Список!$B817</f>
        <v>905</v>
      </c>
      <c r="B908" s="244">
        <f>Заполните_Список!$C818</f>
        <v>0</v>
      </c>
      <c r="C908" s="258" t="str">
        <f t="shared" si="45"/>
        <v/>
      </c>
      <c r="D908" s="244">
        <f>Заполните_Список!$G818</f>
        <v>0</v>
      </c>
      <c r="E908" s="236"/>
      <c r="F908" s="243">
        <f t="shared" si="46"/>
        <v>905</v>
      </c>
      <c r="G908" s="236" t="e">
        <f>LEFT(Заполните_Список!$F818,FIND(" ",Заполните_Список!$F818,1)-1)</f>
        <v>#VALUE!</v>
      </c>
      <c r="H908" s="236" t="e">
        <f>MID(Заполните_Список!$F818,FIND(" ",Заполните_Список!$F818,1)+1,(FIND(" ",Заполните_Список!$F818,FIND(" ",Заполните_Список!$F818,1)+1)-FIND(" ",Заполните_Список!$F818,1))-1)</f>
        <v>#VALUE!</v>
      </c>
      <c r="I908" s="236" t="e">
        <f>RIGHT(Заполните_Список!$F818,LEN(Заполните_Список!$F818)-(FIND(" ",Заполните_Список!$F818,FIND(" ",Заполните_Список!$F818,1)+1)))</f>
        <v>#VALUE!</v>
      </c>
      <c r="J908" s="236"/>
      <c r="K908" s="347"/>
      <c r="L908" s="236"/>
      <c r="M908" s="236">
        <f>Заполните_Список!L818</f>
        <v>0</v>
      </c>
      <c r="N908" s="259" t="str">
        <f t="shared" si="47"/>
        <v/>
      </c>
      <c r="O908" s="236">
        <f>Заполните_Список!I818</f>
        <v>0</v>
      </c>
      <c r="P908" s="243"/>
      <c r="Q908" s="243"/>
      <c r="R908" s="243"/>
      <c r="S908" s="243"/>
      <c r="T908" s="236">
        <f>Заполните_Список!N817</f>
        <v>0</v>
      </c>
      <c r="U908" s="236">
        <f>Заполните_Список!O817</f>
        <v>0</v>
      </c>
      <c r="V908" s="236">
        <f>Заполните_Список!P817</f>
        <v>0</v>
      </c>
      <c r="W908" s="236">
        <f>Заполните_Список!Q817</f>
        <v>0</v>
      </c>
      <c r="X908" s="236">
        <f>Заполните_Список!R817</f>
        <v>0</v>
      </c>
      <c r="Y908" s="236">
        <f>Заполните_Список!S817</f>
        <v>0</v>
      </c>
      <c r="Z908" s="236">
        <f>Заполните_Список!T817</f>
        <v>0</v>
      </c>
      <c r="AA908" s="236">
        <f>Заполните_Список!U817</f>
        <v>0</v>
      </c>
      <c r="AB908" s="236">
        <f>Заполните_Список!V817</f>
        <v>0</v>
      </c>
      <c r="AC908" s="236">
        <f>Заполните_Список!W817</f>
        <v>0</v>
      </c>
      <c r="AD908" s="236">
        <f>Заполните_Список!X817</f>
        <v>0</v>
      </c>
      <c r="AE908" s="236">
        <f>Заполните_Список!Y817</f>
        <v>0</v>
      </c>
      <c r="AF908" s="236">
        <f>Заполните_Список!Z817</f>
        <v>0</v>
      </c>
      <c r="AG908" s="236">
        <f>Заполните_Список!AA817</f>
        <v>0</v>
      </c>
      <c r="AH908" s="236">
        <f>Заполните_Список!AB817</f>
        <v>0</v>
      </c>
      <c r="AI908" s="236">
        <f>Заполните_Список!AC817</f>
        <v>0</v>
      </c>
      <c r="AJ908" s="236">
        <f>Заполните_Список!AD817</f>
        <v>0</v>
      </c>
      <c r="AK908" s="236">
        <f>Заполните_Список!AE817</f>
        <v>0</v>
      </c>
      <c r="AL908" s="236">
        <f>Заполните_Список!AF817</f>
        <v>0</v>
      </c>
      <c r="AM908" s="236">
        <f>Заполните_Список!AG817</f>
        <v>0</v>
      </c>
      <c r="AN908" s="236">
        <f>Заполните_Список!AH817</f>
        <v>0</v>
      </c>
      <c r="AO908" s="236">
        <f>Заполните_Список!AI817</f>
        <v>0</v>
      </c>
      <c r="AP908" s="236">
        <f>Заполните_Список!AJ817</f>
        <v>0</v>
      </c>
      <c r="AQ908" s="236">
        <f>Заполните_Список!AK817</f>
        <v>0</v>
      </c>
    </row>
    <row r="909" spans="1:43" ht="18.75" customHeight="1">
      <c r="A909" s="243">
        <f>Заполните_Список!$B818</f>
        <v>906</v>
      </c>
      <c r="B909" s="244">
        <f>Заполните_Список!$C819</f>
        <v>0</v>
      </c>
      <c r="C909" s="258" t="str">
        <f t="shared" si="45"/>
        <v/>
      </c>
      <c r="D909" s="244">
        <f>Заполните_Список!$G819</f>
        <v>0</v>
      </c>
      <c r="E909" s="236"/>
      <c r="F909" s="243">
        <f t="shared" si="46"/>
        <v>906</v>
      </c>
      <c r="G909" s="236" t="e">
        <f>LEFT(Заполните_Список!$F819,FIND(" ",Заполните_Список!$F819,1)-1)</f>
        <v>#VALUE!</v>
      </c>
      <c r="H909" s="236" t="e">
        <f>MID(Заполните_Список!$F819,FIND(" ",Заполните_Список!$F819,1)+1,(FIND(" ",Заполните_Список!$F819,FIND(" ",Заполните_Список!$F819,1)+1)-FIND(" ",Заполните_Список!$F819,1))-1)</f>
        <v>#VALUE!</v>
      </c>
      <c r="I909" s="236" t="e">
        <f>RIGHT(Заполните_Список!$F819,LEN(Заполните_Список!$F819)-(FIND(" ",Заполните_Список!$F819,FIND(" ",Заполните_Список!$F819,1)+1)))</f>
        <v>#VALUE!</v>
      </c>
      <c r="J909" s="236"/>
      <c r="K909" s="347"/>
      <c r="L909" s="236"/>
      <c r="M909" s="236">
        <f>Заполните_Список!L819</f>
        <v>0</v>
      </c>
      <c r="N909" s="259" t="str">
        <f t="shared" si="47"/>
        <v/>
      </c>
      <c r="O909" s="236">
        <f>Заполните_Список!I819</f>
        <v>0</v>
      </c>
      <c r="P909" s="243"/>
      <c r="Q909" s="243"/>
      <c r="R909" s="243"/>
      <c r="S909" s="243"/>
      <c r="T909" s="236">
        <f>Заполните_Список!N818</f>
        <v>0</v>
      </c>
      <c r="U909" s="236">
        <f>Заполните_Список!O818</f>
        <v>0</v>
      </c>
      <c r="V909" s="236">
        <f>Заполните_Список!P818</f>
        <v>0</v>
      </c>
      <c r="W909" s="236">
        <f>Заполните_Список!Q818</f>
        <v>0</v>
      </c>
      <c r="X909" s="236">
        <f>Заполните_Список!R818</f>
        <v>0</v>
      </c>
      <c r="Y909" s="236">
        <f>Заполните_Список!S818</f>
        <v>0</v>
      </c>
      <c r="Z909" s="236">
        <f>Заполните_Список!T818</f>
        <v>0</v>
      </c>
      <c r="AA909" s="236">
        <f>Заполните_Список!U818</f>
        <v>0</v>
      </c>
      <c r="AB909" s="236">
        <f>Заполните_Список!V818</f>
        <v>0</v>
      </c>
      <c r="AC909" s="236">
        <f>Заполните_Список!W818</f>
        <v>0</v>
      </c>
      <c r="AD909" s="236">
        <f>Заполните_Список!X818</f>
        <v>0</v>
      </c>
      <c r="AE909" s="236">
        <f>Заполните_Список!Y818</f>
        <v>0</v>
      </c>
      <c r="AF909" s="236">
        <f>Заполните_Список!Z818</f>
        <v>0</v>
      </c>
      <c r="AG909" s="236">
        <f>Заполните_Список!AA818</f>
        <v>0</v>
      </c>
      <c r="AH909" s="236">
        <f>Заполните_Список!AB818</f>
        <v>0</v>
      </c>
      <c r="AI909" s="236">
        <f>Заполните_Список!AC818</f>
        <v>0</v>
      </c>
      <c r="AJ909" s="236">
        <f>Заполните_Список!AD818</f>
        <v>0</v>
      </c>
      <c r="AK909" s="236">
        <f>Заполните_Список!AE818</f>
        <v>0</v>
      </c>
      <c r="AL909" s="236">
        <f>Заполните_Список!AF818</f>
        <v>0</v>
      </c>
      <c r="AM909" s="236">
        <f>Заполните_Список!AG818</f>
        <v>0</v>
      </c>
      <c r="AN909" s="236">
        <f>Заполните_Список!AH818</f>
        <v>0</v>
      </c>
      <c r="AO909" s="236">
        <f>Заполните_Список!AI818</f>
        <v>0</v>
      </c>
      <c r="AP909" s="236">
        <f>Заполните_Список!AJ818</f>
        <v>0</v>
      </c>
      <c r="AQ909" s="236">
        <f>Заполните_Список!AK818</f>
        <v>0</v>
      </c>
    </row>
    <row r="910" spans="1:43" ht="18.75" customHeight="1">
      <c r="A910" s="243">
        <f>Заполните_Список!$B819</f>
        <v>907</v>
      </c>
      <c r="B910" s="244">
        <f>Заполните_Список!$C820</f>
        <v>0</v>
      </c>
      <c r="C910" s="258" t="str">
        <f t="shared" si="45"/>
        <v/>
      </c>
      <c r="D910" s="244">
        <f>Заполните_Список!$G820</f>
        <v>0</v>
      </c>
      <c r="E910" s="236"/>
      <c r="F910" s="243">
        <f t="shared" si="46"/>
        <v>907</v>
      </c>
      <c r="G910" s="236" t="e">
        <f>LEFT(Заполните_Список!$F820,FIND(" ",Заполните_Список!$F820,1)-1)</f>
        <v>#VALUE!</v>
      </c>
      <c r="H910" s="236" t="e">
        <f>MID(Заполните_Список!$F820,FIND(" ",Заполните_Список!$F820,1)+1,(FIND(" ",Заполните_Список!$F820,FIND(" ",Заполните_Список!$F820,1)+1)-FIND(" ",Заполните_Список!$F820,1))-1)</f>
        <v>#VALUE!</v>
      </c>
      <c r="I910" s="236" t="e">
        <f>RIGHT(Заполните_Список!$F820,LEN(Заполните_Список!$F820)-(FIND(" ",Заполните_Список!$F820,FIND(" ",Заполните_Список!$F820,1)+1)))</f>
        <v>#VALUE!</v>
      </c>
      <c r="J910" s="236"/>
      <c r="K910" s="347"/>
      <c r="L910" s="236"/>
      <c r="M910" s="236">
        <f>Заполните_Список!L820</f>
        <v>0</v>
      </c>
      <c r="N910" s="259" t="str">
        <f t="shared" si="47"/>
        <v/>
      </c>
      <c r="O910" s="236">
        <f>Заполните_Список!I820</f>
        <v>0</v>
      </c>
      <c r="P910" s="243"/>
      <c r="Q910" s="243"/>
      <c r="R910" s="243"/>
      <c r="S910" s="243"/>
      <c r="T910" s="236">
        <f>Заполните_Список!N819</f>
        <v>0</v>
      </c>
      <c r="U910" s="236">
        <f>Заполните_Список!O819</f>
        <v>0</v>
      </c>
      <c r="V910" s="236">
        <f>Заполните_Список!P819</f>
        <v>0</v>
      </c>
      <c r="W910" s="236">
        <f>Заполните_Список!Q819</f>
        <v>0</v>
      </c>
      <c r="X910" s="236">
        <f>Заполните_Список!R819</f>
        <v>0</v>
      </c>
      <c r="Y910" s="236">
        <f>Заполните_Список!S819</f>
        <v>0</v>
      </c>
      <c r="Z910" s="236">
        <f>Заполните_Список!T819</f>
        <v>0</v>
      </c>
      <c r="AA910" s="236">
        <f>Заполните_Список!U819</f>
        <v>0</v>
      </c>
      <c r="AB910" s="236">
        <f>Заполните_Список!V819</f>
        <v>0</v>
      </c>
      <c r="AC910" s="236">
        <f>Заполните_Список!W819</f>
        <v>0</v>
      </c>
      <c r="AD910" s="236">
        <f>Заполните_Список!X819</f>
        <v>0</v>
      </c>
      <c r="AE910" s="236">
        <f>Заполните_Список!Y819</f>
        <v>0</v>
      </c>
      <c r="AF910" s="236">
        <f>Заполните_Список!Z819</f>
        <v>0</v>
      </c>
      <c r="AG910" s="236">
        <f>Заполните_Список!AA819</f>
        <v>0</v>
      </c>
      <c r="AH910" s="236">
        <f>Заполните_Список!AB819</f>
        <v>0</v>
      </c>
      <c r="AI910" s="236">
        <f>Заполните_Список!AC819</f>
        <v>0</v>
      </c>
      <c r="AJ910" s="236">
        <f>Заполните_Список!AD819</f>
        <v>0</v>
      </c>
      <c r="AK910" s="236">
        <f>Заполните_Список!AE819</f>
        <v>0</v>
      </c>
      <c r="AL910" s="236">
        <f>Заполните_Список!AF819</f>
        <v>0</v>
      </c>
      <c r="AM910" s="236">
        <f>Заполните_Список!AG819</f>
        <v>0</v>
      </c>
      <c r="AN910" s="236">
        <f>Заполните_Список!AH819</f>
        <v>0</v>
      </c>
      <c r="AO910" s="236">
        <f>Заполните_Список!AI819</f>
        <v>0</v>
      </c>
      <c r="AP910" s="236">
        <f>Заполните_Список!AJ819</f>
        <v>0</v>
      </c>
      <c r="AQ910" s="236">
        <f>Заполните_Список!AK819</f>
        <v>0</v>
      </c>
    </row>
    <row r="911" spans="1:43" ht="18.75" customHeight="1">
      <c r="A911" s="243">
        <f>Заполните_Список!$B820</f>
        <v>908</v>
      </c>
      <c r="B911" s="244">
        <f>Заполните_Список!$C821</f>
        <v>0</v>
      </c>
      <c r="C911" s="258" t="str">
        <f t="shared" si="45"/>
        <v/>
      </c>
      <c r="D911" s="244">
        <f>Заполните_Список!$G821</f>
        <v>0</v>
      </c>
      <c r="E911" s="236"/>
      <c r="F911" s="243">
        <f t="shared" si="46"/>
        <v>908</v>
      </c>
      <c r="G911" s="236" t="e">
        <f>LEFT(Заполните_Список!$F821,FIND(" ",Заполните_Список!$F821,1)-1)</f>
        <v>#VALUE!</v>
      </c>
      <c r="H911" s="236" t="e">
        <f>MID(Заполните_Список!$F821,FIND(" ",Заполните_Список!$F821,1)+1,(FIND(" ",Заполните_Список!$F821,FIND(" ",Заполните_Список!$F821,1)+1)-FIND(" ",Заполните_Список!$F821,1))-1)</f>
        <v>#VALUE!</v>
      </c>
      <c r="I911" s="236" t="e">
        <f>RIGHT(Заполните_Список!$F821,LEN(Заполните_Список!$F821)-(FIND(" ",Заполните_Список!$F821,FIND(" ",Заполните_Список!$F821,1)+1)))</f>
        <v>#VALUE!</v>
      </c>
      <c r="J911" s="236"/>
      <c r="K911" s="347"/>
      <c r="L911" s="236"/>
      <c r="M911" s="236">
        <f>Заполните_Список!L821</f>
        <v>0</v>
      </c>
      <c r="N911" s="259" t="str">
        <f t="shared" si="47"/>
        <v/>
      </c>
      <c r="O911" s="236">
        <f>Заполните_Список!I821</f>
        <v>0</v>
      </c>
      <c r="P911" s="243"/>
      <c r="Q911" s="243"/>
      <c r="R911" s="243"/>
      <c r="S911" s="243"/>
      <c r="T911" s="236">
        <f>Заполните_Список!N820</f>
        <v>0</v>
      </c>
      <c r="U911" s="236">
        <f>Заполните_Список!O820</f>
        <v>0</v>
      </c>
      <c r="V911" s="236">
        <f>Заполните_Список!P820</f>
        <v>0</v>
      </c>
      <c r="W911" s="236">
        <f>Заполните_Список!Q820</f>
        <v>0</v>
      </c>
      <c r="X911" s="236">
        <f>Заполните_Список!R820</f>
        <v>0</v>
      </c>
      <c r="Y911" s="236">
        <f>Заполните_Список!S820</f>
        <v>0</v>
      </c>
      <c r="Z911" s="236">
        <f>Заполните_Список!T820</f>
        <v>0</v>
      </c>
      <c r="AA911" s="236">
        <f>Заполните_Список!U820</f>
        <v>0</v>
      </c>
      <c r="AB911" s="236">
        <f>Заполните_Список!V820</f>
        <v>0</v>
      </c>
      <c r="AC911" s="236">
        <f>Заполните_Список!W820</f>
        <v>0</v>
      </c>
      <c r="AD911" s="236">
        <f>Заполните_Список!X820</f>
        <v>0</v>
      </c>
      <c r="AE911" s="236">
        <f>Заполните_Список!Y820</f>
        <v>0</v>
      </c>
      <c r="AF911" s="236">
        <f>Заполните_Список!Z820</f>
        <v>0</v>
      </c>
      <c r="AG911" s="236">
        <f>Заполните_Список!AA820</f>
        <v>0</v>
      </c>
      <c r="AH911" s="236">
        <f>Заполните_Список!AB820</f>
        <v>0</v>
      </c>
      <c r="AI911" s="236">
        <f>Заполните_Список!AC820</f>
        <v>0</v>
      </c>
      <c r="AJ911" s="236">
        <f>Заполните_Список!AD820</f>
        <v>0</v>
      </c>
      <c r="AK911" s="236">
        <f>Заполните_Список!AE820</f>
        <v>0</v>
      </c>
      <c r="AL911" s="236">
        <f>Заполните_Список!AF820</f>
        <v>0</v>
      </c>
      <c r="AM911" s="236">
        <f>Заполните_Список!AG820</f>
        <v>0</v>
      </c>
      <c r="AN911" s="236">
        <f>Заполните_Список!AH820</f>
        <v>0</v>
      </c>
      <c r="AO911" s="236">
        <f>Заполните_Список!AI820</f>
        <v>0</v>
      </c>
      <c r="AP911" s="236">
        <f>Заполните_Список!AJ820</f>
        <v>0</v>
      </c>
      <c r="AQ911" s="236">
        <f>Заполните_Список!AK820</f>
        <v>0</v>
      </c>
    </row>
    <row r="912" spans="1:43" ht="18.75" customHeight="1">
      <c r="A912" s="243">
        <f>Заполните_Список!$B821</f>
        <v>909</v>
      </c>
      <c r="B912" s="244">
        <f>Заполните_Список!$C822</f>
        <v>0</v>
      </c>
      <c r="C912" s="258" t="str">
        <f t="shared" si="45"/>
        <v/>
      </c>
      <c r="D912" s="244">
        <f>Заполните_Список!$G822</f>
        <v>0</v>
      </c>
      <c r="E912" s="236"/>
      <c r="F912" s="243">
        <f t="shared" si="46"/>
        <v>909</v>
      </c>
      <c r="G912" s="236" t="e">
        <f>LEFT(Заполните_Список!$F822,FIND(" ",Заполните_Список!$F822,1)-1)</f>
        <v>#VALUE!</v>
      </c>
      <c r="H912" s="236" t="e">
        <f>MID(Заполните_Список!$F822,FIND(" ",Заполните_Список!$F822,1)+1,(FIND(" ",Заполните_Список!$F822,FIND(" ",Заполните_Список!$F822,1)+1)-FIND(" ",Заполните_Список!$F822,1))-1)</f>
        <v>#VALUE!</v>
      </c>
      <c r="I912" s="236" t="e">
        <f>RIGHT(Заполните_Список!$F822,LEN(Заполните_Список!$F822)-(FIND(" ",Заполните_Список!$F822,FIND(" ",Заполните_Список!$F822,1)+1)))</f>
        <v>#VALUE!</v>
      </c>
      <c r="J912" s="236"/>
      <c r="K912" s="347"/>
      <c r="L912" s="236"/>
      <c r="M912" s="236">
        <f>Заполните_Список!L822</f>
        <v>0</v>
      </c>
      <c r="N912" s="259" t="str">
        <f t="shared" si="47"/>
        <v/>
      </c>
      <c r="O912" s="236">
        <f>Заполните_Список!I822</f>
        <v>0</v>
      </c>
      <c r="P912" s="243"/>
      <c r="Q912" s="243"/>
      <c r="R912" s="243"/>
      <c r="S912" s="243"/>
      <c r="T912" s="236">
        <f>Заполните_Список!N821</f>
        <v>0</v>
      </c>
      <c r="U912" s="236">
        <f>Заполните_Список!O821</f>
        <v>0</v>
      </c>
      <c r="V912" s="236">
        <f>Заполните_Список!P821</f>
        <v>0</v>
      </c>
      <c r="W912" s="236">
        <f>Заполните_Список!Q821</f>
        <v>0</v>
      </c>
      <c r="X912" s="236">
        <f>Заполните_Список!R821</f>
        <v>0</v>
      </c>
      <c r="Y912" s="236">
        <f>Заполните_Список!S821</f>
        <v>0</v>
      </c>
      <c r="Z912" s="236">
        <f>Заполните_Список!T821</f>
        <v>0</v>
      </c>
      <c r="AA912" s="236">
        <f>Заполните_Список!U821</f>
        <v>0</v>
      </c>
      <c r="AB912" s="236">
        <f>Заполните_Список!V821</f>
        <v>0</v>
      </c>
      <c r="AC912" s="236">
        <f>Заполните_Список!W821</f>
        <v>0</v>
      </c>
      <c r="AD912" s="236">
        <f>Заполните_Список!X821</f>
        <v>0</v>
      </c>
      <c r="AE912" s="236">
        <f>Заполните_Список!Y821</f>
        <v>0</v>
      </c>
      <c r="AF912" s="236">
        <f>Заполните_Список!Z821</f>
        <v>0</v>
      </c>
      <c r="AG912" s="236">
        <f>Заполните_Список!AA821</f>
        <v>0</v>
      </c>
      <c r="AH912" s="236">
        <f>Заполните_Список!AB821</f>
        <v>0</v>
      </c>
      <c r="AI912" s="236">
        <f>Заполните_Список!AC821</f>
        <v>0</v>
      </c>
      <c r="AJ912" s="236">
        <f>Заполните_Список!AD821</f>
        <v>0</v>
      </c>
      <c r="AK912" s="236">
        <f>Заполните_Список!AE821</f>
        <v>0</v>
      </c>
      <c r="AL912" s="236">
        <f>Заполните_Список!AF821</f>
        <v>0</v>
      </c>
      <c r="AM912" s="236">
        <f>Заполните_Список!AG821</f>
        <v>0</v>
      </c>
      <c r="AN912" s="236">
        <f>Заполните_Список!AH821</f>
        <v>0</v>
      </c>
      <c r="AO912" s="236">
        <f>Заполните_Список!AI821</f>
        <v>0</v>
      </c>
      <c r="AP912" s="236">
        <f>Заполните_Список!AJ821</f>
        <v>0</v>
      </c>
      <c r="AQ912" s="236">
        <f>Заполните_Список!AK821</f>
        <v>0</v>
      </c>
    </row>
    <row r="913" spans="1:43" ht="18.75" customHeight="1">
      <c r="A913" s="243">
        <f>Заполните_Список!$B822</f>
        <v>910</v>
      </c>
      <c r="B913" s="244">
        <f>Заполните_Список!$C823</f>
        <v>0</v>
      </c>
      <c r="C913" s="258" t="str">
        <f t="shared" si="45"/>
        <v/>
      </c>
      <c r="D913" s="244">
        <f>Заполните_Список!$G823</f>
        <v>0</v>
      </c>
      <c r="E913" s="236"/>
      <c r="F913" s="243">
        <f t="shared" si="46"/>
        <v>910</v>
      </c>
      <c r="G913" s="236" t="e">
        <f>LEFT(Заполните_Список!$F823,FIND(" ",Заполните_Список!$F823,1)-1)</f>
        <v>#VALUE!</v>
      </c>
      <c r="H913" s="236" t="e">
        <f>MID(Заполните_Список!$F823,FIND(" ",Заполните_Список!$F823,1)+1,(FIND(" ",Заполните_Список!$F823,FIND(" ",Заполните_Список!$F823,1)+1)-FIND(" ",Заполните_Список!$F823,1))-1)</f>
        <v>#VALUE!</v>
      </c>
      <c r="I913" s="236" t="e">
        <f>RIGHT(Заполните_Список!$F823,LEN(Заполните_Список!$F823)-(FIND(" ",Заполните_Список!$F823,FIND(" ",Заполните_Список!$F823,1)+1)))</f>
        <v>#VALUE!</v>
      </c>
      <c r="J913" s="236"/>
      <c r="K913" s="347"/>
      <c r="L913" s="236"/>
      <c r="M913" s="236">
        <f>Заполните_Список!L823</f>
        <v>0</v>
      </c>
      <c r="N913" s="259" t="str">
        <f t="shared" si="47"/>
        <v/>
      </c>
      <c r="O913" s="236">
        <f>Заполните_Список!I823</f>
        <v>0</v>
      </c>
      <c r="P913" s="243"/>
      <c r="Q913" s="243"/>
      <c r="R913" s="243"/>
      <c r="S913" s="243"/>
      <c r="T913" s="236">
        <f>Заполните_Список!N822</f>
        <v>0</v>
      </c>
      <c r="U913" s="236">
        <f>Заполните_Список!O822</f>
        <v>0</v>
      </c>
      <c r="V913" s="236">
        <f>Заполните_Список!P822</f>
        <v>0</v>
      </c>
      <c r="W913" s="236">
        <f>Заполните_Список!Q822</f>
        <v>0</v>
      </c>
      <c r="X913" s="236">
        <f>Заполните_Список!R822</f>
        <v>0</v>
      </c>
      <c r="Y913" s="236">
        <f>Заполните_Список!S822</f>
        <v>0</v>
      </c>
      <c r="Z913" s="236">
        <f>Заполните_Список!T822</f>
        <v>0</v>
      </c>
      <c r="AA913" s="236">
        <f>Заполните_Список!U822</f>
        <v>0</v>
      </c>
      <c r="AB913" s="236">
        <f>Заполните_Список!V822</f>
        <v>0</v>
      </c>
      <c r="AC913" s="236">
        <f>Заполните_Список!W822</f>
        <v>0</v>
      </c>
      <c r="AD913" s="236">
        <f>Заполните_Список!X822</f>
        <v>0</v>
      </c>
      <c r="AE913" s="236">
        <f>Заполните_Список!Y822</f>
        <v>0</v>
      </c>
      <c r="AF913" s="236">
        <f>Заполните_Список!Z822</f>
        <v>0</v>
      </c>
      <c r="AG913" s="236">
        <f>Заполните_Список!AA822</f>
        <v>0</v>
      </c>
      <c r="AH913" s="236">
        <f>Заполните_Список!AB822</f>
        <v>0</v>
      </c>
      <c r="AI913" s="236">
        <f>Заполните_Список!AC822</f>
        <v>0</v>
      </c>
      <c r="AJ913" s="236">
        <f>Заполните_Список!AD822</f>
        <v>0</v>
      </c>
      <c r="AK913" s="236">
        <f>Заполните_Список!AE822</f>
        <v>0</v>
      </c>
      <c r="AL913" s="236">
        <f>Заполните_Список!AF822</f>
        <v>0</v>
      </c>
      <c r="AM913" s="236">
        <f>Заполните_Список!AG822</f>
        <v>0</v>
      </c>
      <c r="AN913" s="236">
        <f>Заполните_Список!AH822</f>
        <v>0</v>
      </c>
      <c r="AO913" s="236">
        <f>Заполните_Список!AI822</f>
        <v>0</v>
      </c>
      <c r="AP913" s="236">
        <f>Заполните_Список!AJ822</f>
        <v>0</v>
      </c>
      <c r="AQ913" s="236">
        <f>Заполните_Список!AK822</f>
        <v>0</v>
      </c>
    </row>
    <row r="914" spans="1:43" ht="18.75" customHeight="1">
      <c r="A914" s="243">
        <f>Заполните_Список!$B823</f>
        <v>911</v>
      </c>
      <c r="B914" s="244">
        <f>Заполните_Список!$C824</f>
        <v>0</v>
      </c>
      <c r="C914" s="258" t="str">
        <f t="shared" si="45"/>
        <v/>
      </c>
      <c r="D914" s="244">
        <f>Заполните_Список!$G824</f>
        <v>0</v>
      </c>
      <c r="E914" s="236"/>
      <c r="F914" s="243">
        <f t="shared" si="46"/>
        <v>911</v>
      </c>
      <c r="G914" s="236" t="e">
        <f>LEFT(Заполните_Список!$F824,FIND(" ",Заполните_Список!$F824,1)-1)</f>
        <v>#VALUE!</v>
      </c>
      <c r="H914" s="236" t="e">
        <f>MID(Заполните_Список!$F824,FIND(" ",Заполните_Список!$F824,1)+1,(FIND(" ",Заполните_Список!$F824,FIND(" ",Заполните_Список!$F824,1)+1)-FIND(" ",Заполните_Список!$F824,1))-1)</f>
        <v>#VALUE!</v>
      </c>
      <c r="I914" s="236" t="e">
        <f>RIGHT(Заполните_Список!$F824,LEN(Заполните_Список!$F824)-(FIND(" ",Заполните_Список!$F824,FIND(" ",Заполните_Список!$F824,1)+1)))</f>
        <v>#VALUE!</v>
      </c>
      <c r="J914" s="236"/>
      <c r="K914" s="347"/>
      <c r="L914" s="236"/>
      <c r="M914" s="236">
        <f>Заполните_Список!L824</f>
        <v>0</v>
      </c>
      <c r="N914" s="259" t="str">
        <f t="shared" si="47"/>
        <v/>
      </c>
      <c r="O914" s="236">
        <f>Заполните_Список!I824</f>
        <v>0</v>
      </c>
      <c r="P914" s="243"/>
      <c r="Q914" s="243"/>
      <c r="R914" s="243"/>
      <c r="S914" s="243"/>
      <c r="T914" s="236">
        <f>Заполните_Список!N823</f>
        <v>0</v>
      </c>
      <c r="U914" s="236">
        <f>Заполните_Список!O823</f>
        <v>0</v>
      </c>
      <c r="V914" s="236">
        <f>Заполните_Список!P823</f>
        <v>0</v>
      </c>
      <c r="W914" s="236">
        <f>Заполните_Список!Q823</f>
        <v>0</v>
      </c>
      <c r="X914" s="236">
        <f>Заполните_Список!R823</f>
        <v>0</v>
      </c>
      <c r="Y914" s="236">
        <f>Заполните_Список!S823</f>
        <v>0</v>
      </c>
      <c r="Z914" s="236">
        <f>Заполните_Список!T823</f>
        <v>0</v>
      </c>
      <c r="AA914" s="236">
        <f>Заполните_Список!U823</f>
        <v>0</v>
      </c>
      <c r="AB914" s="236">
        <f>Заполните_Список!V823</f>
        <v>0</v>
      </c>
      <c r="AC914" s="236">
        <f>Заполните_Список!W823</f>
        <v>0</v>
      </c>
      <c r="AD914" s="236">
        <f>Заполните_Список!X823</f>
        <v>0</v>
      </c>
      <c r="AE914" s="236">
        <f>Заполните_Список!Y823</f>
        <v>0</v>
      </c>
      <c r="AF914" s="236">
        <f>Заполните_Список!Z823</f>
        <v>0</v>
      </c>
      <c r="AG914" s="236">
        <f>Заполните_Список!AA823</f>
        <v>0</v>
      </c>
      <c r="AH914" s="236">
        <f>Заполните_Список!AB823</f>
        <v>0</v>
      </c>
      <c r="AI914" s="236">
        <f>Заполните_Список!AC823</f>
        <v>0</v>
      </c>
      <c r="AJ914" s="236">
        <f>Заполните_Список!AD823</f>
        <v>0</v>
      </c>
      <c r="AK914" s="236">
        <f>Заполните_Список!AE823</f>
        <v>0</v>
      </c>
      <c r="AL914" s="236">
        <f>Заполните_Список!AF823</f>
        <v>0</v>
      </c>
      <c r="AM914" s="236">
        <f>Заполните_Список!AG823</f>
        <v>0</v>
      </c>
      <c r="AN914" s="236">
        <f>Заполните_Список!AH823</f>
        <v>0</v>
      </c>
      <c r="AO914" s="236">
        <f>Заполните_Список!AI823</f>
        <v>0</v>
      </c>
      <c r="AP914" s="236">
        <f>Заполните_Список!AJ823</f>
        <v>0</v>
      </c>
      <c r="AQ914" s="236">
        <f>Заполните_Список!AK823</f>
        <v>0</v>
      </c>
    </row>
    <row r="915" spans="1:43" ht="18.75" customHeight="1">
      <c r="A915" s="243">
        <f>Заполните_Список!$B824</f>
        <v>912</v>
      </c>
      <c r="B915" s="244">
        <f>Заполните_Список!$C825</f>
        <v>0</v>
      </c>
      <c r="C915" s="258" t="str">
        <f t="shared" si="45"/>
        <v/>
      </c>
      <c r="D915" s="244">
        <f>Заполните_Список!$G825</f>
        <v>0</v>
      </c>
      <c r="E915" s="236"/>
      <c r="F915" s="243">
        <f t="shared" si="46"/>
        <v>912</v>
      </c>
      <c r="G915" s="236" t="e">
        <f>LEFT(Заполните_Список!$F825,FIND(" ",Заполните_Список!$F825,1)-1)</f>
        <v>#VALUE!</v>
      </c>
      <c r="H915" s="236" t="e">
        <f>MID(Заполните_Список!$F825,FIND(" ",Заполните_Список!$F825,1)+1,(FIND(" ",Заполните_Список!$F825,FIND(" ",Заполните_Список!$F825,1)+1)-FIND(" ",Заполните_Список!$F825,1))-1)</f>
        <v>#VALUE!</v>
      </c>
      <c r="I915" s="236" t="e">
        <f>RIGHT(Заполните_Список!$F825,LEN(Заполните_Список!$F825)-(FIND(" ",Заполните_Список!$F825,FIND(" ",Заполните_Список!$F825,1)+1)))</f>
        <v>#VALUE!</v>
      </c>
      <c r="J915" s="236"/>
      <c r="K915" s="347"/>
      <c r="L915" s="236"/>
      <c r="M915" s="236">
        <f>Заполните_Список!L825</f>
        <v>0</v>
      </c>
      <c r="N915" s="259" t="str">
        <f t="shared" si="47"/>
        <v/>
      </c>
      <c r="O915" s="236">
        <f>Заполните_Список!I825</f>
        <v>0</v>
      </c>
      <c r="P915" s="243"/>
      <c r="Q915" s="243"/>
      <c r="R915" s="243"/>
      <c r="S915" s="243"/>
      <c r="T915" s="236">
        <f>Заполните_Список!N824</f>
        <v>0</v>
      </c>
      <c r="U915" s="236">
        <f>Заполните_Список!O824</f>
        <v>0</v>
      </c>
      <c r="V915" s="236">
        <f>Заполните_Список!P824</f>
        <v>0</v>
      </c>
      <c r="W915" s="236">
        <f>Заполните_Список!Q824</f>
        <v>0</v>
      </c>
      <c r="X915" s="236">
        <f>Заполните_Список!R824</f>
        <v>0</v>
      </c>
      <c r="Y915" s="236">
        <f>Заполните_Список!S824</f>
        <v>0</v>
      </c>
      <c r="Z915" s="236">
        <f>Заполните_Список!T824</f>
        <v>0</v>
      </c>
      <c r="AA915" s="236">
        <f>Заполните_Список!U824</f>
        <v>0</v>
      </c>
      <c r="AB915" s="236">
        <f>Заполните_Список!V824</f>
        <v>0</v>
      </c>
      <c r="AC915" s="236">
        <f>Заполните_Список!W824</f>
        <v>0</v>
      </c>
      <c r="AD915" s="236">
        <f>Заполните_Список!X824</f>
        <v>0</v>
      </c>
      <c r="AE915" s="236">
        <f>Заполните_Список!Y824</f>
        <v>0</v>
      </c>
      <c r="AF915" s="236">
        <f>Заполните_Список!Z824</f>
        <v>0</v>
      </c>
      <c r="AG915" s="236">
        <f>Заполните_Список!AA824</f>
        <v>0</v>
      </c>
      <c r="AH915" s="236">
        <f>Заполните_Список!AB824</f>
        <v>0</v>
      </c>
      <c r="AI915" s="236">
        <f>Заполните_Список!AC824</f>
        <v>0</v>
      </c>
      <c r="AJ915" s="236">
        <f>Заполните_Список!AD824</f>
        <v>0</v>
      </c>
      <c r="AK915" s="236">
        <f>Заполните_Список!AE824</f>
        <v>0</v>
      </c>
      <c r="AL915" s="236">
        <f>Заполните_Список!AF824</f>
        <v>0</v>
      </c>
      <c r="AM915" s="236">
        <f>Заполните_Список!AG824</f>
        <v>0</v>
      </c>
      <c r="AN915" s="236">
        <f>Заполните_Список!AH824</f>
        <v>0</v>
      </c>
      <c r="AO915" s="236">
        <f>Заполните_Список!AI824</f>
        <v>0</v>
      </c>
      <c r="AP915" s="236">
        <f>Заполните_Список!AJ824</f>
        <v>0</v>
      </c>
      <c r="AQ915" s="236">
        <f>Заполните_Список!AK824</f>
        <v>0</v>
      </c>
    </row>
    <row r="916" spans="1:43" ht="18.75" customHeight="1">
      <c r="A916" s="243">
        <f>Заполните_Список!$B825</f>
        <v>913</v>
      </c>
      <c r="B916" s="244">
        <f>Заполните_Список!$C826</f>
        <v>0</v>
      </c>
      <c r="C916" s="258" t="str">
        <f t="shared" si="45"/>
        <v/>
      </c>
      <c r="D916" s="244">
        <f>Заполните_Список!$G826</f>
        <v>0</v>
      </c>
      <c r="E916" s="236"/>
      <c r="F916" s="243">
        <f t="shared" si="46"/>
        <v>913</v>
      </c>
      <c r="G916" s="236" t="e">
        <f>LEFT(Заполните_Список!$F826,FIND(" ",Заполните_Список!$F826,1)-1)</f>
        <v>#VALUE!</v>
      </c>
      <c r="H916" s="236" t="e">
        <f>MID(Заполните_Список!$F826,FIND(" ",Заполните_Список!$F826,1)+1,(FIND(" ",Заполните_Список!$F826,FIND(" ",Заполните_Список!$F826,1)+1)-FIND(" ",Заполните_Список!$F826,1))-1)</f>
        <v>#VALUE!</v>
      </c>
      <c r="I916" s="236" t="e">
        <f>RIGHT(Заполните_Список!$F826,LEN(Заполните_Список!$F826)-(FIND(" ",Заполните_Список!$F826,FIND(" ",Заполните_Список!$F826,1)+1)))</f>
        <v>#VALUE!</v>
      </c>
      <c r="J916" s="236"/>
      <c r="K916" s="347"/>
      <c r="L916" s="236"/>
      <c r="M916" s="236">
        <f>Заполните_Список!L826</f>
        <v>0</v>
      </c>
      <c r="N916" s="259" t="str">
        <f t="shared" si="47"/>
        <v/>
      </c>
      <c r="O916" s="236">
        <f>Заполните_Список!I826</f>
        <v>0</v>
      </c>
      <c r="P916" s="243"/>
      <c r="Q916" s="243"/>
      <c r="R916" s="243"/>
      <c r="S916" s="243"/>
      <c r="T916" s="236">
        <f>Заполните_Список!N825</f>
        <v>0</v>
      </c>
      <c r="U916" s="236">
        <f>Заполните_Список!O825</f>
        <v>0</v>
      </c>
      <c r="V916" s="236">
        <f>Заполните_Список!P825</f>
        <v>0</v>
      </c>
      <c r="W916" s="236">
        <f>Заполните_Список!Q825</f>
        <v>0</v>
      </c>
      <c r="X916" s="236">
        <f>Заполните_Список!R825</f>
        <v>0</v>
      </c>
      <c r="Y916" s="236">
        <f>Заполните_Список!S825</f>
        <v>0</v>
      </c>
      <c r="Z916" s="236">
        <f>Заполните_Список!T825</f>
        <v>0</v>
      </c>
      <c r="AA916" s="236">
        <f>Заполните_Список!U825</f>
        <v>0</v>
      </c>
      <c r="AB916" s="236">
        <f>Заполните_Список!V825</f>
        <v>0</v>
      </c>
      <c r="AC916" s="236">
        <f>Заполните_Список!W825</f>
        <v>0</v>
      </c>
      <c r="AD916" s="236">
        <f>Заполните_Список!X825</f>
        <v>0</v>
      </c>
      <c r="AE916" s="236">
        <f>Заполните_Список!Y825</f>
        <v>0</v>
      </c>
      <c r="AF916" s="236">
        <f>Заполните_Список!Z825</f>
        <v>0</v>
      </c>
      <c r="AG916" s="236">
        <f>Заполните_Список!AA825</f>
        <v>0</v>
      </c>
      <c r="AH916" s="236">
        <f>Заполните_Список!AB825</f>
        <v>0</v>
      </c>
      <c r="AI916" s="236">
        <f>Заполните_Список!AC825</f>
        <v>0</v>
      </c>
      <c r="AJ916" s="236">
        <f>Заполните_Список!AD825</f>
        <v>0</v>
      </c>
      <c r="AK916" s="236">
        <f>Заполните_Список!AE825</f>
        <v>0</v>
      </c>
      <c r="AL916" s="236">
        <f>Заполните_Список!AF825</f>
        <v>0</v>
      </c>
      <c r="AM916" s="236">
        <f>Заполните_Список!AG825</f>
        <v>0</v>
      </c>
      <c r="AN916" s="236">
        <f>Заполните_Список!AH825</f>
        <v>0</v>
      </c>
      <c r="AO916" s="236">
        <f>Заполните_Список!AI825</f>
        <v>0</v>
      </c>
      <c r="AP916" s="236">
        <f>Заполните_Список!AJ825</f>
        <v>0</v>
      </c>
      <c r="AQ916" s="236">
        <f>Заполните_Список!AK825</f>
        <v>0</v>
      </c>
    </row>
    <row r="917" spans="1:43" ht="18.75" customHeight="1">
      <c r="A917" s="243">
        <f>Заполните_Список!$B826</f>
        <v>914</v>
      </c>
      <c r="B917" s="244">
        <f>Заполните_Список!$C827</f>
        <v>0</v>
      </c>
      <c r="C917" s="258" t="str">
        <f t="shared" si="45"/>
        <v/>
      </c>
      <c r="D917" s="244">
        <f>Заполните_Список!$G827</f>
        <v>0</v>
      </c>
      <c r="E917" s="236"/>
      <c r="F917" s="243">
        <f t="shared" si="46"/>
        <v>914</v>
      </c>
      <c r="G917" s="236" t="e">
        <f>LEFT(Заполните_Список!$F827,FIND(" ",Заполните_Список!$F827,1)-1)</f>
        <v>#VALUE!</v>
      </c>
      <c r="H917" s="236" t="e">
        <f>MID(Заполните_Список!$F827,FIND(" ",Заполните_Список!$F827,1)+1,(FIND(" ",Заполните_Список!$F827,FIND(" ",Заполните_Список!$F827,1)+1)-FIND(" ",Заполните_Список!$F827,1))-1)</f>
        <v>#VALUE!</v>
      </c>
      <c r="I917" s="236" t="e">
        <f>RIGHT(Заполните_Список!$F827,LEN(Заполните_Список!$F827)-(FIND(" ",Заполните_Список!$F827,FIND(" ",Заполните_Список!$F827,1)+1)))</f>
        <v>#VALUE!</v>
      </c>
      <c r="J917" s="236"/>
      <c r="K917" s="347"/>
      <c r="L917" s="236"/>
      <c r="M917" s="236">
        <f>Заполните_Список!L827</f>
        <v>0</v>
      </c>
      <c r="N917" s="259" t="str">
        <f t="shared" si="47"/>
        <v/>
      </c>
      <c r="O917" s="236">
        <f>Заполните_Список!I827</f>
        <v>0</v>
      </c>
      <c r="P917" s="243"/>
      <c r="Q917" s="243"/>
      <c r="R917" s="243"/>
      <c r="S917" s="243"/>
      <c r="T917" s="236">
        <f>Заполните_Список!N826</f>
        <v>0</v>
      </c>
      <c r="U917" s="236">
        <f>Заполните_Список!O826</f>
        <v>0</v>
      </c>
      <c r="V917" s="236">
        <f>Заполните_Список!P826</f>
        <v>0</v>
      </c>
      <c r="W917" s="236">
        <f>Заполните_Список!Q826</f>
        <v>0</v>
      </c>
      <c r="X917" s="236">
        <f>Заполните_Список!R826</f>
        <v>0</v>
      </c>
      <c r="Y917" s="236">
        <f>Заполните_Список!S826</f>
        <v>0</v>
      </c>
      <c r="Z917" s="236">
        <f>Заполните_Список!T826</f>
        <v>0</v>
      </c>
      <c r="AA917" s="236">
        <f>Заполните_Список!U826</f>
        <v>0</v>
      </c>
      <c r="AB917" s="236">
        <f>Заполните_Список!V826</f>
        <v>0</v>
      </c>
      <c r="AC917" s="236">
        <f>Заполните_Список!W826</f>
        <v>0</v>
      </c>
      <c r="AD917" s="236">
        <f>Заполните_Список!X826</f>
        <v>0</v>
      </c>
      <c r="AE917" s="236">
        <f>Заполните_Список!Y826</f>
        <v>0</v>
      </c>
      <c r="AF917" s="236">
        <f>Заполните_Список!Z826</f>
        <v>0</v>
      </c>
      <c r="AG917" s="236">
        <f>Заполните_Список!AA826</f>
        <v>0</v>
      </c>
      <c r="AH917" s="236">
        <f>Заполните_Список!AB826</f>
        <v>0</v>
      </c>
      <c r="AI917" s="236">
        <f>Заполните_Список!AC826</f>
        <v>0</v>
      </c>
      <c r="AJ917" s="236">
        <f>Заполните_Список!AD826</f>
        <v>0</v>
      </c>
      <c r="AK917" s="236">
        <f>Заполните_Список!AE826</f>
        <v>0</v>
      </c>
      <c r="AL917" s="236">
        <f>Заполните_Список!AF826</f>
        <v>0</v>
      </c>
      <c r="AM917" s="236">
        <f>Заполните_Список!AG826</f>
        <v>0</v>
      </c>
      <c r="AN917" s="236">
        <f>Заполните_Список!AH826</f>
        <v>0</v>
      </c>
      <c r="AO917" s="236">
        <f>Заполните_Список!AI826</f>
        <v>0</v>
      </c>
      <c r="AP917" s="236">
        <f>Заполните_Список!AJ826</f>
        <v>0</v>
      </c>
      <c r="AQ917" s="236">
        <f>Заполните_Список!AK826</f>
        <v>0</v>
      </c>
    </row>
    <row r="918" spans="1:43" ht="18.75" customHeight="1">
      <c r="A918" s="243">
        <f>Заполните_Список!$B827</f>
        <v>915</v>
      </c>
      <c r="B918" s="244">
        <f>Заполните_Список!$C828</f>
        <v>0</v>
      </c>
      <c r="C918" s="258" t="str">
        <f t="shared" si="45"/>
        <v/>
      </c>
      <c r="D918" s="244">
        <f>Заполните_Список!$G828</f>
        <v>0</v>
      </c>
      <c r="E918" s="236"/>
      <c r="F918" s="243">
        <f t="shared" si="46"/>
        <v>915</v>
      </c>
      <c r="G918" s="236" t="e">
        <f>LEFT(Заполните_Список!$F828,FIND(" ",Заполните_Список!$F828,1)-1)</f>
        <v>#VALUE!</v>
      </c>
      <c r="H918" s="236" t="e">
        <f>MID(Заполните_Список!$F828,FIND(" ",Заполните_Список!$F828,1)+1,(FIND(" ",Заполните_Список!$F828,FIND(" ",Заполните_Список!$F828,1)+1)-FIND(" ",Заполните_Список!$F828,1))-1)</f>
        <v>#VALUE!</v>
      </c>
      <c r="I918" s="236" t="e">
        <f>RIGHT(Заполните_Список!$F828,LEN(Заполните_Список!$F828)-(FIND(" ",Заполните_Список!$F828,FIND(" ",Заполните_Список!$F828,1)+1)))</f>
        <v>#VALUE!</v>
      </c>
      <c r="J918" s="236"/>
      <c r="K918" s="347"/>
      <c r="L918" s="236"/>
      <c r="M918" s="236">
        <f>Заполните_Список!L828</f>
        <v>0</v>
      </c>
      <c r="N918" s="259" t="str">
        <f t="shared" si="47"/>
        <v/>
      </c>
      <c r="O918" s="236">
        <f>Заполните_Список!I828</f>
        <v>0</v>
      </c>
      <c r="P918" s="243"/>
      <c r="Q918" s="243"/>
      <c r="R918" s="243"/>
      <c r="S918" s="243"/>
      <c r="T918" s="236">
        <f>Заполните_Список!N827</f>
        <v>0</v>
      </c>
      <c r="U918" s="236">
        <f>Заполните_Список!O827</f>
        <v>0</v>
      </c>
      <c r="V918" s="236">
        <f>Заполните_Список!P827</f>
        <v>0</v>
      </c>
      <c r="W918" s="236">
        <f>Заполните_Список!Q827</f>
        <v>0</v>
      </c>
      <c r="X918" s="236">
        <f>Заполните_Список!R827</f>
        <v>0</v>
      </c>
      <c r="Y918" s="236">
        <f>Заполните_Список!S827</f>
        <v>0</v>
      </c>
      <c r="Z918" s="236">
        <f>Заполните_Список!T827</f>
        <v>0</v>
      </c>
      <c r="AA918" s="236">
        <f>Заполните_Список!U827</f>
        <v>0</v>
      </c>
      <c r="AB918" s="236">
        <f>Заполните_Список!V827</f>
        <v>0</v>
      </c>
      <c r="AC918" s="236">
        <f>Заполните_Список!W827</f>
        <v>0</v>
      </c>
      <c r="AD918" s="236">
        <f>Заполните_Список!X827</f>
        <v>0</v>
      </c>
      <c r="AE918" s="236">
        <f>Заполните_Список!Y827</f>
        <v>0</v>
      </c>
      <c r="AF918" s="236">
        <f>Заполните_Список!Z827</f>
        <v>0</v>
      </c>
      <c r="AG918" s="236">
        <f>Заполните_Список!AA827</f>
        <v>0</v>
      </c>
      <c r="AH918" s="236">
        <f>Заполните_Список!AB827</f>
        <v>0</v>
      </c>
      <c r="AI918" s="236">
        <f>Заполните_Список!AC827</f>
        <v>0</v>
      </c>
      <c r="AJ918" s="236">
        <f>Заполните_Список!AD827</f>
        <v>0</v>
      </c>
      <c r="AK918" s="236">
        <f>Заполните_Список!AE827</f>
        <v>0</v>
      </c>
      <c r="AL918" s="236">
        <f>Заполните_Список!AF827</f>
        <v>0</v>
      </c>
      <c r="AM918" s="236">
        <f>Заполните_Список!AG827</f>
        <v>0</v>
      </c>
      <c r="AN918" s="236">
        <f>Заполните_Список!AH827</f>
        <v>0</v>
      </c>
      <c r="AO918" s="236">
        <f>Заполните_Список!AI827</f>
        <v>0</v>
      </c>
      <c r="AP918" s="236">
        <f>Заполните_Список!AJ827</f>
        <v>0</v>
      </c>
      <c r="AQ918" s="236">
        <f>Заполните_Список!AK827</f>
        <v>0</v>
      </c>
    </row>
    <row r="919" spans="1:43" ht="18.75" customHeight="1">
      <c r="A919" s="243">
        <f>Заполните_Список!$B828</f>
        <v>916</v>
      </c>
      <c r="B919" s="244">
        <f>Заполните_Список!$C829</f>
        <v>0</v>
      </c>
      <c r="C919" s="258" t="str">
        <f t="shared" si="45"/>
        <v/>
      </c>
      <c r="D919" s="244">
        <f>Заполните_Список!$G829</f>
        <v>0</v>
      </c>
      <c r="E919" s="236"/>
      <c r="F919" s="243">
        <f t="shared" si="46"/>
        <v>916</v>
      </c>
      <c r="G919" s="236" t="e">
        <f>LEFT(Заполните_Список!$F829,FIND(" ",Заполните_Список!$F829,1)-1)</f>
        <v>#VALUE!</v>
      </c>
      <c r="H919" s="236" t="e">
        <f>MID(Заполните_Список!$F829,FIND(" ",Заполните_Список!$F829,1)+1,(FIND(" ",Заполните_Список!$F829,FIND(" ",Заполните_Список!$F829,1)+1)-FIND(" ",Заполните_Список!$F829,1))-1)</f>
        <v>#VALUE!</v>
      </c>
      <c r="I919" s="236" t="e">
        <f>RIGHT(Заполните_Список!$F829,LEN(Заполните_Список!$F829)-(FIND(" ",Заполните_Список!$F829,FIND(" ",Заполните_Список!$F829,1)+1)))</f>
        <v>#VALUE!</v>
      </c>
      <c r="J919" s="236"/>
      <c r="K919" s="347"/>
      <c r="L919" s="236"/>
      <c r="M919" s="236">
        <f>Заполните_Список!L829</f>
        <v>0</v>
      </c>
      <c r="N919" s="259" t="str">
        <f t="shared" si="47"/>
        <v/>
      </c>
      <c r="O919" s="236">
        <f>Заполните_Список!I829</f>
        <v>0</v>
      </c>
      <c r="P919" s="243"/>
      <c r="Q919" s="243"/>
      <c r="R919" s="243"/>
      <c r="S919" s="243"/>
      <c r="T919" s="236">
        <f>Заполните_Список!N828</f>
        <v>0</v>
      </c>
      <c r="U919" s="236">
        <f>Заполните_Список!O828</f>
        <v>0</v>
      </c>
      <c r="V919" s="236">
        <f>Заполните_Список!P828</f>
        <v>0</v>
      </c>
      <c r="W919" s="236">
        <f>Заполните_Список!Q828</f>
        <v>0</v>
      </c>
      <c r="X919" s="236">
        <f>Заполните_Список!R828</f>
        <v>0</v>
      </c>
      <c r="Y919" s="236">
        <f>Заполните_Список!S828</f>
        <v>0</v>
      </c>
      <c r="Z919" s="236">
        <f>Заполните_Список!T828</f>
        <v>0</v>
      </c>
      <c r="AA919" s="236">
        <f>Заполните_Список!U828</f>
        <v>0</v>
      </c>
      <c r="AB919" s="236">
        <f>Заполните_Список!V828</f>
        <v>0</v>
      </c>
      <c r="AC919" s="236">
        <f>Заполните_Список!W828</f>
        <v>0</v>
      </c>
      <c r="AD919" s="236">
        <f>Заполните_Список!X828</f>
        <v>0</v>
      </c>
      <c r="AE919" s="236">
        <f>Заполните_Список!Y828</f>
        <v>0</v>
      </c>
      <c r="AF919" s="236">
        <f>Заполните_Список!Z828</f>
        <v>0</v>
      </c>
      <c r="AG919" s="236">
        <f>Заполните_Список!AA828</f>
        <v>0</v>
      </c>
      <c r="AH919" s="236">
        <f>Заполните_Список!AB828</f>
        <v>0</v>
      </c>
      <c r="AI919" s="236">
        <f>Заполните_Список!AC828</f>
        <v>0</v>
      </c>
      <c r="AJ919" s="236">
        <f>Заполните_Список!AD828</f>
        <v>0</v>
      </c>
      <c r="AK919" s="236">
        <f>Заполните_Список!AE828</f>
        <v>0</v>
      </c>
      <c r="AL919" s="236">
        <f>Заполните_Список!AF828</f>
        <v>0</v>
      </c>
      <c r="AM919" s="236">
        <f>Заполните_Список!AG828</f>
        <v>0</v>
      </c>
      <c r="AN919" s="236">
        <f>Заполните_Список!AH828</f>
        <v>0</v>
      </c>
      <c r="AO919" s="236">
        <f>Заполните_Список!AI828</f>
        <v>0</v>
      </c>
      <c r="AP919" s="236">
        <f>Заполните_Список!AJ828</f>
        <v>0</v>
      </c>
      <c r="AQ919" s="236">
        <f>Заполните_Список!AK828</f>
        <v>0</v>
      </c>
    </row>
    <row r="920" spans="1:43" ht="18.75" customHeight="1">
      <c r="A920" s="243">
        <f>Заполните_Список!$B829</f>
        <v>917</v>
      </c>
      <c r="B920" s="244">
        <f>Заполните_Список!$C830</f>
        <v>0</v>
      </c>
      <c r="C920" s="258" t="str">
        <f t="shared" si="45"/>
        <v/>
      </c>
      <c r="D920" s="244">
        <f>Заполните_Список!$G830</f>
        <v>0</v>
      </c>
      <c r="E920" s="236"/>
      <c r="F920" s="243">
        <f t="shared" si="46"/>
        <v>917</v>
      </c>
      <c r="G920" s="236" t="e">
        <f>LEFT(Заполните_Список!$F830,FIND(" ",Заполните_Список!$F830,1)-1)</f>
        <v>#VALUE!</v>
      </c>
      <c r="H920" s="236" t="e">
        <f>MID(Заполните_Список!$F830,FIND(" ",Заполните_Список!$F830,1)+1,(FIND(" ",Заполните_Список!$F830,FIND(" ",Заполните_Список!$F830,1)+1)-FIND(" ",Заполните_Список!$F830,1))-1)</f>
        <v>#VALUE!</v>
      </c>
      <c r="I920" s="236" t="e">
        <f>RIGHT(Заполните_Список!$F830,LEN(Заполните_Список!$F830)-(FIND(" ",Заполните_Список!$F830,FIND(" ",Заполните_Список!$F830,1)+1)))</f>
        <v>#VALUE!</v>
      </c>
      <c r="J920" s="236"/>
      <c r="K920" s="347"/>
      <c r="L920" s="236"/>
      <c r="M920" s="236">
        <f>Заполните_Список!L830</f>
        <v>0</v>
      </c>
      <c r="N920" s="259" t="str">
        <f t="shared" si="47"/>
        <v/>
      </c>
      <c r="O920" s="236">
        <f>Заполните_Список!I830</f>
        <v>0</v>
      </c>
      <c r="P920" s="243"/>
      <c r="Q920" s="243"/>
      <c r="R920" s="243"/>
      <c r="S920" s="243"/>
      <c r="T920" s="236">
        <f>Заполните_Список!N829</f>
        <v>0</v>
      </c>
      <c r="U920" s="236">
        <f>Заполните_Список!O829</f>
        <v>0</v>
      </c>
      <c r="V920" s="236">
        <f>Заполните_Список!P829</f>
        <v>0</v>
      </c>
      <c r="W920" s="236">
        <f>Заполните_Список!Q829</f>
        <v>0</v>
      </c>
      <c r="X920" s="236">
        <f>Заполните_Список!R829</f>
        <v>0</v>
      </c>
      <c r="Y920" s="236">
        <f>Заполните_Список!S829</f>
        <v>0</v>
      </c>
      <c r="Z920" s="236">
        <f>Заполните_Список!T829</f>
        <v>0</v>
      </c>
      <c r="AA920" s="236">
        <f>Заполните_Список!U829</f>
        <v>0</v>
      </c>
      <c r="AB920" s="236">
        <f>Заполните_Список!V829</f>
        <v>0</v>
      </c>
      <c r="AC920" s="236">
        <f>Заполните_Список!W829</f>
        <v>0</v>
      </c>
      <c r="AD920" s="236">
        <f>Заполните_Список!X829</f>
        <v>0</v>
      </c>
      <c r="AE920" s="236">
        <f>Заполните_Список!Y829</f>
        <v>0</v>
      </c>
      <c r="AF920" s="236">
        <f>Заполните_Список!Z829</f>
        <v>0</v>
      </c>
      <c r="AG920" s="236">
        <f>Заполните_Список!AA829</f>
        <v>0</v>
      </c>
      <c r="AH920" s="236">
        <f>Заполните_Список!AB829</f>
        <v>0</v>
      </c>
      <c r="AI920" s="236">
        <f>Заполните_Список!AC829</f>
        <v>0</v>
      </c>
      <c r="AJ920" s="236">
        <f>Заполните_Список!AD829</f>
        <v>0</v>
      </c>
      <c r="AK920" s="236">
        <f>Заполните_Список!AE829</f>
        <v>0</v>
      </c>
      <c r="AL920" s="236">
        <f>Заполните_Список!AF829</f>
        <v>0</v>
      </c>
      <c r="AM920" s="236">
        <f>Заполните_Список!AG829</f>
        <v>0</v>
      </c>
      <c r="AN920" s="236">
        <f>Заполните_Список!AH829</f>
        <v>0</v>
      </c>
      <c r="AO920" s="236">
        <f>Заполните_Список!AI829</f>
        <v>0</v>
      </c>
      <c r="AP920" s="236">
        <f>Заполните_Список!AJ829</f>
        <v>0</v>
      </c>
      <c r="AQ920" s="236">
        <f>Заполните_Список!AK829</f>
        <v>0</v>
      </c>
    </row>
    <row r="921" spans="1:43" ht="18.75" customHeight="1">
      <c r="A921" s="243">
        <f>Заполните_Список!$B830</f>
        <v>918</v>
      </c>
      <c r="B921" s="244">
        <f>Заполните_Список!$C831</f>
        <v>0</v>
      </c>
      <c r="C921" s="258" t="str">
        <f t="shared" si="45"/>
        <v/>
      </c>
      <c r="D921" s="244">
        <f>Заполните_Список!$G831</f>
        <v>0</v>
      </c>
      <c r="E921" s="236"/>
      <c r="F921" s="243">
        <f t="shared" si="46"/>
        <v>918</v>
      </c>
      <c r="G921" s="236" t="e">
        <f>LEFT(Заполните_Список!$F831,FIND(" ",Заполните_Список!$F831,1)-1)</f>
        <v>#VALUE!</v>
      </c>
      <c r="H921" s="236" t="e">
        <f>MID(Заполните_Список!$F831,FIND(" ",Заполните_Список!$F831,1)+1,(FIND(" ",Заполните_Список!$F831,FIND(" ",Заполните_Список!$F831,1)+1)-FIND(" ",Заполните_Список!$F831,1))-1)</f>
        <v>#VALUE!</v>
      </c>
      <c r="I921" s="236" t="e">
        <f>RIGHT(Заполните_Список!$F831,LEN(Заполните_Список!$F831)-(FIND(" ",Заполните_Список!$F831,FIND(" ",Заполните_Список!$F831,1)+1)))</f>
        <v>#VALUE!</v>
      </c>
      <c r="J921" s="236"/>
      <c r="K921" s="347"/>
      <c r="L921" s="236"/>
      <c r="M921" s="236">
        <f>Заполните_Список!L831</f>
        <v>0</v>
      </c>
      <c r="N921" s="259" t="str">
        <f t="shared" si="47"/>
        <v/>
      </c>
      <c r="O921" s="236">
        <f>Заполните_Список!I831</f>
        <v>0</v>
      </c>
      <c r="P921" s="243"/>
      <c r="Q921" s="243"/>
      <c r="R921" s="243"/>
      <c r="S921" s="243"/>
      <c r="T921" s="236">
        <f>Заполните_Список!N830</f>
        <v>0</v>
      </c>
      <c r="U921" s="236">
        <f>Заполните_Список!O830</f>
        <v>0</v>
      </c>
      <c r="V921" s="236">
        <f>Заполните_Список!P830</f>
        <v>0</v>
      </c>
      <c r="W921" s="236">
        <f>Заполните_Список!Q830</f>
        <v>0</v>
      </c>
      <c r="X921" s="236">
        <f>Заполните_Список!R830</f>
        <v>0</v>
      </c>
      <c r="Y921" s="236">
        <f>Заполните_Список!S830</f>
        <v>0</v>
      </c>
      <c r="Z921" s="236">
        <f>Заполните_Список!T830</f>
        <v>0</v>
      </c>
      <c r="AA921" s="236">
        <f>Заполните_Список!U830</f>
        <v>0</v>
      </c>
      <c r="AB921" s="236">
        <f>Заполните_Список!V830</f>
        <v>0</v>
      </c>
      <c r="AC921" s="236">
        <f>Заполните_Список!W830</f>
        <v>0</v>
      </c>
      <c r="AD921" s="236">
        <f>Заполните_Список!X830</f>
        <v>0</v>
      </c>
      <c r="AE921" s="236">
        <f>Заполните_Список!Y830</f>
        <v>0</v>
      </c>
      <c r="AF921" s="236">
        <f>Заполните_Список!Z830</f>
        <v>0</v>
      </c>
      <c r="AG921" s="236">
        <f>Заполните_Список!AA830</f>
        <v>0</v>
      </c>
      <c r="AH921" s="236">
        <f>Заполните_Список!AB830</f>
        <v>0</v>
      </c>
      <c r="AI921" s="236">
        <f>Заполните_Список!AC830</f>
        <v>0</v>
      </c>
      <c r="AJ921" s="236">
        <f>Заполните_Список!AD830</f>
        <v>0</v>
      </c>
      <c r="AK921" s="236">
        <f>Заполните_Список!AE830</f>
        <v>0</v>
      </c>
      <c r="AL921" s="236">
        <f>Заполните_Список!AF830</f>
        <v>0</v>
      </c>
      <c r="AM921" s="236">
        <f>Заполните_Список!AG830</f>
        <v>0</v>
      </c>
      <c r="AN921" s="236">
        <f>Заполните_Список!AH830</f>
        <v>0</v>
      </c>
      <c r="AO921" s="236">
        <f>Заполните_Список!AI830</f>
        <v>0</v>
      </c>
      <c r="AP921" s="236">
        <f>Заполните_Список!AJ830</f>
        <v>0</v>
      </c>
      <c r="AQ921" s="236">
        <f>Заполните_Список!AK830</f>
        <v>0</v>
      </c>
    </row>
    <row r="922" spans="1:43" ht="18.75" customHeight="1">
      <c r="A922" s="243">
        <f>Заполните_Список!$B831</f>
        <v>919</v>
      </c>
      <c r="B922" s="244">
        <f>Заполните_Список!$C832</f>
        <v>0</v>
      </c>
      <c r="C922" s="258" t="str">
        <f t="shared" si="45"/>
        <v/>
      </c>
      <c r="D922" s="244">
        <f>Заполните_Список!$G832</f>
        <v>0</v>
      </c>
      <c r="E922" s="236"/>
      <c r="F922" s="243">
        <f t="shared" si="46"/>
        <v>919</v>
      </c>
      <c r="G922" s="236" t="e">
        <f>LEFT(Заполните_Список!$F832,FIND(" ",Заполните_Список!$F832,1)-1)</f>
        <v>#VALUE!</v>
      </c>
      <c r="H922" s="236" t="e">
        <f>MID(Заполните_Список!$F832,FIND(" ",Заполните_Список!$F832,1)+1,(FIND(" ",Заполните_Список!$F832,FIND(" ",Заполните_Список!$F832,1)+1)-FIND(" ",Заполните_Список!$F832,1))-1)</f>
        <v>#VALUE!</v>
      </c>
      <c r="I922" s="236" t="e">
        <f>RIGHT(Заполните_Список!$F832,LEN(Заполните_Список!$F832)-(FIND(" ",Заполните_Список!$F832,FIND(" ",Заполните_Список!$F832,1)+1)))</f>
        <v>#VALUE!</v>
      </c>
      <c r="J922" s="236"/>
      <c r="K922" s="347"/>
      <c r="L922" s="236"/>
      <c r="M922" s="236">
        <f>Заполните_Список!L832</f>
        <v>0</v>
      </c>
      <c r="N922" s="259" t="str">
        <f t="shared" si="47"/>
        <v/>
      </c>
      <c r="O922" s="236">
        <f>Заполните_Список!I832</f>
        <v>0</v>
      </c>
      <c r="P922" s="243"/>
      <c r="Q922" s="243"/>
      <c r="R922" s="243"/>
      <c r="S922" s="243"/>
      <c r="T922" s="236">
        <f>Заполните_Список!N831</f>
        <v>0</v>
      </c>
      <c r="U922" s="236">
        <f>Заполните_Список!O831</f>
        <v>0</v>
      </c>
      <c r="V922" s="236">
        <f>Заполните_Список!P831</f>
        <v>0</v>
      </c>
      <c r="W922" s="236">
        <f>Заполните_Список!Q831</f>
        <v>0</v>
      </c>
      <c r="X922" s="236">
        <f>Заполните_Список!R831</f>
        <v>0</v>
      </c>
      <c r="Y922" s="236">
        <f>Заполните_Список!S831</f>
        <v>0</v>
      </c>
      <c r="Z922" s="236">
        <f>Заполните_Список!T831</f>
        <v>0</v>
      </c>
      <c r="AA922" s="236">
        <f>Заполните_Список!U831</f>
        <v>0</v>
      </c>
      <c r="AB922" s="236">
        <f>Заполните_Список!V831</f>
        <v>0</v>
      </c>
      <c r="AC922" s="236">
        <f>Заполните_Список!W831</f>
        <v>0</v>
      </c>
      <c r="AD922" s="236">
        <f>Заполните_Список!X831</f>
        <v>0</v>
      </c>
      <c r="AE922" s="236">
        <f>Заполните_Список!Y831</f>
        <v>0</v>
      </c>
      <c r="AF922" s="236">
        <f>Заполните_Список!Z831</f>
        <v>0</v>
      </c>
      <c r="AG922" s="236">
        <f>Заполните_Список!AA831</f>
        <v>0</v>
      </c>
      <c r="AH922" s="236">
        <f>Заполните_Список!AB831</f>
        <v>0</v>
      </c>
      <c r="AI922" s="236">
        <f>Заполните_Список!AC831</f>
        <v>0</v>
      </c>
      <c r="AJ922" s="236">
        <f>Заполните_Список!AD831</f>
        <v>0</v>
      </c>
      <c r="AK922" s="236">
        <f>Заполните_Список!AE831</f>
        <v>0</v>
      </c>
      <c r="AL922" s="236">
        <f>Заполните_Список!AF831</f>
        <v>0</v>
      </c>
      <c r="AM922" s="236">
        <f>Заполните_Список!AG831</f>
        <v>0</v>
      </c>
      <c r="AN922" s="236">
        <f>Заполните_Список!AH831</f>
        <v>0</v>
      </c>
      <c r="AO922" s="236">
        <f>Заполните_Список!AI831</f>
        <v>0</v>
      </c>
      <c r="AP922" s="236">
        <f>Заполните_Список!AJ831</f>
        <v>0</v>
      </c>
      <c r="AQ922" s="236">
        <f>Заполните_Список!AK831</f>
        <v>0</v>
      </c>
    </row>
    <row r="923" spans="1:43" ht="18.75" customHeight="1">
      <c r="A923" s="243">
        <f>Заполните_Список!$B832</f>
        <v>920</v>
      </c>
      <c r="B923" s="244">
        <f>Заполните_Список!$C833</f>
        <v>0</v>
      </c>
      <c r="C923" s="258" t="str">
        <f t="shared" si="45"/>
        <v/>
      </c>
      <c r="D923" s="244">
        <f>Заполните_Список!$G833</f>
        <v>0</v>
      </c>
      <c r="E923" s="236"/>
      <c r="F923" s="243">
        <f t="shared" si="46"/>
        <v>920</v>
      </c>
      <c r="G923" s="236" t="e">
        <f>LEFT(Заполните_Список!$F833,FIND(" ",Заполните_Список!$F833,1)-1)</f>
        <v>#VALUE!</v>
      </c>
      <c r="H923" s="236" t="e">
        <f>MID(Заполните_Список!$F833,FIND(" ",Заполните_Список!$F833,1)+1,(FIND(" ",Заполните_Список!$F833,FIND(" ",Заполните_Список!$F833,1)+1)-FIND(" ",Заполните_Список!$F833,1))-1)</f>
        <v>#VALUE!</v>
      </c>
      <c r="I923" s="236" t="e">
        <f>RIGHT(Заполните_Список!$F833,LEN(Заполните_Список!$F833)-(FIND(" ",Заполните_Список!$F833,FIND(" ",Заполните_Список!$F833,1)+1)))</f>
        <v>#VALUE!</v>
      </c>
      <c r="J923" s="236"/>
      <c r="K923" s="347"/>
      <c r="L923" s="236"/>
      <c r="M923" s="236">
        <f>Заполните_Список!L833</f>
        <v>0</v>
      </c>
      <c r="N923" s="259" t="str">
        <f t="shared" si="47"/>
        <v/>
      </c>
      <c r="O923" s="236">
        <f>Заполните_Список!I833</f>
        <v>0</v>
      </c>
      <c r="P923" s="243"/>
      <c r="Q923" s="243"/>
      <c r="R923" s="243"/>
      <c r="S923" s="243"/>
      <c r="T923" s="236">
        <f>Заполните_Список!N832</f>
        <v>0</v>
      </c>
      <c r="U923" s="236">
        <f>Заполните_Список!O832</f>
        <v>0</v>
      </c>
      <c r="V923" s="236">
        <f>Заполните_Список!P832</f>
        <v>0</v>
      </c>
      <c r="W923" s="236">
        <f>Заполните_Список!Q832</f>
        <v>0</v>
      </c>
      <c r="X923" s="236">
        <f>Заполните_Список!R832</f>
        <v>0</v>
      </c>
      <c r="Y923" s="236">
        <f>Заполните_Список!S832</f>
        <v>0</v>
      </c>
      <c r="Z923" s="236">
        <f>Заполните_Список!T832</f>
        <v>0</v>
      </c>
      <c r="AA923" s="236">
        <f>Заполните_Список!U832</f>
        <v>0</v>
      </c>
      <c r="AB923" s="236">
        <f>Заполните_Список!V832</f>
        <v>0</v>
      </c>
      <c r="AC923" s="236">
        <f>Заполните_Список!W832</f>
        <v>0</v>
      </c>
      <c r="AD923" s="236">
        <f>Заполните_Список!X832</f>
        <v>0</v>
      </c>
      <c r="AE923" s="236">
        <f>Заполните_Список!Y832</f>
        <v>0</v>
      </c>
      <c r="AF923" s="236">
        <f>Заполните_Список!Z832</f>
        <v>0</v>
      </c>
      <c r="AG923" s="236">
        <f>Заполните_Список!AA832</f>
        <v>0</v>
      </c>
      <c r="AH923" s="236">
        <f>Заполните_Список!AB832</f>
        <v>0</v>
      </c>
      <c r="AI923" s="236">
        <f>Заполните_Список!AC832</f>
        <v>0</v>
      </c>
      <c r="AJ923" s="236">
        <f>Заполните_Список!AD832</f>
        <v>0</v>
      </c>
      <c r="AK923" s="236">
        <f>Заполните_Список!AE832</f>
        <v>0</v>
      </c>
      <c r="AL923" s="236">
        <f>Заполните_Список!AF832</f>
        <v>0</v>
      </c>
      <c r="AM923" s="236">
        <f>Заполните_Список!AG832</f>
        <v>0</v>
      </c>
      <c r="AN923" s="236">
        <f>Заполните_Список!AH832</f>
        <v>0</v>
      </c>
      <c r="AO923" s="236">
        <f>Заполните_Список!AI832</f>
        <v>0</v>
      </c>
      <c r="AP923" s="236">
        <f>Заполните_Список!AJ832</f>
        <v>0</v>
      </c>
      <c r="AQ923" s="236">
        <f>Заполните_Список!AK832</f>
        <v>0</v>
      </c>
    </row>
    <row r="924" spans="1:43" ht="18.75" customHeight="1">
      <c r="A924" s="243">
        <f>Заполните_Список!$B833</f>
        <v>921</v>
      </c>
      <c r="B924" s="244">
        <f>Заполните_Список!$C834</f>
        <v>0</v>
      </c>
      <c r="C924" s="258" t="str">
        <f t="shared" si="45"/>
        <v/>
      </c>
      <c r="D924" s="244">
        <f>Заполните_Список!$G834</f>
        <v>0</v>
      </c>
      <c r="E924" s="236"/>
      <c r="F924" s="243">
        <f t="shared" si="46"/>
        <v>921</v>
      </c>
      <c r="G924" s="236" t="e">
        <f>LEFT(Заполните_Список!$F834,FIND(" ",Заполните_Список!$F834,1)-1)</f>
        <v>#VALUE!</v>
      </c>
      <c r="H924" s="236" t="e">
        <f>MID(Заполните_Список!$F834,FIND(" ",Заполните_Список!$F834,1)+1,(FIND(" ",Заполните_Список!$F834,FIND(" ",Заполните_Список!$F834,1)+1)-FIND(" ",Заполните_Список!$F834,1))-1)</f>
        <v>#VALUE!</v>
      </c>
      <c r="I924" s="236" t="e">
        <f>RIGHT(Заполните_Список!$F834,LEN(Заполните_Список!$F834)-(FIND(" ",Заполните_Список!$F834,FIND(" ",Заполните_Список!$F834,1)+1)))</f>
        <v>#VALUE!</v>
      </c>
      <c r="J924" s="236"/>
      <c r="K924" s="347"/>
      <c r="L924" s="236"/>
      <c r="M924" s="236">
        <f>Заполните_Список!L834</f>
        <v>0</v>
      </c>
      <c r="N924" s="259" t="str">
        <f t="shared" si="47"/>
        <v/>
      </c>
      <c r="O924" s="236">
        <f>Заполните_Список!I834</f>
        <v>0</v>
      </c>
      <c r="P924" s="243"/>
      <c r="Q924" s="243"/>
      <c r="R924" s="243"/>
      <c r="S924" s="243"/>
      <c r="T924" s="236">
        <f>Заполните_Список!N833</f>
        <v>0</v>
      </c>
      <c r="U924" s="236">
        <f>Заполните_Список!O833</f>
        <v>0</v>
      </c>
      <c r="V924" s="236">
        <f>Заполните_Список!P833</f>
        <v>0</v>
      </c>
      <c r="W924" s="236">
        <f>Заполните_Список!Q833</f>
        <v>0</v>
      </c>
      <c r="X924" s="236">
        <f>Заполните_Список!R833</f>
        <v>0</v>
      </c>
      <c r="Y924" s="236">
        <f>Заполните_Список!S833</f>
        <v>0</v>
      </c>
      <c r="Z924" s="236">
        <f>Заполните_Список!T833</f>
        <v>0</v>
      </c>
      <c r="AA924" s="236">
        <f>Заполните_Список!U833</f>
        <v>0</v>
      </c>
      <c r="AB924" s="236">
        <f>Заполните_Список!V833</f>
        <v>0</v>
      </c>
      <c r="AC924" s="236">
        <f>Заполните_Список!W833</f>
        <v>0</v>
      </c>
      <c r="AD924" s="236">
        <f>Заполните_Список!X833</f>
        <v>0</v>
      </c>
      <c r="AE924" s="236">
        <f>Заполните_Список!Y833</f>
        <v>0</v>
      </c>
      <c r="AF924" s="236">
        <f>Заполните_Список!Z833</f>
        <v>0</v>
      </c>
      <c r="AG924" s="236">
        <f>Заполните_Список!AA833</f>
        <v>0</v>
      </c>
      <c r="AH924" s="236">
        <f>Заполните_Список!AB833</f>
        <v>0</v>
      </c>
      <c r="AI924" s="236">
        <f>Заполните_Список!AC833</f>
        <v>0</v>
      </c>
      <c r="AJ924" s="236">
        <f>Заполните_Список!AD833</f>
        <v>0</v>
      </c>
      <c r="AK924" s="236">
        <f>Заполните_Список!AE833</f>
        <v>0</v>
      </c>
      <c r="AL924" s="236">
        <f>Заполните_Список!AF833</f>
        <v>0</v>
      </c>
      <c r="AM924" s="236">
        <f>Заполните_Список!AG833</f>
        <v>0</v>
      </c>
      <c r="AN924" s="236">
        <f>Заполните_Список!AH833</f>
        <v>0</v>
      </c>
      <c r="AO924" s="236">
        <f>Заполните_Список!AI833</f>
        <v>0</v>
      </c>
      <c r="AP924" s="236">
        <f>Заполните_Список!AJ833</f>
        <v>0</v>
      </c>
      <c r="AQ924" s="236">
        <f>Заполните_Список!AK833</f>
        <v>0</v>
      </c>
    </row>
    <row r="925" spans="1:43" ht="18.75" customHeight="1">
      <c r="A925" s="243">
        <f>Заполните_Список!$B834</f>
        <v>922</v>
      </c>
      <c r="B925" s="244">
        <f>Заполните_Список!$C835</f>
        <v>0</v>
      </c>
      <c r="C925" s="258" t="str">
        <f t="shared" si="45"/>
        <v/>
      </c>
      <c r="D925" s="244">
        <f>Заполните_Список!$G835</f>
        <v>0</v>
      </c>
      <c r="E925" s="236"/>
      <c r="F925" s="243">
        <f t="shared" si="46"/>
        <v>922</v>
      </c>
      <c r="G925" s="236" t="e">
        <f>LEFT(Заполните_Список!$F835,FIND(" ",Заполните_Список!$F835,1)-1)</f>
        <v>#VALUE!</v>
      </c>
      <c r="H925" s="236" t="e">
        <f>MID(Заполните_Список!$F835,FIND(" ",Заполните_Список!$F835,1)+1,(FIND(" ",Заполните_Список!$F835,FIND(" ",Заполните_Список!$F835,1)+1)-FIND(" ",Заполните_Список!$F835,1))-1)</f>
        <v>#VALUE!</v>
      </c>
      <c r="I925" s="236" t="e">
        <f>RIGHT(Заполните_Список!$F835,LEN(Заполните_Список!$F835)-(FIND(" ",Заполните_Список!$F835,FIND(" ",Заполните_Список!$F835,1)+1)))</f>
        <v>#VALUE!</v>
      </c>
      <c r="J925" s="236"/>
      <c r="K925" s="347"/>
      <c r="L925" s="236"/>
      <c r="M925" s="236">
        <f>Заполните_Список!L835</f>
        <v>0</v>
      </c>
      <c r="N925" s="259" t="str">
        <f t="shared" si="47"/>
        <v/>
      </c>
      <c r="O925" s="236">
        <f>Заполните_Список!I835</f>
        <v>0</v>
      </c>
      <c r="P925" s="243"/>
      <c r="Q925" s="243"/>
      <c r="R925" s="243"/>
      <c r="S925" s="243"/>
      <c r="T925" s="236">
        <f>Заполните_Список!N834</f>
        <v>0</v>
      </c>
      <c r="U925" s="236">
        <f>Заполните_Список!O834</f>
        <v>0</v>
      </c>
      <c r="V925" s="236">
        <f>Заполните_Список!P834</f>
        <v>0</v>
      </c>
      <c r="W925" s="236">
        <f>Заполните_Список!Q834</f>
        <v>0</v>
      </c>
      <c r="X925" s="236">
        <f>Заполните_Список!R834</f>
        <v>0</v>
      </c>
      <c r="Y925" s="236">
        <f>Заполните_Список!S834</f>
        <v>0</v>
      </c>
      <c r="Z925" s="236">
        <f>Заполните_Список!T834</f>
        <v>0</v>
      </c>
      <c r="AA925" s="236">
        <f>Заполните_Список!U834</f>
        <v>0</v>
      </c>
      <c r="AB925" s="236">
        <f>Заполните_Список!V834</f>
        <v>0</v>
      </c>
      <c r="AC925" s="236">
        <f>Заполните_Список!W834</f>
        <v>0</v>
      </c>
      <c r="AD925" s="236">
        <f>Заполните_Список!X834</f>
        <v>0</v>
      </c>
      <c r="AE925" s="236">
        <f>Заполните_Список!Y834</f>
        <v>0</v>
      </c>
      <c r="AF925" s="236">
        <f>Заполните_Список!Z834</f>
        <v>0</v>
      </c>
      <c r="AG925" s="236">
        <f>Заполните_Список!AA834</f>
        <v>0</v>
      </c>
      <c r="AH925" s="236">
        <f>Заполните_Список!AB834</f>
        <v>0</v>
      </c>
      <c r="AI925" s="236">
        <f>Заполните_Список!AC834</f>
        <v>0</v>
      </c>
      <c r="AJ925" s="236">
        <f>Заполните_Список!AD834</f>
        <v>0</v>
      </c>
      <c r="AK925" s="236">
        <f>Заполните_Список!AE834</f>
        <v>0</v>
      </c>
      <c r="AL925" s="236">
        <f>Заполните_Список!AF834</f>
        <v>0</v>
      </c>
      <c r="AM925" s="236">
        <f>Заполните_Список!AG834</f>
        <v>0</v>
      </c>
      <c r="AN925" s="236">
        <f>Заполните_Список!AH834</f>
        <v>0</v>
      </c>
      <c r="AO925" s="236">
        <f>Заполните_Список!AI834</f>
        <v>0</v>
      </c>
      <c r="AP925" s="236">
        <f>Заполните_Список!AJ834</f>
        <v>0</v>
      </c>
      <c r="AQ925" s="236">
        <f>Заполните_Список!AK834</f>
        <v>0</v>
      </c>
    </row>
    <row r="926" spans="1:43" ht="18.75" customHeight="1">
      <c r="A926" s="243">
        <f>Заполните_Список!$B835</f>
        <v>923</v>
      </c>
      <c r="B926" s="244">
        <f>Заполните_Список!$C836</f>
        <v>0</v>
      </c>
      <c r="C926" s="258" t="str">
        <f t="shared" si="45"/>
        <v/>
      </c>
      <c r="D926" s="244">
        <f>Заполните_Список!$G836</f>
        <v>0</v>
      </c>
      <c r="E926" s="236"/>
      <c r="F926" s="243">
        <f t="shared" si="46"/>
        <v>923</v>
      </c>
      <c r="G926" s="236" t="e">
        <f>LEFT(Заполните_Список!$F836,FIND(" ",Заполните_Список!$F836,1)-1)</f>
        <v>#VALUE!</v>
      </c>
      <c r="H926" s="236" t="e">
        <f>MID(Заполните_Список!$F836,FIND(" ",Заполните_Список!$F836,1)+1,(FIND(" ",Заполните_Список!$F836,FIND(" ",Заполните_Список!$F836,1)+1)-FIND(" ",Заполните_Список!$F836,1))-1)</f>
        <v>#VALUE!</v>
      </c>
      <c r="I926" s="236" t="e">
        <f>RIGHT(Заполните_Список!$F836,LEN(Заполните_Список!$F836)-(FIND(" ",Заполните_Список!$F836,FIND(" ",Заполните_Список!$F836,1)+1)))</f>
        <v>#VALUE!</v>
      </c>
      <c r="J926" s="236"/>
      <c r="K926" s="347"/>
      <c r="L926" s="236"/>
      <c r="M926" s="236">
        <f>Заполните_Список!L836</f>
        <v>0</v>
      </c>
      <c r="N926" s="259" t="str">
        <f t="shared" si="47"/>
        <v/>
      </c>
      <c r="O926" s="236">
        <f>Заполните_Список!I836</f>
        <v>0</v>
      </c>
      <c r="P926" s="243"/>
      <c r="Q926" s="243"/>
      <c r="R926" s="243"/>
      <c r="S926" s="243"/>
      <c r="T926" s="236">
        <f>Заполните_Список!N835</f>
        <v>0</v>
      </c>
      <c r="U926" s="236">
        <f>Заполните_Список!O835</f>
        <v>0</v>
      </c>
      <c r="V926" s="236">
        <f>Заполните_Список!P835</f>
        <v>0</v>
      </c>
      <c r="W926" s="236">
        <f>Заполните_Список!Q835</f>
        <v>0</v>
      </c>
      <c r="X926" s="236">
        <f>Заполните_Список!R835</f>
        <v>0</v>
      </c>
      <c r="Y926" s="236">
        <f>Заполните_Список!S835</f>
        <v>0</v>
      </c>
      <c r="Z926" s="236">
        <f>Заполните_Список!T835</f>
        <v>0</v>
      </c>
      <c r="AA926" s="236">
        <f>Заполните_Список!U835</f>
        <v>0</v>
      </c>
      <c r="AB926" s="236">
        <f>Заполните_Список!V835</f>
        <v>0</v>
      </c>
      <c r="AC926" s="236">
        <f>Заполните_Список!W835</f>
        <v>0</v>
      </c>
      <c r="AD926" s="236">
        <f>Заполните_Список!X835</f>
        <v>0</v>
      </c>
      <c r="AE926" s="236">
        <f>Заполните_Список!Y835</f>
        <v>0</v>
      </c>
      <c r="AF926" s="236">
        <f>Заполните_Список!Z835</f>
        <v>0</v>
      </c>
      <c r="AG926" s="236">
        <f>Заполните_Список!AA835</f>
        <v>0</v>
      </c>
      <c r="AH926" s="236">
        <f>Заполните_Список!AB835</f>
        <v>0</v>
      </c>
      <c r="AI926" s="236">
        <f>Заполните_Список!AC835</f>
        <v>0</v>
      </c>
      <c r="AJ926" s="236">
        <f>Заполните_Список!AD835</f>
        <v>0</v>
      </c>
      <c r="AK926" s="236">
        <f>Заполните_Список!AE835</f>
        <v>0</v>
      </c>
      <c r="AL926" s="236">
        <f>Заполните_Список!AF835</f>
        <v>0</v>
      </c>
      <c r="AM926" s="236">
        <f>Заполните_Список!AG835</f>
        <v>0</v>
      </c>
      <c r="AN926" s="236">
        <f>Заполните_Список!AH835</f>
        <v>0</v>
      </c>
      <c r="AO926" s="236">
        <f>Заполните_Список!AI835</f>
        <v>0</v>
      </c>
      <c r="AP926" s="236">
        <f>Заполните_Список!AJ835</f>
        <v>0</v>
      </c>
      <c r="AQ926" s="236">
        <f>Заполните_Список!AK835</f>
        <v>0</v>
      </c>
    </row>
    <row r="927" spans="1:43" ht="18.75" customHeight="1">
      <c r="A927" s="243">
        <f>Заполните_Список!$B836</f>
        <v>924</v>
      </c>
      <c r="B927" s="244">
        <f>Заполните_Список!$C837</f>
        <v>0</v>
      </c>
      <c r="C927" s="258" t="str">
        <f t="shared" si="45"/>
        <v/>
      </c>
      <c r="D927" s="244">
        <f>Заполните_Список!$G837</f>
        <v>0</v>
      </c>
      <c r="E927" s="236"/>
      <c r="F927" s="243">
        <f t="shared" si="46"/>
        <v>924</v>
      </c>
      <c r="G927" s="236" t="e">
        <f>LEFT(Заполните_Список!$F837,FIND(" ",Заполните_Список!$F837,1)-1)</f>
        <v>#VALUE!</v>
      </c>
      <c r="H927" s="236" t="e">
        <f>MID(Заполните_Список!$F837,FIND(" ",Заполните_Список!$F837,1)+1,(FIND(" ",Заполните_Список!$F837,FIND(" ",Заполните_Список!$F837,1)+1)-FIND(" ",Заполните_Список!$F837,1))-1)</f>
        <v>#VALUE!</v>
      </c>
      <c r="I927" s="236" t="e">
        <f>RIGHT(Заполните_Список!$F837,LEN(Заполните_Список!$F837)-(FIND(" ",Заполните_Список!$F837,FIND(" ",Заполните_Список!$F837,1)+1)))</f>
        <v>#VALUE!</v>
      </c>
      <c r="J927" s="236"/>
      <c r="K927" s="347"/>
      <c r="L927" s="236"/>
      <c r="M927" s="236">
        <f>Заполните_Список!L837</f>
        <v>0</v>
      </c>
      <c r="N927" s="259" t="str">
        <f t="shared" si="47"/>
        <v/>
      </c>
      <c r="O927" s="236">
        <f>Заполните_Список!I837</f>
        <v>0</v>
      </c>
      <c r="P927" s="243"/>
      <c r="Q927" s="243"/>
      <c r="R927" s="243"/>
      <c r="S927" s="243"/>
      <c r="T927" s="236">
        <f>Заполните_Список!N836</f>
        <v>0</v>
      </c>
      <c r="U927" s="236">
        <f>Заполните_Список!O836</f>
        <v>0</v>
      </c>
      <c r="V927" s="236">
        <f>Заполните_Список!P836</f>
        <v>0</v>
      </c>
      <c r="W927" s="236">
        <f>Заполните_Список!Q836</f>
        <v>0</v>
      </c>
      <c r="X927" s="236">
        <f>Заполните_Список!R836</f>
        <v>0</v>
      </c>
      <c r="Y927" s="236">
        <f>Заполните_Список!S836</f>
        <v>0</v>
      </c>
      <c r="Z927" s="236">
        <f>Заполните_Список!T836</f>
        <v>0</v>
      </c>
      <c r="AA927" s="236">
        <f>Заполните_Список!U836</f>
        <v>0</v>
      </c>
      <c r="AB927" s="236">
        <f>Заполните_Список!V836</f>
        <v>0</v>
      </c>
      <c r="AC927" s="236">
        <f>Заполните_Список!W836</f>
        <v>0</v>
      </c>
      <c r="AD927" s="236">
        <f>Заполните_Список!X836</f>
        <v>0</v>
      </c>
      <c r="AE927" s="236">
        <f>Заполните_Список!Y836</f>
        <v>0</v>
      </c>
      <c r="AF927" s="236">
        <f>Заполните_Список!Z836</f>
        <v>0</v>
      </c>
      <c r="AG927" s="236">
        <f>Заполните_Список!AA836</f>
        <v>0</v>
      </c>
      <c r="AH927" s="236">
        <f>Заполните_Список!AB836</f>
        <v>0</v>
      </c>
      <c r="AI927" s="236">
        <f>Заполните_Список!AC836</f>
        <v>0</v>
      </c>
      <c r="AJ927" s="236">
        <f>Заполните_Список!AD836</f>
        <v>0</v>
      </c>
      <c r="AK927" s="236">
        <f>Заполните_Список!AE836</f>
        <v>0</v>
      </c>
      <c r="AL927" s="236">
        <f>Заполните_Список!AF836</f>
        <v>0</v>
      </c>
      <c r="AM927" s="236">
        <f>Заполните_Список!AG836</f>
        <v>0</v>
      </c>
      <c r="AN927" s="236">
        <f>Заполните_Список!AH836</f>
        <v>0</v>
      </c>
      <c r="AO927" s="236">
        <f>Заполните_Список!AI836</f>
        <v>0</v>
      </c>
      <c r="AP927" s="236">
        <f>Заполните_Список!AJ836</f>
        <v>0</v>
      </c>
      <c r="AQ927" s="236">
        <f>Заполните_Список!AK836</f>
        <v>0</v>
      </c>
    </row>
    <row r="928" spans="1:43" ht="18.75" customHeight="1">
      <c r="A928" s="243">
        <f>Заполните_Список!$B837</f>
        <v>925</v>
      </c>
      <c r="B928" s="244">
        <f>Заполните_Список!$C838</f>
        <v>0</v>
      </c>
      <c r="C928" s="258" t="str">
        <f t="shared" si="45"/>
        <v/>
      </c>
      <c r="D928" s="244">
        <f>Заполните_Список!$G838</f>
        <v>0</v>
      </c>
      <c r="E928" s="236"/>
      <c r="F928" s="243">
        <f t="shared" si="46"/>
        <v>925</v>
      </c>
      <c r="G928" s="236" t="e">
        <f>LEFT(Заполните_Список!$F838,FIND(" ",Заполните_Список!$F838,1)-1)</f>
        <v>#VALUE!</v>
      </c>
      <c r="H928" s="236" t="e">
        <f>MID(Заполните_Список!$F838,FIND(" ",Заполните_Список!$F838,1)+1,(FIND(" ",Заполните_Список!$F838,FIND(" ",Заполните_Список!$F838,1)+1)-FIND(" ",Заполните_Список!$F838,1))-1)</f>
        <v>#VALUE!</v>
      </c>
      <c r="I928" s="236" t="e">
        <f>RIGHT(Заполните_Список!$F838,LEN(Заполните_Список!$F838)-(FIND(" ",Заполните_Список!$F838,FIND(" ",Заполните_Список!$F838,1)+1)))</f>
        <v>#VALUE!</v>
      </c>
      <c r="J928" s="236"/>
      <c r="K928" s="347"/>
      <c r="L928" s="236"/>
      <c r="M928" s="236">
        <f>Заполните_Список!L838</f>
        <v>0</v>
      </c>
      <c r="N928" s="259" t="str">
        <f t="shared" si="47"/>
        <v/>
      </c>
      <c r="O928" s="236">
        <f>Заполните_Список!I838</f>
        <v>0</v>
      </c>
      <c r="P928" s="243"/>
      <c r="Q928" s="243"/>
      <c r="R928" s="243"/>
      <c r="S928" s="243"/>
      <c r="T928" s="236">
        <f>Заполните_Список!N837</f>
        <v>0</v>
      </c>
      <c r="U928" s="236">
        <f>Заполните_Список!O837</f>
        <v>0</v>
      </c>
      <c r="V928" s="236">
        <f>Заполните_Список!P837</f>
        <v>0</v>
      </c>
      <c r="W928" s="236">
        <f>Заполните_Список!Q837</f>
        <v>0</v>
      </c>
      <c r="X928" s="236">
        <f>Заполните_Список!R837</f>
        <v>0</v>
      </c>
      <c r="Y928" s="236">
        <f>Заполните_Список!S837</f>
        <v>0</v>
      </c>
      <c r="Z928" s="236">
        <f>Заполните_Список!T837</f>
        <v>0</v>
      </c>
      <c r="AA928" s="236">
        <f>Заполните_Список!U837</f>
        <v>0</v>
      </c>
      <c r="AB928" s="236">
        <f>Заполните_Список!V837</f>
        <v>0</v>
      </c>
      <c r="AC928" s="236">
        <f>Заполните_Список!W837</f>
        <v>0</v>
      </c>
      <c r="AD928" s="236">
        <f>Заполните_Список!X837</f>
        <v>0</v>
      </c>
      <c r="AE928" s="236">
        <f>Заполните_Список!Y837</f>
        <v>0</v>
      </c>
      <c r="AF928" s="236">
        <f>Заполните_Список!Z837</f>
        <v>0</v>
      </c>
      <c r="AG928" s="236">
        <f>Заполните_Список!AA837</f>
        <v>0</v>
      </c>
      <c r="AH928" s="236">
        <f>Заполните_Список!AB837</f>
        <v>0</v>
      </c>
      <c r="AI928" s="236">
        <f>Заполните_Список!AC837</f>
        <v>0</v>
      </c>
      <c r="AJ928" s="236">
        <f>Заполните_Список!AD837</f>
        <v>0</v>
      </c>
      <c r="AK928" s="236">
        <f>Заполните_Список!AE837</f>
        <v>0</v>
      </c>
      <c r="AL928" s="236">
        <f>Заполните_Список!AF837</f>
        <v>0</v>
      </c>
      <c r="AM928" s="236">
        <f>Заполните_Список!AG837</f>
        <v>0</v>
      </c>
      <c r="AN928" s="236">
        <f>Заполните_Список!AH837</f>
        <v>0</v>
      </c>
      <c r="AO928" s="236">
        <f>Заполните_Список!AI837</f>
        <v>0</v>
      </c>
      <c r="AP928" s="236">
        <f>Заполните_Список!AJ837</f>
        <v>0</v>
      </c>
      <c r="AQ928" s="236">
        <f>Заполните_Список!AK837</f>
        <v>0</v>
      </c>
    </row>
    <row r="929" spans="1:43" ht="18.75" customHeight="1">
      <c r="A929" s="243">
        <f>Заполните_Список!$B838</f>
        <v>926</v>
      </c>
      <c r="B929" s="244">
        <f>Заполните_Список!$C839</f>
        <v>0</v>
      </c>
      <c r="C929" s="258" t="str">
        <f t="shared" si="45"/>
        <v/>
      </c>
      <c r="D929" s="244">
        <f>Заполните_Список!$G839</f>
        <v>0</v>
      </c>
      <c r="E929" s="236"/>
      <c r="F929" s="243">
        <f t="shared" si="46"/>
        <v>926</v>
      </c>
      <c r="G929" s="236" t="e">
        <f>LEFT(Заполните_Список!$F839,FIND(" ",Заполните_Список!$F839,1)-1)</f>
        <v>#VALUE!</v>
      </c>
      <c r="H929" s="236" t="e">
        <f>MID(Заполните_Список!$F839,FIND(" ",Заполните_Список!$F839,1)+1,(FIND(" ",Заполните_Список!$F839,FIND(" ",Заполните_Список!$F839,1)+1)-FIND(" ",Заполните_Список!$F839,1))-1)</f>
        <v>#VALUE!</v>
      </c>
      <c r="I929" s="236" t="e">
        <f>RIGHT(Заполните_Список!$F839,LEN(Заполните_Список!$F839)-(FIND(" ",Заполните_Список!$F839,FIND(" ",Заполните_Список!$F839,1)+1)))</f>
        <v>#VALUE!</v>
      </c>
      <c r="J929" s="236"/>
      <c r="K929" s="347"/>
      <c r="L929" s="236"/>
      <c r="M929" s="236">
        <f>Заполните_Список!L839</f>
        <v>0</v>
      </c>
      <c r="N929" s="259" t="str">
        <f t="shared" si="47"/>
        <v/>
      </c>
      <c r="O929" s="236">
        <f>Заполните_Список!I839</f>
        <v>0</v>
      </c>
      <c r="P929" s="243"/>
      <c r="Q929" s="243"/>
      <c r="R929" s="243"/>
      <c r="S929" s="243"/>
      <c r="T929" s="236">
        <f>Заполните_Список!N838</f>
        <v>0</v>
      </c>
      <c r="U929" s="236">
        <f>Заполните_Список!O838</f>
        <v>0</v>
      </c>
      <c r="V929" s="236">
        <f>Заполните_Список!P838</f>
        <v>0</v>
      </c>
      <c r="W929" s="236">
        <f>Заполните_Список!Q838</f>
        <v>0</v>
      </c>
      <c r="X929" s="236">
        <f>Заполните_Список!R838</f>
        <v>0</v>
      </c>
      <c r="Y929" s="236">
        <f>Заполните_Список!S838</f>
        <v>0</v>
      </c>
      <c r="Z929" s="236">
        <f>Заполните_Список!T838</f>
        <v>0</v>
      </c>
      <c r="AA929" s="236">
        <f>Заполните_Список!U838</f>
        <v>0</v>
      </c>
      <c r="AB929" s="236">
        <f>Заполните_Список!V838</f>
        <v>0</v>
      </c>
      <c r="AC929" s="236">
        <f>Заполните_Список!W838</f>
        <v>0</v>
      </c>
      <c r="AD929" s="236">
        <f>Заполните_Список!X838</f>
        <v>0</v>
      </c>
      <c r="AE929" s="236">
        <f>Заполните_Список!Y838</f>
        <v>0</v>
      </c>
      <c r="AF929" s="236">
        <f>Заполните_Список!Z838</f>
        <v>0</v>
      </c>
      <c r="AG929" s="236">
        <f>Заполните_Список!AA838</f>
        <v>0</v>
      </c>
      <c r="AH929" s="236">
        <f>Заполните_Список!AB838</f>
        <v>0</v>
      </c>
      <c r="AI929" s="236">
        <f>Заполните_Список!AC838</f>
        <v>0</v>
      </c>
      <c r="AJ929" s="236">
        <f>Заполните_Список!AD838</f>
        <v>0</v>
      </c>
      <c r="AK929" s="236">
        <f>Заполните_Список!AE838</f>
        <v>0</v>
      </c>
      <c r="AL929" s="236">
        <f>Заполните_Список!AF838</f>
        <v>0</v>
      </c>
      <c r="AM929" s="236">
        <f>Заполните_Список!AG838</f>
        <v>0</v>
      </c>
      <c r="AN929" s="236">
        <f>Заполните_Список!AH838</f>
        <v>0</v>
      </c>
      <c r="AO929" s="236">
        <f>Заполните_Список!AI838</f>
        <v>0</v>
      </c>
      <c r="AP929" s="236">
        <f>Заполните_Список!AJ838</f>
        <v>0</v>
      </c>
      <c r="AQ929" s="236">
        <f>Заполните_Список!AK838</f>
        <v>0</v>
      </c>
    </row>
    <row r="930" spans="1:43" ht="18.75" customHeight="1">
      <c r="A930" s="243">
        <f>Заполните_Список!$B839</f>
        <v>927</v>
      </c>
      <c r="B930" s="244">
        <f>Заполните_Список!$C840</f>
        <v>0</v>
      </c>
      <c r="C930" s="258" t="str">
        <f t="shared" si="45"/>
        <v/>
      </c>
      <c r="D930" s="244">
        <f>Заполните_Список!$G840</f>
        <v>0</v>
      </c>
      <c r="E930" s="236"/>
      <c r="F930" s="243">
        <f t="shared" si="46"/>
        <v>927</v>
      </c>
      <c r="G930" s="236" t="e">
        <f>LEFT(Заполните_Список!$F840,FIND(" ",Заполните_Список!$F840,1)-1)</f>
        <v>#VALUE!</v>
      </c>
      <c r="H930" s="236" t="e">
        <f>MID(Заполните_Список!$F840,FIND(" ",Заполните_Список!$F840,1)+1,(FIND(" ",Заполните_Список!$F840,FIND(" ",Заполните_Список!$F840,1)+1)-FIND(" ",Заполните_Список!$F840,1))-1)</f>
        <v>#VALUE!</v>
      </c>
      <c r="I930" s="236" t="e">
        <f>RIGHT(Заполните_Список!$F840,LEN(Заполните_Список!$F840)-(FIND(" ",Заполните_Список!$F840,FIND(" ",Заполните_Список!$F840,1)+1)))</f>
        <v>#VALUE!</v>
      </c>
      <c r="J930" s="236"/>
      <c r="K930" s="347"/>
      <c r="L930" s="236"/>
      <c r="M930" s="236">
        <f>Заполните_Список!L840</f>
        <v>0</v>
      </c>
      <c r="N930" s="259" t="str">
        <f t="shared" si="47"/>
        <v/>
      </c>
      <c r="O930" s="236">
        <f>Заполните_Список!I840</f>
        <v>0</v>
      </c>
      <c r="P930" s="243"/>
      <c r="Q930" s="243"/>
      <c r="R930" s="243"/>
      <c r="S930" s="243"/>
      <c r="T930" s="236">
        <f>Заполните_Список!N839</f>
        <v>0</v>
      </c>
      <c r="U930" s="236">
        <f>Заполните_Список!O839</f>
        <v>0</v>
      </c>
      <c r="V930" s="236">
        <f>Заполните_Список!P839</f>
        <v>0</v>
      </c>
      <c r="W930" s="236">
        <f>Заполните_Список!Q839</f>
        <v>0</v>
      </c>
      <c r="X930" s="236">
        <f>Заполните_Список!R839</f>
        <v>0</v>
      </c>
      <c r="Y930" s="236">
        <f>Заполните_Список!S839</f>
        <v>0</v>
      </c>
      <c r="Z930" s="236">
        <f>Заполните_Список!T839</f>
        <v>0</v>
      </c>
      <c r="AA930" s="236">
        <f>Заполните_Список!U839</f>
        <v>0</v>
      </c>
      <c r="AB930" s="236">
        <f>Заполните_Список!V839</f>
        <v>0</v>
      </c>
      <c r="AC930" s="236">
        <f>Заполните_Список!W839</f>
        <v>0</v>
      </c>
      <c r="AD930" s="236">
        <f>Заполните_Список!X839</f>
        <v>0</v>
      </c>
      <c r="AE930" s="236">
        <f>Заполните_Список!Y839</f>
        <v>0</v>
      </c>
      <c r="AF930" s="236">
        <f>Заполните_Список!Z839</f>
        <v>0</v>
      </c>
      <c r="AG930" s="236">
        <f>Заполните_Список!AA839</f>
        <v>0</v>
      </c>
      <c r="AH930" s="236">
        <f>Заполните_Список!AB839</f>
        <v>0</v>
      </c>
      <c r="AI930" s="236">
        <f>Заполните_Список!AC839</f>
        <v>0</v>
      </c>
      <c r="AJ930" s="236">
        <f>Заполните_Список!AD839</f>
        <v>0</v>
      </c>
      <c r="AK930" s="236">
        <f>Заполните_Список!AE839</f>
        <v>0</v>
      </c>
      <c r="AL930" s="236">
        <f>Заполните_Список!AF839</f>
        <v>0</v>
      </c>
      <c r="AM930" s="236">
        <f>Заполните_Список!AG839</f>
        <v>0</v>
      </c>
      <c r="AN930" s="236">
        <f>Заполните_Список!AH839</f>
        <v>0</v>
      </c>
      <c r="AO930" s="236">
        <f>Заполните_Список!AI839</f>
        <v>0</v>
      </c>
      <c r="AP930" s="236">
        <f>Заполните_Список!AJ839</f>
        <v>0</v>
      </c>
      <c r="AQ930" s="236">
        <f>Заполните_Список!AK839</f>
        <v>0</v>
      </c>
    </row>
    <row r="931" spans="1:43" ht="18.75" customHeight="1">
      <c r="A931" s="243">
        <f>Заполните_Список!$B840</f>
        <v>928</v>
      </c>
      <c r="B931" s="244">
        <f>Заполните_Список!$C841</f>
        <v>0</v>
      </c>
      <c r="C931" s="258" t="str">
        <f t="shared" si="45"/>
        <v/>
      </c>
      <c r="D931" s="244">
        <f>Заполните_Список!$G841</f>
        <v>0</v>
      </c>
      <c r="E931" s="236"/>
      <c r="F931" s="243">
        <f t="shared" si="46"/>
        <v>928</v>
      </c>
      <c r="G931" s="236" t="e">
        <f>LEFT(Заполните_Список!$F841,FIND(" ",Заполните_Список!$F841,1)-1)</f>
        <v>#VALUE!</v>
      </c>
      <c r="H931" s="236" t="e">
        <f>MID(Заполните_Список!$F841,FIND(" ",Заполните_Список!$F841,1)+1,(FIND(" ",Заполните_Список!$F841,FIND(" ",Заполните_Список!$F841,1)+1)-FIND(" ",Заполните_Список!$F841,1))-1)</f>
        <v>#VALUE!</v>
      </c>
      <c r="I931" s="236" t="e">
        <f>RIGHT(Заполните_Список!$F841,LEN(Заполните_Список!$F841)-(FIND(" ",Заполните_Список!$F841,FIND(" ",Заполните_Список!$F841,1)+1)))</f>
        <v>#VALUE!</v>
      </c>
      <c r="J931" s="236"/>
      <c r="K931" s="347"/>
      <c r="L931" s="236"/>
      <c r="M931" s="236">
        <f>Заполните_Список!L841</f>
        <v>0</v>
      </c>
      <c r="N931" s="259" t="str">
        <f t="shared" si="47"/>
        <v/>
      </c>
      <c r="O931" s="236">
        <f>Заполните_Список!I841</f>
        <v>0</v>
      </c>
      <c r="P931" s="243"/>
      <c r="Q931" s="243"/>
      <c r="R931" s="243"/>
      <c r="S931" s="243"/>
      <c r="T931" s="236">
        <f>Заполните_Список!N840</f>
        <v>0</v>
      </c>
      <c r="U931" s="236">
        <f>Заполните_Список!O840</f>
        <v>0</v>
      </c>
      <c r="V931" s="236">
        <f>Заполните_Список!P840</f>
        <v>0</v>
      </c>
      <c r="W931" s="236">
        <f>Заполните_Список!Q840</f>
        <v>0</v>
      </c>
      <c r="X931" s="236">
        <f>Заполните_Список!R840</f>
        <v>0</v>
      </c>
      <c r="Y931" s="236">
        <f>Заполните_Список!S840</f>
        <v>0</v>
      </c>
      <c r="Z931" s="236">
        <f>Заполните_Список!T840</f>
        <v>0</v>
      </c>
      <c r="AA931" s="236">
        <f>Заполните_Список!U840</f>
        <v>0</v>
      </c>
      <c r="AB931" s="236">
        <f>Заполните_Список!V840</f>
        <v>0</v>
      </c>
      <c r="AC931" s="236">
        <f>Заполните_Список!W840</f>
        <v>0</v>
      </c>
      <c r="AD931" s="236">
        <f>Заполните_Список!X840</f>
        <v>0</v>
      </c>
      <c r="AE931" s="236">
        <f>Заполните_Список!Y840</f>
        <v>0</v>
      </c>
      <c r="AF931" s="236">
        <f>Заполните_Список!Z840</f>
        <v>0</v>
      </c>
      <c r="AG931" s="236">
        <f>Заполните_Список!AA840</f>
        <v>0</v>
      </c>
      <c r="AH931" s="236">
        <f>Заполните_Список!AB840</f>
        <v>0</v>
      </c>
      <c r="AI931" s="236">
        <f>Заполните_Список!AC840</f>
        <v>0</v>
      </c>
      <c r="AJ931" s="236">
        <f>Заполните_Список!AD840</f>
        <v>0</v>
      </c>
      <c r="AK931" s="236">
        <f>Заполните_Список!AE840</f>
        <v>0</v>
      </c>
      <c r="AL931" s="236">
        <f>Заполните_Список!AF840</f>
        <v>0</v>
      </c>
      <c r="AM931" s="236">
        <f>Заполните_Список!AG840</f>
        <v>0</v>
      </c>
      <c r="AN931" s="236">
        <f>Заполните_Список!AH840</f>
        <v>0</v>
      </c>
      <c r="AO931" s="236">
        <f>Заполните_Список!AI840</f>
        <v>0</v>
      </c>
      <c r="AP931" s="236">
        <f>Заполните_Список!AJ840</f>
        <v>0</v>
      </c>
      <c r="AQ931" s="236">
        <f>Заполните_Список!AK840</f>
        <v>0</v>
      </c>
    </row>
    <row r="932" spans="1:43" ht="18.75" customHeight="1">
      <c r="A932" s="243">
        <f>Заполните_Список!$B841</f>
        <v>929</v>
      </c>
      <c r="B932" s="244">
        <f>Заполните_Список!$C842</f>
        <v>0</v>
      </c>
      <c r="C932" s="258" t="str">
        <f t="shared" si="45"/>
        <v/>
      </c>
      <c r="D932" s="244">
        <f>Заполните_Список!$G842</f>
        <v>0</v>
      </c>
      <c r="E932" s="236"/>
      <c r="F932" s="243">
        <f t="shared" si="46"/>
        <v>929</v>
      </c>
      <c r="G932" s="236" t="e">
        <f>LEFT(Заполните_Список!$F842,FIND(" ",Заполните_Список!$F842,1)-1)</f>
        <v>#VALUE!</v>
      </c>
      <c r="H932" s="236" t="e">
        <f>MID(Заполните_Список!$F842,FIND(" ",Заполните_Список!$F842,1)+1,(FIND(" ",Заполните_Список!$F842,FIND(" ",Заполните_Список!$F842,1)+1)-FIND(" ",Заполните_Список!$F842,1))-1)</f>
        <v>#VALUE!</v>
      </c>
      <c r="I932" s="236" t="e">
        <f>RIGHT(Заполните_Список!$F842,LEN(Заполните_Список!$F842)-(FIND(" ",Заполните_Список!$F842,FIND(" ",Заполните_Список!$F842,1)+1)))</f>
        <v>#VALUE!</v>
      </c>
      <c r="J932" s="236"/>
      <c r="K932" s="347"/>
      <c r="L932" s="236"/>
      <c r="M932" s="236">
        <f>Заполните_Список!L842</f>
        <v>0</v>
      </c>
      <c r="N932" s="259" t="str">
        <f t="shared" si="47"/>
        <v/>
      </c>
      <c r="O932" s="236">
        <f>Заполните_Список!I842</f>
        <v>0</v>
      </c>
      <c r="P932" s="243"/>
      <c r="Q932" s="243"/>
      <c r="R932" s="243"/>
      <c r="S932" s="243"/>
      <c r="T932" s="236">
        <f>Заполните_Список!N841</f>
        <v>0</v>
      </c>
      <c r="U932" s="236">
        <f>Заполните_Список!O841</f>
        <v>0</v>
      </c>
      <c r="V932" s="236">
        <f>Заполните_Список!P841</f>
        <v>0</v>
      </c>
      <c r="W932" s="236">
        <f>Заполните_Список!Q841</f>
        <v>0</v>
      </c>
      <c r="X932" s="236">
        <f>Заполните_Список!R841</f>
        <v>0</v>
      </c>
      <c r="Y932" s="236">
        <f>Заполните_Список!S841</f>
        <v>0</v>
      </c>
      <c r="Z932" s="236">
        <f>Заполните_Список!T841</f>
        <v>0</v>
      </c>
      <c r="AA932" s="236">
        <f>Заполните_Список!U841</f>
        <v>0</v>
      </c>
      <c r="AB932" s="236">
        <f>Заполните_Список!V841</f>
        <v>0</v>
      </c>
      <c r="AC932" s="236">
        <f>Заполните_Список!W841</f>
        <v>0</v>
      </c>
      <c r="AD932" s="236">
        <f>Заполните_Список!X841</f>
        <v>0</v>
      </c>
      <c r="AE932" s="236">
        <f>Заполните_Список!Y841</f>
        <v>0</v>
      </c>
      <c r="AF932" s="236">
        <f>Заполните_Список!Z841</f>
        <v>0</v>
      </c>
      <c r="AG932" s="236">
        <f>Заполните_Список!AA841</f>
        <v>0</v>
      </c>
      <c r="AH932" s="236">
        <f>Заполните_Список!AB841</f>
        <v>0</v>
      </c>
      <c r="AI932" s="236">
        <f>Заполните_Список!AC841</f>
        <v>0</v>
      </c>
      <c r="AJ932" s="236">
        <f>Заполните_Список!AD841</f>
        <v>0</v>
      </c>
      <c r="AK932" s="236">
        <f>Заполните_Список!AE841</f>
        <v>0</v>
      </c>
      <c r="AL932" s="236">
        <f>Заполните_Список!AF841</f>
        <v>0</v>
      </c>
      <c r="AM932" s="236">
        <f>Заполните_Список!AG841</f>
        <v>0</v>
      </c>
      <c r="AN932" s="236">
        <f>Заполните_Список!AH841</f>
        <v>0</v>
      </c>
      <c r="AO932" s="236">
        <f>Заполните_Список!AI841</f>
        <v>0</v>
      </c>
      <c r="AP932" s="236">
        <f>Заполните_Список!AJ841</f>
        <v>0</v>
      </c>
      <c r="AQ932" s="236">
        <f>Заполните_Список!AK841</f>
        <v>0</v>
      </c>
    </row>
    <row r="933" spans="1:43" ht="18.75" customHeight="1">
      <c r="A933" s="243">
        <f>Заполните_Список!$B842</f>
        <v>930</v>
      </c>
      <c r="B933" s="244">
        <f>Заполните_Список!$C843</f>
        <v>0</v>
      </c>
      <c r="C933" s="258" t="str">
        <f t="shared" si="45"/>
        <v/>
      </c>
      <c r="D933" s="244">
        <f>Заполните_Список!$G843</f>
        <v>0</v>
      </c>
      <c r="E933" s="236"/>
      <c r="F933" s="243">
        <f t="shared" si="46"/>
        <v>930</v>
      </c>
      <c r="G933" s="236" t="e">
        <f>LEFT(Заполните_Список!$F843,FIND(" ",Заполните_Список!$F843,1)-1)</f>
        <v>#VALUE!</v>
      </c>
      <c r="H933" s="236" t="e">
        <f>MID(Заполните_Список!$F843,FIND(" ",Заполните_Список!$F843,1)+1,(FIND(" ",Заполните_Список!$F843,FIND(" ",Заполните_Список!$F843,1)+1)-FIND(" ",Заполните_Список!$F843,1))-1)</f>
        <v>#VALUE!</v>
      </c>
      <c r="I933" s="236" t="e">
        <f>RIGHT(Заполните_Список!$F843,LEN(Заполните_Список!$F843)-(FIND(" ",Заполните_Список!$F843,FIND(" ",Заполните_Список!$F843,1)+1)))</f>
        <v>#VALUE!</v>
      </c>
      <c r="J933" s="236"/>
      <c r="K933" s="347"/>
      <c r="L933" s="236"/>
      <c r="M933" s="236">
        <f>Заполните_Список!L843</f>
        <v>0</v>
      </c>
      <c r="N933" s="259" t="str">
        <f t="shared" si="47"/>
        <v/>
      </c>
      <c r="O933" s="236">
        <f>Заполните_Список!I843</f>
        <v>0</v>
      </c>
      <c r="P933" s="243"/>
      <c r="Q933" s="243"/>
      <c r="R933" s="243"/>
      <c r="S933" s="243"/>
      <c r="T933" s="236">
        <f>Заполните_Список!N842</f>
        <v>0</v>
      </c>
      <c r="U933" s="236">
        <f>Заполните_Список!O842</f>
        <v>0</v>
      </c>
      <c r="V933" s="236">
        <f>Заполните_Список!P842</f>
        <v>0</v>
      </c>
      <c r="W933" s="236">
        <f>Заполните_Список!Q842</f>
        <v>0</v>
      </c>
      <c r="X933" s="236">
        <f>Заполните_Список!R842</f>
        <v>0</v>
      </c>
      <c r="Y933" s="236">
        <f>Заполните_Список!S842</f>
        <v>0</v>
      </c>
      <c r="Z933" s="236">
        <f>Заполните_Список!T842</f>
        <v>0</v>
      </c>
      <c r="AA933" s="236">
        <f>Заполните_Список!U842</f>
        <v>0</v>
      </c>
      <c r="AB933" s="236">
        <f>Заполните_Список!V842</f>
        <v>0</v>
      </c>
      <c r="AC933" s="236">
        <f>Заполните_Список!W842</f>
        <v>0</v>
      </c>
      <c r="AD933" s="236">
        <f>Заполните_Список!X842</f>
        <v>0</v>
      </c>
      <c r="AE933" s="236">
        <f>Заполните_Список!Y842</f>
        <v>0</v>
      </c>
      <c r="AF933" s="236">
        <f>Заполните_Список!Z842</f>
        <v>0</v>
      </c>
      <c r="AG933" s="236">
        <f>Заполните_Список!AA842</f>
        <v>0</v>
      </c>
      <c r="AH933" s="236">
        <f>Заполните_Список!AB842</f>
        <v>0</v>
      </c>
      <c r="AI933" s="236">
        <f>Заполните_Список!AC842</f>
        <v>0</v>
      </c>
      <c r="AJ933" s="236">
        <f>Заполните_Список!AD842</f>
        <v>0</v>
      </c>
      <c r="AK933" s="236">
        <f>Заполните_Список!AE842</f>
        <v>0</v>
      </c>
      <c r="AL933" s="236">
        <f>Заполните_Список!AF842</f>
        <v>0</v>
      </c>
      <c r="AM933" s="236">
        <f>Заполните_Список!AG842</f>
        <v>0</v>
      </c>
      <c r="AN933" s="236">
        <f>Заполните_Список!AH842</f>
        <v>0</v>
      </c>
      <c r="AO933" s="236">
        <f>Заполните_Список!AI842</f>
        <v>0</v>
      </c>
      <c r="AP933" s="236">
        <f>Заполните_Список!AJ842</f>
        <v>0</v>
      </c>
      <c r="AQ933" s="236">
        <f>Заполните_Список!AK842</f>
        <v>0</v>
      </c>
    </row>
    <row r="934" spans="1:43" ht="18.75" customHeight="1">
      <c r="A934" s="243">
        <f>Заполните_Список!$B843</f>
        <v>931</v>
      </c>
      <c r="B934" s="244">
        <f>Заполните_Список!$C844</f>
        <v>0</v>
      </c>
      <c r="C934" s="258" t="str">
        <f t="shared" si="45"/>
        <v/>
      </c>
      <c r="D934" s="244">
        <f>Заполните_Список!$G844</f>
        <v>0</v>
      </c>
      <c r="E934" s="236"/>
      <c r="F934" s="243">
        <f t="shared" si="46"/>
        <v>931</v>
      </c>
      <c r="G934" s="236" t="e">
        <f>LEFT(Заполните_Список!$F844,FIND(" ",Заполните_Список!$F844,1)-1)</f>
        <v>#VALUE!</v>
      </c>
      <c r="H934" s="236" t="e">
        <f>MID(Заполните_Список!$F844,FIND(" ",Заполните_Список!$F844,1)+1,(FIND(" ",Заполните_Список!$F844,FIND(" ",Заполните_Список!$F844,1)+1)-FIND(" ",Заполните_Список!$F844,1))-1)</f>
        <v>#VALUE!</v>
      </c>
      <c r="I934" s="236" t="e">
        <f>RIGHT(Заполните_Список!$F844,LEN(Заполните_Список!$F844)-(FIND(" ",Заполните_Список!$F844,FIND(" ",Заполните_Список!$F844,1)+1)))</f>
        <v>#VALUE!</v>
      </c>
      <c r="J934" s="236"/>
      <c r="K934" s="347"/>
      <c r="L934" s="236"/>
      <c r="M934" s="236">
        <f>Заполните_Список!L844</f>
        <v>0</v>
      </c>
      <c r="N934" s="259" t="str">
        <f t="shared" si="47"/>
        <v/>
      </c>
      <c r="O934" s="236">
        <f>Заполните_Список!I844</f>
        <v>0</v>
      </c>
      <c r="P934" s="243"/>
      <c r="Q934" s="243"/>
      <c r="R934" s="243"/>
      <c r="S934" s="243"/>
      <c r="T934" s="236">
        <f>Заполните_Список!N843</f>
        <v>0</v>
      </c>
      <c r="U934" s="236">
        <f>Заполните_Список!O843</f>
        <v>0</v>
      </c>
      <c r="V934" s="236">
        <f>Заполните_Список!P843</f>
        <v>0</v>
      </c>
      <c r="W934" s="236">
        <f>Заполните_Список!Q843</f>
        <v>0</v>
      </c>
      <c r="X934" s="236">
        <f>Заполните_Список!R843</f>
        <v>0</v>
      </c>
      <c r="Y934" s="236">
        <f>Заполните_Список!S843</f>
        <v>0</v>
      </c>
      <c r="Z934" s="236">
        <f>Заполните_Список!T843</f>
        <v>0</v>
      </c>
      <c r="AA934" s="236">
        <f>Заполните_Список!U843</f>
        <v>0</v>
      </c>
      <c r="AB934" s="236">
        <f>Заполните_Список!V843</f>
        <v>0</v>
      </c>
      <c r="AC934" s="236">
        <f>Заполните_Список!W843</f>
        <v>0</v>
      </c>
      <c r="AD934" s="236">
        <f>Заполните_Список!X843</f>
        <v>0</v>
      </c>
      <c r="AE934" s="236">
        <f>Заполните_Список!Y843</f>
        <v>0</v>
      </c>
      <c r="AF934" s="236">
        <f>Заполните_Список!Z843</f>
        <v>0</v>
      </c>
      <c r="AG934" s="236">
        <f>Заполните_Список!AA843</f>
        <v>0</v>
      </c>
      <c r="AH934" s="236">
        <f>Заполните_Список!AB843</f>
        <v>0</v>
      </c>
      <c r="AI934" s="236">
        <f>Заполните_Список!AC843</f>
        <v>0</v>
      </c>
      <c r="AJ934" s="236">
        <f>Заполните_Список!AD843</f>
        <v>0</v>
      </c>
      <c r="AK934" s="236">
        <f>Заполните_Список!AE843</f>
        <v>0</v>
      </c>
      <c r="AL934" s="236">
        <f>Заполните_Список!AF843</f>
        <v>0</v>
      </c>
      <c r="AM934" s="236">
        <f>Заполните_Список!AG843</f>
        <v>0</v>
      </c>
      <c r="AN934" s="236">
        <f>Заполните_Список!AH843</f>
        <v>0</v>
      </c>
      <c r="AO934" s="236">
        <f>Заполните_Список!AI843</f>
        <v>0</v>
      </c>
      <c r="AP934" s="236">
        <f>Заполните_Список!AJ843</f>
        <v>0</v>
      </c>
      <c r="AQ934" s="236">
        <f>Заполните_Список!AK843</f>
        <v>0</v>
      </c>
    </row>
    <row r="935" spans="1:43" ht="18.75" customHeight="1">
      <c r="A935" s="243">
        <f>Заполните_Список!$B844</f>
        <v>932</v>
      </c>
      <c r="B935" s="244">
        <f>Заполните_Список!$C845</f>
        <v>0</v>
      </c>
      <c r="C935" s="258" t="str">
        <f t="shared" si="45"/>
        <v/>
      </c>
      <c r="D935" s="244">
        <f>Заполните_Список!$G845</f>
        <v>0</v>
      </c>
      <c r="E935" s="236"/>
      <c r="F935" s="243">
        <f t="shared" si="46"/>
        <v>932</v>
      </c>
      <c r="G935" s="236" t="e">
        <f>LEFT(Заполните_Список!$F845,FIND(" ",Заполните_Список!$F845,1)-1)</f>
        <v>#VALUE!</v>
      </c>
      <c r="H935" s="236" t="e">
        <f>MID(Заполните_Список!$F845,FIND(" ",Заполните_Список!$F845,1)+1,(FIND(" ",Заполните_Список!$F845,FIND(" ",Заполните_Список!$F845,1)+1)-FIND(" ",Заполните_Список!$F845,1))-1)</f>
        <v>#VALUE!</v>
      </c>
      <c r="I935" s="236" t="e">
        <f>RIGHT(Заполните_Список!$F845,LEN(Заполните_Список!$F845)-(FIND(" ",Заполните_Список!$F845,FIND(" ",Заполните_Список!$F845,1)+1)))</f>
        <v>#VALUE!</v>
      </c>
      <c r="J935" s="236"/>
      <c r="K935" s="347"/>
      <c r="L935" s="236"/>
      <c r="M935" s="236">
        <f>Заполните_Список!L845</f>
        <v>0</v>
      </c>
      <c r="N935" s="259" t="str">
        <f t="shared" si="47"/>
        <v/>
      </c>
      <c r="O935" s="236">
        <f>Заполните_Список!I845</f>
        <v>0</v>
      </c>
      <c r="P935" s="243"/>
      <c r="Q935" s="243"/>
      <c r="R935" s="243"/>
      <c r="S935" s="243"/>
      <c r="T935" s="236">
        <f>Заполните_Список!N844</f>
        <v>0</v>
      </c>
      <c r="U935" s="236">
        <f>Заполните_Список!O844</f>
        <v>0</v>
      </c>
      <c r="V935" s="236">
        <f>Заполните_Список!P844</f>
        <v>0</v>
      </c>
      <c r="W935" s="236">
        <f>Заполните_Список!Q844</f>
        <v>0</v>
      </c>
      <c r="X935" s="236">
        <f>Заполните_Список!R844</f>
        <v>0</v>
      </c>
      <c r="Y935" s="236">
        <f>Заполните_Список!S844</f>
        <v>0</v>
      </c>
      <c r="Z935" s="236">
        <f>Заполните_Список!T844</f>
        <v>0</v>
      </c>
      <c r="AA935" s="236">
        <f>Заполните_Список!U844</f>
        <v>0</v>
      </c>
      <c r="AB935" s="236">
        <f>Заполните_Список!V844</f>
        <v>0</v>
      </c>
      <c r="AC935" s="236">
        <f>Заполните_Список!W844</f>
        <v>0</v>
      </c>
      <c r="AD935" s="236">
        <f>Заполните_Список!X844</f>
        <v>0</v>
      </c>
      <c r="AE935" s="236">
        <f>Заполните_Список!Y844</f>
        <v>0</v>
      </c>
      <c r="AF935" s="236">
        <f>Заполните_Список!Z844</f>
        <v>0</v>
      </c>
      <c r="AG935" s="236">
        <f>Заполните_Список!AA844</f>
        <v>0</v>
      </c>
      <c r="AH935" s="236">
        <f>Заполните_Список!AB844</f>
        <v>0</v>
      </c>
      <c r="AI935" s="236">
        <f>Заполните_Список!AC844</f>
        <v>0</v>
      </c>
      <c r="AJ935" s="236">
        <f>Заполните_Список!AD844</f>
        <v>0</v>
      </c>
      <c r="AK935" s="236">
        <f>Заполните_Список!AE844</f>
        <v>0</v>
      </c>
      <c r="AL935" s="236">
        <f>Заполните_Список!AF844</f>
        <v>0</v>
      </c>
      <c r="AM935" s="236">
        <f>Заполните_Список!AG844</f>
        <v>0</v>
      </c>
      <c r="AN935" s="236">
        <f>Заполните_Список!AH844</f>
        <v>0</v>
      </c>
      <c r="AO935" s="236">
        <f>Заполните_Список!AI844</f>
        <v>0</v>
      </c>
      <c r="AP935" s="236">
        <f>Заполните_Список!AJ844</f>
        <v>0</v>
      </c>
      <c r="AQ935" s="236">
        <f>Заполните_Список!AK844</f>
        <v>0</v>
      </c>
    </row>
    <row r="936" spans="1:43" ht="18.75" customHeight="1">
      <c r="A936" s="243">
        <f>Заполните_Список!$B845</f>
        <v>933</v>
      </c>
      <c r="B936" s="244">
        <f>Заполните_Список!$C846</f>
        <v>0</v>
      </c>
      <c r="C936" s="258" t="str">
        <f t="shared" si="45"/>
        <v/>
      </c>
      <c r="D936" s="244">
        <f>Заполните_Список!$G846</f>
        <v>0</v>
      </c>
      <c r="E936" s="236"/>
      <c r="F936" s="243">
        <f t="shared" si="46"/>
        <v>933</v>
      </c>
      <c r="G936" s="236" t="e">
        <f>LEFT(Заполните_Список!$F846,FIND(" ",Заполните_Список!$F846,1)-1)</f>
        <v>#VALUE!</v>
      </c>
      <c r="H936" s="236" t="e">
        <f>MID(Заполните_Список!$F846,FIND(" ",Заполните_Список!$F846,1)+1,(FIND(" ",Заполните_Список!$F846,FIND(" ",Заполните_Список!$F846,1)+1)-FIND(" ",Заполните_Список!$F846,1))-1)</f>
        <v>#VALUE!</v>
      </c>
      <c r="I936" s="236" t="e">
        <f>RIGHT(Заполните_Список!$F846,LEN(Заполните_Список!$F846)-(FIND(" ",Заполните_Список!$F846,FIND(" ",Заполните_Список!$F846,1)+1)))</f>
        <v>#VALUE!</v>
      </c>
      <c r="J936" s="236"/>
      <c r="K936" s="347"/>
      <c r="L936" s="236"/>
      <c r="M936" s="236">
        <f>Заполните_Список!L846</f>
        <v>0</v>
      </c>
      <c r="N936" s="259" t="str">
        <f t="shared" si="47"/>
        <v/>
      </c>
      <c r="O936" s="236">
        <f>Заполните_Список!I846</f>
        <v>0</v>
      </c>
      <c r="P936" s="243"/>
      <c r="Q936" s="243"/>
      <c r="R936" s="243"/>
      <c r="S936" s="243"/>
      <c r="T936" s="236">
        <f>Заполните_Список!N845</f>
        <v>0</v>
      </c>
      <c r="U936" s="236">
        <f>Заполните_Список!O845</f>
        <v>0</v>
      </c>
      <c r="V936" s="236">
        <f>Заполните_Список!P845</f>
        <v>0</v>
      </c>
      <c r="W936" s="236">
        <f>Заполните_Список!Q845</f>
        <v>0</v>
      </c>
      <c r="X936" s="236">
        <f>Заполните_Список!R845</f>
        <v>0</v>
      </c>
      <c r="Y936" s="236">
        <f>Заполните_Список!S845</f>
        <v>0</v>
      </c>
      <c r="Z936" s="236">
        <f>Заполните_Список!T845</f>
        <v>0</v>
      </c>
      <c r="AA936" s="236">
        <f>Заполните_Список!U845</f>
        <v>0</v>
      </c>
      <c r="AB936" s="236">
        <f>Заполните_Список!V845</f>
        <v>0</v>
      </c>
      <c r="AC936" s="236">
        <f>Заполните_Список!W845</f>
        <v>0</v>
      </c>
      <c r="AD936" s="236">
        <f>Заполните_Список!X845</f>
        <v>0</v>
      </c>
      <c r="AE936" s="236">
        <f>Заполните_Список!Y845</f>
        <v>0</v>
      </c>
      <c r="AF936" s="236">
        <f>Заполните_Список!Z845</f>
        <v>0</v>
      </c>
      <c r="AG936" s="236">
        <f>Заполните_Список!AA845</f>
        <v>0</v>
      </c>
      <c r="AH936" s="236">
        <f>Заполните_Список!AB845</f>
        <v>0</v>
      </c>
      <c r="AI936" s="236">
        <f>Заполните_Список!AC845</f>
        <v>0</v>
      </c>
      <c r="AJ936" s="236">
        <f>Заполните_Список!AD845</f>
        <v>0</v>
      </c>
      <c r="AK936" s="236">
        <f>Заполните_Список!AE845</f>
        <v>0</v>
      </c>
      <c r="AL936" s="236">
        <f>Заполните_Список!AF845</f>
        <v>0</v>
      </c>
      <c r="AM936" s="236">
        <f>Заполните_Список!AG845</f>
        <v>0</v>
      </c>
      <c r="AN936" s="236">
        <f>Заполните_Список!AH845</f>
        <v>0</v>
      </c>
      <c r="AO936" s="236">
        <f>Заполните_Список!AI845</f>
        <v>0</v>
      </c>
      <c r="AP936" s="236">
        <f>Заполните_Список!AJ845</f>
        <v>0</v>
      </c>
      <c r="AQ936" s="236">
        <f>Заполните_Список!AK845</f>
        <v>0</v>
      </c>
    </row>
    <row r="937" spans="1:43" ht="18.75" customHeight="1">
      <c r="A937" s="243">
        <f>Заполните_Список!$B846</f>
        <v>934</v>
      </c>
      <c r="B937" s="244">
        <f>Заполните_Список!$C847</f>
        <v>0</v>
      </c>
      <c r="C937" s="258" t="str">
        <f t="shared" si="45"/>
        <v/>
      </c>
      <c r="D937" s="244">
        <f>Заполните_Список!$G847</f>
        <v>0</v>
      </c>
      <c r="E937" s="236"/>
      <c r="F937" s="243">
        <f t="shared" si="46"/>
        <v>934</v>
      </c>
      <c r="G937" s="236" t="e">
        <f>LEFT(Заполните_Список!$F847,FIND(" ",Заполните_Список!$F847,1)-1)</f>
        <v>#VALUE!</v>
      </c>
      <c r="H937" s="236" t="e">
        <f>MID(Заполните_Список!$F847,FIND(" ",Заполните_Список!$F847,1)+1,(FIND(" ",Заполните_Список!$F847,FIND(" ",Заполните_Список!$F847,1)+1)-FIND(" ",Заполните_Список!$F847,1))-1)</f>
        <v>#VALUE!</v>
      </c>
      <c r="I937" s="236" t="e">
        <f>RIGHT(Заполните_Список!$F847,LEN(Заполните_Список!$F847)-(FIND(" ",Заполните_Список!$F847,FIND(" ",Заполните_Список!$F847,1)+1)))</f>
        <v>#VALUE!</v>
      </c>
      <c r="J937" s="236"/>
      <c r="K937" s="347"/>
      <c r="L937" s="236"/>
      <c r="M937" s="236">
        <f>Заполните_Список!L847</f>
        <v>0</v>
      </c>
      <c r="N937" s="259" t="str">
        <f t="shared" si="47"/>
        <v/>
      </c>
      <c r="O937" s="236">
        <f>Заполните_Список!I847</f>
        <v>0</v>
      </c>
      <c r="P937" s="243"/>
      <c r="Q937" s="243"/>
      <c r="R937" s="243"/>
      <c r="S937" s="243"/>
      <c r="T937" s="236">
        <f>Заполните_Список!N846</f>
        <v>0</v>
      </c>
      <c r="U937" s="236">
        <f>Заполните_Список!O846</f>
        <v>0</v>
      </c>
      <c r="V937" s="236">
        <f>Заполните_Список!P846</f>
        <v>0</v>
      </c>
      <c r="W937" s="236">
        <f>Заполните_Список!Q846</f>
        <v>0</v>
      </c>
      <c r="X937" s="236">
        <f>Заполните_Список!R846</f>
        <v>0</v>
      </c>
      <c r="Y937" s="236">
        <f>Заполните_Список!S846</f>
        <v>0</v>
      </c>
      <c r="Z937" s="236">
        <f>Заполните_Список!T846</f>
        <v>0</v>
      </c>
      <c r="AA937" s="236">
        <f>Заполните_Список!U846</f>
        <v>0</v>
      </c>
      <c r="AB937" s="236">
        <f>Заполните_Список!V846</f>
        <v>0</v>
      </c>
      <c r="AC937" s="236">
        <f>Заполните_Список!W846</f>
        <v>0</v>
      </c>
      <c r="AD937" s="236">
        <f>Заполните_Список!X846</f>
        <v>0</v>
      </c>
      <c r="AE937" s="236">
        <f>Заполните_Список!Y846</f>
        <v>0</v>
      </c>
      <c r="AF937" s="236">
        <f>Заполните_Список!Z846</f>
        <v>0</v>
      </c>
      <c r="AG937" s="236">
        <f>Заполните_Список!AA846</f>
        <v>0</v>
      </c>
      <c r="AH937" s="236">
        <f>Заполните_Список!AB846</f>
        <v>0</v>
      </c>
      <c r="AI937" s="236">
        <f>Заполните_Список!AC846</f>
        <v>0</v>
      </c>
      <c r="AJ937" s="236">
        <f>Заполните_Список!AD846</f>
        <v>0</v>
      </c>
      <c r="AK937" s="236">
        <f>Заполните_Список!AE846</f>
        <v>0</v>
      </c>
      <c r="AL937" s="236">
        <f>Заполните_Список!AF846</f>
        <v>0</v>
      </c>
      <c r="AM937" s="236">
        <f>Заполните_Список!AG846</f>
        <v>0</v>
      </c>
      <c r="AN937" s="236">
        <f>Заполните_Список!AH846</f>
        <v>0</v>
      </c>
      <c r="AO937" s="236">
        <f>Заполните_Список!AI846</f>
        <v>0</v>
      </c>
      <c r="AP937" s="236">
        <f>Заполните_Список!AJ846</f>
        <v>0</v>
      </c>
      <c r="AQ937" s="236">
        <f>Заполните_Список!AK846</f>
        <v>0</v>
      </c>
    </row>
    <row r="938" spans="1:43" ht="18.75" customHeight="1">
      <c r="A938" s="243">
        <f>Заполните_Список!$B847</f>
        <v>935</v>
      </c>
      <c r="B938" s="244">
        <f>Заполните_Список!$C848</f>
        <v>0</v>
      </c>
      <c r="C938" s="258" t="str">
        <f t="shared" si="45"/>
        <v/>
      </c>
      <c r="D938" s="244">
        <f>Заполните_Список!$G848</f>
        <v>0</v>
      </c>
      <c r="E938" s="236"/>
      <c r="F938" s="243">
        <f t="shared" si="46"/>
        <v>935</v>
      </c>
      <c r="G938" s="236" t="e">
        <f>LEFT(Заполните_Список!$F848,FIND(" ",Заполните_Список!$F848,1)-1)</f>
        <v>#VALUE!</v>
      </c>
      <c r="H938" s="236" t="e">
        <f>MID(Заполните_Список!$F848,FIND(" ",Заполните_Список!$F848,1)+1,(FIND(" ",Заполните_Список!$F848,FIND(" ",Заполните_Список!$F848,1)+1)-FIND(" ",Заполните_Список!$F848,1))-1)</f>
        <v>#VALUE!</v>
      </c>
      <c r="I938" s="236" t="e">
        <f>RIGHT(Заполните_Список!$F848,LEN(Заполните_Список!$F848)-(FIND(" ",Заполните_Список!$F848,FIND(" ",Заполните_Список!$F848,1)+1)))</f>
        <v>#VALUE!</v>
      </c>
      <c r="J938" s="236"/>
      <c r="K938" s="347"/>
      <c r="L938" s="236"/>
      <c r="M938" s="236">
        <f>Заполните_Список!L848</f>
        <v>0</v>
      </c>
      <c r="N938" s="259" t="str">
        <f t="shared" si="47"/>
        <v/>
      </c>
      <c r="O938" s="236">
        <f>Заполните_Список!I848</f>
        <v>0</v>
      </c>
      <c r="P938" s="243"/>
      <c r="Q938" s="243"/>
      <c r="R938" s="243"/>
      <c r="S938" s="243"/>
      <c r="T938" s="236">
        <f>Заполните_Список!N847</f>
        <v>0</v>
      </c>
      <c r="U938" s="236">
        <f>Заполните_Список!O847</f>
        <v>0</v>
      </c>
      <c r="V938" s="236">
        <f>Заполните_Список!P847</f>
        <v>0</v>
      </c>
      <c r="W938" s="236">
        <f>Заполните_Список!Q847</f>
        <v>0</v>
      </c>
      <c r="X938" s="236">
        <f>Заполните_Список!R847</f>
        <v>0</v>
      </c>
      <c r="Y938" s="236">
        <f>Заполните_Список!S847</f>
        <v>0</v>
      </c>
      <c r="Z938" s="236">
        <f>Заполните_Список!T847</f>
        <v>0</v>
      </c>
      <c r="AA938" s="236">
        <f>Заполните_Список!U847</f>
        <v>0</v>
      </c>
      <c r="AB938" s="236">
        <f>Заполните_Список!V847</f>
        <v>0</v>
      </c>
      <c r="AC938" s="236">
        <f>Заполните_Список!W847</f>
        <v>0</v>
      </c>
      <c r="AD938" s="236">
        <f>Заполните_Список!X847</f>
        <v>0</v>
      </c>
      <c r="AE938" s="236">
        <f>Заполните_Список!Y847</f>
        <v>0</v>
      </c>
      <c r="AF938" s="236">
        <f>Заполните_Список!Z847</f>
        <v>0</v>
      </c>
      <c r="AG938" s="236">
        <f>Заполните_Список!AA847</f>
        <v>0</v>
      </c>
      <c r="AH938" s="236">
        <f>Заполните_Список!AB847</f>
        <v>0</v>
      </c>
      <c r="AI938" s="236">
        <f>Заполните_Список!AC847</f>
        <v>0</v>
      </c>
      <c r="AJ938" s="236">
        <f>Заполните_Список!AD847</f>
        <v>0</v>
      </c>
      <c r="AK938" s="236">
        <f>Заполните_Список!AE847</f>
        <v>0</v>
      </c>
      <c r="AL938" s="236">
        <f>Заполните_Список!AF847</f>
        <v>0</v>
      </c>
      <c r="AM938" s="236">
        <f>Заполните_Список!AG847</f>
        <v>0</v>
      </c>
      <c r="AN938" s="236">
        <f>Заполните_Список!AH847</f>
        <v>0</v>
      </c>
      <c r="AO938" s="236">
        <f>Заполните_Список!AI847</f>
        <v>0</v>
      </c>
      <c r="AP938" s="236">
        <f>Заполните_Список!AJ847</f>
        <v>0</v>
      </c>
      <c r="AQ938" s="236">
        <f>Заполните_Список!AK847</f>
        <v>0</v>
      </c>
    </row>
    <row r="939" spans="1:43" ht="18.75" customHeight="1">
      <c r="A939" s="243">
        <f>Заполните_Список!$B848</f>
        <v>936</v>
      </c>
      <c r="B939" s="244">
        <f>Заполните_Список!$C849</f>
        <v>0</v>
      </c>
      <c r="C939" s="258" t="str">
        <f t="shared" si="45"/>
        <v/>
      </c>
      <c r="D939" s="244">
        <f>Заполните_Список!$G849</f>
        <v>0</v>
      </c>
      <c r="E939" s="236"/>
      <c r="F939" s="243">
        <f t="shared" si="46"/>
        <v>936</v>
      </c>
      <c r="G939" s="236" t="e">
        <f>LEFT(Заполните_Список!$F849,FIND(" ",Заполните_Список!$F849,1)-1)</f>
        <v>#VALUE!</v>
      </c>
      <c r="H939" s="236" t="e">
        <f>MID(Заполните_Список!$F849,FIND(" ",Заполните_Список!$F849,1)+1,(FIND(" ",Заполните_Список!$F849,FIND(" ",Заполните_Список!$F849,1)+1)-FIND(" ",Заполните_Список!$F849,1))-1)</f>
        <v>#VALUE!</v>
      </c>
      <c r="I939" s="236" t="e">
        <f>RIGHT(Заполните_Список!$F849,LEN(Заполните_Список!$F849)-(FIND(" ",Заполните_Список!$F849,FIND(" ",Заполните_Список!$F849,1)+1)))</f>
        <v>#VALUE!</v>
      </c>
      <c r="J939" s="236"/>
      <c r="K939" s="347"/>
      <c r="L939" s="236"/>
      <c r="M939" s="236">
        <f>Заполните_Список!L849</f>
        <v>0</v>
      </c>
      <c r="N939" s="259" t="str">
        <f t="shared" si="47"/>
        <v/>
      </c>
      <c r="O939" s="236">
        <f>Заполните_Список!I849</f>
        <v>0</v>
      </c>
      <c r="P939" s="243"/>
      <c r="Q939" s="243"/>
      <c r="R939" s="243"/>
      <c r="S939" s="243"/>
      <c r="T939" s="236">
        <f>Заполните_Список!N848</f>
        <v>0</v>
      </c>
      <c r="U939" s="236">
        <f>Заполните_Список!O848</f>
        <v>0</v>
      </c>
      <c r="V939" s="236">
        <f>Заполните_Список!P848</f>
        <v>0</v>
      </c>
      <c r="W939" s="236">
        <f>Заполните_Список!Q848</f>
        <v>0</v>
      </c>
      <c r="X939" s="236">
        <f>Заполните_Список!R848</f>
        <v>0</v>
      </c>
      <c r="Y939" s="236">
        <f>Заполните_Список!S848</f>
        <v>0</v>
      </c>
      <c r="Z939" s="236">
        <f>Заполните_Список!T848</f>
        <v>0</v>
      </c>
      <c r="AA939" s="236">
        <f>Заполните_Список!U848</f>
        <v>0</v>
      </c>
      <c r="AB939" s="236">
        <f>Заполните_Список!V848</f>
        <v>0</v>
      </c>
      <c r="AC939" s="236">
        <f>Заполните_Список!W848</f>
        <v>0</v>
      </c>
      <c r="AD939" s="236">
        <f>Заполните_Список!X848</f>
        <v>0</v>
      </c>
      <c r="AE939" s="236">
        <f>Заполните_Список!Y848</f>
        <v>0</v>
      </c>
      <c r="AF939" s="236">
        <f>Заполните_Список!Z848</f>
        <v>0</v>
      </c>
      <c r="AG939" s="236">
        <f>Заполните_Список!AA848</f>
        <v>0</v>
      </c>
      <c r="AH939" s="236">
        <f>Заполните_Список!AB848</f>
        <v>0</v>
      </c>
      <c r="AI939" s="236">
        <f>Заполните_Список!AC848</f>
        <v>0</v>
      </c>
      <c r="AJ939" s="236">
        <f>Заполните_Список!AD848</f>
        <v>0</v>
      </c>
      <c r="AK939" s="236">
        <f>Заполните_Список!AE848</f>
        <v>0</v>
      </c>
      <c r="AL939" s="236">
        <f>Заполните_Список!AF848</f>
        <v>0</v>
      </c>
      <c r="AM939" s="236">
        <f>Заполните_Список!AG848</f>
        <v>0</v>
      </c>
      <c r="AN939" s="236">
        <f>Заполните_Список!AH848</f>
        <v>0</v>
      </c>
      <c r="AO939" s="236">
        <f>Заполните_Список!AI848</f>
        <v>0</v>
      </c>
      <c r="AP939" s="236">
        <f>Заполните_Список!AJ848</f>
        <v>0</v>
      </c>
      <c r="AQ939" s="236">
        <f>Заполните_Список!AK848</f>
        <v>0</v>
      </c>
    </row>
    <row r="940" spans="1:43" ht="18.75" customHeight="1">
      <c r="A940" s="243">
        <f>Заполните_Список!$B849</f>
        <v>937</v>
      </c>
      <c r="B940" s="244">
        <f>Заполните_Список!$C850</f>
        <v>0</v>
      </c>
      <c r="C940" s="258" t="str">
        <f t="shared" si="45"/>
        <v/>
      </c>
      <c r="D940" s="244">
        <f>Заполните_Список!$G850</f>
        <v>0</v>
      </c>
      <c r="E940" s="236"/>
      <c r="F940" s="243">
        <f t="shared" si="46"/>
        <v>937</v>
      </c>
      <c r="G940" s="236" t="e">
        <f>LEFT(Заполните_Список!$F850,FIND(" ",Заполните_Список!$F850,1)-1)</f>
        <v>#VALUE!</v>
      </c>
      <c r="H940" s="236" t="e">
        <f>MID(Заполните_Список!$F850,FIND(" ",Заполните_Список!$F850,1)+1,(FIND(" ",Заполните_Список!$F850,FIND(" ",Заполните_Список!$F850,1)+1)-FIND(" ",Заполните_Список!$F850,1))-1)</f>
        <v>#VALUE!</v>
      </c>
      <c r="I940" s="236" t="e">
        <f>RIGHT(Заполните_Список!$F850,LEN(Заполните_Список!$F850)-(FIND(" ",Заполните_Список!$F850,FIND(" ",Заполните_Список!$F850,1)+1)))</f>
        <v>#VALUE!</v>
      </c>
      <c r="J940" s="236"/>
      <c r="K940" s="347"/>
      <c r="L940" s="236"/>
      <c r="M940" s="236">
        <f>Заполните_Список!L850</f>
        <v>0</v>
      </c>
      <c r="N940" s="259" t="str">
        <f t="shared" si="47"/>
        <v/>
      </c>
      <c r="O940" s="236">
        <f>Заполните_Список!I850</f>
        <v>0</v>
      </c>
      <c r="P940" s="243"/>
      <c r="Q940" s="243"/>
      <c r="R940" s="243"/>
      <c r="S940" s="243"/>
      <c r="T940" s="236">
        <f>Заполните_Список!N849</f>
        <v>0</v>
      </c>
      <c r="U940" s="236">
        <f>Заполните_Список!O849</f>
        <v>0</v>
      </c>
      <c r="V940" s="236">
        <f>Заполните_Список!P849</f>
        <v>0</v>
      </c>
      <c r="W940" s="236">
        <f>Заполните_Список!Q849</f>
        <v>0</v>
      </c>
      <c r="X940" s="236">
        <f>Заполните_Список!R849</f>
        <v>0</v>
      </c>
      <c r="Y940" s="236">
        <f>Заполните_Список!S849</f>
        <v>0</v>
      </c>
      <c r="Z940" s="236">
        <f>Заполните_Список!T849</f>
        <v>0</v>
      </c>
      <c r="AA940" s="236">
        <f>Заполните_Список!U849</f>
        <v>0</v>
      </c>
      <c r="AB940" s="236">
        <f>Заполните_Список!V849</f>
        <v>0</v>
      </c>
      <c r="AC940" s="236">
        <f>Заполните_Список!W849</f>
        <v>0</v>
      </c>
      <c r="AD940" s="236">
        <f>Заполните_Список!X849</f>
        <v>0</v>
      </c>
      <c r="AE940" s="236">
        <f>Заполните_Список!Y849</f>
        <v>0</v>
      </c>
      <c r="AF940" s="236">
        <f>Заполните_Список!Z849</f>
        <v>0</v>
      </c>
      <c r="AG940" s="236">
        <f>Заполните_Список!AA849</f>
        <v>0</v>
      </c>
      <c r="AH940" s="236">
        <f>Заполните_Список!AB849</f>
        <v>0</v>
      </c>
      <c r="AI940" s="236">
        <f>Заполните_Список!AC849</f>
        <v>0</v>
      </c>
      <c r="AJ940" s="236">
        <f>Заполните_Список!AD849</f>
        <v>0</v>
      </c>
      <c r="AK940" s="236">
        <f>Заполните_Список!AE849</f>
        <v>0</v>
      </c>
      <c r="AL940" s="236">
        <f>Заполните_Список!AF849</f>
        <v>0</v>
      </c>
      <c r="AM940" s="236">
        <f>Заполните_Список!AG849</f>
        <v>0</v>
      </c>
      <c r="AN940" s="236">
        <f>Заполните_Список!AH849</f>
        <v>0</v>
      </c>
      <c r="AO940" s="236">
        <f>Заполните_Список!AI849</f>
        <v>0</v>
      </c>
      <c r="AP940" s="236">
        <f>Заполните_Список!AJ849</f>
        <v>0</v>
      </c>
      <c r="AQ940" s="236">
        <f>Заполните_Список!AK849</f>
        <v>0</v>
      </c>
    </row>
    <row r="941" spans="1:43" ht="18.75" customHeight="1">
      <c r="A941" s="243">
        <f>Заполните_Список!$B850</f>
        <v>938</v>
      </c>
      <c r="B941" s="244">
        <f>Заполните_Список!$C851</f>
        <v>0</v>
      </c>
      <c r="C941" s="258" t="str">
        <f t="shared" si="45"/>
        <v/>
      </c>
      <c r="D941" s="244">
        <f>Заполните_Список!$G851</f>
        <v>0</v>
      </c>
      <c r="E941" s="236"/>
      <c r="F941" s="243">
        <f t="shared" si="46"/>
        <v>938</v>
      </c>
      <c r="G941" s="236" t="e">
        <f>LEFT(Заполните_Список!$F851,FIND(" ",Заполните_Список!$F851,1)-1)</f>
        <v>#VALUE!</v>
      </c>
      <c r="H941" s="236" t="e">
        <f>MID(Заполните_Список!$F851,FIND(" ",Заполните_Список!$F851,1)+1,(FIND(" ",Заполните_Список!$F851,FIND(" ",Заполните_Список!$F851,1)+1)-FIND(" ",Заполните_Список!$F851,1))-1)</f>
        <v>#VALUE!</v>
      </c>
      <c r="I941" s="236" t="e">
        <f>RIGHT(Заполните_Список!$F851,LEN(Заполните_Список!$F851)-(FIND(" ",Заполните_Список!$F851,FIND(" ",Заполните_Список!$F851,1)+1)))</f>
        <v>#VALUE!</v>
      </c>
      <c r="J941" s="236"/>
      <c r="K941" s="347"/>
      <c r="L941" s="236"/>
      <c r="M941" s="236">
        <f>Заполните_Список!L851</f>
        <v>0</v>
      </c>
      <c r="N941" s="259" t="str">
        <f t="shared" si="47"/>
        <v/>
      </c>
      <c r="O941" s="236">
        <f>Заполните_Список!I851</f>
        <v>0</v>
      </c>
      <c r="P941" s="243"/>
      <c r="Q941" s="243"/>
      <c r="R941" s="243"/>
      <c r="S941" s="243"/>
      <c r="T941" s="236">
        <f>Заполните_Список!N850</f>
        <v>0</v>
      </c>
      <c r="U941" s="236">
        <f>Заполните_Список!O850</f>
        <v>0</v>
      </c>
      <c r="V941" s="236">
        <f>Заполните_Список!P850</f>
        <v>0</v>
      </c>
      <c r="W941" s="236">
        <f>Заполните_Список!Q850</f>
        <v>0</v>
      </c>
      <c r="X941" s="236">
        <f>Заполните_Список!R850</f>
        <v>0</v>
      </c>
      <c r="Y941" s="236">
        <f>Заполните_Список!S850</f>
        <v>0</v>
      </c>
      <c r="Z941" s="236">
        <f>Заполните_Список!T850</f>
        <v>0</v>
      </c>
      <c r="AA941" s="236">
        <f>Заполните_Список!U850</f>
        <v>0</v>
      </c>
      <c r="AB941" s="236">
        <f>Заполните_Список!V850</f>
        <v>0</v>
      </c>
      <c r="AC941" s="236">
        <f>Заполните_Список!W850</f>
        <v>0</v>
      </c>
      <c r="AD941" s="236">
        <f>Заполните_Список!X850</f>
        <v>0</v>
      </c>
      <c r="AE941" s="236">
        <f>Заполните_Список!Y850</f>
        <v>0</v>
      </c>
      <c r="AF941" s="236">
        <f>Заполните_Список!Z850</f>
        <v>0</v>
      </c>
      <c r="AG941" s="236">
        <f>Заполните_Список!AA850</f>
        <v>0</v>
      </c>
      <c r="AH941" s="236">
        <f>Заполните_Список!AB850</f>
        <v>0</v>
      </c>
      <c r="AI941" s="236">
        <f>Заполните_Список!AC850</f>
        <v>0</v>
      </c>
      <c r="AJ941" s="236">
        <f>Заполните_Список!AD850</f>
        <v>0</v>
      </c>
      <c r="AK941" s="236">
        <f>Заполните_Список!AE850</f>
        <v>0</v>
      </c>
      <c r="AL941" s="236">
        <f>Заполните_Список!AF850</f>
        <v>0</v>
      </c>
      <c r="AM941" s="236">
        <f>Заполните_Список!AG850</f>
        <v>0</v>
      </c>
      <c r="AN941" s="236">
        <f>Заполните_Список!AH850</f>
        <v>0</v>
      </c>
      <c r="AO941" s="236">
        <f>Заполните_Список!AI850</f>
        <v>0</v>
      </c>
      <c r="AP941" s="236">
        <f>Заполните_Список!AJ850</f>
        <v>0</v>
      </c>
      <c r="AQ941" s="236">
        <f>Заполните_Список!AK850</f>
        <v>0</v>
      </c>
    </row>
    <row r="942" spans="1:43" ht="18.75" customHeight="1">
      <c r="A942" s="243">
        <f>Заполните_Список!$B851</f>
        <v>939</v>
      </c>
      <c r="B942" s="244">
        <f>Заполните_Список!$C852</f>
        <v>0</v>
      </c>
      <c r="C942" s="258" t="str">
        <f t="shared" si="45"/>
        <v/>
      </c>
      <c r="D942" s="244">
        <f>Заполните_Список!$G852</f>
        <v>0</v>
      </c>
      <c r="E942" s="236"/>
      <c r="F942" s="243">
        <f t="shared" si="46"/>
        <v>939</v>
      </c>
      <c r="G942" s="236" t="e">
        <f>LEFT(Заполните_Список!$F852,FIND(" ",Заполните_Список!$F852,1)-1)</f>
        <v>#VALUE!</v>
      </c>
      <c r="H942" s="236" t="e">
        <f>MID(Заполните_Список!$F852,FIND(" ",Заполните_Список!$F852,1)+1,(FIND(" ",Заполните_Список!$F852,FIND(" ",Заполните_Список!$F852,1)+1)-FIND(" ",Заполните_Список!$F852,1))-1)</f>
        <v>#VALUE!</v>
      </c>
      <c r="I942" s="236" t="e">
        <f>RIGHT(Заполните_Список!$F852,LEN(Заполните_Список!$F852)-(FIND(" ",Заполните_Список!$F852,FIND(" ",Заполните_Список!$F852,1)+1)))</f>
        <v>#VALUE!</v>
      </c>
      <c r="J942" s="236"/>
      <c r="K942" s="347"/>
      <c r="L942" s="236"/>
      <c r="M942" s="236">
        <f>Заполните_Список!L852</f>
        <v>0</v>
      </c>
      <c r="N942" s="259" t="str">
        <f t="shared" si="47"/>
        <v/>
      </c>
      <c r="O942" s="236">
        <f>Заполните_Список!I852</f>
        <v>0</v>
      </c>
      <c r="P942" s="243"/>
      <c r="Q942" s="243"/>
      <c r="R942" s="243"/>
      <c r="S942" s="243"/>
      <c r="T942" s="236">
        <f>Заполните_Список!N851</f>
        <v>0</v>
      </c>
      <c r="U942" s="236">
        <f>Заполните_Список!O851</f>
        <v>0</v>
      </c>
      <c r="V942" s="236">
        <f>Заполните_Список!P851</f>
        <v>0</v>
      </c>
      <c r="W942" s="236">
        <f>Заполните_Список!Q851</f>
        <v>0</v>
      </c>
      <c r="X942" s="236">
        <f>Заполните_Список!R851</f>
        <v>0</v>
      </c>
      <c r="Y942" s="236">
        <f>Заполните_Список!S851</f>
        <v>0</v>
      </c>
      <c r="Z942" s="236">
        <f>Заполните_Список!T851</f>
        <v>0</v>
      </c>
      <c r="AA942" s="236">
        <f>Заполните_Список!U851</f>
        <v>0</v>
      </c>
      <c r="AB942" s="236">
        <f>Заполните_Список!V851</f>
        <v>0</v>
      </c>
      <c r="AC942" s="236">
        <f>Заполните_Список!W851</f>
        <v>0</v>
      </c>
      <c r="AD942" s="236">
        <f>Заполните_Список!X851</f>
        <v>0</v>
      </c>
      <c r="AE942" s="236">
        <f>Заполните_Список!Y851</f>
        <v>0</v>
      </c>
      <c r="AF942" s="236">
        <f>Заполните_Список!Z851</f>
        <v>0</v>
      </c>
      <c r="AG942" s="236">
        <f>Заполните_Список!AA851</f>
        <v>0</v>
      </c>
      <c r="AH942" s="236">
        <f>Заполните_Список!AB851</f>
        <v>0</v>
      </c>
      <c r="AI942" s="236">
        <f>Заполните_Список!AC851</f>
        <v>0</v>
      </c>
      <c r="AJ942" s="236">
        <f>Заполните_Список!AD851</f>
        <v>0</v>
      </c>
      <c r="AK942" s="236">
        <f>Заполните_Список!AE851</f>
        <v>0</v>
      </c>
      <c r="AL942" s="236">
        <f>Заполните_Список!AF851</f>
        <v>0</v>
      </c>
      <c r="AM942" s="236">
        <f>Заполните_Список!AG851</f>
        <v>0</v>
      </c>
      <c r="AN942" s="236">
        <f>Заполните_Список!AH851</f>
        <v>0</v>
      </c>
      <c r="AO942" s="236">
        <f>Заполните_Список!AI851</f>
        <v>0</v>
      </c>
      <c r="AP942" s="236">
        <f>Заполните_Список!AJ851</f>
        <v>0</v>
      </c>
      <c r="AQ942" s="236">
        <f>Заполните_Список!AK851</f>
        <v>0</v>
      </c>
    </row>
    <row r="943" spans="1:43" ht="18.75" customHeight="1">
      <c r="A943" s="243">
        <f>Заполните_Список!$B852</f>
        <v>940</v>
      </c>
      <c r="B943" s="244">
        <f>Заполните_Список!$C853</f>
        <v>0</v>
      </c>
      <c r="C943" s="258" t="str">
        <f t="shared" si="45"/>
        <v/>
      </c>
      <c r="D943" s="244">
        <f>Заполните_Список!$G853</f>
        <v>0</v>
      </c>
      <c r="E943" s="236"/>
      <c r="F943" s="243">
        <f t="shared" si="46"/>
        <v>940</v>
      </c>
      <c r="G943" s="236" t="e">
        <f>LEFT(Заполните_Список!$F853,FIND(" ",Заполните_Список!$F853,1)-1)</f>
        <v>#VALUE!</v>
      </c>
      <c r="H943" s="236" t="e">
        <f>MID(Заполните_Список!$F853,FIND(" ",Заполните_Список!$F853,1)+1,(FIND(" ",Заполните_Список!$F853,FIND(" ",Заполните_Список!$F853,1)+1)-FIND(" ",Заполните_Список!$F853,1))-1)</f>
        <v>#VALUE!</v>
      </c>
      <c r="I943" s="236" t="e">
        <f>RIGHT(Заполните_Список!$F853,LEN(Заполните_Список!$F853)-(FIND(" ",Заполните_Список!$F853,FIND(" ",Заполните_Список!$F853,1)+1)))</f>
        <v>#VALUE!</v>
      </c>
      <c r="J943" s="236"/>
      <c r="K943" s="347"/>
      <c r="L943" s="236"/>
      <c r="M943" s="236">
        <f>Заполните_Список!L853</f>
        <v>0</v>
      </c>
      <c r="N943" s="259" t="str">
        <f t="shared" si="47"/>
        <v/>
      </c>
      <c r="O943" s="236">
        <f>Заполните_Список!I853</f>
        <v>0</v>
      </c>
      <c r="P943" s="243"/>
      <c r="Q943" s="243"/>
      <c r="R943" s="243"/>
      <c r="S943" s="243"/>
      <c r="T943" s="236">
        <f>Заполните_Список!N852</f>
        <v>0</v>
      </c>
      <c r="U943" s="236">
        <f>Заполните_Список!O852</f>
        <v>0</v>
      </c>
      <c r="V943" s="236">
        <f>Заполните_Список!P852</f>
        <v>0</v>
      </c>
      <c r="W943" s="236">
        <f>Заполните_Список!Q852</f>
        <v>0</v>
      </c>
      <c r="X943" s="236">
        <f>Заполните_Список!R852</f>
        <v>0</v>
      </c>
      <c r="Y943" s="236">
        <f>Заполните_Список!S852</f>
        <v>0</v>
      </c>
      <c r="Z943" s="236">
        <f>Заполните_Список!T852</f>
        <v>0</v>
      </c>
      <c r="AA943" s="236">
        <f>Заполните_Список!U852</f>
        <v>0</v>
      </c>
      <c r="AB943" s="236">
        <f>Заполните_Список!V852</f>
        <v>0</v>
      </c>
      <c r="AC943" s="236">
        <f>Заполните_Список!W852</f>
        <v>0</v>
      </c>
      <c r="AD943" s="236">
        <f>Заполните_Список!X852</f>
        <v>0</v>
      </c>
      <c r="AE943" s="236">
        <f>Заполните_Список!Y852</f>
        <v>0</v>
      </c>
      <c r="AF943" s="236">
        <f>Заполните_Список!Z852</f>
        <v>0</v>
      </c>
      <c r="AG943" s="236">
        <f>Заполните_Список!AA852</f>
        <v>0</v>
      </c>
      <c r="AH943" s="236">
        <f>Заполните_Список!AB852</f>
        <v>0</v>
      </c>
      <c r="AI943" s="236">
        <f>Заполните_Список!AC852</f>
        <v>0</v>
      </c>
      <c r="AJ943" s="236">
        <f>Заполните_Список!AD852</f>
        <v>0</v>
      </c>
      <c r="AK943" s="236">
        <f>Заполните_Список!AE852</f>
        <v>0</v>
      </c>
      <c r="AL943" s="236">
        <f>Заполните_Список!AF852</f>
        <v>0</v>
      </c>
      <c r="AM943" s="236">
        <f>Заполните_Список!AG852</f>
        <v>0</v>
      </c>
      <c r="AN943" s="236">
        <f>Заполните_Список!AH852</f>
        <v>0</v>
      </c>
      <c r="AO943" s="236">
        <f>Заполните_Список!AI852</f>
        <v>0</v>
      </c>
      <c r="AP943" s="236">
        <f>Заполните_Список!AJ852</f>
        <v>0</v>
      </c>
      <c r="AQ943" s="236">
        <f>Заполните_Список!AK852</f>
        <v>0</v>
      </c>
    </row>
    <row r="944" spans="1:43" ht="18.75" customHeight="1">
      <c r="A944" s="243">
        <f>Заполните_Список!$B853</f>
        <v>941</v>
      </c>
      <c r="B944" s="244">
        <f>Заполните_Список!$C854</f>
        <v>0</v>
      </c>
      <c r="C944" s="258" t="str">
        <f t="shared" si="45"/>
        <v/>
      </c>
      <c r="D944" s="244">
        <f>Заполните_Список!$G854</f>
        <v>0</v>
      </c>
      <c r="E944" s="236"/>
      <c r="F944" s="243">
        <f t="shared" si="46"/>
        <v>941</v>
      </c>
      <c r="G944" s="236" t="e">
        <f>LEFT(Заполните_Список!$F854,FIND(" ",Заполните_Список!$F854,1)-1)</f>
        <v>#VALUE!</v>
      </c>
      <c r="H944" s="236" t="e">
        <f>MID(Заполните_Список!$F854,FIND(" ",Заполните_Список!$F854,1)+1,(FIND(" ",Заполните_Список!$F854,FIND(" ",Заполните_Список!$F854,1)+1)-FIND(" ",Заполните_Список!$F854,1))-1)</f>
        <v>#VALUE!</v>
      </c>
      <c r="I944" s="236" t="e">
        <f>RIGHT(Заполните_Список!$F854,LEN(Заполните_Список!$F854)-(FIND(" ",Заполните_Список!$F854,FIND(" ",Заполните_Список!$F854,1)+1)))</f>
        <v>#VALUE!</v>
      </c>
      <c r="J944" s="236"/>
      <c r="K944" s="347"/>
      <c r="L944" s="236"/>
      <c r="M944" s="236">
        <f>Заполните_Список!L854</f>
        <v>0</v>
      </c>
      <c r="N944" s="259" t="str">
        <f t="shared" si="47"/>
        <v/>
      </c>
      <c r="O944" s="236">
        <f>Заполните_Список!I854</f>
        <v>0</v>
      </c>
      <c r="P944" s="243"/>
      <c r="Q944" s="243"/>
      <c r="R944" s="243"/>
      <c r="S944" s="243"/>
      <c r="T944" s="236">
        <f>Заполните_Список!N853</f>
        <v>0</v>
      </c>
      <c r="U944" s="236">
        <f>Заполните_Список!O853</f>
        <v>0</v>
      </c>
      <c r="V944" s="236">
        <f>Заполните_Список!P853</f>
        <v>0</v>
      </c>
      <c r="W944" s="236">
        <f>Заполните_Список!Q853</f>
        <v>0</v>
      </c>
      <c r="X944" s="236">
        <f>Заполните_Список!R853</f>
        <v>0</v>
      </c>
      <c r="Y944" s="236">
        <f>Заполните_Список!S853</f>
        <v>0</v>
      </c>
      <c r="Z944" s="236">
        <f>Заполните_Список!T853</f>
        <v>0</v>
      </c>
      <c r="AA944" s="236">
        <f>Заполните_Список!U853</f>
        <v>0</v>
      </c>
      <c r="AB944" s="236">
        <f>Заполните_Список!V853</f>
        <v>0</v>
      </c>
      <c r="AC944" s="236">
        <f>Заполните_Список!W853</f>
        <v>0</v>
      </c>
      <c r="AD944" s="236">
        <f>Заполните_Список!X853</f>
        <v>0</v>
      </c>
      <c r="AE944" s="236">
        <f>Заполните_Список!Y853</f>
        <v>0</v>
      </c>
      <c r="AF944" s="236">
        <f>Заполните_Список!Z853</f>
        <v>0</v>
      </c>
      <c r="AG944" s="236">
        <f>Заполните_Список!AA853</f>
        <v>0</v>
      </c>
      <c r="AH944" s="236">
        <f>Заполните_Список!AB853</f>
        <v>0</v>
      </c>
      <c r="AI944" s="236">
        <f>Заполните_Список!AC853</f>
        <v>0</v>
      </c>
      <c r="AJ944" s="236">
        <f>Заполните_Список!AD853</f>
        <v>0</v>
      </c>
      <c r="AK944" s="236">
        <f>Заполните_Список!AE853</f>
        <v>0</v>
      </c>
      <c r="AL944" s="236">
        <f>Заполните_Список!AF853</f>
        <v>0</v>
      </c>
      <c r="AM944" s="236">
        <f>Заполните_Список!AG853</f>
        <v>0</v>
      </c>
      <c r="AN944" s="236">
        <f>Заполните_Список!AH853</f>
        <v>0</v>
      </c>
      <c r="AO944" s="236">
        <f>Заполните_Список!AI853</f>
        <v>0</v>
      </c>
      <c r="AP944" s="236">
        <f>Заполните_Список!AJ853</f>
        <v>0</v>
      </c>
      <c r="AQ944" s="236">
        <f>Заполните_Список!AK853</f>
        <v>0</v>
      </c>
    </row>
    <row r="945" spans="1:43" ht="18.75" customHeight="1">
      <c r="A945" s="243">
        <f>Заполните_Список!$B854</f>
        <v>942</v>
      </c>
      <c r="B945" s="244">
        <f>Заполните_Список!$C855</f>
        <v>0</v>
      </c>
      <c r="C945" s="258" t="str">
        <f t="shared" si="45"/>
        <v/>
      </c>
      <c r="D945" s="244">
        <f>Заполните_Список!$G855</f>
        <v>0</v>
      </c>
      <c r="E945" s="236"/>
      <c r="F945" s="243">
        <f t="shared" si="46"/>
        <v>942</v>
      </c>
      <c r="G945" s="236" t="e">
        <f>LEFT(Заполните_Список!$F855,FIND(" ",Заполните_Список!$F855,1)-1)</f>
        <v>#VALUE!</v>
      </c>
      <c r="H945" s="236" t="e">
        <f>MID(Заполните_Список!$F855,FIND(" ",Заполните_Список!$F855,1)+1,(FIND(" ",Заполните_Список!$F855,FIND(" ",Заполните_Список!$F855,1)+1)-FIND(" ",Заполните_Список!$F855,1))-1)</f>
        <v>#VALUE!</v>
      </c>
      <c r="I945" s="236" t="e">
        <f>RIGHT(Заполните_Список!$F855,LEN(Заполните_Список!$F855)-(FIND(" ",Заполните_Список!$F855,FIND(" ",Заполните_Список!$F855,1)+1)))</f>
        <v>#VALUE!</v>
      </c>
      <c r="J945" s="236"/>
      <c r="K945" s="347"/>
      <c r="L945" s="236"/>
      <c r="M945" s="236">
        <f>Заполните_Список!L855</f>
        <v>0</v>
      </c>
      <c r="N945" s="259" t="str">
        <f t="shared" si="47"/>
        <v/>
      </c>
      <c r="O945" s="236">
        <f>Заполните_Список!I855</f>
        <v>0</v>
      </c>
      <c r="P945" s="243"/>
      <c r="Q945" s="243"/>
      <c r="R945" s="243"/>
      <c r="S945" s="243"/>
      <c r="T945" s="236">
        <f>Заполните_Список!N854</f>
        <v>0</v>
      </c>
      <c r="U945" s="236">
        <f>Заполните_Список!O854</f>
        <v>0</v>
      </c>
      <c r="V945" s="236">
        <f>Заполните_Список!P854</f>
        <v>0</v>
      </c>
      <c r="W945" s="236">
        <f>Заполните_Список!Q854</f>
        <v>0</v>
      </c>
      <c r="X945" s="236">
        <f>Заполните_Список!R854</f>
        <v>0</v>
      </c>
      <c r="Y945" s="236">
        <f>Заполните_Список!S854</f>
        <v>0</v>
      </c>
      <c r="Z945" s="236">
        <f>Заполните_Список!T854</f>
        <v>0</v>
      </c>
      <c r="AA945" s="236">
        <f>Заполните_Список!U854</f>
        <v>0</v>
      </c>
      <c r="AB945" s="236">
        <f>Заполните_Список!V854</f>
        <v>0</v>
      </c>
      <c r="AC945" s="236">
        <f>Заполните_Список!W854</f>
        <v>0</v>
      </c>
      <c r="AD945" s="236">
        <f>Заполните_Список!X854</f>
        <v>0</v>
      </c>
      <c r="AE945" s="236">
        <f>Заполните_Список!Y854</f>
        <v>0</v>
      </c>
      <c r="AF945" s="236">
        <f>Заполните_Список!Z854</f>
        <v>0</v>
      </c>
      <c r="AG945" s="236">
        <f>Заполните_Список!AA854</f>
        <v>0</v>
      </c>
      <c r="AH945" s="236">
        <f>Заполните_Список!AB854</f>
        <v>0</v>
      </c>
      <c r="AI945" s="236">
        <f>Заполните_Список!AC854</f>
        <v>0</v>
      </c>
      <c r="AJ945" s="236">
        <f>Заполните_Список!AD854</f>
        <v>0</v>
      </c>
      <c r="AK945" s="236">
        <f>Заполните_Список!AE854</f>
        <v>0</v>
      </c>
      <c r="AL945" s="236">
        <f>Заполните_Список!AF854</f>
        <v>0</v>
      </c>
      <c r="AM945" s="236">
        <f>Заполните_Список!AG854</f>
        <v>0</v>
      </c>
      <c r="AN945" s="236">
        <f>Заполните_Список!AH854</f>
        <v>0</v>
      </c>
      <c r="AO945" s="236">
        <f>Заполните_Список!AI854</f>
        <v>0</v>
      </c>
      <c r="AP945" s="236">
        <f>Заполните_Список!AJ854</f>
        <v>0</v>
      </c>
      <c r="AQ945" s="236">
        <f>Заполните_Список!AK854</f>
        <v>0</v>
      </c>
    </row>
    <row r="946" spans="1:43" ht="18.75" customHeight="1">
      <c r="A946" s="243">
        <f>Заполните_Список!$B855</f>
        <v>943</v>
      </c>
      <c r="B946" s="244">
        <f>Заполните_Список!$C856</f>
        <v>0</v>
      </c>
      <c r="C946" s="258" t="str">
        <f t="shared" si="45"/>
        <v/>
      </c>
      <c r="D946" s="244">
        <f>Заполните_Список!$G856</f>
        <v>0</v>
      </c>
      <c r="E946" s="236"/>
      <c r="F946" s="243">
        <f t="shared" si="46"/>
        <v>943</v>
      </c>
      <c r="G946" s="236" t="e">
        <f>LEFT(Заполните_Список!$F856,FIND(" ",Заполните_Список!$F856,1)-1)</f>
        <v>#VALUE!</v>
      </c>
      <c r="H946" s="236" t="e">
        <f>MID(Заполните_Список!$F856,FIND(" ",Заполните_Список!$F856,1)+1,(FIND(" ",Заполните_Список!$F856,FIND(" ",Заполните_Список!$F856,1)+1)-FIND(" ",Заполните_Список!$F856,1))-1)</f>
        <v>#VALUE!</v>
      </c>
      <c r="I946" s="236" t="e">
        <f>RIGHT(Заполните_Список!$F856,LEN(Заполните_Список!$F856)-(FIND(" ",Заполните_Список!$F856,FIND(" ",Заполните_Список!$F856,1)+1)))</f>
        <v>#VALUE!</v>
      </c>
      <c r="J946" s="236"/>
      <c r="K946" s="347"/>
      <c r="L946" s="236"/>
      <c r="M946" s="236">
        <f>Заполните_Список!L856</f>
        <v>0</v>
      </c>
      <c r="N946" s="259" t="str">
        <f t="shared" si="47"/>
        <v/>
      </c>
      <c r="O946" s="236">
        <f>Заполните_Список!I856</f>
        <v>0</v>
      </c>
      <c r="P946" s="243"/>
      <c r="Q946" s="243"/>
      <c r="R946" s="243"/>
      <c r="S946" s="243"/>
      <c r="T946" s="236">
        <f>Заполните_Список!N855</f>
        <v>0</v>
      </c>
      <c r="U946" s="236">
        <f>Заполните_Список!O855</f>
        <v>0</v>
      </c>
      <c r="V946" s="236">
        <f>Заполните_Список!P855</f>
        <v>0</v>
      </c>
      <c r="W946" s="236">
        <f>Заполните_Список!Q855</f>
        <v>0</v>
      </c>
      <c r="X946" s="236">
        <f>Заполните_Список!R855</f>
        <v>0</v>
      </c>
      <c r="Y946" s="236">
        <f>Заполните_Список!S855</f>
        <v>0</v>
      </c>
      <c r="Z946" s="236">
        <f>Заполните_Список!T855</f>
        <v>0</v>
      </c>
      <c r="AA946" s="236">
        <f>Заполните_Список!U855</f>
        <v>0</v>
      </c>
      <c r="AB946" s="236">
        <f>Заполните_Список!V855</f>
        <v>0</v>
      </c>
      <c r="AC946" s="236">
        <f>Заполните_Список!W855</f>
        <v>0</v>
      </c>
      <c r="AD946" s="236">
        <f>Заполните_Список!X855</f>
        <v>0</v>
      </c>
      <c r="AE946" s="236">
        <f>Заполните_Список!Y855</f>
        <v>0</v>
      </c>
      <c r="AF946" s="236">
        <f>Заполните_Список!Z855</f>
        <v>0</v>
      </c>
      <c r="AG946" s="236">
        <f>Заполните_Список!AA855</f>
        <v>0</v>
      </c>
      <c r="AH946" s="236">
        <f>Заполните_Список!AB855</f>
        <v>0</v>
      </c>
      <c r="AI946" s="236">
        <f>Заполните_Список!AC855</f>
        <v>0</v>
      </c>
      <c r="AJ946" s="236">
        <f>Заполните_Список!AD855</f>
        <v>0</v>
      </c>
      <c r="AK946" s="236">
        <f>Заполните_Список!AE855</f>
        <v>0</v>
      </c>
      <c r="AL946" s="236">
        <f>Заполните_Список!AF855</f>
        <v>0</v>
      </c>
      <c r="AM946" s="236">
        <f>Заполните_Список!AG855</f>
        <v>0</v>
      </c>
      <c r="AN946" s="236">
        <f>Заполните_Список!AH855</f>
        <v>0</v>
      </c>
      <c r="AO946" s="236">
        <f>Заполните_Список!AI855</f>
        <v>0</v>
      </c>
      <c r="AP946" s="236">
        <f>Заполните_Список!AJ855</f>
        <v>0</v>
      </c>
      <c r="AQ946" s="236">
        <f>Заполните_Список!AK855</f>
        <v>0</v>
      </c>
    </row>
    <row r="947" spans="1:43" ht="18.75" customHeight="1">
      <c r="A947" s="243">
        <f>Заполните_Список!$B856</f>
        <v>944</v>
      </c>
      <c r="B947" s="244">
        <f>Заполните_Список!$C857</f>
        <v>0</v>
      </c>
      <c r="C947" s="258" t="str">
        <f t="shared" si="45"/>
        <v/>
      </c>
      <c r="D947" s="244">
        <f>Заполните_Список!$G857</f>
        <v>0</v>
      </c>
      <c r="E947" s="236"/>
      <c r="F947" s="243">
        <f t="shared" si="46"/>
        <v>944</v>
      </c>
      <c r="G947" s="236" t="e">
        <f>LEFT(Заполните_Список!$F857,FIND(" ",Заполните_Список!$F857,1)-1)</f>
        <v>#VALUE!</v>
      </c>
      <c r="H947" s="236" t="e">
        <f>MID(Заполните_Список!$F857,FIND(" ",Заполните_Список!$F857,1)+1,(FIND(" ",Заполните_Список!$F857,FIND(" ",Заполните_Список!$F857,1)+1)-FIND(" ",Заполните_Список!$F857,1))-1)</f>
        <v>#VALUE!</v>
      </c>
      <c r="I947" s="236" t="e">
        <f>RIGHT(Заполните_Список!$F857,LEN(Заполните_Список!$F857)-(FIND(" ",Заполните_Список!$F857,FIND(" ",Заполните_Список!$F857,1)+1)))</f>
        <v>#VALUE!</v>
      </c>
      <c r="J947" s="236"/>
      <c r="K947" s="347"/>
      <c r="L947" s="236"/>
      <c r="M947" s="236">
        <f>Заполните_Список!L857</f>
        <v>0</v>
      </c>
      <c r="N947" s="259" t="str">
        <f t="shared" si="47"/>
        <v/>
      </c>
      <c r="O947" s="236">
        <f>Заполните_Список!I857</f>
        <v>0</v>
      </c>
      <c r="P947" s="243"/>
      <c r="Q947" s="243"/>
      <c r="R947" s="243"/>
      <c r="S947" s="243"/>
      <c r="T947" s="236">
        <f>Заполните_Список!N856</f>
        <v>0</v>
      </c>
      <c r="U947" s="236">
        <f>Заполните_Список!O856</f>
        <v>0</v>
      </c>
      <c r="V947" s="236">
        <f>Заполните_Список!P856</f>
        <v>0</v>
      </c>
      <c r="W947" s="236">
        <f>Заполните_Список!Q856</f>
        <v>0</v>
      </c>
      <c r="X947" s="236">
        <f>Заполните_Список!R856</f>
        <v>0</v>
      </c>
      <c r="Y947" s="236">
        <f>Заполните_Список!S856</f>
        <v>0</v>
      </c>
      <c r="Z947" s="236">
        <f>Заполните_Список!T856</f>
        <v>0</v>
      </c>
      <c r="AA947" s="236">
        <f>Заполните_Список!U856</f>
        <v>0</v>
      </c>
      <c r="AB947" s="236">
        <f>Заполните_Список!V856</f>
        <v>0</v>
      </c>
      <c r="AC947" s="236">
        <f>Заполните_Список!W856</f>
        <v>0</v>
      </c>
      <c r="AD947" s="236">
        <f>Заполните_Список!X856</f>
        <v>0</v>
      </c>
      <c r="AE947" s="236">
        <f>Заполните_Список!Y856</f>
        <v>0</v>
      </c>
      <c r="AF947" s="236">
        <f>Заполните_Список!Z856</f>
        <v>0</v>
      </c>
      <c r="AG947" s="236">
        <f>Заполните_Список!AA856</f>
        <v>0</v>
      </c>
      <c r="AH947" s="236">
        <f>Заполните_Список!AB856</f>
        <v>0</v>
      </c>
      <c r="AI947" s="236">
        <f>Заполните_Список!AC856</f>
        <v>0</v>
      </c>
      <c r="AJ947" s="236">
        <f>Заполните_Список!AD856</f>
        <v>0</v>
      </c>
      <c r="AK947" s="236">
        <f>Заполните_Список!AE856</f>
        <v>0</v>
      </c>
      <c r="AL947" s="236">
        <f>Заполните_Список!AF856</f>
        <v>0</v>
      </c>
      <c r="AM947" s="236">
        <f>Заполните_Список!AG856</f>
        <v>0</v>
      </c>
      <c r="AN947" s="236">
        <f>Заполните_Список!AH856</f>
        <v>0</v>
      </c>
      <c r="AO947" s="236">
        <f>Заполните_Список!AI856</f>
        <v>0</v>
      </c>
      <c r="AP947" s="236">
        <f>Заполните_Список!AJ856</f>
        <v>0</v>
      </c>
      <c r="AQ947" s="236">
        <f>Заполните_Список!AK856</f>
        <v>0</v>
      </c>
    </row>
    <row r="948" spans="1:43" ht="18.75" customHeight="1">
      <c r="A948" s="243">
        <f>Заполните_Список!$B857</f>
        <v>945</v>
      </c>
      <c r="B948" s="244">
        <f>Заполните_Список!$C858</f>
        <v>0</v>
      </c>
      <c r="C948" s="258" t="str">
        <f t="shared" si="45"/>
        <v/>
      </c>
      <c r="D948" s="244">
        <f>Заполните_Список!$G858</f>
        <v>0</v>
      </c>
      <c r="E948" s="236"/>
      <c r="F948" s="243">
        <f t="shared" si="46"/>
        <v>945</v>
      </c>
      <c r="G948" s="236" t="e">
        <f>LEFT(Заполните_Список!$F858,FIND(" ",Заполните_Список!$F858,1)-1)</f>
        <v>#VALUE!</v>
      </c>
      <c r="H948" s="236" t="e">
        <f>MID(Заполните_Список!$F858,FIND(" ",Заполните_Список!$F858,1)+1,(FIND(" ",Заполните_Список!$F858,FIND(" ",Заполните_Список!$F858,1)+1)-FIND(" ",Заполните_Список!$F858,1))-1)</f>
        <v>#VALUE!</v>
      </c>
      <c r="I948" s="236" t="e">
        <f>RIGHT(Заполните_Список!$F858,LEN(Заполните_Список!$F858)-(FIND(" ",Заполните_Список!$F858,FIND(" ",Заполните_Список!$F858,1)+1)))</f>
        <v>#VALUE!</v>
      </c>
      <c r="J948" s="236"/>
      <c r="K948" s="347"/>
      <c r="L948" s="236"/>
      <c r="M948" s="236">
        <f>Заполните_Список!L858</f>
        <v>0</v>
      </c>
      <c r="N948" s="259" t="str">
        <f t="shared" si="47"/>
        <v/>
      </c>
      <c r="O948" s="236">
        <f>Заполните_Список!I858</f>
        <v>0</v>
      </c>
      <c r="P948" s="243"/>
      <c r="Q948" s="243"/>
      <c r="R948" s="243"/>
      <c r="S948" s="243"/>
      <c r="T948" s="236">
        <f>Заполните_Список!N857</f>
        <v>0</v>
      </c>
      <c r="U948" s="236">
        <f>Заполните_Список!O857</f>
        <v>0</v>
      </c>
      <c r="V948" s="236">
        <f>Заполните_Список!P857</f>
        <v>0</v>
      </c>
      <c r="W948" s="236">
        <f>Заполните_Список!Q857</f>
        <v>0</v>
      </c>
      <c r="X948" s="236">
        <f>Заполните_Список!R857</f>
        <v>0</v>
      </c>
      <c r="Y948" s="236">
        <f>Заполните_Список!S857</f>
        <v>0</v>
      </c>
      <c r="Z948" s="236">
        <f>Заполните_Список!T857</f>
        <v>0</v>
      </c>
      <c r="AA948" s="236">
        <f>Заполните_Список!U857</f>
        <v>0</v>
      </c>
      <c r="AB948" s="236">
        <f>Заполните_Список!V857</f>
        <v>0</v>
      </c>
      <c r="AC948" s="236">
        <f>Заполните_Список!W857</f>
        <v>0</v>
      </c>
      <c r="AD948" s="236">
        <f>Заполните_Список!X857</f>
        <v>0</v>
      </c>
      <c r="AE948" s="236">
        <f>Заполните_Список!Y857</f>
        <v>0</v>
      </c>
      <c r="AF948" s="236">
        <f>Заполните_Список!Z857</f>
        <v>0</v>
      </c>
      <c r="AG948" s="236">
        <f>Заполните_Список!AA857</f>
        <v>0</v>
      </c>
      <c r="AH948" s="236">
        <f>Заполните_Список!AB857</f>
        <v>0</v>
      </c>
      <c r="AI948" s="236">
        <f>Заполните_Список!AC857</f>
        <v>0</v>
      </c>
      <c r="AJ948" s="236">
        <f>Заполните_Список!AD857</f>
        <v>0</v>
      </c>
      <c r="AK948" s="236">
        <f>Заполните_Список!AE857</f>
        <v>0</v>
      </c>
      <c r="AL948" s="236">
        <f>Заполните_Список!AF857</f>
        <v>0</v>
      </c>
      <c r="AM948" s="236">
        <f>Заполните_Список!AG857</f>
        <v>0</v>
      </c>
      <c r="AN948" s="236">
        <f>Заполните_Список!AH857</f>
        <v>0</v>
      </c>
      <c r="AO948" s="236">
        <f>Заполните_Список!AI857</f>
        <v>0</v>
      </c>
      <c r="AP948" s="236">
        <f>Заполните_Список!AJ857</f>
        <v>0</v>
      </c>
      <c r="AQ948" s="236">
        <f>Заполните_Список!AK857</f>
        <v>0</v>
      </c>
    </row>
    <row r="949" spans="1:43" ht="18.75" customHeight="1">
      <c r="A949" s="243">
        <f>Заполните_Список!$B858</f>
        <v>946</v>
      </c>
      <c r="B949" s="244">
        <f>Заполните_Список!$C859</f>
        <v>0</v>
      </c>
      <c r="C949" s="258" t="str">
        <f t="shared" si="45"/>
        <v/>
      </c>
      <c r="D949" s="244">
        <f>Заполните_Список!$G859</f>
        <v>0</v>
      </c>
      <c r="E949" s="236"/>
      <c r="F949" s="243">
        <f t="shared" si="46"/>
        <v>946</v>
      </c>
      <c r="G949" s="236" t="e">
        <f>LEFT(Заполните_Список!$F859,FIND(" ",Заполните_Список!$F859,1)-1)</f>
        <v>#VALUE!</v>
      </c>
      <c r="H949" s="236" t="e">
        <f>MID(Заполните_Список!$F859,FIND(" ",Заполните_Список!$F859,1)+1,(FIND(" ",Заполните_Список!$F859,FIND(" ",Заполните_Список!$F859,1)+1)-FIND(" ",Заполните_Список!$F859,1))-1)</f>
        <v>#VALUE!</v>
      </c>
      <c r="I949" s="236" t="e">
        <f>RIGHT(Заполните_Список!$F859,LEN(Заполните_Список!$F859)-(FIND(" ",Заполните_Список!$F859,FIND(" ",Заполните_Список!$F859,1)+1)))</f>
        <v>#VALUE!</v>
      </c>
      <c r="J949" s="236"/>
      <c r="K949" s="347"/>
      <c r="L949" s="236"/>
      <c r="M949" s="236">
        <f>Заполните_Список!L859</f>
        <v>0</v>
      </c>
      <c r="N949" s="259" t="str">
        <f t="shared" si="47"/>
        <v/>
      </c>
      <c r="O949" s="236">
        <f>Заполните_Список!I859</f>
        <v>0</v>
      </c>
      <c r="P949" s="243"/>
      <c r="Q949" s="243"/>
      <c r="R949" s="243"/>
      <c r="S949" s="243"/>
      <c r="T949" s="236">
        <f>Заполните_Список!N858</f>
        <v>0</v>
      </c>
      <c r="U949" s="236">
        <f>Заполните_Список!O858</f>
        <v>0</v>
      </c>
      <c r="V949" s="236">
        <f>Заполните_Список!P858</f>
        <v>0</v>
      </c>
      <c r="W949" s="236">
        <f>Заполните_Список!Q858</f>
        <v>0</v>
      </c>
      <c r="X949" s="236">
        <f>Заполните_Список!R858</f>
        <v>0</v>
      </c>
      <c r="Y949" s="236">
        <f>Заполните_Список!S858</f>
        <v>0</v>
      </c>
      <c r="Z949" s="236">
        <f>Заполните_Список!T858</f>
        <v>0</v>
      </c>
      <c r="AA949" s="236">
        <f>Заполните_Список!U858</f>
        <v>0</v>
      </c>
      <c r="AB949" s="236">
        <f>Заполните_Список!V858</f>
        <v>0</v>
      </c>
      <c r="AC949" s="236">
        <f>Заполните_Список!W858</f>
        <v>0</v>
      </c>
      <c r="AD949" s="236">
        <f>Заполните_Список!X858</f>
        <v>0</v>
      </c>
      <c r="AE949" s="236">
        <f>Заполните_Список!Y858</f>
        <v>0</v>
      </c>
      <c r="AF949" s="236">
        <f>Заполните_Список!Z858</f>
        <v>0</v>
      </c>
      <c r="AG949" s="236">
        <f>Заполните_Список!AA858</f>
        <v>0</v>
      </c>
      <c r="AH949" s="236">
        <f>Заполните_Список!AB858</f>
        <v>0</v>
      </c>
      <c r="AI949" s="236">
        <f>Заполните_Список!AC858</f>
        <v>0</v>
      </c>
      <c r="AJ949" s="236">
        <f>Заполните_Список!AD858</f>
        <v>0</v>
      </c>
      <c r="AK949" s="236">
        <f>Заполните_Список!AE858</f>
        <v>0</v>
      </c>
      <c r="AL949" s="236">
        <f>Заполните_Список!AF858</f>
        <v>0</v>
      </c>
      <c r="AM949" s="236">
        <f>Заполните_Список!AG858</f>
        <v>0</v>
      </c>
      <c r="AN949" s="236">
        <f>Заполните_Список!AH858</f>
        <v>0</v>
      </c>
      <c r="AO949" s="236">
        <f>Заполните_Список!AI858</f>
        <v>0</v>
      </c>
      <c r="AP949" s="236">
        <f>Заполните_Список!AJ858</f>
        <v>0</v>
      </c>
      <c r="AQ949" s="236">
        <f>Заполните_Список!AK858</f>
        <v>0</v>
      </c>
    </row>
    <row r="950" spans="1:43" ht="18.75" customHeight="1">
      <c r="A950" s="243">
        <f>Заполните_Список!$B859</f>
        <v>947</v>
      </c>
      <c r="B950" s="244">
        <f>Заполните_Список!$C860</f>
        <v>0</v>
      </c>
      <c r="C950" s="258" t="str">
        <f t="shared" si="45"/>
        <v/>
      </c>
      <c r="D950" s="244">
        <f>Заполните_Список!$G860</f>
        <v>0</v>
      </c>
      <c r="E950" s="236"/>
      <c r="F950" s="243">
        <f t="shared" si="46"/>
        <v>947</v>
      </c>
      <c r="G950" s="236" t="e">
        <f>LEFT(Заполните_Список!$F860,FIND(" ",Заполните_Список!$F860,1)-1)</f>
        <v>#VALUE!</v>
      </c>
      <c r="H950" s="236" t="e">
        <f>MID(Заполните_Список!$F860,FIND(" ",Заполните_Список!$F860,1)+1,(FIND(" ",Заполните_Список!$F860,FIND(" ",Заполните_Список!$F860,1)+1)-FIND(" ",Заполните_Список!$F860,1))-1)</f>
        <v>#VALUE!</v>
      </c>
      <c r="I950" s="236" t="e">
        <f>RIGHT(Заполните_Список!$F860,LEN(Заполните_Список!$F860)-(FIND(" ",Заполните_Список!$F860,FIND(" ",Заполните_Список!$F860,1)+1)))</f>
        <v>#VALUE!</v>
      </c>
      <c r="J950" s="236"/>
      <c r="K950" s="347"/>
      <c r="L950" s="236"/>
      <c r="M950" s="236">
        <f>Заполните_Список!L860</f>
        <v>0</v>
      </c>
      <c r="N950" s="259" t="str">
        <f t="shared" si="47"/>
        <v/>
      </c>
      <c r="O950" s="236">
        <f>Заполните_Список!I860</f>
        <v>0</v>
      </c>
      <c r="P950" s="243"/>
      <c r="Q950" s="243"/>
      <c r="R950" s="243"/>
      <c r="S950" s="243"/>
      <c r="T950" s="236">
        <f>Заполните_Список!N859</f>
        <v>0</v>
      </c>
      <c r="U950" s="236">
        <f>Заполните_Список!O859</f>
        <v>0</v>
      </c>
      <c r="V950" s="236">
        <f>Заполните_Список!P859</f>
        <v>0</v>
      </c>
      <c r="W950" s="236">
        <f>Заполните_Список!Q859</f>
        <v>0</v>
      </c>
      <c r="X950" s="236">
        <f>Заполните_Список!R859</f>
        <v>0</v>
      </c>
      <c r="Y950" s="236">
        <f>Заполните_Список!S859</f>
        <v>0</v>
      </c>
      <c r="Z950" s="236">
        <f>Заполните_Список!T859</f>
        <v>0</v>
      </c>
      <c r="AA950" s="236">
        <f>Заполните_Список!U859</f>
        <v>0</v>
      </c>
      <c r="AB950" s="236">
        <f>Заполните_Список!V859</f>
        <v>0</v>
      </c>
      <c r="AC950" s="236">
        <f>Заполните_Список!W859</f>
        <v>0</v>
      </c>
      <c r="AD950" s="236">
        <f>Заполните_Список!X859</f>
        <v>0</v>
      </c>
      <c r="AE950" s="236">
        <f>Заполните_Список!Y859</f>
        <v>0</v>
      </c>
      <c r="AF950" s="236">
        <f>Заполните_Список!Z859</f>
        <v>0</v>
      </c>
      <c r="AG950" s="236">
        <f>Заполните_Список!AA859</f>
        <v>0</v>
      </c>
      <c r="AH950" s="236">
        <f>Заполните_Список!AB859</f>
        <v>0</v>
      </c>
      <c r="AI950" s="236">
        <f>Заполните_Список!AC859</f>
        <v>0</v>
      </c>
      <c r="AJ950" s="236">
        <f>Заполните_Список!AD859</f>
        <v>0</v>
      </c>
      <c r="AK950" s="236">
        <f>Заполните_Список!AE859</f>
        <v>0</v>
      </c>
      <c r="AL950" s="236">
        <f>Заполните_Список!AF859</f>
        <v>0</v>
      </c>
      <c r="AM950" s="236">
        <f>Заполните_Список!AG859</f>
        <v>0</v>
      </c>
      <c r="AN950" s="236">
        <f>Заполните_Список!AH859</f>
        <v>0</v>
      </c>
      <c r="AO950" s="236">
        <f>Заполните_Список!AI859</f>
        <v>0</v>
      </c>
      <c r="AP950" s="236">
        <f>Заполните_Список!AJ859</f>
        <v>0</v>
      </c>
      <c r="AQ950" s="236">
        <f>Заполните_Список!AK859</f>
        <v>0</v>
      </c>
    </row>
    <row r="951" spans="1:43" ht="18.75" customHeight="1">
      <c r="A951" s="243">
        <f>Заполните_Список!$B860</f>
        <v>948</v>
      </c>
      <c r="B951" s="244">
        <f>Заполните_Список!$C861</f>
        <v>0</v>
      </c>
      <c r="C951" s="258" t="str">
        <f t="shared" si="45"/>
        <v/>
      </c>
      <c r="D951" s="244">
        <f>Заполните_Список!$G861</f>
        <v>0</v>
      </c>
      <c r="E951" s="236"/>
      <c r="F951" s="243">
        <f t="shared" si="46"/>
        <v>948</v>
      </c>
      <c r="G951" s="236" t="e">
        <f>LEFT(Заполните_Список!$F861,FIND(" ",Заполните_Список!$F861,1)-1)</f>
        <v>#VALUE!</v>
      </c>
      <c r="H951" s="236" t="e">
        <f>MID(Заполните_Список!$F861,FIND(" ",Заполните_Список!$F861,1)+1,(FIND(" ",Заполните_Список!$F861,FIND(" ",Заполните_Список!$F861,1)+1)-FIND(" ",Заполните_Список!$F861,1))-1)</f>
        <v>#VALUE!</v>
      </c>
      <c r="I951" s="236" t="e">
        <f>RIGHT(Заполните_Список!$F861,LEN(Заполните_Список!$F861)-(FIND(" ",Заполните_Список!$F861,FIND(" ",Заполните_Список!$F861,1)+1)))</f>
        <v>#VALUE!</v>
      </c>
      <c r="J951" s="236"/>
      <c r="K951" s="347"/>
      <c r="L951" s="236"/>
      <c r="M951" s="236">
        <f>Заполните_Список!L861</f>
        <v>0</v>
      </c>
      <c r="N951" s="259" t="str">
        <f t="shared" si="47"/>
        <v/>
      </c>
      <c r="O951" s="236">
        <f>Заполните_Список!I861</f>
        <v>0</v>
      </c>
      <c r="P951" s="243"/>
      <c r="Q951" s="243"/>
      <c r="R951" s="243"/>
      <c r="S951" s="243"/>
      <c r="T951" s="236">
        <f>Заполните_Список!N860</f>
        <v>0</v>
      </c>
      <c r="U951" s="236">
        <f>Заполните_Список!O860</f>
        <v>0</v>
      </c>
      <c r="V951" s="236">
        <f>Заполните_Список!P860</f>
        <v>0</v>
      </c>
      <c r="W951" s="236">
        <f>Заполните_Список!Q860</f>
        <v>0</v>
      </c>
      <c r="X951" s="236">
        <f>Заполните_Список!R860</f>
        <v>0</v>
      </c>
      <c r="Y951" s="236">
        <f>Заполните_Список!S860</f>
        <v>0</v>
      </c>
      <c r="Z951" s="236">
        <f>Заполните_Список!T860</f>
        <v>0</v>
      </c>
      <c r="AA951" s="236">
        <f>Заполните_Список!U860</f>
        <v>0</v>
      </c>
      <c r="AB951" s="236">
        <f>Заполните_Список!V860</f>
        <v>0</v>
      </c>
      <c r="AC951" s="236">
        <f>Заполните_Список!W860</f>
        <v>0</v>
      </c>
      <c r="AD951" s="236">
        <f>Заполните_Список!X860</f>
        <v>0</v>
      </c>
      <c r="AE951" s="236">
        <f>Заполните_Список!Y860</f>
        <v>0</v>
      </c>
      <c r="AF951" s="236">
        <f>Заполните_Список!Z860</f>
        <v>0</v>
      </c>
      <c r="AG951" s="236">
        <f>Заполните_Список!AA860</f>
        <v>0</v>
      </c>
      <c r="AH951" s="236">
        <f>Заполните_Список!AB860</f>
        <v>0</v>
      </c>
      <c r="AI951" s="236">
        <f>Заполните_Список!AC860</f>
        <v>0</v>
      </c>
      <c r="AJ951" s="236">
        <f>Заполните_Список!AD860</f>
        <v>0</v>
      </c>
      <c r="AK951" s="236">
        <f>Заполните_Список!AE860</f>
        <v>0</v>
      </c>
      <c r="AL951" s="236">
        <f>Заполните_Список!AF860</f>
        <v>0</v>
      </c>
      <c r="AM951" s="236">
        <f>Заполните_Список!AG860</f>
        <v>0</v>
      </c>
      <c r="AN951" s="236">
        <f>Заполните_Список!AH860</f>
        <v>0</v>
      </c>
      <c r="AO951" s="236">
        <f>Заполните_Список!AI860</f>
        <v>0</v>
      </c>
      <c r="AP951" s="236">
        <f>Заполните_Список!AJ860</f>
        <v>0</v>
      </c>
      <c r="AQ951" s="236">
        <f>Заполните_Список!AK860</f>
        <v>0</v>
      </c>
    </row>
    <row r="952" spans="1:43" ht="18.75" customHeight="1">
      <c r="A952" s="243">
        <f>Заполните_Список!$B861</f>
        <v>949</v>
      </c>
      <c r="B952" s="244">
        <f>Заполните_Список!$C862</f>
        <v>0</v>
      </c>
      <c r="C952" s="258" t="str">
        <f t="shared" si="45"/>
        <v/>
      </c>
      <c r="D952" s="244">
        <f>Заполните_Список!$G862</f>
        <v>0</v>
      </c>
      <c r="E952" s="236"/>
      <c r="F952" s="243">
        <f t="shared" si="46"/>
        <v>949</v>
      </c>
      <c r="G952" s="236" t="e">
        <f>LEFT(Заполните_Список!$F862,FIND(" ",Заполните_Список!$F862,1)-1)</f>
        <v>#VALUE!</v>
      </c>
      <c r="H952" s="236" t="e">
        <f>MID(Заполните_Список!$F862,FIND(" ",Заполните_Список!$F862,1)+1,(FIND(" ",Заполните_Список!$F862,FIND(" ",Заполните_Список!$F862,1)+1)-FIND(" ",Заполните_Список!$F862,1))-1)</f>
        <v>#VALUE!</v>
      </c>
      <c r="I952" s="236" t="e">
        <f>RIGHT(Заполните_Список!$F862,LEN(Заполните_Список!$F862)-(FIND(" ",Заполните_Список!$F862,FIND(" ",Заполните_Список!$F862,1)+1)))</f>
        <v>#VALUE!</v>
      </c>
      <c r="J952" s="236"/>
      <c r="K952" s="347"/>
      <c r="L952" s="236"/>
      <c r="M952" s="236">
        <f>Заполните_Список!L862</f>
        <v>0</v>
      </c>
      <c r="N952" s="259" t="str">
        <f t="shared" si="47"/>
        <v/>
      </c>
      <c r="O952" s="236">
        <f>Заполните_Список!I862</f>
        <v>0</v>
      </c>
      <c r="P952" s="243"/>
      <c r="Q952" s="243"/>
      <c r="R952" s="243"/>
      <c r="S952" s="243"/>
      <c r="T952" s="236">
        <f>Заполните_Список!N861</f>
        <v>0</v>
      </c>
      <c r="U952" s="236">
        <f>Заполните_Список!O861</f>
        <v>0</v>
      </c>
      <c r="V952" s="236">
        <f>Заполните_Список!P861</f>
        <v>0</v>
      </c>
      <c r="W952" s="236">
        <f>Заполните_Список!Q861</f>
        <v>0</v>
      </c>
      <c r="X952" s="236">
        <f>Заполните_Список!R861</f>
        <v>0</v>
      </c>
      <c r="Y952" s="236">
        <f>Заполните_Список!S861</f>
        <v>0</v>
      </c>
      <c r="Z952" s="236">
        <f>Заполните_Список!T861</f>
        <v>0</v>
      </c>
      <c r="AA952" s="236">
        <f>Заполните_Список!U861</f>
        <v>0</v>
      </c>
      <c r="AB952" s="236">
        <f>Заполните_Список!V861</f>
        <v>0</v>
      </c>
      <c r="AC952" s="236">
        <f>Заполните_Список!W861</f>
        <v>0</v>
      </c>
      <c r="AD952" s="236">
        <f>Заполните_Список!X861</f>
        <v>0</v>
      </c>
      <c r="AE952" s="236">
        <f>Заполните_Список!Y861</f>
        <v>0</v>
      </c>
      <c r="AF952" s="236">
        <f>Заполните_Список!Z861</f>
        <v>0</v>
      </c>
      <c r="AG952" s="236">
        <f>Заполните_Список!AA861</f>
        <v>0</v>
      </c>
      <c r="AH952" s="236">
        <f>Заполните_Список!AB861</f>
        <v>0</v>
      </c>
      <c r="AI952" s="236">
        <f>Заполните_Список!AC861</f>
        <v>0</v>
      </c>
      <c r="AJ952" s="236">
        <f>Заполните_Список!AD861</f>
        <v>0</v>
      </c>
      <c r="AK952" s="236">
        <f>Заполните_Список!AE861</f>
        <v>0</v>
      </c>
      <c r="AL952" s="236">
        <f>Заполните_Список!AF861</f>
        <v>0</v>
      </c>
      <c r="AM952" s="236">
        <f>Заполните_Список!AG861</f>
        <v>0</v>
      </c>
      <c r="AN952" s="236">
        <f>Заполните_Список!AH861</f>
        <v>0</v>
      </c>
      <c r="AO952" s="236">
        <f>Заполните_Список!AI861</f>
        <v>0</v>
      </c>
      <c r="AP952" s="236">
        <f>Заполните_Список!AJ861</f>
        <v>0</v>
      </c>
      <c r="AQ952" s="236">
        <f>Заполните_Список!AK861</f>
        <v>0</v>
      </c>
    </row>
    <row r="953" spans="1:43" ht="18.75" customHeight="1">
      <c r="A953" s="243">
        <f>Заполните_Список!$B862</f>
        <v>950</v>
      </c>
      <c r="B953" s="244">
        <f>Заполните_Список!$C863</f>
        <v>0</v>
      </c>
      <c r="C953" s="258" t="str">
        <f t="shared" si="45"/>
        <v/>
      </c>
      <c r="D953" s="244">
        <f>Заполните_Список!$G863</f>
        <v>0</v>
      </c>
      <c r="E953" s="236"/>
      <c r="F953" s="243">
        <f t="shared" si="46"/>
        <v>950</v>
      </c>
      <c r="G953" s="236" t="e">
        <f>LEFT(Заполните_Список!$F863,FIND(" ",Заполните_Список!$F863,1)-1)</f>
        <v>#VALUE!</v>
      </c>
      <c r="H953" s="236" t="e">
        <f>MID(Заполните_Список!$F863,FIND(" ",Заполните_Список!$F863,1)+1,(FIND(" ",Заполните_Список!$F863,FIND(" ",Заполните_Список!$F863,1)+1)-FIND(" ",Заполните_Список!$F863,1))-1)</f>
        <v>#VALUE!</v>
      </c>
      <c r="I953" s="236" t="e">
        <f>RIGHT(Заполните_Список!$F863,LEN(Заполните_Список!$F863)-(FIND(" ",Заполните_Список!$F863,FIND(" ",Заполните_Список!$F863,1)+1)))</f>
        <v>#VALUE!</v>
      </c>
      <c r="J953" s="236"/>
      <c r="K953" s="347"/>
      <c r="L953" s="236"/>
      <c r="M953" s="236">
        <f>Заполните_Список!L863</f>
        <v>0</v>
      </c>
      <c r="N953" s="259" t="str">
        <f t="shared" si="47"/>
        <v/>
      </c>
      <c r="O953" s="236">
        <f>Заполните_Список!I863</f>
        <v>0</v>
      </c>
      <c r="P953" s="243"/>
      <c r="Q953" s="243"/>
      <c r="R953" s="243"/>
      <c r="S953" s="243"/>
      <c r="T953" s="236">
        <f>Заполните_Список!N862</f>
        <v>0</v>
      </c>
      <c r="U953" s="236">
        <f>Заполните_Список!O862</f>
        <v>0</v>
      </c>
      <c r="V953" s="236">
        <f>Заполните_Список!P862</f>
        <v>0</v>
      </c>
      <c r="W953" s="236">
        <f>Заполните_Список!Q862</f>
        <v>0</v>
      </c>
      <c r="X953" s="236">
        <f>Заполните_Список!R862</f>
        <v>0</v>
      </c>
      <c r="Y953" s="236">
        <f>Заполните_Список!S862</f>
        <v>0</v>
      </c>
      <c r="Z953" s="236">
        <f>Заполните_Список!T862</f>
        <v>0</v>
      </c>
      <c r="AA953" s="236">
        <f>Заполните_Список!U862</f>
        <v>0</v>
      </c>
      <c r="AB953" s="236">
        <f>Заполните_Список!V862</f>
        <v>0</v>
      </c>
      <c r="AC953" s="236">
        <f>Заполните_Список!W862</f>
        <v>0</v>
      </c>
      <c r="AD953" s="236">
        <f>Заполните_Список!X862</f>
        <v>0</v>
      </c>
      <c r="AE953" s="236">
        <f>Заполните_Список!Y862</f>
        <v>0</v>
      </c>
      <c r="AF953" s="236">
        <f>Заполните_Список!Z862</f>
        <v>0</v>
      </c>
      <c r="AG953" s="236">
        <f>Заполните_Список!AA862</f>
        <v>0</v>
      </c>
      <c r="AH953" s="236">
        <f>Заполните_Список!AB862</f>
        <v>0</v>
      </c>
      <c r="AI953" s="236">
        <f>Заполните_Список!AC862</f>
        <v>0</v>
      </c>
      <c r="AJ953" s="236">
        <f>Заполните_Список!AD862</f>
        <v>0</v>
      </c>
      <c r="AK953" s="236">
        <f>Заполните_Список!AE862</f>
        <v>0</v>
      </c>
      <c r="AL953" s="236">
        <f>Заполните_Список!AF862</f>
        <v>0</v>
      </c>
      <c r="AM953" s="236">
        <f>Заполните_Список!AG862</f>
        <v>0</v>
      </c>
      <c r="AN953" s="236">
        <f>Заполните_Список!AH862</f>
        <v>0</v>
      </c>
      <c r="AO953" s="236">
        <f>Заполните_Список!AI862</f>
        <v>0</v>
      </c>
      <c r="AP953" s="236">
        <f>Заполните_Список!AJ862</f>
        <v>0</v>
      </c>
      <c r="AQ953" s="236">
        <f>Заполните_Список!AK862</f>
        <v>0</v>
      </c>
    </row>
    <row r="954" spans="1:43" ht="18.75" customHeight="1">
      <c r="A954" s="243">
        <f>Заполните_Список!$B863</f>
        <v>951</v>
      </c>
      <c r="B954" s="244">
        <f>Заполните_Список!$C864</f>
        <v>0</v>
      </c>
      <c r="C954" s="258" t="str">
        <f t="shared" si="45"/>
        <v/>
      </c>
      <c r="D954" s="244">
        <f>Заполните_Список!$G864</f>
        <v>0</v>
      </c>
      <c r="E954" s="236"/>
      <c r="F954" s="243">
        <f t="shared" si="46"/>
        <v>951</v>
      </c>
      <c r="G954" s="236" t="e">
        <f>LEFT(Заполните_Список!$F864,FIND(" ",Заполните_Список!$F864,1)-1)</f>
        <v>#VALUE!</v>
      </c>
      <c r="H954" s="236" t="e">
        <f>MID(Заполните_Список!$F864,FIND(" ",Заполните_Список!$F864,1)+1,(FIND(" ",Заполните_Список!$F864,FIND(" ",Заполните_Список!$F864,1)+1)-FIND(" ",Заполните_Список!$F864,1))-1)</f>
        <v>#VALUE!</v>
      </c>
      <c r="I954" s="236" t="e">
        <f>RIGHT(Заполните_Список!$F864,LEN(Заполните_Список!$F864)-(FIND(" ",Заполните_Список!$F864,FIND(" ",Заполните_Список!$F864,1)+1)))</f>
        <v>#VALUE!</v>
      </c>
      <c r="J954" s="236"/>
      <c r="K954" s="347"/>
      <c r="L954" s="236"/>
      <c r="M954" s="236">
        <f>Заполните_Список!L864</f>
        <v>0</v>
      </c>
      <c r="N954" s="259" t="str">
        <f t="shared" si="47"/>
        <v/>
      </c>
      <c r="O954" s="236">
        <f>Заполните_Список!I864</f>
        <v>0</v>
      </c>
      <c r="P954" s="243"/>
      <c r="Q954" s="243"/>
      <c r="R954" s="243"/>
      <c r="S954" s="243"/>
      <c r="T954" s="236">
        <f>Заполните_Список!N863</f>
        <v>0</v>
      </c>
      <c r="U954" s="236">
        <f>Заполните_Список!O863</f>
        <v>0</v>
      </c>
      <c r="V954" s="236">
        <f>Заполните_Список!P863</f>
        <v>0</v>
      </c>
      <c r="W954" s="236">
        <f>Заполните_Список!Q863</f>
        <v>0</v>
      </c>
      <c r="X954" s="236">
        <f>Заполните_Список!R863</f>
        <v>0</v>
      </c>
      <c r="Y954" s="236">
        <f>Заполните_Список!S863</f>
        <v>0</v>
      </c>
      <c r="Z954" s="236">
        <f>Заполните_Список!T863</f>
        <v>0</v>
      </c>
      <c r="AA954" s="236">
        <f>Заполните_Список!U863</f>
        <v>0</v>
      </c>
      <c r="AB954" s="236">
        <f>Заполните_Список!V863</f>
        <v>0</v>
      </c>
      <c r="AC954" s="236">
        <f>Заполните_Список!W863</f>
        <v>0</v>
      </c>
      <c r="AD954" s="236">
        <f>Заполните_Список!X863</f>
        <v>0</v>
      </c>
      <c r="AE954" s="236">
        <f>Заполните_Список!Y863</f>
        <v>0</v>
      </c>
      <c r="AF954" s="236">
        <f>Заполните_Список!Z863</f>
        <v>0</v>
      </c>
      <c r="AG954" s="236">
        <f>Заполните_Список!AA863</f>
        <v>0</v>
      </c>
      <c r="AH954" s="236">
        <f>Заполните_Список!AB863</f>
        <v>0</v>
      </c>
      <c r="AI954" s="236">
        <f>Заполните_Список!AC863</f>
        <v>0</v>
      </c>
      <c r="AJ954" s="236">
        <f>Заполните_Список!AD863</f>
        <v>0</v>
      </c>
      <c r="AK954" s="236">
        <f>Заполните_Список!AE863</f>
        <v>0</v>
      </c>
      <c r="AL954" s="236">
        <f>Заполните_Список!AF863</f>
        <v>0</v>
      </c>
      <c r="AM954" s="236">
        <f>Заполните_Список!AG863</f>
        <v>0</v>
      </c>
      <c r="AN954" s="236">
        <f>Заполните_Список!AH863</f>
        <v>0</v>
      </c>
      <c r="AO954" s="236">
        <f>Заполните_Список!AI863</f>
        <v>0</v>
      </c>
      <c r="AP954" s="236">
        <f>Заполните_Список!AJ863</f>
        <v>0</v>
      </c>
      <c r="AQ954" s="236">
        <f>Заполните_Список!AK863</f>
        <v>0</v>
      </c>
    </row>
    <row r="955" spans="1:43" ht="18.75" customHeight="1">
      <c r="A955" s="243">
        <f>Заполните_Список!$B864</f>
        <v>952</v>
      </c>
      <c r="B955" s="244">
        <f>Заполните_Список!$C865</f>
        <v>0</v>
      </c>
      <c r="C955" s="258" t="str">
        <f t="shared" si="45"/>
        <v/>
      </c>
      <c r="D955" s="244">
        <f>Заполните_Список!$G865</f>
        <v>0</v>
      </c>
      <c r="E955" s="236"/>
      <c r="F955" s="243">
        <f t="shared" si="46"/>
        <v>952</v>
      </c>
      <c r="G955" s="236" t="e">
        <f>LEFT(Заполните_Список!$F865,FIND(" ",Заполните_Список!$F865,1)-1)</f>
        <v>#VALUE!</v>
      </c>
      <c r="H955" s="236" t="e">
        <f>MID(Заполните_Список!$F865,FIND(" ",Заполните_Список!$F865,1)+1,(FIND(" ",Заполните_Список!$F865,FIND(" ",Заполните_Список!$F865,1)+1)-FIND(" ",Заполните_Список!$F865,1))-1)</f>
        <v>#VALUE!</v>
      </c>
      <c r="I955" s="236" t="e">
        <f>RIGHT(Заполните_Список!$F865,LEN(Заполните_Список!$F865)-(FIND(" ",Заполните_Список!$F865,FIND(" ",Заполните_Список!$F865,1)+1)))</f>
        <v>#VALUE!</v>
      </c>
      <c r="J955" s="236"/>
      <c r="K955" s="347"/>
      <c r="L955" s="236"/>
      <c r="M955" s="236">
        <f>Заполните_Список!L865</f>
        <v>0</v>
      </c>
      <c r="N955" s="259" t="str">
        <f t="shared" si="47"/>
        <v/>
      </c>
      <c r="O955" s="236">
        <f>Заполните_Список!I865</f>
        <v>0</v>
      </c>
      <c r="P955" s="243"/>
      <c r="Q955" s="243"/>
      <c r="R955" s="243"/>
      <c r="S955" s="243"/>
      <c r="T955" s="236">
        <f>Заполните_Список!N864</f>
        <v>0</v>
      </c>
      <c r="U955" s="236">
        <f>Заполните_Список!O864</f>
        <v>0</v>
      </c>
      <c r="V955" s="236">
        <f>Заполните_Список!P864</f>
        <v>0</v>
      </c>
      <c r="W955" s="236">
        <f>Заполните_Список!Q864</f>
        <v>0</v>
      </c>
      <c r="X955" s="236">
        <f>Заполните_Список!R864</f>
        <v>0</v>
      </c>
      <c r="Y955" s="236">
        <f>Заполните_Список!S864</f>
        <v>0</v>
      </c>
      <c r="Z955" s="236">
        <f>Заполните_Список!T864</f>
        <v>0</v>
      </c>
      <c r="AA955" s="236">
        <f>Заполните_Список!U864</f>
        <v>0</v>
      </c>
      <c r="AB955" s="236">
        <f>Заполните_Список!V864</f>
        <v>0</v>
      </c>
      <c r="AC955" s="236">
        <f>Заполните_Список!W864</f>
        <v>0</v>
      </c>
      <c r="AD955" s="236">
        <f>Заполните_Список!X864</f>
        <v>0</v>
      </c>
      <c r="AE955" s="236">
        <f>Заполните_Список!Y864</f>
        <v>0</v>
      </c>
      <c r="AF955" s="236">
        <f>Заполните_Список!Z864</f>
        <v>0</v>
      </c>
      <c r="AG955" s="236">
        <f>Заполните_Список!AA864</f>
        <v>0</v>
      </c>
      <c r="AH955" s="236">
        <f>Заполните_Список!AB864</f>
        <v>0</v>
      </c>
      <c r="AI955" s="236">
        <f>Заполните_Список!AC864</f>
        <v>0</v>
      </c>
      <c r="AJ955" s="236">
        <f>Заполните_Список!AD864</f>
        <v>0</v>
      </c>
      <c r="AK955" s="236">
        <f>Заполните_Список!AE864</f>
        <v>0</v>
      </c>
      <c r="AL955" s="236">
        <f>Заполните_Список!AF864</f>
        <v>0</v>
      </c>
      <c r="AM955" s="236">
        <f>Заполните_Список!AG864</f>
        <v>0</v>
      </c>
      <c r="AN955" s="236">
        <f>Заполните_Список!AH864</f>
        <v>0</v>
      </c>
      <c r="AO955" s="236">
        <f>Заполните_Список!AI864</f>
        <v>0</v>
      </c>
      <c r="AP955" s="236">
        <f>Заполните_Список!AJ864</f>
        <v>0</v>
      </c>
      <c r="AQ955" s="236">
        <f>Заполните_Список!AK864</f>
        <v>0</v>
      </c>
    </row>
    <row r="956" spans="1:43" ht="18.75" customHeight="1">
      <c r="A956" s="243">
        <f>Заполните_Список!$B865</f>
        <v>953</v>
      </c>
      <c r="B956" s="244">
        <f>Заполните_Список!$C866</f>
        <v>0</v>
      </c>
      <c r="C956" s="258" t="str">
        <f t="shared" si="45"/>
        <v/>
      </c>
      <c r="D956" s="244">
        <f>Заполните_Список!$G866</f>
        <v>0</v>
      </c>
      <c r="E956" s="236"/>
      <c r="F956" s="243">
        <f t="shared" si="46"/>
        <v>953</v>
      </c>
      <c r="G956" s="236" t="e">
        <f>LEFT(Заполните_Список!$F866,FIND(" ",Заполните_Список!$F866,1)-1)</f>
        <v>#VALUE!</v>
      </c>
      <c r="H956" s="236" t="e">
        <f>MID(Заполните_Список!$F866,FIND(" ",Заполните_Список!$F866,1)+1,(FIND(" ",Заполните_Список!$F866,FIND(" ",Заполните_Список!$F866,1)+1)-FIND(" ",Заполните_Список!$F866,1))-1)</f>
        <v>#VALUE!</v>
      </c>
      <c r="I956" s="236" t="e">
        <f>RIGHT(Заполните_Список!$F866,LEN(Заполните_Список!$F866)-(FIND(" ",Заполните_Список!$F866,FIND(" ",Заполните_Список!$F866,1)+1)))</f>
        <v>#VALUE!</v>
      </c>
      <c r="J956" s="236"/>
      <c r="K956" s="347"/>
      <c r="L956" s="236"/>
      <c r="M956" s="236">
        <f>Заполните_Список!L866</f>
        <v>0</v>
      </c>
      <c r="N956" s="259" t="str">
        <f t="shared" si="47"/>
        <v/>
      </c>
      <c r="O956" s="236">
        <f>Заполните_Список!I866</f>
        <v>0</v>
      </c>
      <c r="P956" s="243"/>
      <c r="Q956" s="243"/>
      <c r="R956" s="243"/>
      <c r="S956" s="243"/>
      <c r="T956" s="236">
        <f>Заполните_Список!N865</f>
        <v>0</v>
      </c>
      <c r="U956" s="236">
        <f>Заполните_Список!O865</f>
        <v>0</v>
      </c>
      <c r="V956" s="236">
        <f>Заполните_Список!P865</f>
        <v>0</v>
      </c>
      <c r="W956" s="236">
        <f>Заполните_Список!Q865</f>
        <v>0</v>
      </c>
      <c r="X956" s="236">
        <f>Заполните_Список!R865</f>
        <v>0</v>
      </c>
      <c r="Y956" s="236">
        <f>Заполните_Список!S865</f>
        <v>0</v>
      </c>
      <c r="Z956" s="236">
        <f>Заполните_Список!T865</f>
        <v>0</v>
      </c>
      <c r="AA956" s="236">
        <f>Заполните_Список!U865</f>
        <v>0</v>
      </c>
      <c r="AB956" s="236">
        <f>Заполните_Список!V865</f>
        <v>0</v>
      </c>
      <c r="AC956" s="236">
        <f>Заполните_Список!W865</f>
        <v>0</v>
      </c>
      <c r="AD956" s="236">
        <f>Заполните_Список!X865</f>
        <v>0</v>
      </c>
      <c r="AE956" s="236">
        <f>Заполните_Список!Y865</f>
        <v>0</v>
      </c>
      <c r="AF956" s="236">
        <f>Заполните_Список!Z865</f>
        <v>0</v>
      </c>
      <c r="AG956" s="236">
        <f>Заполните_Список!AA865</f>
        <v>0</v>
      </c>
      <c r="AH956" s="236">
        <f>Заполните_Список!AB865</f>
        <v>0</v>
      </c>
      <c r="AI956" s="236">
        <f>Заполните_Список!AC865</f>
        <v>0</v>
      </c>
      <c r="AJ956" s="236">
        <f>Заполните_Список!AD865</f>
        <v>0</v>
      </c>
      <c r="AK956" s="236">
        <f>Заполните_Список!AE865</f>
        <v>0</v>
      </c>
      <c r="AL956" s="236">
        <f>Заполните_Список!AF865</f>
        <v>0</v>
      </c>
      <c r="AM956" s="236">
        <f>Заполните_Список!AG865</f>
        <v>0</v>
      </c>
      <c r="AN956" s="236">
        <f>Заполните_Список!AH865</f>
        <v>0</v>
      </c>
      <c r="AO956" s="236">
        <f>Заполните_Список!AI865</f>
        <v>0</v>
      </c>
      <c r="AP956" s="236">
        <f>Заполните_Список!AJ865</f>
        <v>0</v>
      </c>
      <c r="AQ956" s="236">
        <f>Заполните_Список!AK865</f>
        <v>0</v>
      </c>
    </row>
    <row r="957" spans="1:43" ht="18.75" customHeight="1">
      <c r="A957" s="243">
        <f>Заполните_Список!$B866</f>
        <v>954</v>
      </c>
      <c r="B957" s="244">
        <f>Заполните_Список!$C867</f>
        <v>0</v>
      </c>
      <c r="C957" s="258" t="str">
        <f t="shared" si="45"/>
        <v/>
      </c>
      <c r="D957" s="244">
        <f>Заполните_Список!$G867</f>
        <v>0</v>
      </c>
      <c r="E957" s="236"/>
      <c r="F957" s="243">
        <f t="shared" si="46"/>
        <v>954</v>
      </c>
      <c r="G957" s="236" t="e">
        <f>LEFT(Заполните_Список!$F867,FIND(" ",Заполните_Список!$F867,1)-1)</f>
        <v>#VALUE!</v>
      </c>
      <c r="H957" s="236" t="e">
        <f>MID(Заполните_Список!$F867,FIND(" ",Заполните_Список!$F867,1)+1,(FIND(" ",Заполните_Список!$F867,FIND(" ",Заполните_Список!$F867,1)+1)-FIND(" ",Заполните_Список!$F867,1))-1)</f>
        <v>#VALUE!</v>
      </c>
      <c r="I957" s="236" t="e">
        <f>RIGHT(Заполните_Список!$F867,LEN(Заполните_Список!$F867)-(FIND(" ",Заполните_Список!$F867,FIND(" ",Заполните_Список!$F867,1)+1)))</f>
        <v>#VALUE!</v>
      </c>
      <c r="J957" s="236"/>
      <c r="K957" s="347"/>
      <c r="L957" s="236"/>
      <c r="M957" s="236">
        <f>Заполните_Список!L867</f>
        <v>0</v>
      </c>
      <c r="N957" s="259" t="str">
        <f t="shared" si="47"/>
        <v/>
      </c>
      <c r="O957" s="236">
        <f>Заполните_Список!I867</f>
        <v>0</v>
      </c>
      <c r="P957" s="243"/>
      <c r="Q957" s="243"/>
      <c r="R957" s="243"/>
      <c r="S957" s="243"/>
      <c r="T957" s="236">
        <f>Заполните_Список!N866</f>
        <v>0</v>
      </c>
      <c r="U957" s="236">
        <f>Заполните_Список!O866</f>
        <v>0</v>
      </c>
      <c r="V957" s="236">
        <f>Заполните_Список!P866</f>
        <v>0</v>
      </c>
      <c r="W957" s="236">
        <f>Заполните_Список!Q866</f>
        <v>0</v>
      </c>
      <c r="X957" s="236">
        <f>Заполните_Список!R866</f>
        <v>0</v>
      </c>
      <c r="Y957" s="236">
        <f>Заполните_Список!S866</f>
        <v>0</v>
      </c>
      <c r="Z957" s="236">
        <f>Заполните_Список!T866</f>
        <v>0</v>
      </c>
      <c r="AA957" s="236">
        <f>Заполните_Список!U866</f>
        <v>0</v>
      </c>
      <c r="AB957" s="236">
        <f>Заполните_Список!V866</f>
        <v>0</v>
      </c>
      <c r="AC957" s="236">
        <f>Заполните_Список!W866</f>
        <v>0</v>
      </c>
      <c r="AD957" s="236">
        <f>Заполните_Список!X866</f>
        <v>0</v>
      </c>
      <c r="AE957" s="236">
        <f>Заполните_Список!Y866</f>
        <v>0</v>
      </c>
      <c r="AF957" s="236">
        <f>Заполните_Список!Z866</f>
        <v>0</v>
      </c>
      <c r="AG957" s="236">
        <f>Заполните_Список!AA866</f>
        <v>0</v>
      </c>
      <c r="AH957" s="236">
        <f>Заполните_Список!AB866</f>
        <v>0</v>
      </c>
      <c r="AI957" s="236">
        <f>Заполните_Список!AC866</f>
        <v>0</v>
      </c>
      <c r="AJ957" s="236">
        <f>Заполните_Список!AD866</f>
        <v>0</v>
      </c>
      <c r="AK957" s="236">
        <f>Заполните_Список!AE866</f>
        <v>0</v>
      </c>
      <c r="AL957" s="236">
        <f>Заполните_Список!AF866</f>
        <v>0</v>
      </c>
      <c r="AM957" s="236">
        <f>Заполните_Список!AG866</f>
        <v>0</v>
      </c>
      <c r="AN957" s="236">
        <f>Заполните_Список!AH866</f>
        <v>0</v>
      </c>
      <c r="AO957" s="236">
        <f>Заполните_Список!AI866</f>
        <v>0</v>
      </c>
      <c r="AP957" s="236">
        <f>Заполните_Список!AJ866</f>
        <v>0</v>
      </c>
      <c r="AQ957" s="236">
        <f>Заполните_Список!AK866</f>
        <v>0</v>
      </c>
    </row>
    <row r="958" spans="1:43" ht="18.75" customHeight="1">
      <c r="A958" s="243">
        <f>Заполните_Список!$B867</f>
        <v>955</v>
      </c>
      <c r="B958" s="244">
        <f>Заполните_Список!$C868</f>
        <v>0</v>
      </c>
      <c r="C958" s="258" t="str">
        <f t="shared" si="45"/>
        <v/>
      </c>
      <c r="D958" s="244">
        <f>Заполните_Список!$G868</f>
        <v>0</v>
      </c>
      <c r="E958" s="236"/>
      <c r="F958" s="243">
        <f t="shared" si="46"/>
        <v>955</v>
      </c>
      <c r="G958" s="236" t="e">
        <f>LEFT(Заполните_Список!$F868,FIND(" ",Заполните_Список!$F868,1)-1)</f>
        <v>#VALUE!</v>
      </c>
      <c r="H958" s="236" t="e">
        <f>MID(Заполните_Список!$F868,FIND(" ",Заполните_Список!$F868,1)+1,(FIND(" ",Заполните_Список!$F868,FIND(" ",Заполните_Список!$F868,1)+1)-FIND(" ",Заполните_Список!$F868,1))-1)</f>
        <v>#VALUE!</v>
      </c>
      <c r="I958" s="236" t="e">
        <f>RIGHT(Заполните_Список!$F868,LEN(Заполните_Список!$F868)-(FIND(" ",Заполните_Список!$F868,FIND(" ",Заполните_Список!$F868,1)+1)))</f>
        <v>#VALUE!</v>
      </c>
      <c r="J958" s="236"/>
      <c r="K958" s="347"/>
      <c r="L958" s="236"/>
      <c r="M958" s="236">
        <f>Заполните_Список!L868</f>
        <v>0</v>
      </c>
      <c r="N958" s="259" t="str">
        <f t="shared" si="47"/>
        <v/>
      </c>
      <c r="O958" s="236">
        <f>Заполните_Список!I868</f>
        <v>0</v>
      </c>
      <c r="P958" s="243"/>
      <c r="Q958" s="243"/>
      <c r="R958" s="243"/>
      <c r="S958" s="243"/>
      <c r="T958" s="236">
        <f>Заполните_Список!N867</f>
        <v>0</v>
      </c>
      <c r="U958" s="236">
        <f>Заполните_Список!O867</f>
        <v>0</v>
      </c>
      <c r="V958" s="236">
        <f>Заполните_Список!P867</f>
        <v>0</v>
      </c>
      <c r="W958" s="236">
        <f>Заполните_Список!Q867</f>
        <v>0</v>
      </c>
      <c r="X958" s="236">
        <f>Заполните_Список!R867</f>
        <v>0</v>
      </c>
      <c r="Y958" s="236">
        <f>Заполните_Список!S867</f>
        <v>0</v>
      </c>
      <c r="Z958" s="236">
        <f>Заполните_Список!T867</f>
        <v>0</v>
      </c>
      <c r="AA958" s="236">
        <f>Заполните_Список!U867</f>
        <v>0</v>
      </c>
      <c r="AB958" s="236">
        <f>Заполните_Список!V867</f>
        <v>0</v>
      </c>
      <c r="AC958" s="236">
        <f>Заполните_Список!W867</f>
        <v>0</v>
      </c>
      <c r="AD958" s="236">
        <f>Заполните_Список!X867</f>
        <v>0</v>
      </c>
      <c r="AE958" s="236">
        <f>Заполните_Список!Y867</f>
        <v>0</v>
      </c>
      <c r="AF958" s="236">
        <f>Заполните_Список!Z867</f>
        <v>0</v>
      </c>
      <c r="AG958" s="236">
        <f>Заполните_Список!AA867</f>
        <v>0</v>
      </c>
      <c r="AH958" s="236">
        <f>Заполните_Список!AB867</f>
        <v>0</v>
      </c>
      <c r="AI958" s="236">
        <f>Заполните_Список!AC867</f>
        <v>0</v>
      </c>
      <c r="AJ958" s="236">
        <f>Заполните_Список!AD867</f>
        <v>0</v>
      </c>
      <c r="AK958" s="236">
        <f>Заполните_Список!AE867</f>
        <v>0</v>
      </c>
      <c r="AL958" s="236">
        <f>Заполните_Список!AF867</f>
        <v>0</v>
      </c>
      <c r="AM958" s="236">
        <f>Заполните_Список!AG867</f>
        <v>0</v>
      </c>
      <c r="AN958" s="236">
        <f>Заполните_Список!AH867</f>
        <v>0</v>
      </c>
      <c r="AO958" s="236">
        <f>Заполните_Список!AI867</f>
        <v>0</v>
      </c>
      <c r="AP958" s="236">
        <f>Заполните_Список!AJ867</f>
        <v>0</v>
      </c>
      <c r="AQ958" s="236">
        <f>Заполните_Список!AK867</f>
        <v>0</v>
      </c>
    </row>
    <row r="959" spans="1:43" ht="18.75" customHeight="1">
      <c r="A959" s="243">
        <f>Заполните_Список!$B868</f>
        <v>956</v>
      </c>
      <c r="B959" s="244">
        <f>Заполните_Список!$C869</f>
        <v>0</v>
      </c>
      <c r="C959" s="258" t="str">
        <f t="shared" si="45"/>
        <v/>
      </c>
      <c r="D959" s="244">
        <f>Заполните_Список!$G869</f>
        <v>0</v>
      </c>
      <c r="E959" s="236"/>
      <c r="F959" s="243">
        <f t="shared" si="46"/>
        <v>956</v>
      </c>
      <c r="G959" s="236" t="e">
        <f>LEFT(Заполните_Список!$F869,FIND(" ",Заполните_Список!$F869,1)-1)</f>
        <v>#VALUE!</v>
      </c>
      <c r="H959" s="236" t="e">
        <f>MID(Заполните_Список!$F869,FIND(" ",Заполните_Список!$F869,1)+1,(FIND(" ",Заполните_Список!$F869,FIND(" ",Заполните_Список!$F869,1)+1)-FIND(" ",Заполните_Список!$F869,1))-1)</f>
        <v>#VALUE!</v>
      </c>
      <c r="I959" s="236" t="e">
        <f>RIGHT(Заполните_Список!$F869,LEN(Заполните_Список!$F869)-(FIND(" ",Заполните_Список!$F869,FIND(" ",Заполните_Список!$F869,1)+1)))</f>
        <v>#VALUE!</v>
      </c>
      <c r="J959" s="236"/>
      <c r="K959" s="347"/>
      <c r="L959" s="236"/>
      <c r="M959" s="236">
        <f>Заполните_Список!L869</f>
        <v>0</v>
      </c>
      <c r="N959" s="259" t="str">
        <f t="shared" si="47"/>
        <v/>
      </c>
      <c r="O959" s="236">
        <f>Заполните_Список!I869</f>
        <v>0</v>
      </c>
      <c r="P959" s="243"/>
      <c r="Q959" s="243"/>
      <c r="R959" s="243"/>
      <c r="S959" s="243"/>
      <c r="T959" s="236">
        <f>Заполните_Список!N868</f>
        <v>0</v>
      </c>
      <c r="U959" s="236">
        <f>Заполните_Список!O868</f>
        <v>0</v>
      </c>
      <c r="V959" s="236">
        <f>Заполните_Список!P868</f>
        <v>0</v>
      </c>
      <c r="W959" s="236">
        <f>Заполните_Список!Q868</f>
        <v>0</v>
      </c>
      <c r="X959" s="236">
        <f>Заполните_Список!R868</f>
        <v>0</v>
      </c>
      <c r="Y959" s="236">
        <f>Заполните_Список!S868</f>
        <v>0</v>
      </c>
      <c r="Z959" s="236">
        <f>Заполните_Список!T868</f>
        <v>0</v>
      </c>
      <c r="AA959" s="236">
        <f>Заполните_Список!U868</f>
        <v>0</v>
      </c>
      <c r="AB959" s="236">
        <f>Заполните_Список!V868</f>
        <v>0</v>
      </c>
      <c r="AC959" s="236">
        <f>Заполните_Список!W868</f>
        <v>0</v>
      </c>
      <c r="AD959" s="236">
        <f>Заполните_Список!X868</f>
        <v>0</v>
      </c>
      <c r="AE959" s="236">
        <f>Заполните_Список!Y868</f>
        <v>0</v>
      </c>
      <c r="AF959" s="236">
        <f>Заполните_Список!Z868</f>
        <v>0</v>
      </c>
      <c r="AG959" s="236">
        <f>Заполните_Список!AA868</f>
        <v>0</v>
      </c>
      <c r="AH959" s="236">
        <f>Заполните_Список!AB868</f>
        <v>0</v>
      </c>
      <c r="AI959" s="236">
        <f>Заполните_Список!AC868</f>
        <v>0</v>
      </c>
      <c r="AJ959" s="236">
        <f>Заполните_Список!AD868</f>
        <v>0</v>
      </c>
      <c r="AK959" s="236">
        <f>Заполните_Список!AE868</f>
        <v>0</v>
      </c>
      <c r="AL959" s="236">
        <f>Заполните_Список!AF868</f>
        <v>0</v>
      </c>
      <c r="AM959" s="236">
        <f>Заполните_Список!AG868</f>
        <v>0</v>
      </c>
      <c r="AN959" s="236">
        <f>Заполните_Список!AH868</f>
        <v>0</v>
      </c>
      <c r="AO959" s="236">
        <f>Заполните_Список!AI868</f>
        <v>0</v>
      </c>
      <c r="AP959" s="236">
        <f>Заполните_Список!AJ868</f>
        <v>0</v>
      </c>
      <c r="AQ959" s="236">
        <f>Заполните_Список!AK868</f>
        <v>0</v>
      </c>
    </row>
    <row r="960" spans="1:43" ht="18.75" customHeight="1">
      <c r="A960" s="243">
        <f>Заполните_Список!$B869</f>
        <v>957</v>
      </c>
      <c r="B960" s="244">
        <f>Заполните_Список!$C870</f>
        <v>0</v>
      </c>
      <c r="C960" s="258" t="str">
        <f t="shared" si="45"/>
        <v/>
      </c>
      <c r="D960" s="244">
        <f>Заполните_Список!$G870</f>
        <v>0</v>
      </c>
      <c r="E960" s="236"/>
      <c r="F960" s="243">
        <f t="shared" si="46"/>
        <v>957</v>
      </c>
      <c r="G960" s="236" t="e">
        <f>LEFT(Заполните_Список!$F870,FIND(" ",Заполните_Список!$F870,1)-1)</f>
        <v>#VALUE!</v>
      </c>
      <c r="H960" s="236" t="e">
        <f>MID(Заполните_Список!$F870,FIND(" ",Заполните_Список!$F870,1)+1,(FIND(" ",Заполните_Список!$F870,FIND(" ",Заполните_Список!$F870,1)+1)-FIND(" ",Заполните_Список!$F870,1))-1)</f>
        <v>#VALUE!</v>
      </c>
      <c r="I960" s="236" t="e">
        <f>RIGHT(Заполните_Список!$F870,LEN(Заполните_Список!$F870)-(FIND(" ",Заполните_Список!$F870,FIND(" ",Заполните_Список!$F870,1)+1)))</f>
        <v>#VALUE!</v>
      </c>
      <c r="J960" s="236"/>
      <c r="K960" s="347"/>
      <c r="L960" s="236"/>
      <c r="M960" s="236">
        <f>Заполните_Список!L870</f>
        <v>0</v>
      </c>
      <c r="N960" s="259" t="str">
        <f t="shared" si="47"/>
        <v/>
      </c>
      <c r="O960" s="236">
        <f>Заполните_Список!I870</f>
        <v>0</v>
      </c>
      <c r="P960" s="243"/>
      <c r="Q960" s="243"/>
      <c r="R960" s="243"/>
      <c r="S960" s="243"/>
      <c r="T960" s="236">
        <f>Заполните_Список!N869</f>
        <v>0</v>
      </c>
      <c r="U960" s="236">
        <f>Заполните_Список!O869</f>
        <v>0</v>
      </c>
      <c r="V960" s="236">
        <f>Заполните_Список!P869</f>
        <v>0</v>
      </c>
      <c r="W960" s="236">
        <f>Заполните_Список!Q869</f>
        <v>0</v>
      </c>
      <c r="X960" s="236">
        <f>Заполните_Список!R869</f>
        <v>0</v>
      </c>
      <c r="Y960" s="236">
        <f>Заполните_Список!S869</f>
        <v>0</v>
      </c>
      <c r="Z960" s="236">
        <f>Заполните_Список!T869</f>
        <v>0</v>
      </c>
      <c r="AA960" s="236">
        <f>Заполните_Список!U869</f>
        <v>0</v>
      </c>
      <c r="AB960" s="236">
        <f>Заполните_Список!V869</f>
        <v>0</v>
      </c>
      <c r="AC960" s="236">
        <f>Заполните_Список!W869</f>
        <v>0</v>
      </c>
      <c r="AD960" s="236">
        <f>Заполните_Список!X869</f>
        <v>0</v>
      </c>
      <c r="AE960" s="236">
        <f>Заполните_Список!Y869</f>
        <v>0</v>
      </c>
      <c r="AF960" s="236">
        <f>Заполните_Список!Z869</f>
        <v>0</v>
      </c>
      <c r="AG960" s="236">
        <f>Заполните_Список!AA869</f>
        <v>0</v>
      </c>
      <c r="AH960" s="236">
        <f>Заполните_Список!AB869</f>
        <v>0</v>
      </c>
      <c r="AI960" s="236">
        <f>Заполните_Список!AC869</f>
        <v>0</v>
      </c>
      <c r="AJ960" s="236">
        <f>Заполните_Список!AD869</f>
        <v>0</v>
      </c>
      <c r="AK960" s="236">
        <f>Заполните_Список!AE869</f>
        <v>0</v>
      </c>
      <c r="AL960" s="236">
        <f>Заполните_Список!AF869</f>
        <v>0</v>
      </c>
      <c r="AM960" s="236">
        <f>Заполните_Список!AG869</f>
        <v>0</v>
      </c>
      <c r="AN960" s="236">
        <f>Заполните_Список!AH869</f>
        <v>0</v>
      </c>
      <c r="AO960" s="236">
        <f>Заполните_Список!AI869</f>
        <v>0</v>
      </c>
      <c r="AP960" s="236">
        <f>Заполните_Список!AJ869</f>
        <v>0</v>
      </c>
      <c r="AQ960" s="236">
        <f>Заполните_Список!AK869</f>
        <v>0</v>
      </c>
    </row>
    <row r="961" spans="1:43" ht="18.75" customHeight="1">
      <c r="A961" s="243">
        <f>Заполните_Список!$B870</f>
        <v>958</v>
      </c>
      <c r="B961" s="244">
        <f>Заполните_Список!$C871</f>
        <v>0</v>
      </c>
      <c r="C961" s="258" t="str">
        <f t="shared" si="45"/>
        <v/>
      </c>
      <c r="D961" s="244">
        <f>Заполните_Список!$G871</f>
        <v>0</v>
      </c>
      <c r="E961" s="236"/>
      <c r="F961" s="243">
        <f t="shared" si="46"/>
        <v>958</v>
      </c>
      <c r="G961" s="236" t="e">
        <f>LEFT(Заполните_Список!$F871,FIND(" ",Заполните_Список!$F871,1)-1)</f>
        <v>#VALUE!</v>
      </c>
      <c r="H961" s="236" t="e">
        <f>MID(Заполните_Список!$F871,FIND(" ",Заполните_Список!$F871,1)+1,(FIND(" ",Заполните_Список!$F871,FIND(" ",Заполните_Список!$F871,1)+1)-FIND(" ",Заполните_Список!$F871,1))-1)</f>
        <v>#VALUE!</v>
      </c>
      <c r="I961" s="236" t="e">
        <f>RIGHT(Заполните_Список!$F871,LEN(Заполните_Список!$F871)-(FIND(" ",Заполните_Список!$F871,FIND(" ",Заполните_Список!$F871,1)+1)))</f>
        <v>#VALUE!</v>
      </c>
      <c r="J961" s="236"/>
      <c r="K961" s="347"/>
      <c r="L961" s="236"/>
      <c r="M961" s="236">
        <f>Заполните_Список!L871</f>
        <v>0</v>
      </c>
      <c r="N961" s="259" t="str">
        <f t="shared" si="47"/>
        <v/>
      </c>
      <c r="O961" s="236">
        <f>Заполните_Список!I871</f>
        <v>0</v>
      </c>
      <c r="P961" s="243"/>
      <c r="Q961" s="243"/>
      <c r="R961" s="243"/>
      <c r="S961" s="243"/>
      <c r="T961" s="236">
        <f>Заполните_Список!N870</f>
        <v>0</v>
      </c>
      <c r="U961" s="236">
        <f>Заполните_Список!O870</f>
        <v>0</v>
      </c>
      <c r="V961" s="236">
        <f>Заполните_Список!P870</f>
        <v>0</v>
      </c>
      <c r="W961" s="236">
        <f>Заполните_Список!Q870</f>
        <v>0</v>
      </c>
      <c r="X961" s="236">
        <f>Заполните_Список!R870</f>
        <v>0</v>
      </c>
      <c r="Y961" s="236">
        <f>Заполните_Список!S870</f>
        <v>0</v>
      </c>
      <c r="Z961" s="236">
        <f>Заполните_Список!T870</f>
        <v>0</v>
      </c>
      <c r="AA961" s="236">
        <f>Заполните_Список!U870</f>
        <v>0</v>
      </c>
      <c r="AB961" s="236">
        <f>Заполните_Список!V870</f>
        <v>0</v>
      </c>
      <c r="AC961" s="236">
        <f>Заполните_Список!W870</f>
        <v>0</v>
      </c>
      <c r="AD961" s="236">
        <f>Заполните_Список!X870</f>
        <v>0</v>
      </c>
      <c r="AE961" s="236">
        <f>Заполните_Список!Y870</f>
        <v>0</v>
      </c>
      <c r="AF961" s="236">
        <f>Заполните_Список!Z870</f>
        <v>0</v>
      </c>
      <c r="AG961" s="236">
        <f>Заполните_Список!AA870</f>
        <v>0</v>
      </c>
      <c r="AH961" s="236">
        <f>Заполните_Список!AB870</f>
        <v>0</v>
      </c>
      <c r="AI961" s="236">
        <f>Заполните_Список!AC870</f>
        <v>0</v>
      </c>
      <c r="AJ961" s="236">
        <f>Заполните_Список!AD870</f>
        <v>0</v>
      </c>
      <c r="AK961" s="236">
        <f>Заполните_Список!AE870</f>
        <v>0</v>
      </c>
      <c r="AL961" s="236">
        <f>Заполните_Список!AF870</f>
        <v>0</v>
      </c>
      <c r="AM961" s="236">
        <f>Заполните_Список!AG870</f>
        <v>0</v>
      </c>
      <c r="AN961" s="236">
        <f>Заполните_Список!AH870</f>
        <v>0</v>
      </c>
      <c r="AO961" s="236">
        <f>Заполните_Список!AI870</f>
        <v>0</v>
      </c>
      <c r="AP961" s="236">
        <f>Заполните_Список!AJ870</f>
        <v>0</v>
      </c>
      <c r="AQ961" s="236">
        <f>Заполните_Список!AK870</f>
        <v>0</v>
      </c>
    </row>
    <row r="962" spans="1:43" ht="18.75" customHeight="1">
      <c r="A962" s="243">
        <f>Заполните_Список!$B871</f>
        <v>959</v>
      </c>
      <c r="B962" s="244">
        <f>Заполните_Список!$C872</f>
        <v>0</v>
      </c>
      <c r="C962" s="258" t="str">
        <f t="shared" si="45"/>
        <v/>
      </c>
      <c r="D962" s="244">
        <f>Заполните_Список!$G872</f>
        <v>0</v>
      </c>
      <c r="E962" s="236"/>
      <c r="F962" s="243">
        <f t="shared" si="46"/>
        <v>959</v>
      </c>
      <c r="G962" s="236" t="e">
        <f>LEFT(Заполните_Список!$F872,FIND(" ",Заполните_Список!$F872,1)-1)</f>
        <v>#VALUE!</v>
      </c>
      <c r="H962" s="236" t="e">
        <f>MID(Заполните_Список!$F872,FIND(" ",Заполните_Список!$F872,1)+1,(FIND(" ",Заполните_Список!$F872,FIND(" ",Заполните_Список!$F872,1)+1)-FIND(" ",Заполните_Список!$F872,1))-1)</f>
        <v>#VALUE!</v>
      </c>
      <c r="I962" s="236" t="e">
        <f>RIGHT(Заполните_Список!$F872,LEN(Заполните_Список!$F872)-(FIND(" ",Заполните_Список!$F872,FIND(" ",Заполните_Список!$F872,1)+1)))</f>
        <v>#VALUE!</v>
      </c>
      <c r="J962" s="236"/>
      <c r="K962" s="347"/>
      <c r="L962" s="236"/>
      <c r="M962" s="236">
        <f>Заполните_Список!L872</f>
        <v>0</v>
      </c>
      <c r="N962" s="259" t="str">
        <f t="shared" si="47"/>
        <v/>
      </c>
      <c r="O962" s="236">
        <f>Заполните_Список!I872</f>
        <v>0</v>
      </c>
      <c r="P962" s="243"/>
      <c r="Q962" s="243"/>
      <c r="R962" s="243"/>
      <c r="S962" s="243"/>
      <c r="T962" s="236">
        <f>Заполните_Список!N871</f>
        <v>0</v>
      </c>
      <c r="U962" s="236">
        <f>Заполните_Список!O871</f>
        <v>0</v>
      </c>
      <c r="V962" s="236">
        <f>Заполните_Список!P871</f>
        <v>0</v>
      </c>
      <c r="W962" s="236">
        <f>Заполните_Список!Q871</f>
        <v>0</v>
      </c>
      <c r="X962" s="236">
        <f>Заполните_Список!R871</f>
        <v>0</v>
      </c>
      <c r="Y962" s="236">
        <f>Заполните_Список!S871</f>
        <v>0</v>
      </c>
      <c r="Z962" s="236">
        <f>Заполните_Список!T871</f>
        <v>0</v>
      </c>
      <c r="AA962" s="236">
        <f>Заполните_Список!U871</f>
        <v>0</v>
      </c>
      <c r="AB962" s="236">
        <f>Заполните_Список!V871</f>
        <v>0</v>
      </c>
      <c r="AC962" s="236">
        <f>Заполните_Список!W871</f>
        <v>0</v>
      </c>
      <c r="AD962" s="236">
        <f>Заполните_Список!X871</f>
        <v>0</v>
      </c>
      <c r="AE962" s="236">
        <f>Заполните_Список!Y871</f>
        <v>0</v>
      </c>
      <c r="AF962" s="236">
        <f>Заполните_Список!Z871</f>
        <v>0</v>
      </c>
      <c r="AG962" s="236">
        <f>Заполните_Список!AA871</f>
        <v>0</v>
      </c>
      <c r="AH962" s="236">
        <f>Заполните_Список!AB871</f>
        <v>0</v>
      </c>
      <c r="AI962" s="236">
        <f>Заполните_Список!AC871</f>
        <v>0</v>
      </c>
      <c r="AJ962" s="236">
        <f>Заполните_Список!AD871</f>
        <v>0</v>
      </c>
      <c r="AK962" s="236">
        <f>Заполните_Список!AE871</f>
        <v>0</v>
      </c>
      <c r="AL962" s="236">
        <f>Заполните_Список!AF871</f>
        <v>0</v>
      </c>
      <c r="AM962" s="236">
        <f>Заполните_Список!AG871</f>
        <v>0</v>
      </c>
      <c r="AN962" s="236">
        <f>Заполните_Список!AH871</f>
        <v>0</v>
      </c>
      <c r="AO962" s="236">
        <f>Заполните_Список!AI871</f>
        <v>0</v>
      </c>
      <c r="AP962" s="236">
        <f>Заполните_Список!AJ871</f>
        <v>0</v>
      </c>
      <c r="AQ962" s="236">
        <f>Заполните_Список!AK871</f>
        <v>0</v>
      </c>
    </row>
    <row r="963" spans="1:43" ht="18.75" customHeight="1">
      <c r="A963" s="243">
        <f>Заполните_Список!$B872</f>
        <v>960</v>
      </c>
      <c r="B963" s="244">
        <f>Заполните_Список!$C873</f>
        <v>0</v>
      </c>
      <c r="C963" s="258" t="str">
        <f t="shared" si="45"/>
        <v/>
      </c>
      <c r="D963" s="244">
        <f>Заполните_Список!$G873</f>
        <v>0</v>
      </c>
      <c r="E963" s="236"/>
      <c r="F963" s="243">
        <f t="shared" si="46"/>
        <v>960</v>
      </c>
      <c r="G963" s="236" t="e">
        <f>LEFT(Заполните_Список!$F873,FIND(" ",Заполните_Список!$F873,1)-1)</f>
        <v>#VALUE!</v>
      </c>
      <c r="H963" s="236" t="e">
        <f>MID(Заполните_Список!$F873,FIND(" ",Заполните_Список!$F873,1)+1,(FIND(" ",Заполните_Список!$F873,FIND(" ",Заполните_Список!$F873,1)+1)-FIND(" ",Заполните_Список!$F873,1))-1)</f>
        <v>#VALUE!</v>
      </c>
      <c r="I963" s="236" t="e">
        <f>RIGHT(Заполните_Список!$F873,LEN(Заполните_Список!$F873)-(FIND(" ",Заполните_Список!$F873,FIND(" ",Заполните_Список!$F873,1)+1)))</f>
        <v>#VALUE!</v>
      </c>
      <c r="J963" s="236"/>
      <c r="K963" s="347"/>
      <c r="L963" s="236"/>
      <c r="M963" s="236">
        <f>Заполните_Список!L873</f>
        <v>0</v>
      </c>
      <c r="N963" s="259" t="str">
        <f t="shared" si="47"/>
        <v/>
      </c>
      <c r="O963" s="236">
        <f>Заполните_Список!I873</f>
        <v>0</v>
      </c>
      <c r="P963" s="243"/>
      <c r="Q963" s="243"/>
      <c r="R963" s="243"/>
      <c r="S963" s="243"/>
      <c r="T963" s="236">
        <f>Заполните_Список!N872</f>
        <v>0</v>
      </c>
      <c r="U963" s="236">
        <f>Заполните_Список!O872</f>
        <v>0</v>
      </c>
      <c r="V963" s="236">
        <f>Заполните_Список!P872</f>
        <v>0</v>
      </c>
      <c r="W963" s="236">
        <f>Заполните_Список!Q872</f>
        <v>0</v>
      </c>
      <c r="X963" s="236">
        <f>Заполните_Список!R872</f>
        <v>0</v>
      </c>
      <c r="Y963" s="236">
        <f>Заполните_Список!S872</f>
        <v>0</v>
      </c>
      <c r="Z963" s="236">
        <f>Заполните_Список!T872</f>
        <v>0</v>
      </c>
      <c r="AA963" s="236">
        <f>Заполните_Список!U872</f>
        <v>0</v>
      </c>
      <c r="AB963" s="236">
        <f>Заполните_Список!V872</f>
        <v>0</v>
      </c>
      <c r="AC963" s="236">
        <f>Заполните_Список!W872</f>
        <v>0</v>
      </c>
      <c r="AD963" s="236">
        <f>Заполните_Список!X872</f>
        <v>0</v>
      </c>
      <c r="AE963" s="236">
        <f>Заполните_Список!Y872</f>
        <v>0</v>
      </c>
      <c r="AF963" s="236">
        <f>Заполните_Список!Z872</f>
        <v>0</v>
      </c>
      <c r="AG963" s="236">
        <f>Заполните_Список!AA872</f>
        <v>0</v>
      </c>
      <c r="AH963" s="236">
        <f>Заполните_Список!AB872</f>
        <v>0</v>
      </c>
      <c r="AI963" s="236">
        <f>Заполните_Список!AC872</f>
        <v>0</v>
      </c>
      <c r="AJ963" s="236">
        <f>Заполните_Список!AD872</f>
        <v>0</v>
      </c>
      <c r="AK963" s="236">
        <f>Заполните_Список!AE872</f>
        <v>0</v>
      </c>
      <c r="AL963" s="236">
        <f>Заполните_Список!AF872</f>
        <v>0</v>
      </c>
      <c r="AM963" s="236">
        <f>Заполните_Список!AG872</f>
        <v>0</v>
      </c>
      <c r="AN963" s="236">
        <f>Заполните_Список!AH872</f>
        <v>0</v>
      </c>
      <c r="AO963" s="236">
        <f>Заполните_Список!AI872</f>
        <v>0</v>
      </c>
      <c r="AP963" s="236">
        <f>Заполните_Список!AJ872</f>
        <v>0</v>
      </c>
      <c r="AQ963" s="236">
        <f>Заполните_Список!AK872</f>
        <v>0</v>
      </c>
    </row>
    <row r="964" spans="1:43" ht="18.75" customHeight="1">
      <c r="A964" s="243">
        <f>Заполните_Список!$B873</f>
        <v>961</v>
      </c>
      <c r="B964" s="244">
        <f>Заполните_Список!$C874</f>
        <v>0</v>
      </c>
      <c r="C964" s="258" t="str">
        <f t="shared" si="45"/>
        <v/>
      </c>
      <c r="D964" s="244">
        <f>Заполните_Список!$G874</f>
        <v>0</v>
      </c>
      <c r="E964" s="236"/>
      <c r="F964" s="243">
        <f t="shared" si="46"/>
        <v>961</v>
      </c>
      <c r="G964" s="236" t="e">
        <f>LEFT(Заполните_Список!$F874,FIND(" ",Заполните_Список!$F874,1)-1)</f>
        <v>#VALUE!</v>
      </c>
      <c r="H964" s="236" t="e">
        <f>MID(Заполните_Список!$F874,FIND(" ",Заполните_Список!$F874,1)+1,(FIND(" ",Заполните_Список!$F874,FIND(" ",Заполните_Список!$F874,1)+1)-FIND(" ",Заполните_Список!$F874,1))-1)</f>
        <v>#VALUE!</v>
      </c>
      <c r="I964" s="236" t="e">
        <f>RIGHT(Заполните_Список!$F874,LEN(Заполните_Список!$F874)-(FIND(" ",Заполните_Список!$F874,FIND(" ",Заполните_Список!$F874,1)+1)))</f>
        <v>#VALUE!</v>
      </c>
      <c r="J964" s="236"/>
      <c r="K964" s="347"/>
      <c r="L964" s="236"/>
      <c r="M964" s="236">
        <f>Заполните_Список!L874</f>
        <v>0</v>
      </c>
      <c r="N964" s="259" t="str">
        <f t="shared" si="47"/>
        <v/>
      </c>
      <c r="O964" s="236">
        <f>Заполните_Список!I874</f>
        <v>0</v>
      </c>
      <c r="P964" s="243"/>
      <c r="Q964" s="243"/>
      <c r="R964" s="243"/>
      <c r="S964" s="243"/>
      <c r="T964" s="236">
        <f>Заполните_Список!N873</f>
        <v>0</v>
      </c>
      <c r="U964" s="236">
        <f>Заполните_Список!O873</f>
        <v>0</v>
      </c>
      <c r="V964" s="236">
        <f>Заполните_Список!P873</f>
        <v>0</v>
      </c>
      <c r="W964" s="236">
        <f>Заполните_Список!Q873</f>
        <v>0</v>
      </c>
      <c r="X964" s="236">
        <f>Заполните_Список!R873</f>
        <v>0</v>
      </c>
      <c r="Y964" s="236">
        <f>Заполните_Список!S873</f>
        <v>0</v>
      </c>
      <c r="Z964" s="236">
        <f>Заполните_Список!T873</f>
        <v>0</v>
      </c>
      <c r="AA964" s="236">
        <f>Заполните_Список!U873</f>
        <v>0</v>
      </c>
      <c r="AB964" s="236">
        <f>Заполните_Список!V873</f>
        <v>0</v>
      </c>
      <c r="AC964" s="236">
        <f>Заполните_Список!W873</f>
        <v>0</v>
      </c>
      <c r="AD964" s="236">
        <f>Заполните_Список!X873</f>
        <v>0</v>
      </c>
      <c r="AE964" s="236">
        <f>Заполните_Список!Y873</f>
        <v>0</v>
      </c>
      <c r="AF964" s="236">
        <f>Заполните_Список!Z873</f>
        <v>0</v>
      </c>
      <c r="AG964" s="236">
        <f>Заполните_Список!AA873</f>
        <v>0</v>
      </c>
      <c r="AH964" s="236">
        <f>Заполните_Список!AB873</f>
        <v>0</v>
      </c>
      <c r="AI964" s="236">
        <f>Заполните_Список!AC873</f>
        <v>0</v>
      </c>
      <c r="AJ964" s="236">
        <f>Заполните_Список!AD873</f>
        <v>0</v>
      </c>
      <c r="AK964" s="236">
        <f>Заполните_Список!AE873</f>
        <v>0</v>
      </c>
      <c r="AL964" s="236">
        <f>Заполните_Список!AF873</f>
        <v>0</v>
      </c>
      <c r="AM964" s="236">
        <f>Заполните_Список!AG873</f>
        <v>0</v>
      </c>
      <c r="AN964" s="236">
        <f>Заполните_Список!AH873</f>
        <v>0</v>
      </c>
      <c r="AO964" s="236">
        <f>Заполните_Список!AI873</f>
        <v>0</v>
      </c>
      <c r="AP964" s="236">
        <f>Заполните_Список!AJ873</f>
        <v>0</v>
      </c>
      <c r="AQ964" s="236">
        <f>Заполните_Список!AK873</f>
        <v>0</v>
      </c>
    </row>
    <row r="965" spans="1:43" ht="18.75" customHeight="1">
      <c r="A965" s="243">
        <f>Заполните_Список!$B874</f>
        <v>962</v>
      </c>
      <c r="B965" s="244">
        <f>Заполните_Список!$C875</f>
        <v>0</v>
      </c>
      <c r="C965" s="258" t="str">
        <f t="shared" si="45"/>
        <v/>
      </c>
      <c r="D965" s="244">
        <f>Заполните_Список!$G875</f>
        <v>0</v>
      </c>
      <c r="E965" s="236"/>
      <c r="F965" s="243">
        <f t="shared" si="46"/>
        <v>962</v>
      </c>
      <c r="G965" s="236" t="e">
        <f>LEFT(Заполните_Список!$F875,FIND(" ",Заполните_Список!$F875,1)-1)</f>
        <v>#VALUE!</v>
      </c>
      <c r="H965" s="236" t="e">
        <f>MID(Заполните_Список!$F875,FIND(" ",Заполните_Список!$F875,1)+1,(FIND(" ",Заполните_Список!$F875,FIND(" ",Заполните_Список!$F875,1)+1)-FIND(" ",Заполните_Список!$F875,1))-1)</f>
        <v>#VALUE!</v>
      </c>
      <c r="I965" s="236" t="e">
        <f>RIGHT(Заполните_Список!$F875,LEN(Заполните_Список!$F875)-(FIND(" ",Заполните_Список!$F875,FIND(" ",Заполните_Список!$F875,1)+1)))</f>
        <v>#VALUE!</v>
      </c>
      <c r="J965" s="236"/>
      <c r="K965" s="347"/>
      <c r="L965" s="236"/>
      <c r="M965" s="236">
        <f>Заполните_Список!L875</f>
        <v>0</v>
      </c>
      <c r="N965" s="259" t="str">
        <f t="shared" si="47"/>
        <v/>
      </c>
      <c r="O965" s="236">
        <f>Заполните_Список!I875</f>
        <v>0</v>
      </c>
      <c r="P965" s="243"/>
      <c r="Q965" s="243"/>
      <c r="R965" s="243"/>
      <c r="S965" s="243"/>
      <c r="T965" s="236">
        <f>Заполните_Список!N874</f>
        <v>0</v>
      </c>
      <c r="U965" s="236">
        <f>Заполните_Список!O874</f>
        <v>0</v>
      </c>
      <c r="V965" s="236">
        <f>Заполните_Список!P874</f>
        <v>0</v>
      </c>
      <c r="W965" s="236">
        <f>Заполните_Список!Q874</f>
        <v>0</v>
      </c>
      <c r="X965" s="236">
        <f>Заполните_Список!R874</f>
        <v>0</v>
      </c>
      <c r="Y965" s="236">
        <f>Заполните_Список!S874</f>
        <v>0</v>
      </c>
      <c r="Z965" s="236">
        <f>Заполните_Список!T874</f>
        <v>0</v>
      </c>
      <c r="AA965" s="236">
        <f>Заполните_Список!U874</f>
        <v>0</v>
      </c>
      <c r="AB965" s="236">
        <f>Заполните_Список!V874</f>
        <v>0</v>
      </c>
      <c r="AC965" s="236">
        <f>Заполните_Список!W874</f>
        <v>0</v>
      </c>
      <c r="AD965" s="236">
        <f>Заполните_Список!X874</f>
        <v>0</v>
      </c>
      <c r="AE965" s="236">
        <f>Заполните_Список!Y874</f>
        <v>0</v>
      </c>
      <c r="AF965" s="236">
        <f>Заполните_Список!Z874</f>
        <v>0</v>
      </c>
      <c r="AG965" s="236">
        <f>Заполните_Список!AA874</f>
        <v>0</v>
      </c>
      <c r="AH965" s="236">
        <f>Заполните_Список!AB874</f>
        <v>0</v>
      </c>
      <c r="AI965" s="236">
        <f>Заполните_Список!AC874</f>
        <v>0</v>
      </c>
      <c r="AJ965" s="236">
        <f>Заполните_Список!AD874</f>
        <v>0</v>
      </c>
      <c r="AK965" s="236">
        <f>Заполните_Список!AE874</f>
        <v>0</v>
      </c>
      <c r="AL965" s="236">
        <f>Заполните_Список!AF874</f>
        <v>0</v>
      </c>
      <c r="AM965" s="236">
        <f>Заполните_Список!AG874</f>
        <v>0</v>
      </c>
      <c r="AN965" s="236">
        <f>Заполните_Список!AH874</f>
        <v>0</v>
      </c>
      <c r="AO965" s="236">
        <f>Заполните_Список!AI874</f>
        <v>0</v>
      </c>
      <c r="AP965" s="236">
        <f>Заполните_Список!AJ874</f>
        <v>0</v>
      </c>
      <c r="AQ965" s="236">
        <f>Заполните_Список!AK874</f>
        <v>0</v>
      </c>
    </row>
    <row r="966" spans="1:43" ht="18.75" customHeight="1">
      <c r="A966" s="243">
        <f>Заполните_Список!$B875</f>
        <v>963</v>
      </c>
      <c r="B966" s="244">
        <f>Заполните_Список!$C876</f>
        <v>0</v>
      </c>
      <c r="C966" s="258" t="str">
        <f t="shared" ref="C966:C999" si="48">IFERROR(VLOOKUP(B966,msu,2,0),"")</f>
        <v/>
      </c>
      <c r="D966" s="244">
        <f>Заполните_Список!$G876</f>
        <v>0</v>
      </c>
      <c r="E966" s="236"/>
      <c r="F966" s="243">
        <f t="shared" ref="F966:F999" si="49">F965+1</f>
        <v>963</v>
      </c>
      <c r="G966" s="236" t="e">
        <f>LEFT(Заполните_Список!$F876,FIND(" ",Заполните_Список!$F876,1)-1)</f>
        <v>#VALUE!</v>
      </c>
      <c r="H966" s="236" t="e">
        <f>MID(Заполните_Список!$F876,FIND(" ",Заполните_Список!$F876,1)+1,(FIND(" ",Заполните_Список!$F876,FIND(" ",Заполните_Список!$F876,1)+1)-FIND(" ",Заполните_Список!$F876,1))-1)</f>
        <v>#VALUE!</v>
      </c>
      <c r="I966" s="236" t="e">
        <f>RIGHT(Заполните_Список!$F876,LEN(Заполните_Список!$F876)-(FIND(" ",Заполните_Список!$F876,FIND(" ",Заполните_Список!$F876,1)+1)))</f>
        <v>#VALUE!</v>
      </c>
      <c r="J966" s="236"/>
      <c r="K966" s="347"/>
      <c r="L966" s="236"/>
      <c r="M966" s="236">
        <f>Заполните_Список!L876</f>
        <v>0</v>
      </c>
      <c r="N966" s="259" t="str">
        <f t="shared" ref="N966:N999" si="50">IFERROR(VLOOKUP(D966,oo,3,0),"")</f>
        <v/>
      </c>
      <c r="O966" s="236">
        <f>Заполните_Список!I876</f>
        <v>0</v>
      </c>
      <c r="P966" s="243"/>
      <c r="Q966" s="243"/>
      <c r="R966" s="243"/>
      <c r="S966" s="243"/>
      <c r="T966" s="236">
        <f>Заполните_Список!N875</f>
        <v>0</v>
      </c>
      <c r="U966" s="236">
        <f>Заполните_Список!O875</f>
        <v>0</v>
      </c>
      <c r="V966" s="236">
        <f>Заполните_Список!P875</f>
        <v>0</v>
      </c>
      <c r="W966" s="236">
        <f>Заполните_Список!Q875</f>
        <v>0</v>
      </c>
      <c r="X966" s="236">
        <f>Заполните_Список!R875</f>
        <v>0</v>
      </c>
      <c r="Y966" s="236">
        <f>Заполните_Список!S875</f>
        <v>0</v>
      </c>
      <c r="Z966" s="236">
        <f>Заполните_Список!T875</f>
        <v>0</v>
      </c>
      <c r="AA966" s="236">
        <f>Заполните_Список!U875</f>
        <v>0</v>
      </c>
      <c r="AB966" s="236">
        <f>Заполните_Список!V875</f>
        <v>0</v>
      </c>
      <c r="AC966" s="236">
        <f>Заполните_Список!W875</f>
        <v>0</v>
      </c>
      <c r="AD966" s="236">
        <f>Заполните_Список!X875</f>
        <v>0</v>
      </c>
      <c r="AE966" s="236">
        <f>Заполните_Список!Y875</f>
        <v>0</v>
      </c>
      <c r="AF966" s="236">
        <f>Заполните_Список!Z875</f>
        <v>0</v>
      </c>
      <c r="AG966" s="236">
        <f>Заполните_Список!AA875</f>
        <v>0</v>
      </c>
      <c r="AH966" s="236">
        <f>Заполните_Список!AB875</f>
        <v>0</v>
      </c>
      <c r="AI966" s="236">
        <f>Заполните_Список!AC875</f>
        <v>0</v>
      </c>
      <c r="AJ966" s="236">
        <f>Заполните_Список!AD875</f>
        <v>0</v>
      </c>
      <c r="AK966" s="236">
        <f>Заполните_Список!AE875</f>
        <v>0</v>
      </c>
      <c r="AL966" s="236">
        <f>Заполните_Список!AF875</f>
        <v>0</v>
      </c>
      <c r="AM966" s="236">
        <f>Заполните_Список!AG875</f>
        <v>0</v>
      </c>
      <c r="AN966" s="236">
        <f>Заполните_Список!AH875</f>
        <v>0</v>
      </c>
      <c r="AO966" s="236">
        <f>Заполните_Список!AI875</f>
        <v>0</v>
      </c>
      <c r="AP966" s="236">
        <f>Заполните_Список!AJ875</f>
        <v>0</v>
      </c>
      <c r="AQ966" s="236">
        <f>Заполните_Список!AK875</f>
        <v>0</v>
      </c>
    </row>
    <row r="967" spans="1:43" ht="18.75" customHeight="1">
      <c r="A967" s="243">
        <f>Заполните_Список!$B876</f>
        <v>964</v>
      </c>
      <c r="B967" s="244">
        <f>Заполните_Список!$C877</f>
        <v>0</v>
      </c>
      <c r="C967" s="258" t="str">
        <f t="shared" si="48"/>
        <v/>
      </c>
      <c r="D967" s="244">
        <f>Заполните_Список!$G877</f>
        <v>0</v>
      </c>
      <c r="E967" s="236"/>
      <c r="F967" s="243">
        <f t="shared" si="49"/>
        <v>964</v>
      </c>
      <c r="G967" s="236" t="e">
        <f>LEFT(Заполните_Список!$F877,FIND(" ",Заполните_Список!$F877,1)-1)</f>
        <v>#VALUE!</v>
      </c>
      <c r="H967" s="236" t="e">
        <f>MID(Заполните_Список!$F877,FIND(" ",Заполните_Список!$F877,1)+1,(FIND(" ",Заполните_Список!$F877,FIND(" ",Заполните_Список!$F877,1)+1)-FIND(" ",Заполните_Список!$F877,1))-1)</f>
        <v>#VALUE!</v>
      </c>
      <c r="I967" s="236" t="e">
        <f>RIGHT(Заполните_Список!$F877,LEN(Заполните_Список!$F877)-(FIND(" ",Заполните_Список!$F877,FIND(" ",Заполните_Список!$F877,1)+1)))</f>
        <v>#VALUE!</v>
      </c>
      <c r="J967" s="236"/>
      <c r="K967" s="347"/>
      <c r="L967" s="236"/>
      <c r="M967" s="236">
        <f>Заполните_Список!L877</f>
        <v>0</v>
      </c>
      <c r="N967" s="259" t="str">
        <f t="shared" si="50"/>
        <v/>
      </c>
      <c r="O967" s="236">
        <f>Заполните_Список!I877</f>
        <v>0</v>
      </c>
      <c r="P967" s="243"/>
      <c r="Q967" s="243"/>
      <c r="R967" s="243"/>
      <c r="S967" s="243"/>
      <c r="T967" s="236">
        <f>Заполните_Список!N876</f>
        <v>0</v>
      </c>
      <c r="U967" s="236">
        <f>Заполните_Список!O876</f>
        <v>0</v>
      </c>
      <c r="V967" s="236">
        <f>Заполните_Список!P876</f>
        <v>0</v>
      </c>
      <c r="W967" s="236">
        <f>Заполните_Список!Q876</f>
        <v>0</v>
      </c>
      <c r="X967" s="236">
        <f>Заполните_Список!R876</f>
        <v>0</v>
      </c>
      <c r="Y967" s="236">
        <f>Заполните_Список!S876</f>
        <v>0</v>
      </c>
      <c r="Z967" s="236">
        <f>Заполните_Список!T876</f>
        <v>0</v>
      </c>
      <c r="AA967" s="236">
        <f>Заполните_Список!U876</f>
        <v>0</v>
      </c>
      <c r="AB967" s="236">
        <f>Заполните_Список!V876</f>
        <v>0</v>
      </c>
      <c r="AC967" s="236">
        <f>Заполните_Список!W876</f>
        <v>0</v>
      </c>
      <c r="AD967" s="236">
        <f>Заполните_Список!X876</f>
        <v>0</v>
      </c>
      <c r="AE967" s="236">
        <f>Заполните_Список!Y876</f>
        <v>0</v>
      </c>
      <c r="AF967" s="236">
        <f>Заполните_Список!Z876</f>
        <v>0</v>
      </c>
      <c r="AG967" s="236">
        <f>Заполните_Список!AA876</f>
        <v>0</v>
      </c>
      <c r="AH967" s="236">
        <f>Заполните_Список!AB876</f>
        <v>0</v>
      </c>
      <c r="AI967" s="236">
        <f>Заполните_Список!AC876</f>
        <v>0</v>
      </c>
      <c r="AJ967" s="236">
        <f>Заполните_Список!AD876</f>
        <v>0</v>
      </c>
      <c r="AK967" s="236">
        <f>Заполните_Список!AE876</f>
        <v>0</v>
      </c>
      <c r="AL967" s="236">
        <f>Заполните_Список!AF876</f>
        <v>0</v>
      </c>
      <c r="AM967" s="236">
        <f>Заполните_Список!AG876</f>
        <v>0</v>
      </c>
      <c r="AN967" s="236">
        <f>Заполните_Список!AH876</f>
        <v>0</v>
      </c>
      <c r="AO967" s="236">
        <f>Заполните_Список!AI876</f>
        <v>0</v>
      </c>
      <c r="AP967" s="236">
        <f>Заполните_Список!AJ876</f>
        <v>0</v>
      </c>
      <c r="AQ967" s="236">
        <f>Заполните_Список!AK876</f>
        <v>0</v>
      </c>
    </row>
    <row r="968" spans="1:43" ht="18.75" customHeight="1">
      <c r="A968" s="243">
        <f>Заполните_Список!$B877</f>
        <v>965</v>
      </c>
      <c r="B968" s="244">
        <f>Заполните_Список!$C878</f>
        <v>0</v>
      </c>
      <c r="C968" s="258" t="str">
        <f t="shared" si="48"/>
        <v/>
      </c>
      <c r="D968" s="244">
        <f>Заполните_Список!$G878</f>
        <v>0</v>
      </c>
      <c r="E968" s="236"/>
      <c r="F968" s="243">
        <f t="shared" si="49"/>
        <v>965</v>
      </c>
      <c r="G968" s="236" t="e">
        <f>LEFT(Заполните_Список!$F878,FIND(" ",Заполните_Список!$F878,1)-1)</f>
        <v>#VALUE!</v>
      </c>
      <c r="H968" s="236" t="e">
        <f>MID(Заполните_Список!$F878,FIND(" ",Заполните_Список!$F878,1)+1,(FIND(" ",Заполните_Список!$F878,FIND(" ",Заполните_Список!$F878,1)+1)-FIND(" ",Заполните_Список!$F878,1))-1)</f>
        <v>#VALUE!</v>
      </c>
      <c r="I968" s="236" t="e">
        <f>RIGHT(Заполните_Список!$F878,LEN(Заполните_Список!$F878)-(FIND(" ",Заполните_Список!$F878,FIND(" ",Заполните_Список!$F878,1)+1)))</f>
        <v>#VALUE!</v>
      </c>
      <c r="J968" s="236"/>
      <c r="K968" s="347"/>
      <c r="L968" s="236"/>
      <c r="M968" s="236">
        <f>Заполните_Список!L878</f>
        <v>0</v>
      </c>
      <c r="N968" s="259" t="str">
        <f t="shared" si="50"/>
        <v/>
      </c>
      <c r="O968" s="236">
        <f>Заполните_Список!I878</f>
        <v>0</v>
      </c>
      <c r="P968" s="243"/>
      <c r="Q968" s="243"/>
      <c r="R968" s="243"/>
      <c r="S968" s="243"/>
      <c r="T968" s="236">
        <f>Заполните_Список!N877</f>
        <v>0</v>
      </c>
      <c r="U968" s="236">
        <f>Заполните_Список!O877</f>
        <v>0</v>
      </c>
      <c r="V968" s="236">
        <f>Заполните_Список!P877</f>
        <v>0</v>
      </c>
      <c r="W968" s="236">
        <f>Заполните_Список!Q877</f>
        <v>0</v>
      </c>
      <c r="X968" s="236">
        <f>Заполните_Список!R877</f>
        <v>0</v>
      </c>
      <c r="Y968" s="236">
        <f>Заполните_Список!S877</f>
        <v>0</v>
      </c>
      <c r="Z968" s="236">
        <f>Заполните_Список!T877</f>
        <v>0</v>
      </c>
      <c r="AA968" s="236">
        <f>Заполните_Список!U877</f>
        <v>0</v>
      </c>
      <c r="AB968" s="236">
        <f>Заполните_Список!V877</f>
        <v>0</v>
      </c>
      <c r="AC968" s="236">
        <f>Заполните_Список!W877</f>
        <v>0</v>
      </c>
      <c r="AD968" s="236">
        <f>Заполните_Список!X877</f>
        <v>0</v>
      </c>
      <c r="AE968" s="236">
        <f>Заполните_Список!Y877</f>
        <v>0</v>
      </c>
      <c r="AF968" s="236">
        <f>Заполните_Список!Z877</f>
        <v>0</v>
      </c>
      <c r="AG968" s="236">
        <f>Заполните_Список!AA877</f>
        <v>0</v>
      </c>
      <c r="AH968" s="236">
        <f>Заполните_Список!AB877</f>
        <v>0</v>
      </c>
      <c r="AI968" s="236">
        <f>Заполните_Список!AC877</f>
        <v>0</v>
      </c>
      <c r="AJ968" s="236">
        <f>Заполните_Список!AD877</f>
        <v>0</v>
      </c>
      <c r="AK968" s="236">
        <f>Заполните_Список!AE877</f>
        <v>0</v>
      </c>
      <c r="AL968" s="236">
        <f>Заполните_Список!AF877</f>
        <v>0</v>
      </c>
      <c r="AM968" s="236">
        <f>Заполните_Список!AG877</f>
        <v>0</v>
      </c>
      <c r="AN968" s="236">
        <f>Заполните_Список!AH877</f>
        <v>0</v>
      </c>
      <c r="AO968" s="236">
        <f>Заполните_Список!AI877</f>
        <v>0</v>
      </c>
      <c r="AP968" s="236">
        <f>Заполните_Список!AJ877</f>
        <v>0</v>
      </c>
      <c r="AQ968" s="236">
        <f>Заполните_Список!AK877</f>
        <v>0</v>
      </c>
    </row>
    <row r="969" spans="1:43" ht="18.75" customHeight="1">
      <c r="A969" s="243">
        <f>Заполните_Список!$B878</f>
        <v>966</v>
      </c>
      <c r="B969" s="244">
        <f>Заполните_Список!$C879</f>
        <v>0</v>
      </c>
      <c r="C969" s="258" t="str">
        <f t="shared" si="48"/>
        <v/>
      </c>
      <c r="D969" s="244">
        <f>Заполните_Список!$G879</f>
        <v>0</v>
      </c>
      <c r="E969" s="236"/>
      <c r="F969" s="243">
        <f t="shared" si="49"/>
        <v>966</v>
      </c>
      <c r="G969" s="236" t="e">
        <f>LEFT(Заполните_Список!$F879,FIND(" ",Заполните_Список!$F879,1)-1)</f>
        <v>#VALUE!</v>
      </c>
      <c r="H969" s="236" t="e">
        <f>MID(Заполните_Список!$F879,FIND(" ",Заполните_Список!$F879,1)+1,(FIND(" ",Заполните_Список!$F879,FIND(" ",Заполните_Список!$F879,1)+1)-FIND(" ",Заполните_Список!$F879,1))-1)</f>
        <v>#VALUE!</v>
      </c>
      <c r="I969" s="236" t="e">
        <f>RIGHT(Заполните_Список!$F879,LEN(Заполните_Список!$F879)-(FIND(" ",Заполните_Список!$F879,FIND(" ",Заполните_Список!$F879,1)+1)))</f>
        <v>#VALUE!</v>
      </c>
      <c r="J969" s="236"/>
      <c r="K969" s="347"/>
      <c r="L969" s="236"/>
      <c r="M969" s="236">
        <f>Заполните_Список!L879</f>
        <v>0</v>
      </c>
      <c r="N969" s="259" t="str">
        <f t="shared" si="50"/>
        <v/>
      </c>
      <c r="O969" s="236">
        <f>Заполните_Список!I879</f>
        <v>0</v>
      </c>
      <c r="P969" s="243"/>
      <c r="Q969" s="243"/>
      <c r="R969" s="243"/>
      <c r="S969" s="243"/>
      <c r="T969" s="236">
        <f>Заполните_Список!N878</f>
        <v>0</v>
      </c>
      <c r="U969" s="236">
        <f>Заполните_Список!O878</f>
        <v>0</v>
      </c>
      <c r="V969" s="236">
        <f>Заполните_Список!P878</f>
        <v>0</v>
      </c>
      <c r="W969" s="236">
        <f>Заполните_Список!Q878</f>
        <v>0</v>
      </c>
      <c r="X969" s="236">
        <f>Заполните_Список!R878</f>
        <v>0</v>
      </c>
      <c r="Y969" s="236">
        <f>Заполните_Список!S878</f>
        <v>0</v>
      </c>
      <c r="Z969" s="236">
        <f>Заполните_Список!T878</f>
        <v>0</v>
      </c>
      <c r="AA969" s="236">
        <f>Заполните_Список!U878</f>
        <v>0</v>
      </c>
      <c r="AB969" s="236">
        <f>Заполните_Список!V878</f>
        <v>0</v>
      </c>
      <c r="AC969" s="236">
        <f>Заполните_Список!W878</f>
        <v>0</v>
      </c>
      <c r="AD969" s="236">
        <f>Заполните_Список!X878</f>
        <v>0</v>
      </c>
      <c r="AE969" s="236">
        <f>Заполните_Список!Y878</f>
        <v>0</v>
      </c>
      <c r="AF969" s="236">
        <f>Заполните_Список!Z878</f>
        <v>0</v>
      </c>
      <c r="AG969" s="236">
        <f>Заполните_Список!AA878</f>
        <v>0</v>
      </c>
      <c r="AH969" s="236">
        <f>Заполните_Список!AB878</f>
        <v>0</v>
      </c>
      <c r="AI969" s="236">
        <f>Заполните_Список!AC878</f>
        <v>0</v>
      </c>
      <c r="AJ969" s="236">
        <f>Заполните_Список!AD878</f>
        <v>0</v>
      </c>
      <c r="AK969" s="236">
        <f>Заполните_Список!AE878</f>
        <v>0</v>
      </c>
      <c r="AL969" s="236">
        <f>Заполните_Список!AF878</f>
        <v>0</v>
      </c>
      <c r="AM969" s="236">
        <f>Заполните_Список!AG878</f>
        <v>0</v>
      </c>
      <c r="AN969" s="236">
        <f>Заполните_Список!AH878</f>
        <v>0</v>
      </c>
      <c r="AO969" s="236">
        <f>Заполните_Список!AI878</f>
        <v>0</v>
      </c>
      <c r="AP969" s="236">
        <f>Заполните_Список!AJ878</f>
        <v>0</v>
      </c>
      <c r="AQ969" s="236">
        <f>Заполните_Список!AK878</f>
        <v>0</v>
      </c>
    </row>
    <row r="970" spans="1:43" ht="18.75" customHeight="1">
      <c r="A970" s="243">
        <f>Заполните_Список!$B879</f>
        <v>967</v>
      </c>
      <c r="B970" s="244">
        <f>Заполните_Список!$C880</f>
        <v>0</v>
      </c>
      <c r="C970" s="258" t="str">
        <f t="shared" si="48"/>
        <v/>
      </c>
      <c r="D970" s="244">
        <f>Заполните_Список!$G880</f>
        <v>0</v>
      </c>
      <c r="E970" s="236"/>
      <c r="F970" s="243">
        <f t="shared" si="49"/>
        <v>967</v>
      </c>
      <c r="G970" s="236" t="e">
        <f>LEFT(Заполните_Список!$F880,FIND(" ",Заполните_Список!$F880,1)-1)</f>
        <v>#VALUE!</v>
      </c>
      <c r="H970" s="236" t="e">
        <f>MID(Заполните_Список!$F880,FIND(" ",Заполните_Список!$F880,1)+1,(FIND(" ",Заполните_Список!$F880,FIND(" ",Заполните_Список!$F880,1)+1)-FIND(" ",Заполните_Список!$F880,1))-1)</f>
        <v>#VALUE!</v>
      </c>
      <c r="I970" s="236" t="e">
        <f>RIGHT(Заполните_Список!$F880,LEN(Заполните_Список!$F880)-(FIND(" ",Заполните_Список!$F880,FIND(" ",Заполните_Список!$F880,1)+1)))</f>
        <v>#VALUE!</v>
      </c>
      <c r="J970" s="236"/>
      <c r="K970" s="347"/>
      <c r="L970" s="236"/>
      <c r="M970" s="236">
        <f>Заполните_Список!L880</f>
        <v>0</v>
      </c>
      <c r="N970" s="259" t="str">
        <f t="shared" si="50"/>
        <v/>
      </c>
      <c r="O970" s="236">
        <f>Заполните_Список!I880</f>
        <v>0</v>
      </c>
      <c r="P970" s="243"/>
      <c r="Q970" s="243"/>
      <c r="R970" s="243"/>
      <c r="S970" s="243"/>
      <c r="T970" s="236">
        <f>Заполните_Список!N879</f>
        <v>0</v>
      </c>
      <c r="U970" s="236">
        <f>Заполните_Список!O879</f>
        <v>0</v>
      </c>
      <c r="V970" s="236">
        <f>Заполните_Список!P879</f>
        <v>0</v>
      </c>
      <c r="W970" s="236">
        <f>Заполните_Список!Q879</f>
        <v>0</v>
      </c>
      <c r="X970" s="236">
        <f>Заполните_Список!R879</f>
        <v>0</v>
      </c>
      <c r="Y970" s="236">
        <f>Заполните_Список!S879</f>
        <v>0</v>
      </c>
      <c r="Z970" s="236">
        <f>Заполните_Список!T879</f>
        <v>0</v>
      </c>
      <c r="AA970" s="236">
        <f>Заполните_Список!U879</f>
        <v>0</v>
      </c>
      <c r="AB970" s="236">
        <f>Заполните_Список!V879</f>
        <v>0</v>
      </c>
      <c r="AC970" s="236">
        <f>Заполните_Список!W879</f>
        <v>0</v>
      </c>
      <c r="AD970" s="236">
        <f>Заполните_Список!X879</f>
        <v>0</v>
      </c>
      <c r="AE970" s="236">
        <f>Заполните_Список!Y879</f>
        <v>0</v>
      </c>
      <c r="AF970" s="236">
        <f>Заполните_Список!Z879</f>
        <v>0</v>
      </c>
      <c r="AG970" s="236">
        <f>Заполните_Список!AA879</f>
        <v>0</v>
      </c>
      <c r="AH970" s="236">
        <f>Заполните_Список!AB879</f>
        <v>0</v>
      </c>
      <c r="AI970" s="236">
        <f>Заполните_Список!AC879</f>
        <v>0</v>
      </c>
      <c r="AJ970" s="236">
        <f>Заполните_Список!AD879</f>
        <v>0</v>
      </c>
      <c r="AK970" s="236">
        <f>Заполните_Список!AE879</f>
        <v>0</v>
      </c>
      <c r="AL970" s="236">
        <f>Заполните_Список!AF879</f>
        <v>0</v>
      </c>
      <c r="AM970" s="236">
        <f>Заполните_Список!AG879</f>
        <v>0</v>
      </c>
      <c r="AN970" s="236">
        <f>Заполните_Список!AH879</f>
        <v>0</v>
      </c>
      <c r="AO970" s="236">
        <f>Заполните_Список!AI879</f>
        <v>0</v>
      </c>
      <c r="AP970" s="236">
        <f>Заполните_Список!AJ879</f>
        <v>0</v>
      </c>
      <c r="AQ970" s="236">
        <f>Заполните_Список!AK879</f>
        <v>0</v>
      </c>
    </row>
    <row r="971" spans="1:43" ht="18.75" customHeight="1">
      <c r="A971" s="243">
        <f>Заполните_Список!$B880</f>
        <v>968</v>
      </c>
      <c r="B971" s="244">
        <f>Заполните_Список!$C881</f>
        <v>0</v>
      </c>
      <c r="C971" s="258" t="str">
        <f t="shared" si="48"/>
        <v/>
      </c>
      <c r="D971" s="244">
        <f>Заполните_Список!$G881</f>
        <v>0</v>
      </c>
      <c r="E971" s="236"/>
      <c r="F971" s="243">
        <f t="shared" si="49"/>
        <v>968</v>
      </c>
      <c r="G971" s="236" t="e">
        <f>LEFT(Заполните_Список!$F881,FIND(" ",Заполните_Список!$F881,1)-1)</f>
        <v>#VALUE!</v>
      </c>
      <c r="H971" s="236" t="e">
        <f>MID(Заполните_Список!$F881,FIND(" ",Заполните_Список!$F881,1)+1,(FIND(" ",Заполните_Список!$F881,FIND(" ",Заполните_Список!$F881,1)+1)-FIND(" ",Заполните_Список!$F881,1))-1)</f>
        <v>#VALUE!</v>
      </c>
      <c r="I971" s="236" t="e">
        <f>RIGHT(Заполните_Список!$F881,LEN(Заполните_Список!$F881)-(FIND(" ",Заполните_Список!$F881,FIND(" ",Заполните_Список!$F881,1)+1)))</f>
        <v>#VALUE!</v>
      </c>
      <c r="J971" s="236"/>
      <c r="K971" s="347"/>
      <c r="L971" s="236"/>
      <c r="M971" s="236">
        <f>Заполните_Список!L881</f>
        <v>0</v>
      </c>
      <c r="N971" s="259" t="str">
        <f t="shared" si="50"/>
        <v/>
      </c>
      <c r="O971" s="236">
        <f>Заполните_Список!I881</f>
        <v>0</v>
      </c>
      <c r="P971" s="243"/>
      <c r="Q971" s="243"/>
      <c r="R971" s="243"/>
      <c r="S971" s="243"/>
      <c r="T971" s="236">
        <f>Заполните_Список!N880</f>
        <v>0</v>
      </c>
      <c r="U971" s="236">
        <f>Заполните_Список!O880</f>
        <v>0</v>
      </c>
      <c r="V971" s="236">
        <f>Заполните_Список!P880</f>
        <v>0</v>
      </c>
      <c r="W971" s="236">
        <f>Заполните_Список!Q880</f>
        <v>0</v>
      </c>
      <c r="X971" s="236">
        <f>Заполните_Список!R880</f>
        <v>0</v>
      </c>
      <c r="Y971" s="236">
        <f>Заполните_Список!S880</f>
        <v>0</v>
      </c>
      <c r="Z971" s="236">
        <f>Заполните_Список!T880</f>
        <v>0</v>
      </c>
      <c r="AA971" s="236">
        <f>Заполните_Список!U880</f>
        <v>0</v>
      </c>
      <c r="AB971" s="236">
        <f>Заполните_Список!V880</f>
        <v>0</v>
      </c>
      <c r="AC971" s="236">
        <f>Заполните_Список!W880</f>
        <v>0</v>
      </c>
      <c r="AD971" s="236">
        <f>Заполните_Список!X880</f>
        <v>0</v>
      </c>
      <c r="AE971" s="236">
        <f>Заполните_Список!Y880</f>
        <v>0</v>
      </c>
      <c r="AF971" s="236">
        <f>Заполните_Список!Z880</f>
        <v>0</v>
      </c>
      <c r="AG971" s="236">
        <f>Заполните_Список!AA880</f>
        <v>0</v>
      </c>
      <c r="AH971" s="236">
        <f>Заполните_Список!AB880</f>
        <v>0</v>
      </c>
      <c r="AI971" s="236">
        <f>Заполните_Список!AC880</f>
        <v>0</v>
      </c>
      <c r="AJ971" s="236">
        <f>Заполните_Список!AD880</f>
        <v>0</v>
      </c>
      <c r="AK971" s="236">
        <f>Заполните_Список!AE880</f>
        <v>0</v>
      </c>
      <c r="AL971" s="236">
        <f>Заполните_Список!AF880</f>
        <v>0</v>
      </c>
      <c r="AM971" s="236">
        <f>Заполните_Список!AG880</f>
        <v>0</v>
      </c>
      <c r="AN971" s="236">
        <f>Заполните_Список!AH880</f>
        <v>0</v>
      </c>
      <c r="AO971" s="236">
        <f>Заполните_Список!AI880</f>
        <v>0</v>
      </c>
      <c r="AP971" s="236">
        <f>Заполните_Список!AJ880</f>
        <v>0</v>
      </c>
      <c r="AQ971" s="236">
        <f>Заполните_Список!AK880</f>
        <v>0</v>
      </c>
    </row>
    <row r="972" spans="1:43" ht="18.75" customHeight="1">
      <c r="A972" s="243">
        <f>Заполните_Список!$B881</f>
        <v>969</v>
      </c>
      <c r="B972" s="244">
        <f>Заполните_Список!$C882</f>
        <v>0</v>
      </c>
      <c r="C972" s="258" t="str">
        <f t="shared" si="48"/>
        <v/>
      </c>
      <c r="D972" s="244">
        <f>Заполните_Список!$G882</f>
        <v>0</v>
      </c>
      <c r="E972" s="236"/>
      <c r="F972" s="243">
        <f t="shared" si="49"/>
        <v>969</v>
      </c>
      <c r="G972" s="236" t="e">
        <f>LEFT(Заполните_Список!$F882,FIND(" ",Заполните_Список!$F882,1)-1)</f>
        <v>#VALUE!</v>
      </c>
      <c r="H972" s="236" t="e">
        <f>MID(Заполните_Список!$F882,FIND(" ",Заполните_Список!$F882,1)+1,(FIND(" ",Заполните_Список!$F882,FIND(" ",Заполните_Список!$F882,1)+1)-FIND(" ",Заполните_Список!$F882,1))-1)</f>
        <v>#VALUE!</v>
      </c>
      <c r="I972" s="236" t="e">
        <f>RIGHT(Заполните_Список!$F882,LEN(Заполните_Список!$F882)-(FIND(" ",Заполните_Список!$F882,FIND(" ",Заполните_Список!$F882,1)+1)))</f>
        <v>#VALUE!</v>
      </c>
      <c r="J972" s="236"/>
      <c r="K972" s="347"/>
      <c r="L972" s="236"/>
      <c r="M972" s="236">
        <f>Заполните_Список!L882</f>
        <v>0</v>
      </c>
      <c r="N972" s="259" t="str">
        <f t="shared" si="50"/>
        <v/>
      </c>
      <c r="O972" s="236">
        <f>Заполните_Список!I882</f>
        <v>0</v>
      </c>
      <c r="P972" s="243"/>
      <c r="Q972" s="243"/>
      <c r="R972" s="243"/>
      <c r="S972" s="243"/>
      <c r="T972" s="236">
        <f>Заполните_Список!N881</f>
        <v>0</v>
      </c>
      <c r="U972" s="236">
        <f>Заполните_Список!O881</f>
        <v>0</v>
      </c>
      <c r="V972" s="236">
        <f>Заполните_Список!P881</f>
        <v>0</v>
      </c>
      <c r="W972" s="236">
        <f>Заполните_Список!Q881</f>
        <v>0</v>
      </c>
      <c r="X972" s="236">
        <f>Заполните_Список!R881</f>
        <v>0</v>
      </c>
      <c r="Y972" s="236">
        <f>Заполните_Список!S881</f>
        <v>0</v>
      </c>
      <c r="Z972" s="236">
        <f>Заполните_Список!T881</f>
        <v>0</v>
      </c>
      <c r="AA972" s="236">
        <f>Заполните_Список!U881</f>
        <v>0</v>
      </c>
      <c r="AB972" s="236">
        <f>Заполните_Список!V881</f>
        <v>0</v>
      </c>
      <c r="AC972" s="236">
        <f>Заполните_Список!W881</f>
        <v>0</v>
      </c>
      <c r="AD972" s="236">
        <f>Заполните_Список!X881</f>
        <v>0</v>
      </c>
      <c r="AE972" s="236">
        <f>Заполните_Список!Y881</f>
        <v>0</v>
      </c>
      <c r="AF972" s="236">
        <f>Заполните_Список!Z881</f>
        <v>0</v>
      </c>
      <c r="AG972" s="236">
        <f>Заполните_Список!AA881</f>
        <v>0</v>
      </c>
      <c r="AH972" s="236">
        <f>Заполните_Список!AB881</f>
        <v>0</v>
      </c>
      <c r="AI972" s="236">
        <f>Заполните_Список!AC881</f>
        <v>0</v>
      </c>
      <c r="AJ972" s="236">
        <f>Заполните_Список!AD881</f>
        <v>0</v>
      </c>
      <c r="AK972" s="236">
        <f>Заполните_Список!AE881</f>
        <v>0</v>
      </c>
      <c r="AL972" s="236">
        <f>Заполните_Список!AF881</f>
        <v>0</v>
      </c>
      <c r="AM972" s="236">
        <f>Заполните_Список!AG881</f>
        <v>0</v>
      </c>
      <c r="AN972" s="236">
        <f>Заполните_Список!AH881</f>
        <v>0</v>
      </c>
      <c r="AO972" s="236">
        <f>Заполните_Список!AI881</f>
        <v>0</v>
      </c>
      <c r="AP972" s="236">
        <f>Заполните_Список!AJ881</f>
        <v>0</v>
      </c>
      <c r="AQ972" s="236">
        <f>Заполните_Список!AK881</f>
        <v>0</v>
      </c>
    </row>
    <row r="973" spans="1:43" ht="18.75" customHeight="1">
      <c r="A973" s="243">
        <f>Заполните_Список!$B882</f>
        <v>970</v>
      </c>
      <c r="B973" s="244">
        <f>Заполните_Список!$C883</f>
        <v>0</v>
      </c>
      <c r="C973" s="258" t="str">
        <f t="shared" si="48"/>
        <v/>
      </c>
      <c r="D973" s="244">
        <f>Заполните_Список!$G883</f>
        <v>0</v>
      </c>
      <c r="E973" s="236"/>
      <c r="F973" s="243">
        <f t="shared" si="49"/>
        <v>970</v>
      </c>
      <c r="G973" s="236" t="e">
        <f>LEFT(Заполните_Список!$F883,FIND(" ",Заполните_Список!$F883,1)-1)</f>
        <v>#VALUE!</v>
      </c>
      <c r="H973" s="236" t="e">
        <f>MID(Заполните_Список!$F883,FIND(" ",Заполните_Список!$F883,1)+1,(FIND(" ",Заполните_Список!$F883,FIND(" ",Заполните_Список!$F883,1)+1)-FIND(" ",Заполните_Список!$F883,1))-1)</f>
        <v>#VALUE!</v>
      </c>
      <c r="I973" s="236" t="e">
        <f>RIGHT(Заполните_Список!$F883,LEN(Заполните_Список!$F883)-(FIND(" ",Заполните_Список!$F883,FIND(" ",Заполните_Список!$F883,1)+1)))</f>
        <v>#VALUE!</v>
      </c>
      <c r="J973" s="236"/>
      <c r="K973" s="347"/>
      <c r="L973" s="236"/>
      <c r="M973" s="236">
        <f>Заполните_Список!L883</f>
        <v>0</v>
      </c>
      <c r="N973" s="259" t="str">
        <f t="shared" si="50"/>
        <v/>
      </c>
      <c r="O973" s="236">
        <f>Заполните_Список!I883</f>
        <v>0</v>
      </c>
      <c r="P973" s="243"/>
      <c r="Q973" s="243"/>
      <c r="R973" s="243"/>
      <c r="S973" s="243"/>
      <c r="T973" s="236">
        <f>Заполните_Список!N882</f>
        <v>0</v>
      </c>
      <c r="U973" s="236">
        <f>Заполните_Список!O882</f>
        <v>0</v>
      </c>
      <c r="V973" s="236">
        <f>Заполните_Список!P882</f>
        <v>0</v>
      </c>
      <c r="W973" s="236">
        <f>Заполните_Список!Q882</f>
        <v>0</v>
      </c>
      <c r="X973" s="236">
        <f>Заполните_Список!R882</f>
        <v>0</v>
      </c>
      <c r="Y973" s="236">
        <f>Заполните_Список!S882</f>
        <v>0</v>
      </c>
      <c r="Z973" s="236">
        <f>Заполните_Список!T882</f>
        <v>0</v>
      </c>
      <c r="AA973" s="236">
        <f>Заполните_Список!U882</f>
        <v>0</v>
      </c>
      <c r="AB973" s="236">
        <f>Заполните_Список!V882</f>
        <v>0</v>
      </c>
      <c r="AC973" s="236">
        <f>Заполните_Список!W882</f>
        <v>0</v>
      </c>
      <c r="AD973" s="236">
        <f>Заполните_Список!X882</f>
        <v>0</v>
      </c>
      <c r="AE973" s="236">
        <f>Заполните_Список!Y882</f>
        <v>0</v>
      </c>
      <c r="AF973" s="236">
        <f>Заполните_Список!Z882</f>
        <v>0</v>
      </c>
      <c r="AG973" s="236">
        <f>Заполните_Список!AA882</f>
        <v>0</v>
      </c>
      <c r="AH973" s="236">
        <f>Заполните_Список!AB882</f>
        <v>0</v>
      </c>
      <c r="AI973" s="236">
        <f>Заполните_Список!AC882</f>
        <v>0</v>
      </c>
      <c r="AJ973" s="236">
        <f>Заполните_Список!AD882</f>
        <v>0</v>
      </c>
      <c r="AK973" s="236">
        <f>Заполните_Список!AE882</f>
        <v>0</v>
      </c>
      <c r="AL973" s="236">
        <f>Заполните_Список!AF882</f>
        <v>0</v>
      </c>
      <c r="AM973" s="236">
        <f>Заполните_Список!AG882</f>
        <v>0</v>
      </c>
      <c r="AN973" s="236">
        <f>Заполните_Список!AH882</f>
        <v>0</v>
      </c>
      <c r="AO973" s="236">
        <f>Заполните_Список!AI882</f>
        <v>0</v>
      </c>
      <c r="AP973" s="236">
        <f>Заполните_Список!AJ882</f>
        <v>0</v>
      </c>
      <c r="AQ973" s="236">
        <f>Заполните_Список!AK882</f>
        <v>0</v>
      </c>
    </row>
    <row r="974" spans="1:43" ht="18.75" customHeight="1">
      <c r="A974" s="243">
        <f>Заполните_Список!$B883</f>
        <v>971</v>
      </c>
      <c r="B974" s="244">
        <f>Заполните_Список!$C884</f>
        <v>0</v>
      </c>
      <c r="C974" s="258" t="str">
        <f t="shared" si="48"/>
        <v/>
      </c>
      <c r="D974" s="244">
        <f>Заполните_Список!$G884</f>
        <v>0</v>
      </c>
      <c r="E974" s="236"/>
      <c r="F974" s="243">
        <f t="shared" si="49"/>
        <v>971</v>
      </c>
      <c r="G974" s="236" t="e">
        <f>LEFT(Заполните_Список!$F884,FIND(" ",Заполните_Список!$F884,1)-1)</f>
        <v>#VALUE!</v>
      </c>
      <c r="H974" s="236" t="e">
        <f>MID(Заполните_Список!$F884,FIND(" ",Заполните_Список!$F884,1)+1,(FIND(" ",Заполните_Список!$F884,FIND(" ",Заполните_Список!$F884,1)+1)-FIND(" ",Заполните_Список!$F884,1))-1)</f>
        <v>#VALUE!</v>
      </c>
      <c r="I974" s="236" t="e">
        <f>RIGHT(Заполните_Список!$F884,LEN(Заполните_Список!$F884)-(FIND(" ",Заполните_Список!$F884,FIND(" ",Заполните_Список!$F884,1)+1)))</f>
        <v>#VALUE!</v>
      </c>
      <c r="J974" s="236"/>
      <c r="K974" s="347"/>
      <c r="L974" s="236"/>
      <c r="M974" s="236">
        <f>Заполните_Список!L884</f>
        <v>0</v>
      </c>
      <c r="N974" s="259" t="str">
        <f t="shared" si="50"/>
        <v/>
      </c>
      <c r="O974" s="236">
        <f>Заполните_Список!I884</f>
        <v>0</v>
      </c>
      <c r="P974" s="243"/>
      <c r="Q974" s="243"/>
      <c r="R974" s="243"/>
      <c r="S974" s="243"/>
      <c r="T974" s="236">
        <f>Заполните_Список!N883</f>
        <v>0</v>
      </c>
      <c r="U974" s="236">
        <f>Заполните_Список!O883</f>
        <v>0</v>
      </c>
      <c r="V974" s="236">
        <f>Заполните_Список!P883</f>
        <v>0</v>
      </c>
      <c r="W974" s="236">
        <f>Заполните_Список!Q883</f>
        <v>0</v>
      </c>
      <c r="X974" s="236">
        <f>Заполните_Список!R883</f>
        <v>0</v>
      </c>
      <c r="Y974" s="236">
        <f>Заполните_Список!S883</f>
        <v>0</v>
      </c>
      <c r="Z974" s="236">
        <f>Заполните_Список!T883</f>
        <v>0</v>
      </c>
      <c r="AA974" s="236">
        <f>Заполните_Список!U883</f>
        <v>0</v>
      </c>
      <c r="AB974" s="236">
        <f>Заполните_Список!V883</f>
        <v>0</v>
      </c>
      <c r="AC974" s="236">
        <f>Заполните_Список!W883</f>
        <v>0</v>
      </c>
      <c r="AD974" s="236">
        <f>Заполните_Список!X883</f>
        <v>0</v>
      </c>
      <c r="AE974" s="236">
        <f>Заполните_Список!Y883</f>
        <v>0</v>
      </c>
      <c r="AF974" s="236">
        <f>Заполните_Список!Z883</f>
        <v>0</v>
      </c>
      <c r="AG974" s="236">
        <f>Заполните_Список!AA883</f>
        <v>0</v>
      </c>
      <c r="AH974" s="236">
        <f>Заполните_Список!AB883</f>
        <v>0</v>
      </c>
      <c r="AI974" s="236">
        <f>Заполните_Список!AC883</f>
        <v>0</v>
      </c>
      <c r="AJ974" s="236">
        <f>Заполните_Список!AD883</f>
        <v>0</v>
      </c>
      <c r="AK974" s="236">
        <f>Заполните_Список!AE883</f>
        <v>0</v>
      </c>
      <c r="AL974" s="236">
        <f>Заполните_Список!AF883</f>
        <v>0</v>
      </c>
      <c r="AM974" s="236">
        <f>Заполните_Список!AG883</f>
        <v>0</v>
      </c>
      <c r="AN974" s="236">
        <f>Заполните_Список!AH883</f>
        <v>0</v>
      </c>
      <c r="AO974" s="236">
        <f>Заполните_Список!AI883</f>
        <v>0</v>
      </c>
      <c r="AP974" s="236">
        <f>Заполните_Список!AJ883</f>
        <v>0</v>
      </c>
      <c r="AQ974" s="236">
        <f>Заполните_Список!AK883</f>
        <v>0</v>
      </c>
    </row>
    <row r="975" spans="1:43" ht="18.75" customHeight="1">
      <c r="A975" s="243">
        <f>Заполните_Список!$B884</f>
        <v>972</v>
      </c>
      <c r="B975" s="244">
        <f>Заполните_Список!$C885</f>
        <v>0</v>
      </c>
      <c r="C975" s="258" t="str">
        <f t="shared" si="48"/>
        <v/>
      </c>
      <c r="D975" s="244">
        <f>Заполните_Список!$G885</f>
        <v>0</v>
      </c>
      <c r="E975" s="236"/>
      <c r="F975" s="243">
        <f t="shared" si="49"/>
        <v>972</v>
      </c>
      <c r="G975" s="236" t="e">
        <f>LEFT(Заполните_Список!$F885,FIND(" ",Заполните_Список!$F885,1)-1)</f>
        <v>#VALUE!</v>
      </c>
      <c r="H975" s="236" t="e">
        <f>MID(Заполните_Список!$F885,FIND(" ",Заполните_Список!$F885,1)+1,(FIND(" ",Заполните_Список!$F885,FIND(" ",Заполните_Список!$F885,1)+1)-FIND(" ",Заполните_Список!$F885,1))-1)</f>
        <v>#VALUE!</v>
      </c>
      <c r="I975" s="236" t="e">
        <f>RIGHT(Заполните_Список!$F885,LEN(Заполните_Список!$F885)-(FIND(" ",Заполните_Список!$F885,FIND(" ",Заполните_Список!$F885,1)+1)))</f>
        <v>#VALUE!</v>
      </c>
      <c r="J975" s="236"/>
      <c r="K975" s="347"/>
      <c r="L975" s="236"/>
      <c r="M975" s="236">
        <f>Заполните_Список!L885</f>
        <v>0</v>
      </c>
      <c r="N975" s="259" t="str">
        <f t="shared" si="50"/>
        <v/>
      </c>
      <c r="O975" s="236">
        <f>Заполните_Список!I885</f>
        <v>0</v>
      </c>
      <c r="P975" s="243"/>
      <c r="Q975" s="243"/>
      <c r="R975" s="243"/>
      <c r="S975" s="243"/>
      <c r="T975" s="236">
        <f>Заполните_Список!N884</f>
        <v>0</v>
      </c>
      <c r="U975" s="236">
        <f>Заполните_Список!O884</f>
        <v>0</v>
      </c>
      <c r="V975" s="236">
        <f>Заполните_Список!P884</f>
        <v>0</v>
      </c>
      <c r="W975" s="236">
        <f>Заполните_Список!Q884</f>
        <v>0</v>
      </c>
      <c r="X975" s="236">
        <f>Заполните_Список!R884</f>
        <v>0</v>
      </c>
      <c r="Y975" s="236">
        <f>Заполните_Список!S884</f>
        <v>0</v>
      </c>
      <c r="Z975" s="236">
        <f>Заполните_Список!T884</f>
        <v>0</v>
      </c>
      <c r="AA975" s="236">
        <f>Заполните_Список!U884</f>
        <v>0</v>
      </c>
      <c r="AB975" s="236">
        <f>Заполните_Список!V884</f>
        <v>0</v>
      </c>
      <c r="AC975" s="236">
        <f>Заполните_Список!W884</f>
        <v>0</v>
      </c>
      <c r="AD975" s="236">
        <f>Заполните_Список!X884</f>
        <v>0</v>
      </c>
      <c r="AE975" s="236">
        <f>Заполните_Список!Y884</f>
        <v>0</v>
      </c>
      <c r="AF975" s="236">
        <f>Заполните_Список!Z884</f>
        <v>0</v>
      </c>
      <c r="AG975" s="236">
        <f>Заполните_Список!AA884</f>
        <v>0</v>
      </c>
      <c r="AH975" s="236">
        <f>Заполните_Список!AB884</f>
        <v>0</v>
      </c>
      <c r="AI975" s="236">
        <f>Заполните_Список!AC884</f>
        <v>0</v>
      </c>
      <c r="AJ975" s="236">
        <f>Заполните_Список!AD884</f>
        <v>0</v>
      </c>
      <c r="AK975" s="236">
        <f>Заполните_Список!AE884</f>
        <v>0</v>
      </c>
      <c r="AL975" s="236">
        <f>Заполните_Список!AF884</f>
        <v>0</v>
      </c>
      <c r="AM975" s="236">
        <f>Заполните_Список!AG884</f>
        <v>0</v>
      </c>
      <c r="AN975" s="236">
        <f>Заполните_Список!AH884</f>
        <v>0</v>
      </c>
      <c r="AO975" s="236">
        <f>Заполните_Список!AI884</f>
        <v>0</v>
      </c>
      <c r="AP975" s="236">
        <f>Заполните_Список!AJ884</f>
        <v>0</v>
      </c>
      <c r="AQ975" s="236">
        <f>Заполните_Список!AK884</f>
        <v>0</v>
      </c>
    </row>
    <row r="976" spans="1:43" ht="18.75" customHeight="1">
      <c r="A976" s="243">
        <f>Заполните_Список!$B885</f>
        <v>973</v>
      </c>
      <c r="B976" s="244">
        <f>Заполните_Список!$C886</f>
        <v>0</v>
      </c>
      <c r="C976" s="258" t="str">
        <f t="shared" si="48"/>
        <v/>
      </c>
      <c r="D976" s="244">
        <f>Заполните_Список!$G886</f>
        <v>0</v>
      </c>
      <c r="E976" s="236"/>
      <c r="F976" s="243">
        <f t="shared" si="49"/>
        <v>973</v>
      </c>
      <c r="G976" s="236" t="e">
        <f>LEFT(Заполните_Список!$F886,FIND(" ",Заполните_Список!$F886,1)-1)</f>
        <v>#VALUE!</v>
      </c>
      <c r="H976" s="236" t="e">
        <f>MID(Заполните_Список!$F886,FIND(" ",Заполните_Список!$F886,1)+1,(FIND(" ",Заполните_Список!$F886,FIND(" ",Заполните_Список!$F886,1)+1)-FIND(" ",Заполните_Список!$F886,1))-1)</f>
        <v>#VALUE!</v>
      </c>
      <c r="I976" s="236" t="e">
        <f>RIGHT(Заполните_Список!$F886,LEN(Заполните_Список!$F886)-(FIND(" ",Заполните_Список!$F886,FIND(" ",Заполните_Список!$F886,1)+1)))</f>
        <v>#VALUE!</v>
      </c>
      <c r="J976" s="236"/>
      <c r="K976" s="347"/>
      <c r="L976" s="236"/>
      <c r="M976" s="236">
        <f>Заполните_Список!L886</f>
        <v>0</v>
      </c>
      <c r="N976" s="259" t="str">
        <f t="shared" si="50"/>
        <v/>
      </c>
      <c r="O976" s="236">
        <f>Заполните_Список!I886</f>
        <v>0</v>
      </c>
      <c r="P976" s="243"/>
      <c r="Q976" s="243"/>
      <c r="R976" s="243"/>
      <c r="S976" s="243"/>
      <c r="T976" s="236">
        <f>Заполните_Список!N885</f>
        <v>0</v>
      </c>
      <c r="U976" s="236">
        <f>Заполните_Список!O885</f>
        <v>0</v>
      </c>
      <c r="V976" s="236">
        <f>Заполните_Список!P885</f>
        <v>0</v>
      </c>
      <c r="W976" s="236">
        <f>Заполните_Список!Q885</f>
        <v>0</v>
      </c>
      <c r="X976" s="236">
        <f>Заполните_Список!R885</f>
        <v>0</v>
      </c>
      <c r="Y976" s="236">
        <f>Заполните_Список!S885</f>
        <v>0</v>
      </c>
      <c r="Z976" s="236">
        <f>Заполните_Список!T885</f>
        <v>0</v>
      </c>
      <c r="AA976" s="236">
        <f>Заполните_Список!U885</f>
        <v>0</v>
      </c>
      <c r="AB976" s="236">
        <f>Заполните_Список!V885</f>
        <v>0</v>
      </c>
      <c r="AC976" s="236">
        <f>Заполните_Список!W885</f>
        <v>0</v>
      </c>
      <c r="AD976" s="236">
        <f>Заполните_Список!X885</f>
        <v>0</v>
      </c>
      <c r="AE976" s="236">
        <f>Заполните_Список!Y885</f>
        <v>0</v>
      </c>
      <c r="AF976" s="236">
        <f>Заполните_Список!Z885</f>
        <v>0</v>
      </c>
      <c r="AG976" s="236">
        <f>Заполните_Список!AA885</f>
        <v>0</v>
      </c>
      <c r="AH976" s="236">
        <f>Заполните_Список!AB885</f>
        <v>0</v>
      </c>
      <c r="AI976" s="236">
        <f>Заполните_Список!AC885</f>
        <v>0</v>
      </c>
      <c r="AJ976" s="236">
        <f>Заполните_Список!AD885</f>
        <v>0</v>
      </c>
      <c r="AK976" s="236">
        <f>Заполните_Список!AE885</f>
        <v>0</v>
      </c>
      <c r="AL976" s="236">
        <f>Заполните_Список!AF885</f>
        <v>0</v>
      </c>
      <c r="AM976" s="236">
        <f>Заполните_Список!AG885</f>
        <v>0</v>
      </c>
      <c r="AN976" s="236">
        <f>Заполните_Список!AH885</f>
        <v>0</v>
      </c>
      <c r="AO976" s="236">
        <f>Заполните_Список!AI885</f>
        <v>0</v>
      </c>
      <c r="AP976" s="236">
        <f>Заполните_Список!AJ885</f>
        <v>0</v>
      </c>
      <c r="AQ976" s="236">
        <f>Заполните_Список!AK885</f>
        <v>0</v>
      </c>
    </row>
    <row r="977" spans="1:43" ht="18.75" customHeight="1">
      <c r="A977" s="243">
        <f>Заполните_Список!$B886</f>
        <v>974</v>
      </c>
      <c r="B977" s="244">
        <f>Заполните_Список!$C887</f>
        <v>0</v>
      </c>
      <c r="C977" s="258" t="str">
        <f t="shared" si="48"/>
        <v/>
      </c>
      <c r="D977" s="244">
        <f>Заполните_Список!$G887</f>
        <v>0</v>
      </c>
      <c r="E977" s="236"/>
      <c r="F977" s="243">
        <f t="shared" si="49"/>
        <v>974</v>
      </c>
      <c r="G977" s="236" t="e">
        <f>LEFT(Заполните_Список!$F887,FIND(" ",Заполните_Список!$F887,1)-1)</f>
        <v>#VALUE!</v>
      </c>
      <c r="H977" s="236" t="e">
        <f>MID(Заполните_Список!$F887,FIND(" ",Заполните_Список!$F887,1)+1,(FIND(" ",Заполните_Список!$F887,FIND(" ",Заполните_Список!$F887,1)+1)-FIND(" ",Заполните_Список!$F887,1))-1)</f>
        <v>#VALUE!</v>
      </c>
      <c r="I977" s="236" t="e">
        <f>RIGHT(Заполните_Список!$F887,LEN(Заполните_Список!$F887)-(FIND(" ",Заполните_Список!$F887,FIND(" ",Заполните_Список!$F887,1)+1)))</f>
        <v>#VALUE!</v>
      </c>
      <c r="J977" s="236"/>
      <c r="K977" s="347"/>
      <c r="L977" s="236"/>
      <c r="M977" s="236">
        <f>Заполните_Список!L887</f>
        <v>0</v>
      </c>
      <c r="N977" s="259" t="str">
        <f t="shared" si="50"/>
        <v/>
      </c>
      <c r="O977" s="236">
        <f>Заполните_Список!I887</f>
        <v>0</v>
      </c>
      <c r="P977" s="243"/>
      <c r="Q977" s="243"/>
      <c r="R977" s="243"/>
      <c r="S977" s="243"/>
      <c r="T977" s="236">
        <f>Заполните_Список!N886</f>
        <v>0</v>
      </c>
      <c r="U977" s="236">
        <f>Заполните_Список!O886</f>
        <v>0</v>
      </c>
      <c r="V977" s="236">
        <f>Заполните_Список!P886</f>
        <v>0</v>
      </c>
      <c r="W977" s="236">
        <f>Заполните_Список!Q886</f>
        <v>0</v>
      </c>
      <c r="X977" s="236">
        <f>Заполните_Список!R886</f>
        <v>0</v>
      </c>
      <c r="Y977" s="236">
        <f>Заполните_Список!S886</f>
        <v>0</v>
      </c>
      <c r="Z977" s="236">
        <f>Заполните_Список!T886</f>
        <v>0</v>
      </c>
      <c r="AA977" s="236">
        <f>Заполните_Список!U886</f>
        <v>0</v>
      </c>
      <c r="AB977" s="236">
        <f>Заполните_Список!V886</f>
        <v>0</v>
      </c>
      <c r="AC977" s="236">
        <f>Заполните_Список!W886</f>
        <v>0</v>
      </c>
      <c r="AD977" s="236">
        <f>Заполните_Список!X886</f>
        <v>0</v>
      </c>
      <c r="AE977" s="236">
        <f>Заполните_Список!Y886</f>
        <v>0</v>
      </c>
      <c r="AF977" s="236">
        <f>Заполните_Список!Z886</f>
        <v>0</v>
      </c>
      <c r="AG977" s="236">
        <f>Заполните_Список!AA886</f>
        <v>0</v>
      </c>
      <c r="AH977" s="236">
        <f>Заполните_Список!AB886</f>
        <v>0</v>
      </c>
      <c r="AI977" s="236">
        <f>Заполните_Список!AC886</f>
        <v>0</v>
      </c>
      <c r="AJ977" s="236">
        <f>Заполните_Список!AD886</f>
        <v>0</v>
      </c>
      <c r="AK977" s="236">
        <f>Заполните_Список!AE886</f>
        <v>0</v>
      </c>
      <c r="AL977" s="236">
        <f>Заполните_Список!AF886</f>
        <v>0</v>
      </c>
      <c r="AM977" s="236">
        <f>Заполните_Список!AG886</f>
        <v>0</v>
      </c>
      <c r="AN977" s="236">
        <f>Заполните_Список!AH886</f>
        <v>0</v>
      </c>
      <c r="AO977" s="236">
        <f>Заполните_Список!AI886</f>
        <v>0</v>
      </c>
      <c r="AP977" s="236">
        <f>Заполните_Список!AJ886</f>
        <v>0</v>
      </c>
      <c r="AQ977" s="236">
        <f>Заполните_Список!AK886</f>
        <v>0</v>
      </c>
    </row>
    <row r="978" spans="1:43" ht="18.75" customHeight="1">
      <c r="A978" s="243">
        <f>Заполните_Список!$B887</f>
        <v>975</v>
      </c>
      <c r="B978" s="244">
        <f>Заполните_Список!$C888</f>
        <v>0</v>
      </c>
      <c r="C978" s="258" t="str">
        <f t="shared" si="48"/>
        <v/>
      </c>
      <c r="D978" s="244">
        <f>Заполните_Список!$G888</f>
        <v>0</v>
      </c>
      <c r="E978" s="236"/>
      <c r="F978" s="243">
        <f t="shared" si="49"/>
        <v>975</v>
      </c>
      <c r="G978" s="236" t="e">
        <f>LEFT(Заполните_Список!$F888,FIND(" ",Заполните_Список!$F888,1)-1)</f>
        <v>#VALUE!</v>
      </c>
      <c r="H978" s="236" t="e">
        <f>MID(Заполните_Список!$F888,FIND(" ",Заполните_Список!$F888,1)+1,(FIND(" ",Заполните_Список!$F888,FIND(" ",Заполните_Список!$F888,1)+1)-FIND(" ",Заполните_Список!$F888,1))-1)</f>
        <v>#VALUE!</v>
      </c>
      <c r="I978" s="236" t="e">
        <f>RIGHT(Заполните_Список!$F888,LEN(Заполните_Список!$F888)-(FIND(" ",Заполните_Список!$F888,FIND(" ",Заполните_Список!$F888,1)+1)))</f>
        <v>#VALUE!</v>
      </c>
      <c r="J978" s="236"/>
      <c r="K978" s="347"/>
      <c r="L978" s="236"/>
      <c r="M978" s="236">
        <f>Заполните_Список!L888</f>
        <v>0</v>
      </c>
      <c r="N978" s="259" t="str">
        <f t="shared" si="50"/>
        <v/>
      </c>
      <c r="O978" s="236">
        <f>Заполните_Список!I888</f>
        <v>0</v>
      </c>
      <c r="P978" s="243"/>
      <c r="Q978" s="243"/>
      <c r="R978" s="243"/>
      <c r="S978" s="243"/>
      <c r="T978" s="236">
        <f>Заполните_Список!N887</f>
        <v>0</v>
      </c>
      <c r="U978" s="236">
        <f>Заполните_Список!O887</f>
        <v>0</v>
      </c>
      <c r="V978" s="236">
        <f>Заполните_Список!P887</f>
        <v>0</v>
      </c>
      <c r="W978" s="236">
        <f>Заполните_Список!Q887</f>
        <v>0</v>
      </c>
      <c r="X978" s="236">
        <f>Заполните_Список!R887</f>
        <v>0</v>
      </c>
      <c r="Y978" s="236">
        <f>Заполните_Список!S887</f>
        <v>0</v>
      </c>
      <c r="Z978" s="236">
        <f>Заполните_Список!T887</f>
        <v>0</v>
      </c>
      <c r="AA978" s="236">
        <f>Заполните_Список!U887</f>
        <v>0</v>
      </c>
      <c r="AB978" s="236">
        <f>Заполните_Список!V887</f>
        <v>0</v>
      </c>
      <c r="AC978" s="236">
        <f>Заполните_Список!W887</f>
        <v>0</v>
      </c>
      <c r="AD978" s="236">
        <f>Заполните_Список!X887</f>
        <v>0</v>
      </c>
      <c r="AE978" s="236">
        <f>Заполните_Список!Y887</f>
        <v>0</v>
      </c>
      <c r="AF978" s="236">
        <f>Заполните_Список!Z887</f>
        <v>0</v>
      </c>
      <c r="AG978" s="236">
        <f>Заполните_Список!AA887</f>
        <v>0</v>
      </c>
      <c r="AH978" s="236">
        <f>Заполните_Список!AB887</f>
        <v>0</v>
      </c>
      <c r="AI978" s="236">
        <f>Заполните_Список!AC887</f>
        <v>0</v>
      </c>
      <c r="AJ978" s="236">
        <f>Заполните_Список!AD887</f>
        <v>0</v>
      </c>
      <c r="AK978" s="236">
        <f>Заполните_Список!AE887</f>
        <v>0</v>
      </c>
      <c r="AL978" s="236">
        <f>Заполните_Список!AF887</f>
        <v>0</v>
      </c>
      <c r="AM978" s="236">
        <f>Заполните_Список!AG887</f>
        <v>0</v>
      </c>
      <c r="AN978" s="236">
        <f>Заполните_Список!AH887</f>
        <v>0</v>
      </c>
      <c r="AO978" s="236">
        <f>Заполните_Список!AI887</f>
        <v>0</v>
      </c>
      <c r="AP978" s="236">
        <f>Заполните_Список!AJ887</f>
        <v>0</v>
      </c>
      <c r="AQ978" s="236">
        <f>Заполните_Список!AK887</f>
        <v>0</v>
      </c>
    </row>
    <row r="979" spans="1:43" ht="18.75" customHeight="1">
      <c r="A979" s="243">
        <f>Заполните_Список!$B888</f>
        <v>976</v>
      </c>
      <c r="B979" s="244">
        <f>Заполните_Список!$C889</f>
        <v>0</v>
      </c>
      <c r="C979" s="258" t="str">
        <f t="shared" si="48"/>
        <v/>
      </c>
      <c r="D979" s="244">
        <f>Заполните_Список!$G889</f>
        <v>0</v>
      </c>
      <c r="E979" s="236"/>
      <c r="F979" s="243">
        <f t="shared" si="49"/>
        <v>976</v>
      </c>
      <c r="G979" s="236" t="e">
        <f>LEFT(Заполните_Список!$F889,FIND(" ",Заполните_Список!$F889,1)-1)</f>
        <v>#VALUE!</v>
      </c>
      <c r="H979" s="236" t="e">
        <f>MID(Заполните_Список!$F889,FIND(" ",Заполните_Список!$F889,1)+1,(FIND(" ",Заполните_Список!$F889,FIND(" ",Заполните_Список!$F889,1)+1)-FIND(" ",Заполните_Список!$F889,1))-1)</f>
        <v>#VALUE!</v>
      </c>
      <c r="I979" s="236" t="e">
        <f>RIGHT(Заполните_Список!$F889,LEN(Заполните_Список!$F889)-(FIND(" ",Заполните_Список!$F889,FIND(" ",Заполните_Список!$F889,1)+1)))</f>
        <v>#VALUE!</v>
      </c>
      <c r="J979" s="236"/>
      <c r="K979" s="347"/>
      <c r="L979" s="236"/>
      <c r="M979" s="236">
        <f>Заполните_Список!L889</f>
        <v>0</v>
      </c>
      <c r="N979" s="259" t="str">
        <f t="shared" si="50"/>
        <v/>
      </c>
      <c r="O979" s="236">
        <f>Заполните_Список!I889</f>
        <v>0</v>
      </c>
      <c r="P979" s="243"/>
      <c r="Q979" s="243"/>
      <c r="R979" s="243"/>
      <c r="S979" s="243"/>
      <c r="T979" s="236">
        <f>Заполните_Список!N888</f>
        <v>0</v>
      </c>
      <c r="U979" s="236">
        <f>Заполните_Список!O888</f>
        <v>0</v>
      </c>
      <c r="V979" s="236">
        <f>Заполните_Список!P888</f>
        <v>0</v>
      </c>
      <c r="W979" s="236">
        <f>Заполните_Список!Q888</f>
        <v>0</v>
      </c>
      <c r="X979" s="236">
        <f>Заполните_Список!R888</f>
        <v>0</v>
      </c>
      <c r="Y979" s="236">
        <f>Заполните_Список!S888</f>
        <v>0</v>
      </c>
      <c r="Z979" s="236">
        <f>Заполните_Список!T888</f>
        <v>0</v>
      </c>
      <c r="AA979" s="236">
        <f>Заполните_Список!U888</f>
        <v>0</v>
      </c>
      <c r="AB979" s="236">
        <f>Заполните_Список!V888</f>
        <v>0</v>
      </c>
      <c r="AC979" s="236">
        <f>Заполните_Список!W888</f>
        <v>0</v>
      </c>
      <c r="AD979" s="236">
        <f>Заполните_Список!X888</f>
        <v>0</v>
      </c>
      <c r="AE979" s="236">
        <f>Заполните_Список!Y888</f>
        <v>0</v>
      </c>
      <c r="AF979" s="236">
        <f>Заполните_Список!Z888</f>
        <v>0</v>
      </c>
      <c r="AG979" s="236">
        <f>Заполните_Список!AA888</f>
        <v>0</v>
      </c>
      <c r="AH979" s="236">
        <f>Заполните_Список!AB888</f>
        <v>0</v>
      </c>
      <c r="AI979" s="236">
        <f>Заполните_Список!AC888</f>
        <v>0</v>
      </c>
      <c r="AJ979" s="236">
        <f>Заполните_Список!AD888</f>
        <v>0</v>
      </c>
      <c r="AK979" s="236">
        <f>Заполните_Список!AE888</f>
        <v>0</v>
      </c>
      <c r="AL979" s="236">
        <f>Заполните_Список!AF888</f>
        <v>0</v>
      </c>
      <c r="AM979" s="236">
        <f>Заполните_Список!AG888</f>
        <v>0</v>
      </c>
      <c r="AN979" s="236">
        <f>Заполните_Список!AH888</f>
        <v>0</v>
      </c>
      <c r="AO979" s="236">
        <f>Заполните_Список!AI888</f>
        <v>0</v>
      </c>
      <c r="AP979" s="236">
        <f>Заполните_Список!AJ888</f>
        <v>0</v>
      </c>
      <c r="AQ979" s="236">
        <f>Заполните_Список!AK888</f>
        <v>0</v>
      </c>
    </row>
    <row r="980" spans="1:43" ht="18.75" customHeight="1">
      <c r="A980" s="243">
        <f>Заполните_Список!$B889</f>
        <v>977</v>
      </c>
      <c r="B980" s="244">
        <f>Заполните_Список!$C890</f>
        <v>0</v>
      </c>
      <c r="C980" s="258" t="str">
        <f t="shared" si="48"/>
        <v/>
      </c>
      <c r="D980" s="244">
        <f>Заполните_Список!$G890</f>
        <v>0</v>
      </c>
      <c r="E980" s="236"/>
      <c r="F980" s="243">
        <f t="shared" si="49"/>
        <v>977</v>
      </c>
      <c r="G980" s="236" t="e">
        <f>LEFT(Заполните_Список!$F890,FIND(" ",Заполните_Список!$F890,1)-1)</f>
        <v>#VALUE!</v>
      </c>
      <c r="H980" s="236" t="e">
        <f>MID(Заполните_Список!$F890,FIND(" ",Заполните_Список!$F890,1)+1,(FIND(" ",Заполните_Список!$F890,FIND(" ",Заполните_Список!$F890,1)+1)-FIND(" ",Заполните_Список!$F890,1))-1)</f>
        <v>#VALUE!</v>
      </c>
      <c r="I980" s="236" t="e">
        <f>RIGHT(Заполните_Список!$F890,LEN(Заполните_Список!$F890)-(FIND(" ",Заполните_Список!$F890,FIND(" ",Заполните_Список!$F890,1)+1)))</f>
        <v>#VALUE!</v>
      </c>
      <c r="J980" s="236"/>
      <c r="K980" s="347"/>
      <c r="L980" s="236"/>
      <c r="M980" s="236">
        <f>Заполните_Список!L890</f>
        <v>0</v>
      </c>
      <c r="N980" s="259" t="str">
        <f t="shared" si="50"/>
        <v/>
      </c>
      <c r="O980" s="236">
        <f>Заполните_Список!I890</f>
        <v>0</v>
      </c>
      <c r="P980" s="243"/>
      <c r="Q980" s="243"/>
      <c r="R980" s="243"/>
      <c r="S980" s="243"/>
      <c r="T980" s="236">
        <f>Заполните_Список!N889</f>
        <v>0</v>
      </c>
      <c r="U980" s="236">
        <f>Заполните_Список!O889</f>
        <v>0</v>
      </c>
      <c r="V980" s="236">
        <f>Заполните_Список!P889</f>
        <v>0</v>
      </c>
      <c r="W980" s="236">
        <f>Заполните_Список!Q889</f>
        <v>0</v>
      </c>
      <c r="X980" s="236">
        <f>Заполните_Список!R889</f>
        <v>0</v>
      </c>
      <c r="Y980" s="236">
        <f>Заполните_Список!S889</f>
        <v>0</v>
      </c>
      <c r="Z980" s="236">
        <f>Заполните_Список!T889</f>
        <v>0</v>
      </c>
      <c r="AA980" s="236">
        <f>Заполните_Список!U889</f>
        <v>0</v>
      </c>
      <c r="AB980" s="236">
        <f>Заполните_Список!V889</f>
        <v>0</v>
      </c>
      <c r="AC980" s="236">
        <f>Заполните_Список!W889</f>
        <v>0</v>
      </c>
      <c r="AD980" s="236">
        <f>Заполните_Список!X889</f>
        <v>0</v>
      </c>
      <c r="AE980" s="236">
        <f>Заполните_Список!Y889</f>
        <v>0</v>
      </c>
      <c r="AF980" s="236">
        <f>Заполните_Список!Z889</f>
        <v>0</v>
      </c>
      <c r="AG980" s="236">
        <f>Заполните_Список!AA889</f>
        <v>0</v>
      </c>
      <c r="AH980" s="236">
        <f>Заполните_Список!AB889</f>
        <v>0</v>
      </c>
      <c r="AI980" s="236">
        <f>Заполните_Список!AC889</f>
        <v>0</v>
      </c>
      <c r="AJ980" s="236">
        <f>Заполните_Список!AD889</f>
        <v>0</v>
      </c>
      <c r="AK980" s="236">
        <f>Заполните_Список!AE889</f>
        <v>0</v>
      </c>
      <c r="AL980" s="236">
        <f>Заполните_Список!AF889</f>
        <v>0</v>
      </c>
      <c r="AM980" s="236">
        <f>Заполните_Список!AG889</f>
        <v>0</v>
      </c>
      <c r="AN980" s="236">
        <f>Заполните_Список!AH889</f>
        <v>0</v>
      </c>
      <c r="AO980" s="236">
        <f>Заполните_Список!AI889</f>
        <v>0</v>
      </c>
      <c r="AP980" s="236">
        <f>Заполните_Список!AJ889</f>
        <v>0</v>
      </c>
      <c r="AQ980" s="236">
        <f>Заполните_Список!AK889</f>
        <v>0</v>
      </c>
    </row>
    <row r="981" spans="1:43" ht="18.75" customHeight="1">
      <c r="A981" s="243">
        <f>Заполните_Список!$B890</f>
        <v>978</v>
      </c>
      <c r="B981" s="244">
        <f>Заполните_Список!$C891</f>
        <v>0</v>
      </c>
      <c r="C981" s="258" t="str">
        <f t="shared" si="48"/>
        <v/>
      </c>
      <c r="D981" s="244">
        <f>Заполните_Список!$G891</f>
        <v>0</v>
      </c>
      <c r="E981" s="236"/>
      <c r="F981" s="243">
        <f t="shared" si="49"/>
        <v>978</v>
      </c>
      <c r="G981" s="236" t="e">
        <f>LEFT(Заполните_Список!$F891,FIND(" ",Заполните_Список!$F891,1)-1)</f>
        <v>#VALUE!</v>
      </c>
      <c r="H981" s="236" t="e">
        <f>MID(Заполните_Список!$F891,FIND(" ",Заполните_Список!$F891,1)+1,(FIND(" ",Заполните_Список!$F891,FIND(" ",Заполните_Список!$F891,1)+1)-FIND(" ",Заполните_Список!$F891,1))-1)</f>
        <v>#VALUE!</v>
      </c>
      <c r="I981" s="236" t="e">
        <f>RIGHT(Заполните_Список!$F891,LEN(Заполните_Список!$F891)-(FIND(" ",Заполните_Список!$F891,FIND(" ",Заполните_Список!$F891,1)+1)))</f>
        <v>#VALUE!</v>
      </c>
      <c r="J981" s="236"/>
      <c r="K981" s="347"/>
      <c r="L981" s="236"/>
      <c r="M981" s="236">
        <f>Заполните_Список!L891</f>
        <v>0</v>
      </c>
      <c r="N981" s="259" t="str">
        <f t="shared" si="50"/>
        <v/>
      </c>
      <c r="O981" s="236">
        <f>Заполните_Список!I891</f>
        <v>0</v>
      </c>
      <c r="P981" s="243"/>
      <c r="Q981" s="243"/>
      <c r="R981" s="243"/>
      <c r="S981" s="243"/>
      <c r="T981" s="236">
        <f>Заполните_Список!N890</f>
        <v>0</v>
      </c>
      <c r="U981" s="236">
        <f>Заполните_Список!O890</f>
        <v>0</v>
      </c>
      <c r="V981" s="236">
        <f>Заполните_Список!P890</f>
        <v>0</v>
      </c>
      <c r="W981" s="236">
        <f>Заполните_Список!Q890</f>
        <v>0</v>
      </c>
      <c r="X981" s="236">
        <f>Заполните_Список!R890</f>
        <v>0</v>
      </c>
      <c r="Y981" s="236">
        <f>Заполните_Список!S890</f>
        <v>0</v>
      </c>
      <c r="Z981" s="236">
        <f>Заполните_Список!T890</f>
        <v>0</v>
      </c>
      <c r="AA981" s="236">
        <f>Заполните_Список!U890</f>
        <v>0</v>
      </c>
      <c r="AB981" s="236">
        <f>Заполните_Список!V890</f>
        <v>0</v>
      </c>
      <c r="AC981" s="236">
        <f>Заполните_Список!W890</f>
        <v>0</v>
      </c>
      <c r="AD981" s="236">
        <f>Заполните_Список!X890</f>
        <v>0</v>
      </c>
      <c r="AE981" s="236">
        <f>Заполните_Список!Y890</f>
        <v>0</v>
      </c>
      <c r="AF981" s="236">
        <f>Заполните_Список!Z890</f>
        <v>0</v>
      </c>
      <c r="AG981" s="236">
        <f>Заполните_Список!AA890</f>
        <v>0</v>
      </c>
      <c r="AH981" s="236">
        <f>Заполните_Список!AB890</f>
        <v>0</v>
      </c>
      <c r="AI981" s="236">
        <f>Заполните_Список!AC890</f>
        <v>0</v>
      </c>
      <c r="AJ981" s="236">
        <f>Заполните_Список!AD890</f>
        <v>0</v>
      </c>
      <c r="AK981" s="236">
        <f>Заполните_Список!AE890</f>
        <v>0</v>
      </c>
      <c r="AL981" s="236">
        <f>Заполните_Список!AF890</f>
        <v>0</v>
      </c>
      <c r="AM981" s="236">
        <f>Заполните_Список!AG890</f>
        <v>0</v>
      </c>
      <c r="AN981" s="236">
        <f>Заполните_Список!AH890</f>
        <v>0</v>
      </c>
      <c r="AO981" s="236">
        <f>Заполните_Список!AI890</f>
        <v>0</v>
      </c>
      <c r="AP981" s="236">
        <f>Заполните_Список!AJ890</f>
        <v>0</v>
      </c>
      <c r="AQ981" s="236">
        <f>Заполните_Список!AK890</f>
        <v>0</v>
      </c>
    </row>
    <row r="982" spans="1:43" ht="18.75" customHeight="1">
      <c r="A982" s="243">
        <f>Заполните_Список!$B891</f>
        <v>979</v>
      </c>
      <c r="B982" s="244">
        <f>Заполните_Список!$C892</f>
        <v>0</v>
      </c>
      <c r="C982" s="258" t="str">
        <f t="shared" si="48"/>
        <v/>
      </c>
      <c r="D982" s="244">
        <f>Заполните_Список!$G892</f>
        <v>0</v>
      </c>
      <c r="E982" s="236"/>
      <c r="F982" s="243">
        <f t="shared" si="49"/>
        <v>979</v>
      </c>
      <c r="G982" s="236" t="e">
        <f>LEFT(Заполните_Список!$F892,FIND(" ",Заполните_Список!$F892,1)-1)</f>
        <v>#VALUE!</v>
      </c>
      <c r="H982" s="236" t="e">
        <f>MID(Заполните_Список!$F892,FIND(" ",Заполните_Список!$F892,1)+1,(FIND(" ",Заполните_Список!$F892,FIND(" ",Заполните_Список!$F892,1)+1)-FIND(" ",Заполните_Список!$F892,1))-1)</f>
        <v>#VALUE!</v>
      </c>
      <c r="I982" s="236" t="e">
        <f>RIGHT(Заполните_Список!$F892,LEN(Заполните_Список!$F892)-(FIND(" ",Заполните_Список!$F892,FIND(" ",Заполните_Список!$F892,1)+1)))</f>
        <v>#VALUE!</v>
      </c>
      <c r="J982" s="236"/>
      <c r="K982" s="347"/>
      <c r="L982" s="236"/>
      <c r="M982" s="236">
        <f>Заполните_Список!L892</f>
        <v>0</v>
      </c>
      <c r="N982" s="259" t="str">
        <f t="shared" si="50"/>
        <v/>
      </c>
      <c r="O982" s="236">
        <f>Заполните_Список!I892</f>
        <v>0</v>
      </c>
      <c r="P982" s="243"/>
      <c r="Q982" s="243"/>
      <c r="R982" s="243"/>
      <c r="S982" s="243"/>
      <c r="T982" s="236">
        <f>Заполните_Список!N891</f>
        <v>0</v>
      </c>
      <c r="U982" s="236">
        <f>Заполните_Список!O891</f>
        <v>0</v>
      </c>
      <c r="V982" s="236">
        <f>Заполните_Список!P891</f>
        <v>0</v>
      </c>
      <c r="W982" s="236">
        <f>Заполните_Список!Q891</f>
        <v>0</v>
      </c>
      <c r="X982" s="236">
        <f>Заполните_Список!R891</f>
        <v>0</v>
      </c>
      <c r="Y982" s="236">
        <f>Заполните_Список!S891</f>
        <v>0</v>
      </c>
      <c r="Z982" s="236">
        <f>Заполните_Список!T891</f>
        <v>0</v>
      </c>
      <c r="AA982" s="236">
        <f>Заполните_Список!U891</f>
        <v>0</v>
      </c>
      <c r="AB982" s="236">
        <f>Заполните_Список!V891</f>
        <v>0</v>
      </c>
      <c r="AC982" s="236">
        <f>Заполните_Список!W891</f>
        <v>0</v>
      </c>
      <c r="AD982" s="236">
        <f>Заполните_Список!X891</f>
        <v>0</v>
      </c>
      <c r="AE982" s="236">
        <f>Заполните_Список!Y891</f>
        <v>0</v>
      </c>
      <c r="AF982" s="236">
        <f>Заполните_Список!Z891</f>
        <v>0</v>
      </c>
      <c r="AG982" s="236">
        <f>Заполните_Список!AA891</f>
        <v>0</v>
      </c>
      <c r="AH982" s="236">
        <f>Заполните_Список!AB891</f>
        <v>0</v>
      </c>
      <c r="AI982" s="236">
        <f>Заполните_Список!AC891</f>
        <v>0</v>
      </c>
      <c r="AJ982" s="236">
        <f>Заполните_Список!AD891</f>
        <v>0</v>
      </c>
      <c r="AK982" s="236">
        <f>Заполните_Список!AE891</f>
        <v>0</v>
      </c>
      <c r="AL982" s="236">
        <f>Заполните_Список!AF891</f>
        <v>0</v>
      </c>
      <c r="AM982" s="236">
        <f>Заполните_Список!AG891</f>
        <v>0</v>
      </c>
      <c r="AN982" s="236">
        <f>Заполните_Список!AH891</f>
        <v>0</v>
      </c>
      <c r="AO982" s="236">
        <f>Заполните_Список!AI891</f>
        <v>0</v>
      </c>
      <c r="AP982" s="236">
        <f>Заполните_Список!AJ891</f>
        <v>0</v>
      </c>
      <c r="AQ982" s="236">
        <f>Заполните_Список!AK891</f>
        <v>0</v>
      </c>
    </row>
    <row r="983" spans="1:43" ht="18.75" customHeight="1">
      <c r="A983" s="243">
        <f>Заполните_Список!$B892</f>
        <v>980</v>
      </c>
      <c r="B983" s="244">
        <f>Заполните_Список!$C893</f>
        <v>0</v>
      </c>
      <c r="C983" s="258" t="str">
        <f t="shared" si="48"/>
        <v/>
      </c>
      <c r="D983" s="244">
        <f>Заполните_Список!$G893</f>
        <v>0</v>
      </c>
      <c r="E983" s="236"/>
      <c r="F983" s="243">
        <f t="shared" si="49"/>
        <v>980</v>
      </c>
      <c r="G983" s="236" t="e">
        <f>LEFT(Заполните_Список!$F893,FIND(" ",Заполните_Список!$F893,1)-1)</f>
        <v>#VALUE!</v>
      </c>
      <c r="H983" s="236" t="e">
        <f>MID(Заполните_Список!$F893,FIND(" ",Заполните_Список!$F893,1)+1,(FIND(" ",Заполните_Список!$F893,FIND(" ",Заполните_Список!$F893,1)+1)-FIND(" ",Заполните_Список!$F893,1))-1)</f>
        <v>#VALUE!</v>
      </c>
      <c r="I983" s="236" t="e">
        <f>RIGHT(Заполните_Список!$F893,LEN(Заполните_Список!$F893)-(FIND(" ",Заполните_Список!$F893,FIND(" ",Заполните_Список!$F893,1)+1)))</f>
        <v>#VALUE!</v>
      </c>
      <c r="J983" s="236"/>
      <c r="K983" s="347"/>
      <c r="L983" s="236"/>
      <c r="M983" s="236">
        <f>Заполните_Список!L893</f>
        <v>0</v>
      </c>
      <c r="N983" s="259" t="str">
        <f t="shared" si="50"/>
        <v/>
      </c>
      <c r="O983" s="236">
        <f>Заполните_Список!I893</f>
        <v>0</v>
      </c>
      <c r="P983" s="243"/>
      <c r="Q983" s="243"/>
      <c r="R983" s="243"/>
      <c r="S983" s="243"/>
      <c r="T983" s="236">
        <f>Заполните_Список!N892</f>
        <v>0</v>
      </c>
      <c r="U983" s="236">
        <f>Заполните_Список!O892</f>
        <v>0</v>
      </c>
      <c r="V983" s="236">
        <f>Заполните_Список!P892</f>
        <v>0</v>
      </c>
      <c r="W983" s="236">
        <f>Заполните_Список!Q892</f>
        <v>0</v>
      </c>
      <c r="X983" s="236">
        <f>Заполните_Список!R892</f>
        <v>0</v>
      </c>
      <c r="Y983" s="236">
        <f>Заполните_Список!S892</f>
        <v>0</v>
      </c>
      <c r="Z983" s="236">
        <f>Заполните_Список!T892</f>
        <v>0</v>
      </c>
      <c r="AA983" s="236">
        <f>Заполните_Список!U892</f>
        <v>0</v>
      </c>
      <c r="AB983" s="236">
        <f>Заполните_Список!V892</f>
        <v>0</v>
      </c>
      <c r="AC983" s="236">
        <f>Заполните_Список!W892</f>
        <v>0</v>
      </c>
      <c r="AD983" s="236">
        <f>Заполните_Список!X892</f>
        <v>0</v>
      </c>
      <c r="AE983" s="236">
        <f>Заполните_Список!Y892</f>
        <v>0</v>
      </c>
      <c r="AF983" s="236">
        <f>Заполните_Список!Z892</f>
        <v>0</v>
      </c>
      <c r="AG983" s="236">
        <f>Заполните_Список!AA892</f>
        <v>0</v>
      </c>
      <c r="AH983" s="236">
        <f>Заполните_Список!AB892</f>
        <v>0</v>
      </c>
      <c r="AI983" s="236">
        <f>Заполните_Список!AC892</f>
        <v>0</v>
      </c>
      <c r="AJ983" s="236">
        <f>Заполните_Список!AD892</f>
        <v>0</v>
      </c>
      <c r="AK983" s="236">
        <f>Заполните_Список!AE892</f>
        <v>0</v>
      </c>
      <c r="AL983" s="236">
        <f>Заполните_Список!AF892</f>
        <v>0</v>
      </c>
      <c r="AM983" s="236">
        <f>Заполните_Список!AG892</f>
        <v>0</v>
      </c>
      <c r="AN983" s="236">
        <f>Заполните_Список!AH892</f>
        <v>0</v>
      </c>
      <c r="AO983" s="236">
        <f>Заполните_Список!AI892</f>
        <v>0</v>
      </c>
      <c r="AP983" s="236">
        <f>Заполните_Список!AJ892</f>
        <v>0</v>
      </c>
      <c r="AQ983" s="236">
        <f>Заполните_Список!AK892</f>
        <v>0</v>
      </c>
    </row>
    <row r="984" spans="1:43" ht="18.75" customHeight="1">
      <c r="A984" s="243">
        <f>Заполните_Список!$B893</f>
        <v>981</v>
      </c>
      <c r="B984" s="244">
        <f>Заполните_Список!$C894</f>
        <v>0</v>
      </c>
      <c r="C984" s="258" t="str">
        <f t="shared" si="48"/>
        <v/>
      </c>
      <c r="D984" s="244">
        <f>Заполните_Список!$G894</f>
        <v>0</v>
      </c>
      <c r="E984" s="236"/>
      <c r="F984" s="243">
        <f t="shared" si="49"/>
        <v>981</v>
      </c>
      <c r="G984" s="236" t="e">
        <f>LEFT(Заполните_Список!$F894,FIND(" ",Заполните_Список!$F894,1)-1)</f>
        <v>#VALUE!</v>
      </c>
      <c r="H984" s="236" t="e">
        <f>MID(Заполните_Список!$F894,FIND(" ",Заполните_Список!$F894,1)+1,(FIND(" ",Заполните_Список!$F894,FIND(" ",Заполните_Список!$F894,1)+1)-FIND(" ",Заполните_Список!$F894,1))-1)</f>
        <v>#VALUE!</v>
      </c>
      <c r="I984" s="236" t="e">
        <f>RIGHT(Заполните_Список!$F894,LEN(Заполните_Список!$F894)-(FIND(" ",Заполните_Список!$F894,FIND(" ",Заполните_Список!$F894,1)+1)))</f>
        <v>#VALUE!</v>
      </c>
      <c r="J984" s="236"/>
      <c r="K984" s="347"/>
      <c r="L984" s="236"/>
      <c r="M984" s="236">
        <f>Заполните_Список!L894</f>
        <v>0</v>
      </c>
      <c r="N984" s="259" t="str">
        <f t="shared" si="50"/>
        <v/>
      </c>
      <c r="O984" s="236">
        <f>Заполните_Список!I894</f>
        <v>0</v>
      </c>
      <c r="P984" s="243"/>
      <c r="Q984" s="243"/>
      <c r="R984" s="243"/>
      <c r="S984" s="243"/>
      <c r="T984" s="236">
        <f>Заполните_Список!N893</f>
        <v>0</v>
      </c>
      <c r="U984" s="236">
        <f>Заполните_Список!O893</f>
        <v>0</v>
      </c>
      <c r="V984" s="236">
        <f>Заполните_Список!P893</f>
        <v>0</v>
      </c>
      <c r="W984" s="236">
        <f>Заполните_Список!Q893</f>
        <v>0</v>
      </c>
      <c r="X984" s="236">
        <f>Заполните_Список!R893</f>
        <v>0</v>
      </c>
      <c r="Y984" s="236">
        <f>Заполните_Список!S893</f>
        <v>0</v>
      </c>
      <c r="Z984" s="236">
        <f>Заполните_Список!T893</f>
        <v>0</v>
      </c>
      <c r="AA984" s="236">
        <f>Заполните_Список!U893</f>
        <v>0</v>
      </c>
      <c r="AB984" s="236">
        <f>Заполните_Список!V893</f>
        <v>0</v>
      </c>
      <c r="AC984" s="236">
        <f>Заполните_Список!W893</f>
        <v>0</v>
      </c>
      <c r="AD984" s="236">
        <f>Заполните_Список!X893</f>
        <v>0</v>
      </c>
      <c r="AE984" s="236">
        <f>Заполните_Список!Y893</f>
        <v>0</v>
      </c>
      <c r="AF984" s="236">
        <f>Заполните_Список!Z893</f>
        <v>0</v>
      </c>
      <c r="AG984" s="236">
        <f>Заполните_Список!AA893</f>
        <v>0</v>
      </c>
      <c r="AH984" s="236">
        <f>Заполните_Список!AB893</f>
        <v>0</v>
      </c>
      <c r="AI984" s="236">
        <f>Заполните_Список!AC893</f>
        <v>0</v>
      </c>
      <c r="AJ984" s="236">
        <f>Заполните_Список!AD893</f>
        <v>0</v>
      </c>
      <c r="AK984" s="236">
        <f>Заполните_Список!AE893</f>
        <v>0</v>
      </c>
      <c r="AL984" s="236">
        <f>Заполните_Список!AF893</f>
        <v>0</v>
      </c>
      <c r="AM984" s="236">
        <f>Заполните_Список!AG893</f>
        <v>0</v>
      </c>
      <c r="AN984" s="236">
        <f>Заполните_Список!AH893</f>
        <v>0</v>
      </c>
      <c r="AO984" s="236">
        <f>Заполните_Список!AI893</f>
        <v>0</v>
      </c>
      <c r="AP984" s="236">
        <f>Заполните_Список!AJ893</f>
        <v>0</v>
      </c>
      <c r="AQ984" s="236">
        <f>Заполните_Список!AK893</f>
        <v>0</v>
      </c>
    </row>
    <row r="985" spans="1:43" ht="18.75" customHeight="1">
      <c r="A985" s="243">
        <f>Заполните_Список!$B894</f>
        <v>982</v>
      </c>
      <c r="B985" s="244">
        <f>Заполните_Список!$C895</f>
        <v>0</v>
      </c>
      <c r="C985" s="258" t="str">
        <f t="shared" si="48"/>
        <v/>
      </c>
      <c r="D985" s="244">
        <f>Заполните_Список!$G895</f>
        <v>0</v>
      </c>
      <c r="E985" s="236"/>
      <c r="F985" s="243">
        <f t="shared" si="49"/>
        <v>982</v>
      </c>
      <c r="G985" s="236" t="e">
        <f>LEFT(Заполните_Список!$F895,FIND(" ",Заполните_Список!$F895,1)-1)</f>
        <v>#VALUE!</v>
      </c>
      <c r="H985" s="236" t="e">
        <f>MID(Заполните_Список!$F895,FIND(" ",Заполните_Список!$F895,1)+1,(FIND(" ",Заполните_Список!$F895,FIND(" ",Заполните_Список!$F895,1)+1)-FIND(" ",Заполните_Список!$F895,1))-1)</f>
        <v>#VALUE!</v>
      </c>
      <c r="I985" s="236" t="e">
        <f>RIGHT(Заполните_Список!$F895,LEN(Заполните_Список!$F895)-(FIND(" ",Заполните_Список!$F895,FIND(" ",Заполните_Список!$F895,1)+1)))</f>
        <v>#VALUE!</v>
      </c>
      <c r="J985" s="236"/>
      <c r="K985" s="347"/>
      <c r="L985" s="236"/>
      <c r="M985" s="236">
        <f>Заполните_Список!L895</f>
        <v>0</v>
      </c>
      <c r="N985" s="259" t="str">
        <f t="shared" si="50"/>
        <v/>
      </c>
      <c r="O985" s="236">
        <f>Заполните_Список!I895</f>
        <v>0</v>
      </c>
      <c r="P985" s="243"/>
      <c r="Q985" s="243"/>
      <c r="R985" s="243"/>
      <c r="S985" s="243"/>
      <c r="T985" s="236">
        <f>Заполните_Список!N894</f>
        <v>0</v>
      </c>
      <c r="U985" s="236">
        <f>Заполните_Список!O894</f>
        <v>0</v>
      </c>
      <c r="V985" s="236">
        <f>Заполните_Список!P894</f>
        <v>0</v>
      </c>
      <c r="W985" s="236">
        <f>Заполните_Список!Q894</f>
        <v>0</v>
      </c>
      <c r="X985" s="236">
        <f>Заполните_Список!R894</f>
        <v>0</v>
      </c>
      <c r="Y985" s="236">
        <f>Заполните_Список!S894</f>
        <v>0</v>
      </c>
      <c r="Z985" s="236">
        <f>Заполните_Список!T894</f>
        <v>0</v>
      </c>
      <c r="AA985" s="236">
        <f>Заполните_Список!U894</f>
        <v>0</v>
      </c>
      <c r="AB985" s="236">
        <f>Заполните_Список!V894</f>
        <v>0</v>
      </c>
      <c r="AC985" s="236">
        <f>Заполните_Список!W894</f>
        <v>0</v>
      </c>
      <c r="AD985" s="236">
        <f>Заполните_Список!X894</f>
        <v>0</v>
      </c>
      <c r="AE985" s="236">
        <f>Заполните_Список!Y894</f>
        <v>0</v>
      </c>
      <c r="AF985" s="236">
        <f>Заполните_Список!Z894</f>
        <v>0</v>
      </c>
      <c r="AG985" s="236">
        <f>Заполните_Список!AA894</f>
        <v>0</v>
      </c>
      <c r="AH985" s="236">
        <f>Заполните_Список!AB894</f>
        <v>0</v>
      </c>
      <c r="AI985" s="236">
        <f>Заполните_Список!AC894</f>
        <v>0</v>
      </c>
      <c r="AJ985" s="236">
        <f>Заполните_Список!AD894</f>
        <v>0</v>
      </c>
      <c r="AK985" s="236">
        <f>Заполните_Список!AE894</f>
        <v>0</v>
      </c>
      <c r="AL985" s="236">
        <f>Заполните_Список!AF894</f>
        <v>0</v>
      </c>
      <c r="AM985" s="236">
        <f>Заполните_Список!AG894</f>
        <v>0</v>
      </c>
      <c r="AN985" s="236">
        <f>Заполните_Список!AH894</f>
        <v>0</v>
      </c>
      <c r="AO985" s="236">
        <f>Заполните_Список!AI894</f>
        <v>0</v>
      </c>
      <c r="AP985" s="236">
        <f>Заполните_Список!AJ894</f>
        <v>0</v>
      </c>
      <c r="AQ985" s="236">
        <f>Заполните_Список!AK894</f>
        <v>0</v>
      </c>
    </row>
    <row r="986" spans="1:43" ht="18.75" customHeight="1">
      <c r="A986" s="243">
        <f>Заполните_Список!$B895</f>
        <v>983</v>
      </c>
      <c r="B986" s="244">
        <f>Заполните_Список!$C896</f>
        <v>0</v>
      </c>
      <c r="C986" s="258" t="str">
        <f t="shared" si="48"/>
        <v/>
      </c>
      <c r="D986" s="244">
        <f>Заполните_Список!$G896</f>
        <v>0</v>
      </c>
      <c r="E986" s="236"/>
      <c r="F986" s="243">
        <f t="shared" si="49"/>
        <v>983</v>
      </c>
      <c r="G986" s="236" t="e">
        <f>LEFT(Заполните_Список!$F896,FIND(" ",Заполните_Список!$F896,1)-1)</f>
        <v>#VALUE!</v>
      </c>
      <c r="H986" s="236" t="e">
        <f>MID(Заполните_Список!$F896,FIND(" ",Заполните_Список!$F896,1)+1,(FIND(" ",Заполните_Список!$F896,FIND(" ",Заполните_Список!$F896,1)+1)-FIND(" ",Заполните_Список!$F896,1))-1)</f>
        <v>#VALUE!</v>
      </c>
      <c r="I986" s="236" t="e">
        <f>RIGHT(Заполните_Список!$F896,LEN(Заполните_Список!$F896)-(FIND(" ",Заполните_Список!$F896,FIND(" ",Заполните_Список!$F896,1)+1)))</f>
        <v>#VALUE!</v>
      </c>
      <c r="J986" s="236"/>
      <c r="K986" s="347"/>
      <c r="L986" s="236"/>
      <c r="M986" s="236">
        <f>Заполните_Список!L896</f>
        <v>0</v>
      </c>
      <c r="N986" s="259" t="str">
        <f t="shared" si="50"/>
        <v/>
      </c>
      <c r="O986" s="236">
        <f>Заполните_Список!I896</f>
        <v>0</v>
      </c>
      <c r="P986" s="243"/>
      <c r="Q986" s="243"/>
      <c r="R986" s="243"/>
      <c r="S986" s="243"/>
      <c r="T986" s="236">
        <f>Заполните_Список!N895</f>
        <v>0</v>
      </c>
      <c r="U986" s="236">
        <f>Заполните_Список!O895</f>
        <v>0</v>
      </c>
      <c r="V986" s="236">
        <f>Заполните_Список!P895</f>
        <v>0</v>
      </c>
      <c r="W986" s="236">
        <f>Заполните_Список!Q895</f>
        <v>0</v>
      </c>
      <c r="X986" s="236">
        <f>Заполните_Список!R895</f>
        <v>0</v>
      </c>
      <c r="Y986" s="236">
        <f>Заполните_Список!S895</f>
        <v>0</v>
      </c>
      <c r="Z986" s="236">
        <f>Заполните_Список!T895</f>
        <v>0</v>
      </c>
      <c r="AA986" s="236">
        <f>Заполните_Список!U895</f>
        <v>0</v>
      </c>
      <c r="AB986" s="236">
        <f>Заполните_Список!V895</f>
        <v>0</v>
      </c>
      <c r="AC986" s="236">
        <f>Заполните_Список!W895</f>
        <v>0</v>
      </c>
      <c r="AD986" s="236">
        <f>Заполните_Список!X895</f>
        <v>0</v>
      </c>
      <c r="AE986" s="236">
        <f>Заполните_Список!Y895</f>
        <v>0</v>
      </c>
      <c r="AF986" s="236">
        <f>Заполните_Список!Z895</f>
        <v>0</v>
      </c>
      <c r="AG986" s="236">
        <f>Заполните_Список!AA895</f>
        <v>0</v>
      </c>
      <c r="AH986" s="236">
        <f>Заполните_Список!AB895</f>
        <v>0</v>
      </c>
      <c r="AI986" s="236">
        <f>Заполните_Список!AC895</f>
        <v>0</v>
      </c>
      <c r="AJ986" s="236">
        <f>Заполните_Список!AD895</f>
        <v>0</v>
      </c>
      <c r="AK986" s="236">
        <f>Заполните_Список!AE895</f>
        <v>0</v>
      </c>
      <c r="AL986" s="236">
        <f>Заполните_Список!AF895</f>
        <v>0</v>
      </c>
      <c r="AM986" s="236">
        <f>Заполните_Список!AG895</f>
        <v>0</v>
      </c>
      <c r="AN986" s="236">
        <f>Заполните_Список!AH895</f>
        <v>0</v>
      </c>
      <c r="AO986" s="236">
        <f>Заполните_Список!AI895</f>
        <v>0</v>
      </c>
      <c r="AP986" s="236">
        <f>Заполните_Список!AJ895</f>
        <v>0</v>
      </c>
      <c r="AQ986" s="236">
        <f>Заполните_Список!AK895</f>
        <v>0</v>
      </c>
    </row>
    <row r="987" spans="1:43" ht="18.75" customHeight="1">
      <c r="A987" s="243">
        <f>Заполните_Список!$B896</f>
        <v>984</v>
      </c>
      <c r="B987" s="244">
        <f>Заполните_Список!$C897</f>
        <v>0</v>
      </c>
      <c r="C987" s="258" t="str">
        <f t="shared" si="48"/>
        <v/>
      </c>
      <c r="D987" s="244">
        <f>Заполните_Список!$G897</f>
        <v>0</v>
      </c>
      <c r="E987" s="236"/>
      <c r="F987" s="243">
        <f t="shared" si="49"/>
        <v>984</v>
      </c>
      <c r="G987" s="236" t="e">
        <f>LEFT(Заполните_Список!$F897,FIND(" ",Заполните_Список!$F897,1)-1)</f>
        <v>#VALUE!</v>
      </c>
      <c r="H987" s="236" t="e">
        <f>MID(Заполните_Список!$F897,FIND(" ",Заполните_Список!$F897,1)+1,(FIND(" ",Заполните_Список!$F897,FIND(" ",Заполните_Список!$F897,1)+1)-FIND(" ",Заполните_Список!$F897,1))-1)</f>
        <v>#VALUE!</v>
      </c>
      <c r="I987" s="236" t="e">
        <f>RIGHT(Заполните_Список!$F897,LEN(Заполните_Список!$F897)-(FIND(" ",Заполните_Список!$F897,FIND(" ",Заполните_Список!$F897,1)+1)))</f>
        <v>#VALUE!</v>
      </c>
      <c r="J987" s="236"/>
      <c r="K987" s="347"/>
      <c r="L987" s="236"/>
      <c r="M987" s="236">
        <f>Заполните_Список!L897</f>
        <v>0</v>
      </c>
      <c r="N987" s="259" t="str">
        <f t="shared" si="50"/>
        <v/>
      </c>
      <c r="O987" s="236">
        <f>Заполните_Список!I897</f>
        <v>0</v>
      </c>
      <c r="P987" s="243"/>
      <c r="Q987" s="243"/>
      <c r="R987" s="243"/>
      <c r="S987" s="243"/>
      <c r="T987" s="236">
        <f>Заполните_Список!N896</f>
        <v>0</v>
      </c>
      <c r="U987" s="236">
        <f>Заполните_Список!O896</f>
        <v>0</v>
      </c>
      <c r="V987" s="236">
        <f>Заполните_Список!P896</f>
        <v>0</v>
      </c>
      <c r="W987" s="236">
        <f>Заполните_Список!Q896</f>
        <v>0</v>
      </c>
      <c r="X987" s="236">
        <f>Заполните_Список!R896</f>
        <v>0</v>
      </c>
      <c r="Y987" s="236">
        <f>Заполните_Список!S896</f>
        <v>0</v>
      </c>
      <c r="Z987" s="236">
        <f>Заполните_Список!T896</f>
        <v>0</v>
      </c>
      <c r="AA987" s="236">
        <f>Заполните_Список!U896</f>
        <v>0</v>
      </c>
      <c r="AB987" s="236">
        <f>Заполните_Список!V896</f>
        <v>0</v>
      </c>
      <c r="AC987" s="236">
        <f>Заполните_Список!W896</f>
        <v>0</v>
      </c>
      <c r="AD987" s="236">
        <f>Заполните_Список!X896</f>
        <v>0</v>
      </c>
      <c r="AE987" s="236">
        <f>Заполните_Список!Y896</f>
        <v>0</v>
      </c>
      <c r="AF987" s="236">
        <f>Заполните_Список!Z896</f>
        <v>0</v>
      </c>
      <c r="AG987" s="236">
        <f>Заполните_Список!AA896</f>
        <v>0</v>
      </c>
      <c r="AH987" s="236">
        <f>Заполните_Список!AB896</f>
        <v>0</v>
      </c>
      <c r="AI987" s="236">
        <f>Заполните_Список!AC896</f>
        <v>0</v>
      </c>
      <c r="AJ987" s="236">
        <f>Заполните_Список!AD896</f>
        <v>0</v>
      </c>
      <c r="AK987" s="236">
        <f>Заполните_Список!AE896</f>
        <v>0</v>
      </c>
      <c r="AL987" s="236">
        <f>Заполните_Список!AF896</f>
        <v>0</v>
      </c>
      <c r="AM987" s="236">
        <f>Заполните_Список!AG896</f>
        <v>0</v>
      </c>
      <c r="AN987" s="236">
        <f>Заполните_Список!AH896</f>
        <v>0</v>
      </c>
      <c r="AO987" s="236">
        <f>Заполните_Список!AI896</f>
        <v>0</v>
      </c>
      <c r="AP987" s="236">
        <f>Заполните_Список!AJ896</f>
        <v>0</v>
      </c>
      <c r="AQ987" s="236">
        <f>Заполните_Список!AK896</f>
        <v>0</v>
      </c>
    </row>
    <row r="988" spans="1:43" ht="18.75" customHeight="1">
      <c r="A988" s="243">
        <f>Заполните_Список!$B897</f>
        <v>985</v>
      </c>
      <c r="B988" s="244">
        <f>Заполните_Список!$C898</f>
        <v>0</v>
      </c>
      <c r="C988" s="258" t="str">
        <f t="shared" si="48"/>
        <v/>
      </c>
      <c r="D988" s="244">
        <f>Заполните_Список!$G898</f>
        <v>0</v>
      </c>
      <c r="E988" s="236"/>
      <c r="F988" s="243">
        <f t="shared" si="49"/>
        <v>985</v>
      </c>
      <c r="G988" s="236" t="e">
        <f>LEFT(Заполните_Список!$F898,FIND(" ",Заполните_Список!$F898,1)-1)</f>
        <v>#VALUE!</v>
      </c>
      <c r="H988" s="236" t="e">
        <f>MID(Заполните_Список!$F898,FIND(" ",Заполните_Список!$F898,1)+1,(FIND(" ",Заполните_Список!$F898,FIND(" ",Заполните_Список!$F898,1)+1)-FIND(" ",Заполните_Список!$F898,1))-1)</f>
        <v>#VALUE!</v>
      </c>
      <c r="I988" s="236" t="e">
        <f>RIGHT(Заполните_Список!$F898,LEN(Заполните_Список!$F898)-(FIND(" ",Заполните_Список!$F898,FIND(" ",Заполните_Список!$F898,1)+1)))</f>
        <v>#VALUE!</v>
      </c>
      <c r="J988" s="236"/>
      <c r="K988" s="347"/>
      <c r="L988" s="236"/>
      <c r="M988" s="236">
        <f>Заполните_Список!L898</f>
        <v>0</v>
      </c>
      <c r="N988" s="259" t="str">
        <f t="shared" si="50"/>
        <v/>
      </c>
      <c r="O988" s="236">
        <f>Заполните_Список!I898</f>
        <v>0</v>
      </c>
      <c r="P988" s="243"/>
      <c r="Q988" s="243"/>
      <c r="R988" s="243"/>
      <c r="S988" s="243"/>
      <c r="T988" s="236">
        <f>Заполните_Список!N897</f>
        <v>0</v>
      </c>
      <c r="U988" s="236">
        <f>Заполните_Список!O897</f>
        <v>0</v>
      </c>
      <c r="V988" s="236">
        <f>Заполните_Список!P897</f>
        <v>0</v>
      </c>
      <c r="W988" s="236">
        <f>Заполните_Список!Q897</f>
        <v>0</v>
      </c>
      <c r="X988" s="236">
        <f>Заполните_Список!R897</f>
        <v>0</v>
      </c>
      <c r="Y988" s="236">
        <f>Заполните_Список!S897</f>
        <v>0</v>
      </c>
      <c r="Z988" s="236">
        <f>Заполните_Список!T897</f>
        <v>0</v>
      </c>
      <c r="AA988" s="236">
        <f>Заполните_Список!U897</f>
        <v>0</v>
      </c>
      <c r="AB988" s="236">
        <f>Заполните_Список!V897</f>
        <v>0</v>
      </c>
      <c r="AC988" s="236">
        <f>Заполните_Список!W897</f>
        <v>0</v>
      </c>
      <c r="AD988" s="236">
        <f>Заполните_Список!X897</f>
        <v>0</v>
      </c>
      <c r="AE988" s="236">
        <f>Заполните_Список!Y897</f>
        <v>0</v>
      </c>
      <c r="AF988" s="236">
        <f>Заполните_Список!Z897</f>
        <v>0</v>
      </c>
      <c r="AG988" s="236">
        <f>Заполните_Список!AA897</f>
        <v>0</v>
      </c>
      <c r="AH988" s="236">
        <f>Заполните_Список!AB897</f>
        <v>0</v>
      </c>
      <c r="AI988" s="236">
        <f>Заполните_Список!AC897</f>
        <v>0</v>
      </c>
      <c r="AJ988" s="236">
        <f>Заполните_Список!AD897</f>
        <v>0</v>
      </c>
      <c r="AK988" s="236">
        <f>Заполните_Список!AE897</f>
        <v>0</v>
      </c>
      <c r="AL988" s="236">
        <f>Заполните_Список!AF897</f>
        <v>0</v>
      </c>
      <c r="AM988" s="236">
        <f>Заполните_Список!AG897</f>
        <v>0</v>
      </c>
      <c r="AN988" s="236">
        <f>Заполните_Список!AH897</f>
        <v>0</v>
      </c>
      <c r="AO988" s="236">
        <f>Заполните_Список!AI897</f>
        <v>0</v>
      </c>
      <c r="AP988" s="236">
        <f>Заполните_Список!AJ897</f>
        <v>0</v>
      </c>
      <c r="AQ988" s="236">
        <f>Заполните_Список!AK897</f>
        <v>0</v>
      </c>
    </row>
    <row r="989" spans="1:43" ht="18.75" customHeight="1">
      <c r="A989" s="243">
        <f>Заполните_Список!$B898</f>
        <v>986</v>
      </c>
      <c r="B989" s="244">
        <f>Заполните_Список!$C899</f>
        <v>0</v>
      </c>
      <c r="C989" s="258" t="str">
        <f t="shared" si="48"/>
        <v/>
      </c>
      <c r="D989" s="244">
        <f>Заполните_Список!$G899</f>
        <v>0</v>
      </c>
      <c r="E989" s="236"/>
      <c r="F989" s="243">
        <f t="shared" si="49"/>
        <v>986</v>
      </c>
      <c r="G989" s="236" t="e">
        <f>LEFT(Заполните_Список!$F899,FIND(" ",Заполните_Список!$F899,1)-1)</f>
        <v>#VALUE!</v>
      </c>
      <c r="H989" s="236" t="e">
        <f>MID(Заполните_Список!$F899,FIND(" ",Заполните_Список!$F899,1)+1,(FIND(" ",Заполните_Список!$F899,FIND(" ",Заполните_Список!$F899,1)+1)-FIND(" ",Заполните_Список!$F899,1))-1)</f>
        <v>#VALUE!</v>
      </c>
      <c r="I989" s="236" t="e">
        <f>RIGHT(Заполните_Список!$F899,LEN(Заполните_Список!$F899)-(FIND(" ",Заполните_Список!$F899,FIND(" ",Заполните_Список!$F899,1)+1)))</f>
        <v>#VALUE!</v>
      </c>
      <c r="J989" s="236"/>
      <c r="K989" s="347"/>
      <c r="L989" s="236"/>
      <c r="M989" s="236">
        <f>Заполните_Список!L899</f>
        <v>0</v>
      </c>
      <c r="N989" s="259" t="str">
        <f t="shared" si="50"/>
        <v/>
      </c>
      <c r="O989" s="236">
        <f>Заполните_Список!I899</f>
        <v>0</v>
      </c>
      <c r="P989" s="243"/>
      <c r="Q989" s="243"/>
      <c r="R989" s="243"/>
      <c r="S989" s="243"/>
      <c r="T989" s="236">
        <f>Заполните_Список!N898</f>
        <v>0</v>
      </c>
      <c r="U989" s="236">
        <f>Заполните_Список!O898</f>
        <v>0</v>
      </c>
      <c r="V989" s="236">
        <f>Заполните_Список!P898</f>
        <v>0</v>
      </c>
      <c r="W989" s="236">
        <f>Заполните_Список!Q898</f>
        <v>0</v>
      </c>
      <c r="X989" s="236">
        <f>Заполните_Список!R898</f>
        <v>0</v>
      </c>
      <c r="Y989" s="236">
        <f>Заполните_Список!S898</f>
        <v>0</v>
      </c>
      <c r="Z989" s="236">
        <f>Заполните_Список!T898</f>
        <v>0</v>
      </c>
      <c r="AA989" s="236">
        <f>Заполните_Список!U898</f>
        <v>0</v>
      </c>
      <c r="AB989" s="236">
        <f>Заполните_Список!V898</f>
        <v>0</v>
      </c>
      <c r="AC989" s="236">
        <f>Заполните_Список!W898</f>
        <v>0</v>
      </c>
      <c r="AD989" s="236">
        <f>Заполните_Список!X898</f>
        <v>0</v>
      </c>
      <c r="AE989" s="236">
        <f>Заполните_Список!Y898</f>
        <v>0</v>
      </c>
      <c r="AF989" s="236">
        <f>Заполните_Список!Z898</f>
        <v>0</v>
      </c>
      <c r="AG989" s="236">
        <f>Заполните_Список!AA898</f>
        <v>0</v>
      </c>
      <c r="AH989" s="236">
        <f>Заполните_Список!AB898</f>
        <v>0</v>
      </c>
      <c r="AI989" s="236">
        <f>Заполните_Список!AC898</f>
        <v>0</v>
      </c>
      <c r="AJ989" s="236">
        <f>Заполните_Список!AD898</f>
        <v>0</v>
      </c>
      <c r="AK989" s="236">
        <f>Заполните_Список!AE898</f>
        <v>0</v>
      </c>
      <c r="AL989" s="236">
        <f>Заполните_Список!AF898</f>
        <v>0</v>
      </c>
      <c r="AM989" s="236">
        <f>Заполните_Список!AG898</f>
        <v>0</v>
      </c>
      <c r="AN989" s="236">
        <f>Заполните_Список!AH898</f>
        <v>0</v>
      </c>
      <c r="AO989" s="236">
        <f>Заполните_Список!AI898</f>
        <v>0</v>
      </c>
      <c r="AP989" s="236">
        <f>Заполните_Список!AJ898</f>
        <v>0</v>
      </c>
      <c r="AQ989" s="236">
        <f>Заполните_Список!AK898</f>
        <v>0</v>
      </c>
    </row>
    <row r="990" spans="1:43" ht="18.75" customHeight="1">
      <c r="A990" s="243">
        <f>Заполните_Список!$B899</f>
        <v>987</v>
      </c>
      <c r="B990" s="244">
        <f>Заполните_Список!$C900</f>
        <v>0</v>
      </c>
      <c r="C990" s="258" t="str">
        <f t="shared" si="48"/>
        <v/>
      </c>
      <c r="D990" s="244">
        <f>Заполните_Список!$G900</f>
        <v>0</v>
      </c>
      <c r="E990" s="236"/>
      <c r="F990" s="243">
        <f t="shared" si="49"/>
        <v>987</v>
      </c>
      <c r="G990" s="236" t="e">
        <f>LEFT(Заполните_Список!$F900,FIND(" ",Заполните_Список!$F900,1)-1)</f>
        <v>#VALUE!</v>
      </c>
      <c r="H990" s="236" t="e">
        <f>MID(Заполните_Список!$F900,FIND(" ",Заполните_Список!$F900,1)+1,(FIND(" ",Заполните_Список!$F900,FIND(" ",Заполните_Список!$F900,1)+1)-FIND(" ",Заполните_Список!$F900,1))-1)</f>
        <v>#VALUE!</v>
      </c>
      <c r="I990" s="236" t="e">
        <f>RIGHT(Заполните_Список!$F900,LEN(Заполните_Список!$F900)-(FIND(" ",Заполните_Список!$F900,FIND(" ",Заполните_Список!$F900,1)+1)))</f>
        <v>#VALUE!</v>
      </c>
      <c r="J990" s="236"/>
      <c r="K990" s="347"/>
      <c r="L990" s="236"/>
      <c r="M990" s="236">
        <f>Заполните_Список!L900</f>
        <v>0</v>
      </c>
      <c r="N990" s="259" t="str">
        <f t="shared" si="50"/>
        <v/>
      </c>
      <c r="O990" s="236">
        <f>Заполните_Список!I900</f>
        <v>0</v>
      </c>
      <c r="P990" s="243"/>
      <c r="Q990" s="243"/>
      <c r="R990" s="243"/>
      <c r="S990" s="243"/>
      <c r="T990" s="236">
        <f>Заполните_Список!N899</f>
        <v>0</v>
      </c>
      <c r="U990" s="236">
        <f>Заполните_Список!O899</f>
        <v>0</v>
      </c>
      <c r="V990" s="236">
        <f>Заполните_Список!P899</f>
        <v>0</v>
      </c>
      <c r="W990" s="236">
        <f>Заполните_Список!Q899</f>
        <v>0</v>
      </c>
      <c r="X990" s="236">
        <f>Заполните_Список!R899</f>
        <v>0</v>
      </c>
      <c r="Y990" s="236">
        <f>Заполните_Список!S899</f>
        <v>0</v>
      </c>
      <c r="Z990" s="236">
        <f>Заполните_Список!T899</f>
        <v>0</v>
      </c>
      <c r="AA990" s="236">
        <f>Заполните_Список!U899</f>
        <v>0</v>
      </c>
      <c r="AB990" s="236">
        <f>Заполните_Список!V899</f>
        <v>0</v>
      </c>
      <c r="AC990" s="236">
        <f>Заполните_Список!W899</f>
        <v>0</v>
      </c>
      <c r="AD990" s="236">
        <f>Заполните_Список!X899</f>
        <v>0</v>
      </c>
      <c r="AE990" s="236">
        <f>Заполните_Список!Y899</f>
        <v>0</v>
      </c>
      <c r="AF990" s="236">
        <f>Заполните_Список!Z899</f>
        <v>0</v>
      </c>
      <c r="AG990" s="236">
        <f>Заполните_Список!AA899</f>
        <v>0</v>
      </c>
      <c r="AH990" s="236">
        <f>Заполните_Список!AB899</f>
        <v>0</v>
      </c>
      <c r="AI990" s="236">
        <f>Заполните_Список!AC899</f>
        <v>0</v>
      </c>
      <c r="AJ990" s="236">
        <f>Заполните_Список!AD899</f>
        <v>0</v>
      </c>
      <c r="AK990" s="236">
        <f>Заполните_Список!AE899</f>
        <v>0</v>
      </c>
      <c r="AL990" s="236">
        <f>Заполните_Список!AF899</f>
        <v>0</v>
      </c>
      <c r="AM990" s="236">
        <f>Заполните_Список!AG899</f>
        <v>0</v>
      </c>
      <c r="AN990" s="236">
        <f>Заполните_Список!AH899</f>
        <v>0</v>
      </c>
      <c r="AO990" s="236">
        <f>Заполните_Список!AI899</f>
        <v>0</v>
      </c>
      <c r="AP990" s="236">
        <f>Заполните_Список!AJ899</f>
        <v>0</v>
      </c>
      <c r="AQ990" s="236">
        <f>Заполните_Список!AK899</f>
        <v>0</v>
      </c>
    </row>
    <row r="991" spans="1:43" ht="18.75" customHeight="1">
      <c r="A991" s="243">
        <f>Заполните_Список!$B900</f>
        <v>988</v>
      </c>
      <c r="B991" s="244">
        <f>Заполните_Список!$C901</f>
        <v>0</v>
      </c>
      <c r="C991" s="258" t="str">
        <f t="shared" si="48"/>
        <v/>
      </c>
      <c r="D991" s="244">
        <f>Заполните_Список!$G901</f>
        <v>0</v>
      </c>
      <c r="E991" s="236"/>
      <c r="F991" s="243">
        <f t="shared" si="49"/>
        <v>988</v>
      </c>
      <c r="G991" s="236" t="e">
        <f>LEFT(Заполните_Список!$F901,FIND(" ",Заполните_Список!$F901,1)-1)</f>
        <v>#VALUE!</v>
      </c>
      <c r="H991" s="236" t="e">
        <f>MID(Заполните_Список!$F901,FIND(" ",Заполните_Список!$F901,1)+1,(FIND(" ",Заполните_Список!$F901,FIND(" ",Заполните_Список!$F901,1)+1)-FIND(" ",Заполните_Список!$F901,1))-1)</f>
        <v>#VALUE!</v>
      </c>
      <c r="I991" s="236" t="e">
        <f>RIGHT(Заполните_Список!$F901,LEN(Заполните_Список!$F901)-(FIND(" ",Заполните_Список!$F901,FIND(" ",Заполните_Список!$F901,1)+1)))</f>
        <v>#VALUE!</v>
      </c>
      <c r="J991" s="236"/>
      <c r="K991" s="347"/>
      <c r="L991" s="236"/>
      <c r="M991" s="236">
        <f>Заполните_Список!L901</f>
        <v>0</v>
      </c>
      <c r="N991" s="259" t="str">
        <f t="shared" si="50"/>
        <v/>
      </c>
      <c r="O991" s="236">
        <f>Заполните_Список!I901</f>
        <v>0</v>
      </c>
      <c r="P991" s="243"/>
      <c r="Q991" s="243"/>
      <c r="R991" s="243"/>
      <c r="S991" s="243"/>
      <c r="T991" s="236">
        <f>Заполните_Список!N900</f>
        <v>0</v>
      </c>
      <c r="U991" s="236">
        <f>Заполните_Список!O900</f>
        <v>0</v>
      </c>
      <c r="V991" s="236">
        <f>Заполните_Список!P900</f>
        <v>0</v>
      </c>
      <c r="W991" s="236">
        <f>Заполните_Список!Q900</f>
        <v>0</v>
      </c>
      <c r="X991" s="236">
        <f>Заполните_Список!R900</f>
        <v>0</v>
      </c>
      <c r="Y991" s="236">
        <f>Заполните_Список!S900</f>
        <v>0</v>
      </c>
      <c r="Z991" s="236">
        <f>Заполните_Список!T900</f>
        <v>0</v>
      </c>
      <c r="AA991" s="236">
        <f>Заполните_Список!U900</f>
        <v>0</v>
      </c>
      <c r="AB991" s="236">
        <f>Заполните_Список!V900</f>
        <v>0</v>
      </c>
      <c r="AC991" s="236">
        <f>Заполните_Список!W900</f>
        <v>0</v>
      </c>
      <c r="AD991" s="236">
        <f>Заполните_Список!X900</f>
        <v>0</v>
      </c>
      <c r="AE991" s="236">
        <f>Заполните_Список!Y900</f>
        <v>0</v>
      </c>
      <c r="AF991" s="236">
        <f>Заполните_Список!Z900</f>
        <v>0</v>
      </c>
      <c r="AG991" s="236">
        <f>Заполните_Список!AA900</f>
        <v>0</v>
      </c>
      <c r="AH991" s="236">
        <f>Заполните_Список!AB900</f>
        <v>0</v>
      </c>
      <c r="AI991" s="236">
        <f>Заполните_Список!AC900</f>
        <v>0</v>
      </c>
      <c r="AJ991" s="236">
        <f>Заполните_Список!AD900</f>
        <v>0</v>
      </c>
      <c r="AK991" s="236">
        <f>Заполните_Список!AE900</f>
        <v>0</v>
      </c>
      <c r="AL991" s="236">
        <f>Заполните_Список!AF900</f>
        <v>0</v>
      </c>
      <c r="AM991" s="236">
        <f>Заполните_Список!AG900</f>
        <v>0</v>
      </c>
      <c r="AN991" s="236">
        <f>Заполните_Список!AH900</f>
        <v>0</v>
      </c>
      <c r="AO991" s="236">
        <f>Заполните_Список!AI900</f>
        <v>0</v>
      </c>
      <c r="AP991" s="236">
        <f>Заполните_Список!AJ900</f>
        <v>0</v>
      </c>
      <c r="AQ991" s="236">
        <f>Заполните_Список!AK900</f>
        <v>0</v>
      </c>
    </row>
    <row r="992" spans="1:43" ht="18.75" customHeight="1">
      <c r="A992" s="243">
        <f>Заполните_Список!$B901</f>
        <v>989</v>
      </c>
      <c r="B992" s="244">
        <f>Заполните_Список!$C902</f>
        <v>0</v>
      </c>
      <c r="C992" s="258" t="str">
        <f t="shared" si="48"/>
        <v/>
      </c>
      <c r="D992" s="244">
        <f>Заполните_Список!$G902</f>
        <v>0</v>
      </c>
      <c r="E992" s="236"/>
      <c r="F992" s="243">
        <f t="shared" si="49"/>
        <v>989</v>
      </c>
      <c r="G992" s="236" t="e">
        <f>LEFT(Заполните_Список!$F902,FIND(" ",Заполните_Список!$F902,1)-1)</f>
        <v>#VALUE!</v>
      </c>
      <c r="H992" s="236" t="e">
        <f>MID(Заполните_Список!$F902,FIND(" ",Заполните_Список!$F902,1)+1,(FIND(" ",Заполните_Список!$F902,FIND(" ",Заполните_Список!$F902,1)+1)-FIND(" ",Заполните_Список!$F902,1))-1)</f>
        <v>#VALUE!</v>
      </c>
      <c r="I992" s="236" t="e">
        <f>RIGHT(Заполните_Список!$F902,LEN(Заполните_Список!$F902)-(FIND(" ",Заполните_Список!$F902,FIND(" ",Заполните_Список!$F902,1)+1)))</f>
        <v>#VALUE!</v>
      </c>
      <c r="J992" s="236"/>
      <c r="K992" s="347"/>
      <c r="L992" s="236"/>
      <c r="M992" s="236">
        <f>Заполните_Список!L902</f>
        <v>0</v>
      </c>
      <c r="N992" s="259" t="str">
        <f t="shared" si="50"/>
        <v/>
      </c>
      <c r="O992" s="236">
        <f>Заполните_Список!I902</f>
        <v>0</v>
      </c>
      <c r="P992" s="243"/>
      <c r="Q992" s="243"/>
      <c r="R992" s="243"/>
      <c r="S992" s="243"/>
      <c r="T992" s="236">
        <f>Заполните_Список!N901</f>
        <v>0</v>
      </c>
      <c r="U992" s="236">
        <f>Заполните_Список!O901</f>
        <v>0</v>
      </c>
      <c r="V992" s="236">
        <f>Заполните_Список!P901</f>
        <v>0</v>
      </c>
      <c r="W992" s="236">
        <f>Заполните_Список!Q901</f>
        <v>0</v>
      </c>
      <c r="X992" s="236">
        <f>Заполните_Список!R901</f>
        <v>0</v>
      </c>
      <c r="Y992" s="236">
        <f>Заполните_Список!S901</f>
        <v>0</v>
      </c>
      <c r="Z992" s="236">
        <f>Заполните_Список!T901</f>
        <v>0</v>
      </c>
      <c r="AA992" s="236">
        <f>Заполните_Список!U901</f>
        <v>0</v>
      </c>
      <c r="AB992" s="236">
        <f>Заполните_Список!V901</f>
        <v>0</v>
      </c>
      <c r="AC992" s="236">
        <f>Заполните_Список!W901</f>
        <v>0</v>
      </c>
      <c r="AD992" s="236">
        <f>Заполните_Список!X901</f>
        <v>0</v>
      </c>
      <c r="AE992" s="236">
        <f>Заполните_Список!Y901</f>
        <v>0</v>
      </c>
      <c r="AF992" s="236">
        <f>Заполните_Список!Z901</f>
        <v>0</v>
      </c>
      <c r="AG992" s="236">
        <f>Заполните_Список!AA901</f>
        <v>0</v>
      </c>
      <c r="AH992" s="236">
        <f>Заполните_Список!AB901</f>
        <v>0</v>
      </c>
      <c r="AI992" s="236">
        <f>Заполните_Список!AC901</f>
        <v>0</v>
      </c>
      <c r="AJ992" s="236">
        <f>Заполните_Список!AD901</f>
        <v>0</v>
      </c>
      <c r="AK992" s="236">
        <f>Заполните_Список!AE901</f>
        <v>0</v>
      </c>
      <c r="AL992" s="236">
        <f>Заполните_Список!AF901</f>
        <v>0</v>
      </c>
      <c r="AM992" s="236">
        <f>Заполните_Список!AG901</f>
        <v>0</v>
      </c>
      <c r="AN992" s="236">
        <f>Заполните_Список!AH901</f>
        <v>0</v>
      </c>
      <c r="AO992" s="236">
        <f>Заполните_Список!AI901</f>
        <v>0</v>
      </c>
      <c r="AP992" s="236">
        <f>Заполните_Список!AJ901</f>
        <v>0</v>
      </c>
      <c r="AQ992" s="236">
        <f>Заполните_Список!AK901</f>
        <v>0</v>
      </c>
    </row>
    <row r="993" spans="1:43" ht="18.75" customHeight="1">
      <c r="A993" s="243">
        <f>Заполните_Список!$B902</f>
        <v>990</v>
      </c>
      <c r="B993" s="244">
        <f>Заполните_Список!$C903</f>
        <v>0</v>
      </c>
      <c r="C993" s="258" t="str">
        <f t="shared" si="48"/>
        <v/>
      </c>
      <c r="D993" s="244">
        <f>Заполните_Список!$G903</f>
        <v>0</v>
      </c>
      <c r="E993" s="236"/>
      <c r="F993" s="243">
        <f t="shared" si="49"/>
        <v>990</v>
      </c>
      <c r="G993" s="236" t="e">
        <f>LEFT(Заполните_Список!$F903,FIND(" ",Заполните_Список!$F903,1)-1)</f>
        <v>#VALUE!</v>
      </c>
      <c r="H993" s="236" t="e">
        <f>MID(Заполните_Список!$F903,FIND(" ",Заполните_Список!$F903,1)+1,(FIND(" ",Заполните_Список!$F903,FIND(" ",Заполните_Список!$F903,1)+1)-FIND(" ",Заполните_Список!$F903,1))-1)</f>
        <v>#VALUE!</v>
      </c>
      <c r="I993" s="236" t="e">
        <f>RIGHT(Заполните_Список!$F903,LEN(Заполните_Список!$F903)-(FIND(" ",Заполните_Список!$F903,FIND(" ",Заполните_Список!$F903,1)+1)))</f>
        <v>#VALUE!</v>
      </c>
      <c r="J993" s="236"/>
      <c r="K993" s="347"/>
      <c r="L993" s="236"/>
      <c r="M993" s="236">
        <f>Заполните_Список!L903</f>
        <v>0</v>
      </c>
      <c r="N993" s="259" t="str">
        <f t="shared" si="50"/>
        <v/>
      </c>
      <c r="O993" s="236">
        <f>Заполните_Список!I903</f>
        <v>0</v>
      </c>
      <c r="P993" s="243"/>
      <c r="Q993" s="243"/>
      <c r="R993" s="243"/>
      <c r="S993" s="243"/>
      <c r="T993" s="236">
        <f>Заполните_Список!N902</f>
        <v>0</v>
      </c>
      <c r="U993" s="236">
        <f>Заполните_Список!O902</f>
        <v>0</v>
      </c>
      <c r="V993" s="236">
        <f>Заполните_Список!P902</f>
        <v>0</v>
      </c>
      <c r="W993" s="236">
        <f>Заполните_Список!Q902</f>
        <v>0</v>
      </c>
      <c r="X993" s="236">
        <f>Заполните_Список!R902</f>
        <v>0</v>
      </c>
      <c r="Y993" s="236">
        <f>Заполните_Список!S902</f>
        <v>0</v>
      </c>
      <c r="Z993" s="236">
        <f>Заполните_Список!T902</f>
        <v>0</v>
      </c>
      <c r="AA993" s="236">
        <f>Заполните_Список!U902</f>
        <v>0</v>
      </c>
      <c r="AB993" s="236">
        <f>Заполните_Список!V902</f>
        <v>0</v>
      </c>
      <c r="AC993" s="236">
        <f>Заполните_Список!W902</f>
        <v>0</v>
      </c>
      <c r="AD993" s="236">
        <f>Заполните_Список!X902</f>
        <v>0</v>
      </c>
      <c r="AE993" s="236">
        <f>Заполните_Список!Y902</f>
        <v>0</v>
      </c>
      <c r="AF993" s="236">
        <f>Заполните_Список!Z902</f>
        <v>0</v>
      </c>
      <c r="AG993" s="236">
        <f>Заполните_Список!AA902</f>
        <v>0</v>
      </c>
      <c r="AH993" s="236">
        <f>Заполните_Список!AB902</f>
        <v>0</v>
      </c>
      <c r="AI993" s="236">
        <f>Заполните_Список!AC902</f>
        <v>0</v>
      </c>
      <c r="AJ993" s="236">
        <f>Заполните_Список!AD902</f>
        <v>0</v>
      </c>
      <c r="AK993" s="236">
        <f>Заполните_Список!AE902</f>
        <v>0</v>
      </c>
      <c r="AL993" s="236">
        <f>Заполните_Список!AF902</f>
        <v>0</v>
      </c>
      <c r="AM993" s="236">
        <f>Заполните_Список!AG902</f>
        <v>0</v>
      </c>
      <c r="AN993" s="236">
        <f>Заполните_Список!AH902</f>
        <v>0</v>
      </c>
      <c r="AO993" s="236">
        <f>Заполните_Список!AI902</f>
        <v>0</v>
      </c>
      <c r="AP993" s="236">
        <f>Заполните_Список!AJ902</f>
        <v>0</v>
      </c>
      <c r="AQ993" s="236">
        <f>Заполните_Список!AK902</f>
        <v>0</v>
      </c>
    </row>
    <row r="994" spans="1:43" ht="18.75" customHeight="1">
      <c r="A994" s="243">
        <f>Заполните_Список!$B903</f>
        <v>991</v>
      </c>
      <c r="B994" s="244">
        <f>Заполните_Список!$C904</f>
        <v>0</v>
      </c>
      <c r="C994" s="258" t="str">
        <f t="shared" si="48"/>
        <v/>
      </c>
      <c r="D994" s="244">
        <f>Заполните_Список!$G904</f>
        <v>0</v>
      </c>
      <c r="E994" s="236"/>
      <c r="F994" s="243">
        <f t="shared" si="49"/>
        <v>991</v>
      </c>
      <c r="G994" s="236" t="e">
        <f>LEFT(Заполните_Список!$F904,FIND(" ",Заполните_Список!$F904,1)-1)</f>
        <v>#VALUE!</v>
      </c>
      <c r="H994" s="236" t="e">
        <f>MID(Заполните_Список!$F904,FIND(" ",Заполните_Список!$F904,1)+1,(FIND(" ",Заполните_Список!$F904,FIND(" ",Заполните_Список!$F904,1)+1)-FIND(" ",Заполните_Список!$F904,1))-1)</f>
        <v>#VALUE!</v>
      </c>
      <c r="I994" s="236" t="e">
        <f>RIGHT(Заполните_Список!$F904,LEN(Заполните_Список!$F904)-(FIND(" ",Заполните_Список!$F904,FIND(" ",Заполните_Список!$F904,1)+1)))</f>
        <v>#VALUE!</v>
      </c>
      <c r="J994" s="236"/>
      <c r="K994" s="347"/>
      <c r="L994" s="236"/>
      <c r="M994" s="236">
        <f>Заполните_Список!L904</f>
        <v>0</v>
      </c>
      <c r="N994" s="259" t="str">
        <f t="shared" si="50"/>
        <v/>
      </c>
      <c r="O994" s="236">
        <f>Заполните_Список!I904</f>
        <v>0</v>
      </c>
      <c r="P994" s="243"/>
      <c r="Q994" s="243"/>
      <c r="R994" s="243"/>
      <c r="S994" s="243"/>
      <c r="T994" s="236">
        <f>Заполните_Список!N903</f>
        <v>0</v>
      </c>
      <c r="U994" s="236">
        <f>Заполните_Список!O903</f>
        <v>0</v>
      </c>
      <c r="V994" s="236">
        <f>Заполните_Список!P903</f>
        <v>0</v>
      </c>
      <c r="W994" s="236">
        <f>Заполните_Список!Q903</f>
        <v>0</v>
      </c>
      <c r="X994" s="236">
        <f>Заполните_Список!R903</f>
        <v>0</v>
      </c>
      <c r="Y994" s="236">
        <f>Заполните_Список!S903</f>
        <v>0</v>
      </c>
      <c r="Z994" s="236">
        <f>Заполните_Список!T903</f>
        <v>0</v>
      </c>
      <c r="AA994" s="236">
        <f>Заполните_Список!U903</f>
        <v>0</v>
      </c>
      <c r="AB994" s="236">
        <f>Заполните_Список!V903</f>
        <v>0</v>
      </c>
      <c r="AC994" s="236">
        <f>Заполните_Список!W903</f>
        <v>0</v>
      </c>
      <c r="AD994" s="236">
        <f>Заполните_Список!X903</f>
        <v>0</v>
      </c>
      <c r="AE994" s="236">
        <f>Заполните_Список!Y903</f>
        <v>0</v>
      </c>
      <c r="AF994" s="236">
        <f>Заполните_Список!Z903</f>
        <v>0</v>
      </c>
      <c r="AG994" s="236">
        <f>Заполните_Список!AA903</f>
        <v>0</v>
      </c>
      <c r="AH994" s="236">
        <f>Заполните_Список!AB903</f>
        <v>0</v>
      </c>
      <c r="AI994" s="236">
        <f>Заполните_Список!AC903</f>
        <v>0</v>
      </c>
      <c r="AJ994" s="236">
        <f>Заполните_Список!AD903</f>
        <v>0</v>
      </c>
      <c r="AK994" s="236">
        <f>Заполните_Список!AE903</f>
        <v>0</v>
      </c>
      <c r="AL994" s="236">
        <f>Заполните_Список!AF903</f>
        <v>0</v>
      </c>
      <c r="AM994" s="236">
        <f>Заполните_Список!AG903</f>
        <v>0</v>
      </c>
      <c r="AN994" s="236">
        <f>Заполните_Список!AH903</f>
        <v>0</v>
      </c>
      <c r="AO994" s="236">
        <f>Заполните_Список!AI903</f>
        <v>0</v>
      </c>
      <c r="AP994" s="236">
        <f>Заполните_Список!AJ903</f>
        <v>0</v>
      </c>
      <c r="AQ994" s="236">
        <f>Заполните_Список!AK903</f>
        <v>0</v>
      </c>
    </row>
    <row r="995" spans="1:43" ht="18.75" customHeight="1">
      <c r="A995" s="243">
        <f>Заполните_Список!$B904</f>
        <v>992</v>
      </c>
      <c r="B995" s="244">
        <f>Заполните_Список!$C905</f>
        <v>0</v>
      </c>
      <c r="C995" s="258" t="str">
        <f t="shared" si="48"/>
        <v/>
      </c>
      <c r="D995" s="244">
        <f>Заполните_Список!$G905</f>
        <v>0</v>
      </c>
      <c r="E995" s="236"/>
      <c r="F995" s="243">
        <f t="shared" si="49"/>
        <v>992</v>
      </c>
      <c r="G995" s="236" t="e">
        <f>LEFT(Заполните_Список!$F905,FIND(" ",Заполните_Список!$F905,1)-1)</f>
        <v>#VALUE!</v>
      </c>
      <c r="H995" s="236" t="e">
        <f>MID(Заполните_Список!$F905,FIND(" ",Заполните_Список!$F905,1)+1,(FIND(" ",Заполните_Список!$F905,FIND(" ",Заполните_Список!$F905,1)+1)-FIND(" ",Заполните_Список!$F905,1))-1)</f>
        <v>#VALUE!</v>
      </c>
      <c r="I995" s="236" t="e">
        <f>RIGHT(Заполните_Список!$F905,LEN(Заполните_Список!$F905)-(FIND(" ",Заполните_Список!$F905,FIND(" ",Заполните_Список!$F905,1)+1)))</f>
        <v>#VALUE!</v>
      </c>
      <c r="J995" s="236"/>
      <c r="K995" s="347"/>
      <c r="L995" s="236"/>
      <c r="M995" s="236">
        <f>Заполните_Список!L905</f>
        <v>0</v>
      </c>
      <c r="N995" s="259" t="str">
        <f t="shared" si="50"/>
        <v/>
      </c>
      <c r="O995" s="236">
        <f>Заполните_Список!I905</f>
        <v>0</v>
      </c>
      <c r="P995" s="243"/>
      <c r="Q995" s="243"/>
      <c r="R995" s="243"/>
      <c r="S995" s="243"/>
      <c r="T995" s="236">
        <f>Заполните_Список!N904</f>
        <v>0</v>
      </c>
      <c r="U995" s="236">
        <f>Заполните_Список!O904</f>
        <v>0</v>
      </c>
      <c r="V995" s="236">
        <f>Заполните_Список!P904</f>
        <v>0</v>
      </c>
      <c r="W995" s="236">
        <f>Заполните_Список!Q904</f>
        <v>0</v>
      </c>
      <c r="X995" s="236">
        <f>Заполните_Список!R904</f>
        <v>0</v>
      </c>
      <c r="Y995" s="236">
        <f>Заполните_Список!S904</f>
        <v>0</v>
      </c>
      <c r="Z995" s="236">
        <f>Заполните_Список!T904</f>
        <v>0</v>
      </c>
      <c r="AA995" s="236">
        <f>Заполните_Список!U904</f>
        <v>0</v>
      </c>
      <c r="AB995" s="236">
        <f>Заполните_Список!V904</f>
        <v>0</v>
      </c>
      <c r="AC995" s="236">
        <f>Заполните_Список!W904</f>
        <v>0</v>
      </c>
      <c r="AD995" s="236">
        <f>Заполните_Список!X904</f>
        <v>0</v>
      </c>
      <c r="AE995" s="236">
        <f>Заполните_Список!Y904</f>
        <v>0</v>
      </c>
      <c r="AF995" s="236">
        <f>Заполните_Список!Z904</f>
        <v>0</v>
      </c>
      <c r="AG995" s="236">
        <f>Заполните_Список!AA904</f>
        <v>0</v>
      </c>
      <c r="AH995" s="236">
        <f>Заполните_Список!AB904</f>
        <v>0</v>
      </c>
      <c r="AI995" s="236">
        <f>Заполните_Список!AC904</f>
        <v>0</v>
      </c>
      <c r="AJ995" s="236">
        <f>Заполните_Список!AD904</f>
        <v>0</v>
      </c>
      <c r="AK995" s="236">
        <f>Заполните_Список!AE904</f>
        <v>0</v>
      </c>
      <c r="AL995" s="236">
        <f>Заполните_Список!AF904</f>
        <v>0</v>
      </c>
      <c r="AM995" s="236">
        <f>Заполните_Список!AG904</f>
        <v>0</v>
      </c>
      <c r="AN995" s="236">
        <f>Заполните_Список!AH904</f>
        <v>0</v>
      </c>
      <c r="AO995" s="236">
        <f>Заполните_Список!AI904</f>
        <v>0</v>
      </c>
      <c r="AP995" s="236">
        <f>Заполните_Список!AJ904</f>
        <v>0</v>
      </c>
      <c r="AQ995" s="236">
        <f>Заполните_Список!AK904</f>
        <v>0</v>
      </c>
    </row>
    <row r="996" spans="1:43" ht="18.75" customHeight="1">
      <c r="A996" s="243">
        <f>Заполните_Список!$B905</f>
        <v>993</v>
      </c>
      <c r="B996" s="244">
        <f>Заполните_Список!$C906</f>
        <v>0</v>
      </c>
      <c r="C996" s="258" t="str">
        <f t="shared" si="48"/>
        <v/>
      </c>
      <c r="D996" s="244">
        <f>Заполните_Список!$G906</f>
        <v>0</v>
      </c>
      <c r="E996" s="236"/>
      <c r="F996" s="243">
        <f t="shared" si="49"/>
        <v>993</v>
      </c>
      <c r="G996" s="236" t="e">
        <f>LEFT(Заполните_Список!$F906,FIND(" ",Заполните_Список!$F906,1)-1)</f>
        <v>#VALUE!</v>
      </c>
      <c r="H996" s="236" t="e">
        <f>MID(Заполните_Список!$F906,FIND(" ",Заполните_Список!$F906,1)+1,(FIND(" ",Заполните_Список!$F906,FIND(" ",Заполните_Список!$F906,1)+1)-FIND(" ",Заполните_Список!$F906,1))-1)</f>
        <v>#VALUE!</v>
      </c>
      <c r="I996" s="236" t="e">
        <f>RIGHT(Заполните_Список!$F906,LEN(Заполните_Список!$F906)-(FIND(" ",Заполните_Список!$F906,FIND(" ",Заполните_Список!$F906,1)+1)))</f>
        <v>#VALUE!</v>
      </c>
      <c r="J996" s="236"/>
      <c r="K996" s="347"/>
      <c r="L996" s="236"/>
      <c r="M996" s="236">
        <f>Заполните_Список!L906</f>
        <v>0</v>
      </c>
      <c r="N996" s="259" t="str">
        <f t="shared" si="50"/>
        <v/>
      </c>
      <c r="O996" s="236">
        <f>Заполните_Список!I906</f>
        <v>0</v>
      </c>
      <c r="P996" s="243"/>
      <c r="Q996" s="243"/>
      <c r="R996" s="243"/>
      <c r="S996" s="243"/>
      <c r="T996" s="236">
        <f>Заполните_Список!N905</f>
        <v>0</v>
      </c>
      <c r="U996" s="236">
        <f>Заполните_Список!O905</f>
        <v>0</v>
      </c>
      <c r="V996" s="236">
        <f>Заполните_Список!P905</f>
        <v>0</v>
      </c>
      <c r="W996" s="236">
        <f>Заполните_Список!Q905</f>
        <v>0</v>
      </c>
      <c r="X996" s="236">
        <f>Заполните_Список!R905</f>
        <v>0</v>
      </c>
      <c r="Y996" s="236">
        <f>Заполните_Список!S905</f>
        <v>0</v>
      </c>
      <c r="Z996" s="236">
        <f>Заполните_Список!T905</f>
        <v>0</v>
      </c>
      <c r="AA996" s="236">
        <f>Заполните_Список!U905</f>
        <v>0</v>
      </c>
      <c r="AB996" s="236">
        <f>Заполните_Список!V905</f>
        <v>0</v>
      </c>
      <c r="AC996" s="236">
        <f>Заполните_Список!W905</f>
        <v>0</v>
      </c>
      <c r="AD996" s="236">
        <f>Заполните_Список!X905</f>
        <v>0</v>
      </c>
      <c r="AE996" s="236">
        <f>Заполните_Список!Y905</f>
        <v>0</v>
      </c>
      <c r="AF996" s="236">
        <f>Заполните_Список!Z905</f>
        <v>0</v>
      </c>
      <c r="AG996" s="236">
        <f>Заполните_Список!AA905</f>
        <v>0</v>
      </c>
      <c r="AH996" s="236">
        <f>Заполните_Список!AB905</f>
        <v>0</v>
      </c>
      <c r="AI996" s="236">
        <f>Заполните_Список!AC905</f>
        <v>0</v>
      </c>
      <c r="AJ996" s="236">
        <f>Заполните_Список!AD905</f>
        <v>0</v>
      </c>
      <c r="AK996" s="236">
        <f>Заполните_Список!AE905</f>
        <v>0</v>
      </c>
      <c r="AL996" s="236">
        <f>Заполните_Список!AF905</f>
        <v>0</v>
      </c>
      <c r="AM996" s="236">
        <f>Заполните_Список!AG905</f>
        <v>0</v>
      </c>
      <c r="AN996" s="236">
        <f>Заполните_Список!AH905</f>
        <v>0</v>
      </c>
      <c r="AO996" s="236">
        <f>Заполните_Список!AI905</f>
        <v>0</v>
      </c>
      <c r="AP996" s="236">
        <f>Заполните_Список!AJ905</f>
        <v>0</v>
      </c>
      <c r="AQ996" s="236">
        <f>Заполните_Список!AK905</f>
        <v>0</v>
      </c>
    </row>
    <row r="997" spans="1:43" ht="18.75" customHeight="1">
      <c r="A997" s="243">
        <f>Заполните_Список!$B906</f>
        <v>994</v>
      </c>
      <c r="B997" s="244">
        <f>Заполните_Список!$C907</f>
        <v>0</v>
      </c>
      <c r="C997" s="258" t="str">
        <f t="shared" si="48"/>
        <v/>
      </c>
      <c r="D997" s="244">
        <f>Заполните_Список!$G907</f>
        <v>0</v>
      </c>
      <c r="E997" s="236"/>
      <c r="F997" s="243">
        <f t="shared" si="49"/>
        <v>994</v>
      </c>
      <c r="G997" s="236" t="e">
        <f>LEFT(Заполните_Список!$F907,FIND(" ",Заполните_Список!$F907,1)-1)</f>
        <v>#VALUE!</v>
      </c>
      <c r="H997" s="236" t="e">
        <f>MID(Заполните_Список!$F907,FIND(" ",Заполните_Список!$F907,1)+1,(FIND(" ",Заполните_Список!$F907,FIND(" ",Заполните_Список!$F907,1)+1)-FIND(" ",Заполните_Список!$F907,1))-1)</f>
        <v>#VALUE!</v>
      </c>
      <c r="I997" s="236" t="e">
        <f>RIGHT(Заполните_Список!$F907,LEN(Заполните_Список!$F907)-(FIND(" ",Заполните_Список!$F907,FIND(" ",Заполните_Список!$F907,1)+1)))</f>
        <v>#VALUE!</v>
      </c>
      <c r="J997" s="236"/>
      <c r="K997" s="347"/>
      <c r="L997" s="236"/>
      <c r="M997" s="236">
        <f>Заполните_Список!L907</f>
        <v>0</v>
      </c>
      <c r="N997" s="259" t="str">
        <f t="shared" si="50"/>
        <v/>
      </c>
      <c r="O997" s="236">
        <f>Заполните_Список!I907</f>
        <v>0</v>
      </c>
      <c r="P997" s="243"/>
      <c r="Q997" s="243"/>
      <c r="R997" s="243"/>
      <c r="S997" s="243"/>
      <c r="T997" s="236">
        <f>Заполните_Список!N906</f>
        <v>0</v>
      </c>
      <c r="U997" s="236">
        <f>Заполните_Список!O906</f>
        <v>0</v>
      </c>
      <c r="V997" s="236">
        <f>Заполните_Список!P906</f>
        <v>0</v>
      </c>
      <c r="W997" s="236">
        <f>Заполните_Список!Q906</f>
        <v>0</v>
      </c>
      <c r="X997" s="236">
        <f>Заполните_Список!R906</f>
        <v>0</v>
      </c>
      <c r="Y997" s="236">
        <f>Заполните_Список!S906</f>
        <v>0</v>
      </c>
      <c r="Z997" s="236">
        <f>Заполните_Список!T906</f>
        <v>0</v>
      </c>
      <c r="AA997" s="236">
        <f>Заполните_Список!U906</f>
        <v>0</v>
      </c>
      <c r="AB997" s="236">
        <f>Заполните_Список!V906</f>
        <v>0</v>
      </c>
      <c r="AC997" s="236">
        <f>Заполните_Список!W906</f>
        <v>0</v>
      </c>
      <c r="AD997" s="236">
        <f>Заполните_Список!X906</f>
        <v>0</v>
      </c>
      <c r="AE997" s="236">
        <f>Заполните_Список!Y906</f>
        <v>0</v>
      </c>
      <c r="AF997" s="236">
        <f>Заполните_Список!Z906</f>
        <v>0</v>
      </c>
      <c r="AG997" s="236">
        <f>Заполните_Список!AA906</f>
        <v>0</v>
      </c>
      <c r="AH997" s="236">
        <f>Заполните_Список!AB906</f>
        <v>0</v>
      </c>
      <c r="AI997" s="236">
        <f>Заполните_Список!AC906</f>
        <v>0</v>
      </c>
      <c r="AJ997" s="236">
        <f>Заполните_Список!AD906</f>
        <v>0</v>
      </c>
      <c r="AK997" s="236">
        <f>Заполните_Список!AE906</f>
        <v>0</v>
      </c>
      <c r="AL997" s="236">
        <f>Заполните_Список!AF906</f>
        <v>0</v>
      </c>
      <c r="AM997" s="236">
        <f>Заполните_Список!AG906</f>
        <v>0</v>
      </c>
      <c r="AN997" s="236">
        <f>Заполните_Список!AH906</f>
        <v>0</v>
      </c>
      <c r="AO997" s="236">
        <f>Заполните_Список!AI906</f>
        <v>0</v>
      </c>
      <c r="AP997" s="236">
        <f>Заполните_Список!AJ906</f>
        <v>0</v>
      </c>
      <c r="AQ997" s="236">
        <f>Заполните_Список!AK906</f>
        <v>0</v>
      </c>
    </row>
    <row r="998" spans="1:43" ht="18.75" customHeight="1">
      <c r="A998" s="243">
        <f>Заполните_Список!$B907</f>
        <v>995</v>
      </c>
      <c r="B998" s="244">
        <f>Заполните_Список!$C908</f>
        <v>0</v>
      </c>
      <c r="C998" s="258" t="str">
        <f t="shared" si="48"/>
        <v/>
      </c>
      <c r="D998" s="244">
        <f>Заполните_Список!$G908</f>
        <v>0</v>
      </c>
      <c r="E998" s="236"/>
      <c r="F998" s="243">
        <f t="shared" si="49"/>
        <v>995</v>
      </c>
      <c r="G998" s="236" t="e">
        <f>LEFT(Заполните_Список!$F908,FIND(" ",Заполните_Список!$F908,1)-1)</f>
        <v>#VALUE!</v>
      </c>
      <c r="H998" s="236" t="e">
        <f>MID(Заполните_Список!$F908,FIND(" ",Заполните_Список!$F908,1)+1,(FIND(" ",Заполните_Список!$F908,FIND(" ",Заполните_Список!$F908,1)+1)-FIND(" ",Заполните_Список!$F908,1))-1)</f>
        <v>#VALUE!</v>
      </c>
      <c r="I998" s="236" t="e">
        <f>RIGHT(Заполните_Список!$F908,LEN(Заполните_Список!$F908)-(FIND(" ",Заполните_Список!$F908,FIND(" ",Заполните_Список!$F908,1)+1)))</f>
        <v>#VALUE!</v>
      </c>
      <c r="J998" s="236"/>
      <c r="K998" s="347"/>
      <c r="L998" s="236"/>
      <c r="M998" s="236">
        <f>Заполните_Список!L908</f>
        <v>0</v>
      </c>
      <c r="N998" s="259" t="str">
        <f t="shared" si="50"/>
        <v/>
      </c>
      <c r="O998" s="236">
        <f>Заполните_Список!I908</f>
        <v>0</v>
      </c>
      <c r="P998" s="243"/>
      <c r="Q998" s="243"/>
      <c r="R998" s="243"/>
      <c r="S998" s="243"/>
      <c r="T998" s="236">
        <f>Заполните_Список!N907</f>
        <v>0</v>
      </c>
      <c r="U998" s="236">
        <f>Заполните_Список!O907</f>
        <v>0</v>
      </c>
      <c r="V998" s="236">
        <f>Заполните_Список!P907</f>
        <v>0</v>
      </c>
      <c r="W998" s="236">
        <f>Заполните_Список!Q907</f>
        <v>0</v>
      </c>
      <c r="X998" s="236">
        <f>Заполните_Список!R907</f>
        <v>0</v>
      </c>
      <c r="Y998" s="236">
        <f>Заполните_Список!S907</f>
        <v>0</v>
      </c>
      <c r="Z998" s="236">
        <f>Заполните_Список!T907</f>
        <v>0</v>
      </c>
      <c r="AA998" s="236">
        <f>Заполните_Список!U907</f>
        <v>0</v>
      </c>
      <c r="AB998" s="236">
        <f>Заполните_Список!V907</f>
        <v>0</v>
      </c>
      <c r="AC998" s="236">
        <f>Заполните_Список!W907</f>
        <v>0</v>
      </c>
      <c r="AD998" s="236">
        <f>Заполните_Список!X907</f>
        <v>0</v>
      </c>
      <c r="AE998" s="236">
        <f>Заполните_Список!Y907</f>
        <v>0</v>
      </c>
      <c r="AF998" s="236">
        <f>Заполните_Список!Z907</f>
        <v>0</v>
      </c>
      <c r="AG998" s="236">
        <f>Заполните_Список!AA907</f>
        <v>0</v>
      </c>
      <c r="AH998" s="236">
        <f>Заполните_Список!AB907</f>
        <v>0</v>
      </c>
      <c r="AI998" s="236">
        <f>Заполните_Список!AC907</f>
        <v>0</v>
      </c>
      <c r="AJ998" s="236">
        <f>Заполните_Список!AD907</f>
        <v>0</v>
      </c>
      <c r="AK998" s="236">
        <f>Заполните_Список!AE907</f>
        <v>0</v>
      </c>
      <c r="AL998" s="236">
        <f>Заполните_Список!AF907</f>
        <v>0</v>
      </c>
      <c r="AM998" s="236">
        <f>Заполните_Список!AG907</f>
        <v>0</v>
      </c>
      <c r="AN998" s="236">
        <f>Заполните_Список!AH907</f>
        <v>0</v>
      </c>
      <c r="AO998" s="236">
        <f>Заполните_Список!AI907</f>
        <v>0</v>
      </c>
      <c r="AP998" s="236">
        <f>Заполните_Список!AJ907</f>
        <v>0</v>
      </c>
      <c r="AQ998" s="236">
        <f>Заполните_Список!AK907</f>
        <v>0</v>
      </c>
    </row>
    <row r="999" spans="1:43" ht="18.75" customHeight="1">
      <c r="A999" s="243">
        <f>Заполните_Список!$B908</f>
        <v>996</v>
      </c>
      <c r="B999" s="244">
        <f>Заполните_Список!$C909</f>
        <v>0</v>
      </c>
      <c r="C999" s="258" t="str">
        <f t="shared" si="48"/>
        <v/>
      </c>
      <c r="D999" s="244">
        <f>Заполните_Список!$G909</f>
        <v>0</v>
      </c>
      <c r="E999" s="236"/>
      <c r="F999" s="243">
        <f t="shared" si="49"/>
        <v>996</v>
      </c>
      <c r="G999" s="236" t="e">
        <f>LEFT(Заполните_Список!$F909,FIND(" ",Заполните_Список!$F909,1)-1)</f>
        <v>#VALUE!</v>
      </c>
      <c r="H999" s="236" t="e">
        <f>MID(Заполните_Список!$F909,FIND(" ",Заполните_Список!$F909,1)+1,(FIND(" ",Заполните_Список!$F909,FIND(" ",Заполните_Список!$F909,1)+1)-FIND(" ",Заполните_Список!$F909,1))-1)</f>
        <v>#VALUE!</v>
      </c>
      <c r="I999" s="236" t="e">
        <f>RIGHT(Заполните_Список!$F909,LEN(Заполните_Список!$F909)-(FIND(" ",Заполните_Список!$F909,FIND(" ",Заполните_Список!$F909,1)+1)))</f>
        <v>#VALUE!</v>
      </c>
      <c r="J999" s="236"/>
      <c r="K999" s="347"/>
      <c r="L999" s="236"/>
      <c r="M999" s="236">
        <f>Заполните_Список!L909</f>
        <v>0</v>
      </c>
      <c r="N999" s="259" t="str">
        <f t="shared" si="50"/>
        <v/>
      </c>
      <c r="O999" s="236">
        <f>Заполните_Список!I909</f>
        <v>0</v>
      </c>
      <c r="P999" s="243"/>
      <c r="Q999" s="243"/>
      <c r="R999" s="243"/>
      <c r="S999" s="243"/>
      <c r="T999" s="236">
        <f>Заполните_Список!N908</f>
        <v>0</v>
      </c>
      <c r="U999" s="236">
        <f>Заполните_Список!O908</f>
        <v>0</v>
      </c>
      <c r="V999" s="236">
        <f>Заполните_Список!P908</f>
        <v>0</v>
      </c>
      <c r="W999" s="236">
        <f>Заполните_Список!Q908</f>
        <v>0</v>
      </c>
      <c r="X999" s="236">
        <f>Заполните_Список!R908</f>
        <v>0</v>
      </c>
      <c r="Y999" s="236">
        <f>Заполните_Список!S908</f>
        <v>0</v>
      </c>
      <c r="Z999" s="236">
        <f>Заполните_Список!T908</f>
        <v>0</v>
      </c>
      <c r="AA999" s="236">
        <f>Заполните_Список!U908</f>
        <v>0</v>
      </c>
      <c r="AB999" s="236">
        <f>Заполните_Список!V908</f>
        <v>0</v>
      </c>
      <c r="AC999" s="236">
        <f>Заполните_Список!W908</f>
        <v>0</v>
      </c>
      <c r="AD999" s="236">
        <f>Заполните_Список!X908</f>
        <v>0</v>
      </c>
      <c r="AE999" s="236">
        <f>Заполните_Список!Y908</f>
        <v>0</v>
      </c>
      <c r="AF999" s="236">
        <f>Заполните_Список!Z908</f>
        <v>0</v>
      </c>
      <c r="AG999" s="236">
        <f>Заполните_Список!AA908</f>
        <v>0</v>
      </c>
      <c r="AH999" s="236">
        <f>Заполните_Список!AB908</f>
        <v>0</v>
      </c>
      <c r="AI999" s="236">
        <f>Заполните_Список!AC908</f>
        <v>0</v>
      </c>
      <c r="AJ999" s="236">
        <f>Заполните_Список!AD908</f>
        <v>0</v>
      </c>
      <c r="AK999" s="236">
        <f>Заполните_Список!AE908</f>
        <v>0</v>
      </c>
      <c r="AL999" s="236">
        <f>Заполните_Список!AF908</f>
        <v>0</v>
      </c>
      <c r="AM999" s="236">
        <f>Заполните_Список!AG908</f>
        <v>0</v>
      </c>
      <c r="AN999" s="236">
        <f>Заполните_Список!AH908</f>
        <v>0</v>
      </c>
      <c r="AO999" s="236">
        <f>Заполните_Список!AI908</f>
        <v>0</v>
      </c>
      <c r="AP999" s="236">
        <f>Заполните_Список!AJ908</f>
        <v>0</v>
      </c>
      <c r="AQ999" s="236">
        <f>Заполните_Список!AK908</f>
        <v>0</v>
      </c>
    </row>
  </sheetData>
  <sheetProtection formatCells="0" formatColumns="0" formatRows="0" insertRows="0" deleteRows="0" sort="0" autoFilter="0"/>
  <autoFilter ref="A3:AQ3"/>
  <conditionalFormatting sqref="B4:B999">
    <cfRule type="expression" dxfId="54" priority="32">
      <formula>"$B4=$AN4"</formula>
    </cfRule>
  </conditionalFormatting>
  <conditionalFormatting sqref="H4:H5">
    <cfRule type="duplicateValues" dxfId="53" priority="29"/>
  </conditionalFormatting>
  <conditionalFormatting sqref="I4:I5">
    <cfRule type="duplicateValues" dxfId="52" priority="28"/>
  </conditionalFormatting>
  <conditionalFormatting sqref="G4:G5">
    <cfRule type="duplicateValues" dxfId="51" priority="89"/>
  </conditionalFormatting>
  <conditionalFormatting sqref="J4 J7:J999">
    <cfRule type="cellIs" dxfId="50" priority="18" operator="equal">
      <formula>"м"</formula>
    </cfRule>
    <cfRule type="cellIs" dxfId="49" priority="19" operator="equal">
      <formula>"ж"</formula>
    </cfRule>
  </conditionalFormatting>
  <conditionalFormatting sqref="J5:J6">
    <cfRule type="cellIs" dxfId="48" priority="16" operator="equal">
      <formula>"м"</formula>
    </cfRule>
    <cfRule type="cellIs" dxfId="47" priority="17" operator="equal">
      <formula>"ж"</formula>
    </cfRule>
  </conditionalFormatting>
  <conditionalFormatting sqref="H18:H999">
    <cfRule type="duplicateValues" dxfId="46" priority="8"/>
  </conditionalFormatting>
  <conditionalFormatting sqref="I18:I999">
    <cfRule type="duplicateValues" dxfId="45" priority="7"/>
  </conditionalFormatting>
  <conditionalFormatting sqref="G18:G999">
    <cfRule type="duplicateValues" dxfId="44" priority="9"/>
  </conditionalFormatting>
  <conditionalFormatting sqref="H6">
    <cfRule type="duplicateValues" dxfId="43" priority="2"/>
  </conditionalFormatting>
  <conditionalFormatting sqref="I6">
    <cfRule type="duplicateValues" dxfId="42" priority="1"/>
  </conditionalFormatting>
  <conditionalFormatting sqref="G6">
    <cfRule type="duplicateValues" dxfId="41" priority="3"/>
  </conditionalFormatting>
  <conditionalFormatting sqref="H7:H17">
    <cfRule type="duplicateValues" dxfId="40" priority="96"/>
  </conditionalFormatting>
  <conditionalFormatting sqref="I7:I17">
    <cfRule type="duplicateValues" dxfId="39" priority="98"/>
  </conditionalFormatting>
  <conditionalFormatting sqref="G7:G17">
    <cfRule type="duplicateValues" dxfId="38" priority="100"/>
  </conditionalFormatting>
  <dataValidations count="6">
    <dataValidation type="list" allowBlank="1" showInputMessage="1" showErrorMessage="1" prompt="в Помощь!!!_x000a_Используйте справочник - желтый лист" sqref="B4:B999">
      <formula1>kod</formula1>
    </dataValidation>
    <dataValidation type="list" allowBlank="1" showInputMessage="1" showErrorMessage="1" promptTitle="в Помощь!!!" prompt="используйте справочник - желтый лист" sqref="D4:D999">
      <formula1>oo_1</formula1>
    </dataValidation>
    <dataValidation type="list" allowBlank="1" showInputMessage="1" showErrorMessage="1" sqref="O4:O999">
      <formula1>class</formula1>
    </dataValidation>
    <dataValidation type="list" allowBlank="1" showInputMessage="1" showErrorMessage="1" sqref="L4:M999">
      <formula1>danet</formula1>
    </dataValidation>
    <dataValidation type="list" allowBlank="1" showInputMessage="1" showErrorMessage="1" sqref="T4:AQ999">
      <formula1>uchastie</formula1>
    </dataValidation>
    <dataValidation type="list" allowBlank="1" showInputMessage="1" showErrorMessage="1" sqref="J4:J999">
      <formula1>gender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N735"/>
  <sheetViews>
    <sheetView workbookViewId="0">
      <selection activeCell="K12" sqref="K12"/>
    </sheetView>
  </sheetViews>
  <sheetFormatPr defaultRowHeight="15"/>
  <cols>
    <col min="1" max="1" width="11.5703125" style="11" customWidth="1"/>
    <col min="2" max="2" width="37" style="11" customWidth="1"/>
    <col min="3" max="3" width="9.140625" style="11"/>
    <col min="4" max="4" width="4.140625" style="11" bestFit="1" customWidth="1"/>
    <col min="5" max="5" width="5.42578125" style="11" customWidth="1"/>
    <col min="6" max="6" width="20.7109375" style="11" bestFit="1" customWidth="1"/>
    <col min="7" max="7" width="9.140625" style="11"/>
    <col min="8" max="8" width="13.42578125" style="11" customWidth="1"/>
    <col min="9" max="10" width="9.140625" style="11"/>
    <col min="11" max="11" width="9.140625" style="148"/>
    <col min="12" max="12" width="13.42578125" style="11" customWidth="1"/>
    <col min="13" max="13" width="31.85546875" style="11" customWidth="1"/>
    <col min="14" max="14" width="27.5703125" style="11" customWidth="1"/>
    <col min="15" max="16384" width="9.140625" style="11"/>
  </cols>
  <sheetData>
    <row r="1" spans="1:14" ht="40.5">
      <c r="A1" s="5">
        <v>101</v>
      </c>
      <c r="B1" s="160" t="s">
        <v>65</v>
      </c>
      <c r="D1" s="11" t="s">
        <v>90</v>
      </c>
      <c r="F1" s="11" t="s">
        <v>93</v>
      </c>
      <c r="H1" s="11" t="s">
        <v>218</v>
      </c>
      <c r="I1" s="11" t="s">
        <v>970</v>
      </c>
      <c r="J1" s="11">
        <v>4</v>
      </c>
      <c r="L1" s="11">
        <v>10001</v>
      </c>
      <c r="M1" s="11" t="s">
        <v>233</v>
      </c>
      <c r="N1" s="11" t="s">
        <v>971</v>
      </c>
    </row>
    <row r="2" spans="1:14" ht="40.5">
      <c r="A2" s="5">
        <v>102</v>
      </c>
      <c r="B2" s="160" t="s">
        <v>200</v>
      </c>
      <c r="F2" s="11" t="s">
        <v>94</v>
      </c>
      <c r="H2" s="11" t="s">
        <v>219</v>
      </c>
      <c r="I2" s="11" t="s">
        <v>972</v>
      </c>
      <c r="J2" s="11">
        <v>5</v>
      </c>
      <c r="L2" s="11">
        <v>10002</v>
      </c>
      <c r="M2" s="11" t="s">
        <v>234</v>
      </c>
      <c r="N2" s="11" t="s">
        <v>973</v>
      </c>
    </row>
    <row r="3" spans="1:14" ht="40.5">
      <c r="A3" s="5">
        <v>103</v>
      </c>
      <c r="B3" s="160" t="s">
        <v>201</v>
      </c>
      <c r="F3" s="11" t="s">
        <v>95</v>
      </c>
      <c r="H3" s="11" t="s">
        <v>220</v>
      </c>
      <c r="J3" s="11">
        <v>6</v>
      </c>
      <c r="L3" s="11">
        <v>10003</v>
      </c>
      <c r="M3" s="11" t="s">
        <v>235</v>
      </c>
      <c r="N3" s="11" t="s">
        <v>974</v>
      </c>
    </row>
    <row r="4" spans="1:14" ht="20.25">
      <c r="A4" s="5">
        <v>104</v>
      </c>
      <c r="B4" s="160" t="s">
        <v>66</v>
      </c>
      <c r="D4" s="11" t="s">
        <v>90</v>
      </c>
      <c r="J4" s="11">
        <v>7</v>
      </c>
      <c r="L4" s="11">
        <v>10004</v>
      </c>
      <c r="M4" s="11" t="s">
        <v>236</v>
      </c>
      <c r="N4" s="11" t="s">
        <v>975</v>
      </c>
    </row>
    <row r="5" spans="1:14" ht="20.25">
      <c r="A5" s="5">
        <v>105</v>
      </c>
      <c r="B5" s="160" t="s">
        <v>67</v>
      </c>
      <c r="D5" s="11" t="s">
        <v>91</v>
      </c>
      <c r="J5" s="11">
        <v>8</v>
      </c>
      <c r="L5" s="11">
        <v>10005</v>
      </c>
      <c r="M5" s="11" t="s">
        <v>237</v>
      </c>
      <c r="N5" s="11" t="s">
        <v>976</v>
      </c>
    </row>
    <row r="6" spans="1:14" ht="40.5">
      <c r="A6" s="5">
        <v>106</v>
      </c>
      <c r="B6" s="160" t="s">
        <v>68</v>
      </c>
      <c r="J6" s="11">
        <v>9</v>
      </c>
      <c r="L6" s="11">
        <v>10006</v>
      </c>
      <c r="M6" s="11" t="s">
        <v>238</v>
      </c>
      <c r="N6" s="11" t="s">
        <v>977</v>
      </c>
    </row>
    <row r="7" spans="1:14" ht="40.5">
      <c r="A7" s="5">
        <v>107</v>
      </c>
      <c r="B7" s="270" t="s">
        <v>202</v>
      </c>
      <c r="J7" s="11">
        <v>10</v>
      </c>
      <c r="L7" s="11">
        <v>10007</v>
      </c>
      <c r="M7" s="11" t="s">
        <v>239</v>
      </c>
      <c r="N7" s="11" t="s">
        <v>978</v>
      </c>
    </row>
    <row r="8" spans="1:14" ht="40.5">
      <c r="A8" s="5">
        <v>108</v>
      </c>
      <c r="B8" s="160" t="s">
        <v>203</v>
      </c>
      <c r="J8" s="11">
        <v>11</v>
      </c>
      <c r="L8" s="11">
        <v>10008</v>
      </c>
      <c r="M8" s="11" t="s">
        <v>240</v>
      </c>
      <c r="N8" s="11" t="s">
        <v>979</v>
      </c>
    </row>
    <row r="9" spans="1:14" ht="20.25">
      <c r="A9" s="5">
        <v>109</v>
      </c>
      <c r="B9" s="160" t="s">
        <v>69</v>
      </c>
      <c r="L9" s="11">
        <v>10009</v>
      </c>
      <c r="M9" s="11" t="s">
        <v>241</v>
      </c>
      <c r="N9" s="11" t="s">
        <v>980</v>
      </c>
    </row>
    <row r="10" spans="1:14" ht="40.5">
      <c r="A10" s="5">
        <v>110</v>
      </c>
      <c r="B10" s="160" t="s">
        <v>70</v>
      </c>
      <c r="L10" s="11">
        <v>10010</v>
      </c>
      <c r="M10" s="11" t="s">
        <v>242</v>
      </c>
      <c r="N10" s="11" t="s">
        <v>981</v>
      </c>
    </row>
    <row r="11" spans="1:14" ht="40.5">
      <c r="A11" s="5">
        <v>112</v>
      </c>
      <c r="B11" s="270" t="s">
        <v>204</v>
      </c>
      <c r="L11" s="11">
        <v>10011</v>
      </c>
      <c r="M11" s="11" t="s">
        <v>243</v>
      </c>
      <c r="N11" s="11" t="s">
        <v>982</v>
      </c>
    </row>
    <row r="12" spans="1:14" ht="40.5">
      <c r="A12" s="5">
        <v>113</v>
      </c>
      <c r="B12" s="160" t="s">
        <v>71</v>
      </c>
      <c r="L12" s="11">
        <v>10012</v>
      </c>
      <c r="M12" s="11" t="s">
        <v>244</v>
      </c>
      <c r="N12" s="11" t="s">
        <v>983</v>
      </c>
    </row>
    <row r="13" spans="1:14" ht="40.5">
      <c r="A13" s="5">
        <v>114</v>
      </c>
      <c r="B13" s="160" t="s">
        <v>205</v>
      </c>
      <c r="L13" s="277">
        <v>10013</v>
      </c>
      <c r="M13" s="11" t="s">
        <v>707</v>
      </c>
      <c r="N13" s="11" t="s">
        <v>971</v>
      </c>
    </row>
    <row r="14" spans="1:14" ht="40.5">
      <c r="A14" s="5">
        <v>115</v>
      </c>
      <c r="B14" s="270" t="s">
        <v>984</v>
      </c>
      <c r="L14" s="11">
        <v>10014</v>
      </c>
      <c r="M14" s="11" t="s">
        <v>245</v>
      </c>
      <c r="N14" s="11" t="s">
        <v>985</v>
      </c>
    </row>
    <row r="15" spans="1:14" ht="20.25">
      <c r="A15" s="5">
        <v>116</v>
      </c>
      <c r="B15" s="341" t="s">
        <v>986</v>
      </c>
      <c r="L15" s="277">
        <v>10015</v>
      </c>
      <c r="M15" s="11" t="s">
        <v>696</v>
      </c>
      <c r="N15" s="11" t="s">
        <v>987</v>
      </c>
    </row>
    <row r="16" spans="1:14" ht="40.5">
      <c r="A16" s="5">
        <v>117</v>
      </c>
      <c r="B16" s="160" t="s">
        <v>73</v>
      </c>
      <c r="L16" s="11">
        <v>10016</v>
      </c>
      <c r="M16" s="11" t="s">
        <v>246</v>
      </c>
      <c r="N16" s="11" t="s">
        <v>988</v>
      </c>
    </row>
    <row r="17" spans="1:14" ht="40.5">
      <c r="A17" s="5">
        <v>118</v>
      </c>
      <c r="B17" s="160" t="s">
        <v>134</v>
      </c>
      <c r="L17" s="11">
        <v>10017</v>
      </c>
      <c r="M17" s="11" t="s">
        <v>247</v>
      </c>
      <c r="N17" s="11" t="s">
        <v>989</v>
      </c>
    </row>
    <row r="18" spans="1:14" ht="40.5">
      <c r="A18" s="5">
        <v>120</v>
      </c>
      <c r="B18" s="341" t="s">
        <v>207</v>
      </c>
      <c r="L18" s="11">
        <v>20001</v>
      </c>
      <c r="M18" s="11" t="s">
        <v>259</v>
      </c>
      <c r="N18" s="11" t="s">
        <v>990</v>
      </c>
    </row>
    <row r="19" spans="1:14" ht="40.5">
      <c r="A19" s="5">
        <v>121</v>
      </c>
      <c r="B19" s="160" t="s">
        <v>74</v>
      </c>
      <c r="L19" s="11">
        <v>20002</v>
      </c>
      <c r="M19" s="11" t="s">
        <v>260</v>
      </c>
      <c r="N19" s="11" t="s">
        <v>991</v>
      </c>
    </row>
    <row r="20" spans="1:14" ht="40.5">
      <c r="A20" s="5">
        <v>122</v>
      </c>
      <c r="B20" s="160" t="s">
        <v>992</v>
      </c>
      <c r="L20" s="277">
        <v>20003</v>
      </c>
      <c r="M20" s="11" t="s">
        <v>710</v>
      </c>
      <c r="N20" s="11" t="s">
        <v>993</v>
      </c>
    </row>
    <row r="21" spans="1:14" ht="40.5">
      <c r="A21" s="5">
        <v>123</v>
      </c>
      <c r="B21" s="160" t="s">
        <v>76</v>
      </c>
      <c r="L21" s="11">
        <v>20004</v>
      </c>
      <c r="M21" s="11" t="s">
        <v>261</v>
      </c>
      <c r="N21" s="11" t="s">
        <v>994</v>
      </c>
    </row>
    <row r="22" spans="1:14" ht="40.5">
      <c r="A22" s="5">
        <v>124</v>
      </c>
      <c r="B22" s="160" t="s">
        <v>135</v>
      </c>
      <c r="L22" s="11">
        <v>20005</v>
      </c>
      <c r="M22" s="11" t="s">
        <v>262</v>
      </c>
      <c r="N22" s="11" t="s">
        <v>995</v>
      </c>
    </row>
    <row r="23" spans="1:14" ht="40.5">
      <c r="A23" s="5">
        <v>125</v>
      </c>
      <c r="B23" s="160" t="s">
        <v>208</v>
      </c>
      <c r="L23" s="11">
        <v>20006</v>
      </c>
      <c r="M23" s="11" t="s">
        <v>263</v>
      </c>
      <c r="N23" s="11" t="s">
        <v>996</v>
      </c>
    </row>
    <row r="24" spans="1:14" ht="40.5">
      <c r="A24" s="5">
        <v>126</v>
      </c>
      <c r="B24" s="160" t="s">
        <v>136</v>
      </c>
      <c r="L24" s="11">
        <v>20007</v>
      </c>
      <c r="M24" s="11" t="s">
        <v>264</v>
      </c>
      <c r="N24" s="11" t="s">
        <v>997</v>
      </c>
    </row>
    <row r="25" spans="1:14" ht="40.5">
      <c r="A25" s="5">
        <v>127</v>
      </c>
      <c r="B25" s="160" t="s">
        <v>77</v>
      </c>
      <c r="L25" s="11">
        <v>20008</v>
      </c>
      <c r="M25" s="11" t="s">
        <v>265</v>
      </c>
      <c r="N25" s="11" t="s">
        <v>998</v>
      </c>
    </row>
    <row r="26" spans="1:14" ht="40.5">
      <c r="A26" s="5">
        <v>128</v>
      </c>
      <c r="B26" s="160" t="s">
        <v>78</v>
      </c>
      <c r="L26" s="11">
        <v>20009</v>
      </c>
      <c r="M26" s="11" t="s">
        <v>266</v>
      </c>
      <c r="N26" s="11" t="s">
        <v>999</v>
      </c>
    </row>
    <row r="27" spans="1:14" ht="40.5">
      <c r="A27" s="5">
        <v>129</v>
      </c>
      <c r="B27" s="160" t="s">
        <v>79</v>
      </c>
      <c r="L27" s="11">
        <v>20010</v>
      </c>
      <c r="M27" s="11" t="s">
        <v>267</v>
      </c>
      <c r="N27" s="11" t="s">
        <v>1000</v>
      </c>
    </row>
    <row r="28" spans="1:14" ht="40.5">
      <c r="A28" s="5">
        <v>130</v>
      </c>
      <c r="B28" s="160" t="s">
        <v>80</v>
      </c>
      <c r="L28" s="11">
        <v>30001</v>
      </c>
      <c r="M28" s="11" t="s">
        <v>268</v>
      </c>
      <c r="N28" s="11" t="s">
        <v>1001</v>
      </c>
    </row>
    <row r="29" spans="1:14" ht="40.5">
      <c r="A29" s="5">
        <v>131</v>
      </c>
      <c r="B29" s="160" t="s">
        <v>137</v>
      </c>
      <c r="L29" s="11">
        <v>30002</v>
      </c>
      <c r="M29" s="11" t="s">
        <v>269</v>
      </c>
      <c r="N29" s="11" t="s">
        <v>1002</v>
      </c>
    </row>
    <row r="30" spans="1:14" ht="40.5">
      <c r="A30" s="5">
        <v>133</v>
      </c>
      <c r="B30" s="160" t="s">
        <v>81</v>
      </c>
      <c r="L30" s="11">
        <v>30003</v>
      </c>
      <c r="M30" s="11" t="s">
        <v>270</v>
      </c>
      <c r="N30" s="11" t="s">
        <v>1003</v>
      </c>
    </row>
    <row r="31" spans="1:14" ht="40.5">
      <c r="A31" s="5">
        <v>134</v>
      </c>
      <c r="B31" s="160" t="s">
        <v>82</v>
      </c>
      <c r="L31" s="11">
        <v>30004</v>
      </c>
      <c r="M31" s="11" t="s">
        <v>271</v>
      </c>
      <c r="N31" s="11" t="s">
        <v>1004</v>
      </c>
    </row>
    <row r="32" spans="1:14" ht="40.5">
      <c r="A32" s="5">
        <v>135</v>
      </c>
      <c r="B32" s="160" t="s">
        <v>922</v>
      </c>
      <c r="L32" s="11">
        <v>30005</v>
      </c>
      <c r="M32" s="11" t="s">
        <v>272</v>
      </c>
      <c r="N32" s="11" t="s">
        <v>1005</v>
      </c>
    </row>
    <row r="33" spans="1:14" ht="40.5">
      <c r="A33" s="5">
        <v>136</v>
      </c>
      <c r="B33" s="160" t="s">
        <v>138</v>
      </c>
      <c r="L33" s="11">
        <v>30006</v>
      </c>
      <c r="M33" s="11" t="s">
        <v>273</v>
      </c>
      <c r="N33" s="11" t="s">
        <v>1006</v>
      </c>
    </row>
    <row r="34" spans="1:14" ht="40.5">
      <c r="A34" s="5">
        <v>137</v>
      </c>
      <c r="B34" s="160" t="s">
        <v>209</v>
      </c>
      <c r="L34" s="11">
        <v>30007</v>
      </c>
      <c r="M34" s="11" t="s">
        <v>274</v>
      </c>
      <c r="N34" s="11" t="s">
        <v>1007</v>
      </c>
    </row>
    <row r="35" spans="1:14" ht="20.25">
      <c r="A35" s="5">
        <v>138</v>
      </c>
      <c r="B35" s="160" t="s">
        <v>83</v>
      </c>
      <c r="L35" s="11">
        <v>30008</v>
      </c>
      <c r="M35" s="11" t="s">
        <v>275</v>
      </c>
      <c r="N35" s="11" t="s">
        <v>1008</v>
      </c>
    </row>
    <row r="36" spans="1:14" ht="20.25">
      <c r="A36" s="5">
        <v>139</v>
      </c>
      <c r="B36" s="160" t="s">
        <v>1009</v>
      </c>
      <c r="L36" s="11">
        <v>30009</v>
      </c>
      <c r="M36" s="11" t="s">
        <v>276</v>
      </c>
      <c r="N36" s="11" t="s">
        <v>1010</v>
      </c>
    </row>
    <row r="37" spans="1:14" ht="40.5">
      <c r="A37" s="5">
        <v>140</v>
      </c>
      <c r="B37" s="160" t="s">
        <v>84</v>
      </c>
      <c r="L37" s="11">
        <v>30010</v>
      </c>
      <c r="M37" s="11" t="s">
        <v>277</v>
      </c>
      <c r="N37" s="11" t="s">
        <v>1011</v>
      </c>
    </row>
    <row r="38" spans="1:14" ht="40.5">
      <c r="A38" s="5">
        <v>141</v>
      </c>
      <c r="B38" s="160" t="s">
        <v>211</v>
      </c>
      <c r="L38" s="11">
        <v>30011</v>
      </c>
      <c r="M38" s="11" t="s">
        <v>278</v>
      </c>
      <c r="N38" s="11" t="s">
        <v>1012</v>
      </c>
    </row>
    <row r="39" spans="1:14" ht="20.25">
      <c r="A39" s="5">
        <v>142</v>
      </c>
      <c r="B39" s="160" t="s">
        <v>85</v>
      </c>
      <c r="L39" s="11">
        <v>30012</v>
      </c>
      <c r="M39" s="11" t="s">
        <v>279</v>
      </c>
      <c r="N39" s="11" t="s">
        <v>1013</v>
      </c>
    </row>
    <row r="40" spans="1:14" ht="20.25">
      <c r="A40" s="5">
        <v>143</v>
      </c>
      <c r="B40" s="160" t="s">
        <v>86</v>
      </c>
      <c r="L40" s="11">
        <v>30013</v>
      </c>
      <c r="M40" s="11" t="s">
        <v>280</v>
      </c>
      <c r="N40" s="11" t="s">
        <v>1014</v>
      </c>
    </row>
    <row r="41" spans="1:14" ht="40.5">
      <c r="A41" s="272">
        <v>969</v>
      </c>
      <c r="B41" s="270" t="s">
        <v>87</v>
      </c>
      <c r="L41" s="11">
        <v>30014</v>
      </c>
      <c r="M41" s="11" t="s">
        <v>281</v>
      </c>
      <c r="N41" s="11" t="s">
        <v>1015</v>
      </c>
    </row>
    <row r="42" spans="1:14" ht="60.75">
      <c r="A42" s="273" t="s">
        <v>221</v>
      </c>
      <c r="B42" s="274" t="s">
        <v>213</v>
      </c>
      <c r="L42" s="11">
        <v>40001</v>
      </c>
      <c r="M42" s="11" t="s">
        <v>282</v>
      </c>
      <c r="N42" s="11" t="s">
        <v>1016</v>
      </c>
    </row>
    <row r="43" spans="1:14" ht="40.5">
      <c r="A43" s="5">
        <v>969</v>
      </c>
      <c r="B43" s="160" t="s">
        <v>87</v>
      </c>
      <c r="L43" s="11">
        <v>40002</v>
      </c>
      <c r="M43" s="11" t="s">
        <v>283</v>
      </c>
      <c r="N43" s="11" t="s">
        <v>1017</v>
      </c>
    </row>
    <row r="44" spans="1:14">
      <c r="L44" s="11">
        <v>40003</v>
      </c>
      <c r="M44" s="11" t="s">
        <v>284</v>
      </c>
      <c r="N44" s="11" t="s">
        <v>1018</v>
      </c>
    </row>
    <row r="45" spans="1:14">
      <c r="L45" s="11">
        <v>40004</v>
      </c>
      <c r="M45" s="11" t="s">
        <v>285</v>
      </c>
      <c r="N45" s="11" t="s">
        <v>1019</v>
      </c>
    </row>
    <row r="46" spans="1:14">
      <c r="L46" s="277">
        <v>40005</v>
      </c>
      <c r="M46" s="11" t="s">
        <v>708</v>
      </c>
      <c r="N46" s="11" t="s">
        <v>1020</v>
      </c>
    </row>
    <row r="47" spans="1:14">
      <c r="L47" s="11">
        <v>40006</v>
      </c>
      <c r="M47" s="11" t="s">
        <v>286</v>
      </c>
      <c r="N47" s="11" t="s">
        <v>1021</v>
      </c>
    </row>
    <row r="48" spans="1:14">
      <c r="L48" s="11">
        <v>40007</v>
      </c>
      <c r="M48" s="11" t="s">
        <v>287</v>
      </c>
      <c r="N48" s="11" t="s">
        <v>1022</v>
      </c>
    </row>
    <row r="49" spans="12:14">
      <c r="L49" s="11">
        <v>40008</v>
      </c>
      <c r="M49" s="11" t="s">
        <v>288</v>
      </c>
      <c r="N49" s="11" t="s">
        <v>1023</v>
      </c>
    </row>
    <row r="50" spans="12:14">
      <c r="L50" s="11">
        <v>40009</v>
      </c>
      <c r="M50" s="11" t="s">
        <v>289</v>
      </c>
      <c r="N50" s="11" t="s">
        <v>1024</v>
      </c>
    </row>
    <row r="51" spans="12:14">
      <c r="L51" s="11">
        <v>40010</v>
      </c>
      <c r="M51" s="11" t="s">
        <v>276</v>
      </c>
      <c r="N51" s="11" t="s">
        <v>1025</v>
      </c>
    </row>
    <row r="52" spans="12:14">
      <c r="L52" s="11">
        <v>40011</v>
      </c>
      <c r="M52" s="11" t="s">
        <v>290</v>
      </c>
      <c r="N52" s="11" t="s">
        <v>1026</v>
      </c>
    </row>
    <row r="53" spans="12:14">
      <c r="L53" s="11">
        <v>40012</v>
      </c>
      <c r="M53" s="11" t="s">
        <v>291</v>
      </c>
      <c r="N53" s="11" t="s">
        <v>1027</v>
      </c>
    </row>
    <row r="54" spans="12:14">
      <c r="L54" s="11">
        <v>40014</v>
      </c>
      <c r="M54" s="11" t="s">
        <v>292</v>
      </c>
      <c r="N54" s="11" t="s">
        <v>1028</v>
      </c>
    </row>
    <row r="55" spans="12:14">
      <c r="L55" s="11">
        <v>40015</v>
      </c>
      <c r="M55" s="11" t="s">
        <v>293</v>
      </c>
      <c r="N55" s="11" t="s">
        <v>1029</v>
      </c>
    </row>
    <row r="56" spans="12:14">
      <c r="L56" s="11">
        <v>40016</v>
      </c>
      <c r="M56" s="11" t="s">
        <v>294</v>
      </c>
      <c r="N56" s="11" t="s">
        <v>1030</v>
      </c>
    </row>
    <row r="57" spans="12:14">
      <c r="L57" s="11">
        <v>40017</v>
      </c>
      <c r="M57" s="11" t="s">
        <v>295</v>
      </c>
      <c r="N57" s="11" t="s">
        <v>1031</v>
      </c>
    </row>
    <row r="58" spans="12:14">
      <c r="L58" s="11">
        <v>40018</v>
      </c>
      <c r="M58" s="11" t="s">
        <v>296</v>
      </c>
      <c r="N58" s="11" t="s">
        <v>1032</v>
      </c>
    </row>
    <row r="59" spans="12:14">
      <c r="L59" s="11">
        <v>40019</v>
      </c>
      <c r="M59" s="11" t="s">
        <v>297</v>
      </c>
      <c r="N59" s="11" t="s">
        <v>1033</v>
      </c>
    </row>
    <row r="60" spans="12:14">
      <c r="L60" s="11">
        <v>40020</v>
      </c>
      <c r="M60" s="11" t="s">
        <v>298</v>
      </c>
      <c r="N60" s="11" t="s">
        <v>1034</v>
      </c>
    </row>
    <row r="61" spans="12:14">
      <c r="L61" s="11">
        <v>40021</v>
      </c>
      <c r="M61" s="11" t="s">
        <v>299</v>
      </c>
      <c r="N61" s="11" t="s">
        <v>1035</v>
      </c>
    </row>
    <row r="62" spans="12:14">
      <c r="L62" s="11">
        <v>40022</v>
      </c>
      <c r="M62" s="11" t="s">
        <v>300</v>
      </c>
      <c r="N62" s="11" t="s">
        <v>1036</v>
      </c>
    </row>
    <row r="63" spans="12:14">
      <c r="L63" s="11">
        <v>40023</v>
      </c>
      <c r="M63" s="11" t="s">
        <v>301</v>
      </c>
      <c r="N63" s="11" t="s">
        <v>1037</v>
      </c>
    </row>
    <row r="64" spans="12:14">
      <c r="L64" s="11">
        <v>40024</v>
      </c>
      <c r="M64" s="11" t="s">
        <v>302</v>
      </c>
      <c r="N64" s="11" t="s">
        <v>1038</v>
      </c>
    </row>
    <row r="65" spans="12:14">
      <c r="L65" s="11">
        <v>40025</v>
      </c>
      <c r="M65" s="11" t="s">
        <v>303</v>
      </c>
      <c r="N65" s="11" t="s">
        <v>1039</v>
      </c>
    </row>
    <row r="66" spans="12:14">
      <c r="L66" s="11">
        <v>40026</v>
      </c>
      <c r="M66" s="11" t="s">
        <v>304</v>
      </c>
      <c r="N66" s="11" t="s">
        <v>1040</v>
      </c>
    </row>
    <row r="67" spans="12:14">
      <c r="L67" s="11">
        <v>40027</v>
      </c>
      <c r="M67" s="11" t="s">
        <v>305</v>
      </c>
      <c r="N67" s="11" t="s">
        <v>1041</v>
      </c>
    </row>
    <row r="68" spans="12:14">
      <c r="L68" s="11">
        <v>40028</v>
      </c>
      <c r="M68" s="11" t="s">
        <v>306</v>
      </c>
      <c r="N68" s="11" t="s">
        <v>1042</v>
      </c>
    </row>
    <row r="69" spans="12:14">
      <c r="L69" s="11">
        <v>40029</v>
      </c>
      <c r="M69" s="11" t="s">
        <v>307</v>
      </c>
      <c r="N69" s="11" t="s">
        <v>1043</v>
      </c>
    </row>
    <row r="70" spans="12:14">
      <c r="L70" s="11">
        <v>40030</v>
      </c>
      <c r="M70" s="11" t="s">
        <v>308</v>
      </c>
      <c r="N70" s="11" t="s">
        <v>1044</v>
      </c>
    </row>
    <row r="71" spans="12:14">
      <c r="L71" s="11">
        <v>40031</v>
      </c>
      <c r="M71" s="11" t="s">
        <v>309</v>
      </c>
      <c r="N71" s="11" t="s">
        <v>1045</v>
      </c>
    </row>
    <row r="72" spans="12:14">
      <c r="L72" s="11">
        <v>40032</v>
      </c>
      <c r="M72" s="11" t="s">
        <v>310</v>
      </c>
      <c r="N72" s="11" t="s">
        <v>1046</v>
      </c>
    </row>
    <row r="73" spans="12:14">
      <c r="L73" s="11">
        <v>40033</v>
      </c>
      <c r="M73" s="11" t="s">
        <v>311</v>
      </c>
      <c r="N73" s="11" t="s">
        <v>1047</v>
      </c>
    </row>
    <row r="74" spans="12:14">
      <c r="L74" s="11">
        <v>40034</v>
      </c>
      <c r="M74" s="11" t="s">
        <v>312</v>
      </c>
      <c r="N74" s="11" t="s">
        <v>1048</v>
      </c>
    </row>
    <row r="75" spans="12:14">
      <c r="L75" s="11">
        <v>40035</v>
      </c>
      <c r="M75" s="11" t="s">
        <v>313</v>
      </c>
      <c r="N75" s="11" t="s">
        <v>1049</v>
      </c>
    </row>
    <row r="76" spans="12:14">
      <c r="L76" s="11">
        <v>40036</v>
      </c>
      <c r="M76" s="11" t="s">
        <v>314</v>
      </c>
      <c r="N76" s="11" t="s">
        <v>1050</v>
      </c>
    </row>
    <row r="77" spans="12:14">
      <c r="L77" s="11">
        <v>40037</v>
      </c>
      <c r="M77" s="11" t="s">
        <v>315</v>
      </c>
      <c r="N77" s="11" t="s">
        <v>1051</v>
      </c>
    </row>
    <row r="78" spans="12:14">
      <c r="L78" s="11">
        <v>40038</v>
      </c>
      <c r="M78" s="11" t="s">
        <v>316</v>
      </c>
      <c r="N78" s="11" t="s">
        <v>1052</v>
      </c>
    </row>
    <row r="79" spans="12:14">
      <c r="L79" s="11">
        <v>40039</v>
      </c>
      <c r="M79" s="11" t="s">
        <v>317</v>
      </c>
      <c r="N79" s="11" t="s">
        <v>1053</v>
      </c>
    </row>
    <row r="80" spans="12:14">
      <c r="L80" s="11">
        <v>40040</v>
      </c>
      <c r="M80" s="11" t="s">
        <v>318</v>
      </c>
      <c r="N80" s="11" t="s">
        <v>1054</v>
      </c>
    </row>
    <row r="81" spans="12:14">
      <c r="L81" s="11">
        <v>40041</v>
      </c>
      <c r="M81" s="11" t="s">
        <v>319</v>
      </c>
      <c r="N81" s="11" t="s">
        <v>1055</v>
      </c>
    </row>
    <row r="82" spans="12:14">
      <c r="L82" s="11">
        <v>40042</v>
      </c>
      <c r="M82" s="11" t="s">
        <v>320</v>
      </c>
      <c r="N82" s="11" t="s">
        <v>1056</v>
      </c>
    </row>
    <row r="83" spans="12:14">
      <c r="L83" s="11">
        <v>40043</v>
      </c>
      <c r="M83" s="11" t="s">
        <v>321</v>
      </c>
      <c r="N83" s="11" t="s">
        <v>1057</v>
      </c>
    </row>
    <row r="84" spans="12:14">
      <c r="L84" s="11">
        <v>40044</v>
      </c>
      <c r="M84" s="11" t="s">
        <v>322</v>
      </c>
      <c r="N84" s="11" t="s">
        <v>1058</v>
      </c>
    </row>
    <row r="85" spans="12:14">
      <c r="L85" s="11">
        <v>40045</v>
      </c>
      <c r="M85" s="11" t="s">
        <v>323</v>
      </c>
      <c r="N85" s="11" t="s">
        <v>1059</v>
      </c>
    </row>
    <row r="86" spans="12:14">
      <c r="L86" s="11">
        <v>40046</v>
      </c>
      <c r="M86" s="11" t="s">
        <v>324</v>
      </c>
      <c r="N86" s="11" t="s">
        <v>1060</v>
      </c>
    </row>
    <row r="87" spans="12:14">
      <c r="L87" s="11">
        <v>40047</v>
      </c>
      <c r="M87" s="11" t="s">
        <v>325</v>
      </c>
      <c r="N87" s="11" t="s">
        <v>1061</v>
      </c>
    </row>
    <row r="88" spans="12:14">
      <c r="L88" s="11">
        <v>40048</v>
      </c>
      <c r="M88" s="11" t="s">
        <v>326</v>
      </c>
      <c r="N88" s="11" t="s">
        <v>1062</v>
      </c>
    </row>
    <row r="89" spans="12:14">
      <c r="L89" s="11">
        <v>40049</v>
      </c>
      <c r="M89" s="11" t="s">
        <v>327</v>
      </c>
      <c r="N89" s="11" t="s">
        <v>1063</v>
      </c>
    </row>
    <row r="90" spans="12:14">
      <c r="L90" s="11">
        <v>40050</v>
      </c>
      <c r="M90" s="11" t="s">
        <v>328</v>
      </c>
      <c r="N90" s="11" t="s">
        <v>1064</v>
      </c>
    </row>
    <row r="91" spans="12:14">
      <c r="L91" s="11">
        <v>40051</v>
      </c>
      <c r="M91" s="11" t="s">
        <v>329</v>
      </c>
      <c r="N91" s="11" t="s">
        <v>1065</v>
      </c>
    </row>
    <row r="92" spans="12:14">
      <c r="L92" s="11">
        <v>40052</v>
      </c>
      <c r="M92" s="11" t="s">
        <v>330</v>
      </c>
      <c r="N92" s="11" t="s">
        <v>1066</v>
      </c>
    </row>
    <row r="93" spans="12:14">
      <c r="L93" s="11">
        <v>40053</v>
      </c>
      <c r="M93" s="11" t="s">
        <v>331</v>
      </c>
      <c r="N93" s="11" t="s">
        <v>1067</v>
      </c>
    </row>
    <row r="94" spans="12:14">
      <c r="L94" s="11">
        <v>40054</v>
      </c>
      <c r="M94" s="11" t="s">
        <v>332</v>
      </c>
      <c r="N94" s="11" t="s">
        <v>1068</v>
      </c>
    </row>
    <row r="95" spans="12:14">
      <c r="L95" s="11">
        <v>40055</v>
      </c>
      <c r="M95" s="11" t="s">
        <v>333</v>
      </c>
      <c r="N95" s="11" t="s">
        <v>1069</v>
      </c>
    </row>
    <row r="96" spans="12:14">
      <c r="L96" s="11">
        <v>40056</v>
      </c>
      <c r="M96" s="11" t="s">
        <v>334</v>
      </c>
      <c r="N96" s="11" t="s">
        <v>1070</v>
      </c>
    </row>
    <row r="97" spans="12:14">
      <c r="L97" s="11">
        <v>40057</v>
      </c>
      <c r="M97" s="11" t="s">
        <v>335</v>
      </c>
      <c r="N97" s="11" t="s">
        <v>1071</v>
      </c>
    </row>
    <row r="98" spans="12:14">
      <c r="L98" s="11">
        <v>40058</v>
      </c>
      <c r="M98" s="11" t="s">
        <v>336</v>
      </c>
      <c r="N98" s="11" t="s">
        <v>1072</v>
      </c>
    </row>
    <row r="99" spans="12:14">
      <c r="L99" s="11">
        <v>40059</v>
      </c>
      <c r="M99" s="11" t="s">
        <v>337</v>
      </c>
      <c r="N99" s="11" t="s">
        <v>1073</v>
      </c>
    </row>
    <row r="100" spans="12:14">
      <c r="L100" s="11">
        <v>40060</v>
      </c>
      <c r="M100" s="11" t="s">
        <v>338</v>
      </c>
      <c r="N100" s="11" t="s">
        <v>1074</v>
      </c>
    </row>
    <row r="101" spans="12:14">
      <c r="L101" s="11">
        <v>40061</v>
      </c>
      <c r="M101" s="11" t="s">
        <v>339</v>
      </c>
      <c r="N101" s="11" t="s">
        <v>1075</v>
      </c>
    </row>
    <row r="102" spans="12:14">
      <c r="L102" s="11">
        <v>40062</v>
      </c>
      <c r="M102" s="11" t="s">
        <v>340</v>
      </c>
      <c r="N102" s="11" t="s">
        <v>1076</v>
      </c>
    </row>
    <row r="103" spans="12:14">
      <c r="L103" s="11">
        <v>40063</v>
      </c>
      <c r="M103" s="11" t="s">
        <v>341</v>
      </c>
      <c r="N103" s="11" t="s">
        <v>1077</v>
      </c>
    </row>
    <row r="104" spans="12:14">
      <c r="L104" s="277">
        <v>40101</v>
      </c>
      <c r="M104" s="11" t="s">
        <v>670</v>
      </c>
      <c r="N104" s="11" t="s">
        <v>1078</v>
      </c>
    </row>
    <row r="105" spans="12:14">
      <c r="L105" s="11">
        <v>40102</v>
      </c>
      <c r="M105" s="11" t="s">
        <v>342</v>
      </c>
      <c r="N105" s="11" t="s">
        <v>1079</v>
      </c>
    </row>
    <row r="106" spans="12:14">
      <c r="L106" s="11">
        <v>40103</v>
      </c>
      <c r="M106" s="11" t="s">
        <v>343</v>
      </c>
      <c r="N106" s="11" t="s">
        <v>1080</v>
      </c>
    </row>
    <row r="107" spans="12:14">
      <c r="L107" s="11">
        <v>50001</v>
      </c>
      <c r="M107" s="11" t="s">
        <v>344</v>
      </c>
      <c r="N107" s="11" t="s">
        <v>1081</v>
      </c>
    </row>
    <row r="108" spans="12:14">
      <c r="L108" s="11">
        <v>50002</v>
      </c>
      <c r="M108" s="11" t="s">
        <v>345</v>
      </c>
      <c r="N108" s="11" t="s">
        <v>1082</v>
      </c>
    </row>
    <row r="109" spans="12:14">
      <c r="L109" s="11">
        <v>50003</v>
      </c>
      <c r="M109" s="11" t="s">
        <v>235</v>
      </c>
      <c r="N109" s="11" t="s">
        <v>1083</v>
      </c>
    </row>
    <row r="110" spans="12:14">
      <c r="L110" s="11">
        <v>50004</v>
      </c>
      <c r="M110" s="11" t="s">
        <v>346</v>
      </c>
      <c r="N110" s="11" t="s">
        <v>1084</v>
      </c>
    </row>
    <row r="111" spans="12:14">
      <c r="L111" s="11">
        <v>50005</v>
      </c>
      <c r="M111" s="11" t="s">
        <v>347</v>
      </c>
      <c r="N111" s="11" t="s">
        <v>1085</v>
      </c>
    </row>
    <row r="112" spans="12:14">
      <c r="L112" s="11">
        <v>50006</v>
      </c>
      <c r="M112" s="11" t="s">
        <v>348</v>
      </c>
      <c r="N112" s="11" t="s">
        <v>1086</v>
      </c>
    </row>
    <row r="113" spans="12:14">
      <c r="L113" s="11">
        <v>50007</v>
      </c>
      <c r="M113" s="11" t="s">
        <v>349</v>
      </c>
      <c r="N113" s="11" t="s">
        <v>1087</v>
      </c>
    </row>
    <row r="114" spans="12:14">
      <c r="L114" s="11">
        <v>50008</v>
      </c>
      <c r="M114" s="11" t="s">
        <v>350</v>
      </c>
      <c r="N114" s="11" t="s">
        <v>1088</v>
      </c>
    </row>
    <row r="115" spans="12:14">
      <c r="L115" s="11">
        <v>50009</v>
      </c>
      <c r="M115" s="11" t="s">
        <v>351</v>
      </c>
      <c r="N115" s="11" t="s">
        <v>1089</v>
      </c>
    </row>
    <row r="116" spans="12:14">
      <c r="L116" s="11">
        <v>50010</v>
      </c>
      <c r="M116" s="11" t="s">
        <v>352</v>
      </c>
      <c r="N116" s="11" t="s">
        <v>1090</v>
      </c>
    </row>
    <row r="117" spans="12:14">
      <c r="L117" s="11">
        <v>60001</v>
      </c>
      <c r="M117" s="11" t="s">
        <v>353</v>
      </c>
      <c r="N117" s="11" t="s">
        <v>1091</v>
      </c>
    </row>
    <row r="118" spans="12:14">
      <c r="L118" s="11">
        <v>60002</v>
      </c>
      <c r="M118" s="11" t="s">
        <v>354</v>
      </c>
      <c r="N118" s="11" t="s">
        <v>1092</v>
      </c>
    </row>
    <row r="119" spans="12:14">
      <c r="L119" s="11">
        <v>60003</v>
      </c>
      <c r="M119" s="11" t="s">
        <v>355</v>
      </c>
      <c r="N119" s="11" t="s">
        <v>1093</v>
      </c>
    </row>
    <row r="120" spans="12:14">
      <c r="L120" s="11">
        <v>60004</v>
      </c>
      <c r="M120" s="11" t="s">
        <v>356</v>
      </c>
      <c r="N120" s="11" t="s">
        <v>1094</v>
      </c>
    </row>
    <row r="121" spans="12:14">
      <c r="L121" s="11">
        <v>60005</v>
      </c>
      <c r="M121" s="11" t="s">
        <v>357</v>
      </c>
      <c r="N121" s="11" t="s">
        <v>1095</v>
      </c>
    </row>
    <row r="122" spans="12:14">
      <c r="L122" s="11">
        <v>60006</v>
      </c>
      <c r="M122" s="11" t="s">
        <v>358</v>
      </c>
      <c r="N122" s="11" t="s">
        <v>1096</v>
      </c>
    </row>
    <row r="123" spans="12:14">
      <c r="L123" s="277">
        <v>60007</v>
      </c>
      <c r="M123" s="11" t="s">
        <v>674</v>
      </c>
      <c r="N123" s="11" t="s">
        <v>1097</v>
      </c>
    </row>
    <row r="124" spans="12:14">
      <c r="L124" s="11">
        <v>60008</v>
      </c>
      <c r="M124" s="11" t="s">
        <v>359</v>
      </c>
      <c r="N124" s="11" t="s">
        <v>1098</v>
      </c>
    </row>
    <row r="125" spans="12:14">
      <c r="L125" s="11">
        <v>60009</v>
      </c>
      <c r="M125" s="11" t="s">
        <v>360</v>
      </c>
      <c r="N125" s="11" t="s">
        <v>1099</v>
      </c>
    </row>
    <row r="126" spans="12:14">
      <c r="L126" s="11">
        <v>70001</v>
      </c>
      <c r="M126" s="11" t="s">
        <v>361</v>
      </c>
      <c r="N126" s="11" t="s">
        <v>1100</v>
      </c>
    </row>
    <row r="127" spans="12:14">
      <c r="L127" s="11">
        <v>70002</v>
      </c>
      <c r="M127" s="11" t="s">
        <v>362</v>
      </c>
      <c r="N127" s="11" t="s">
        <v>1101</v>
      </c>
    </row>
    <row r="128" spans="12:14">
      <c r="L128" s="11">
        <v>70003</v>
      </c>
      <c r="M128" s="11" t="s">
        <v>363</v>
      </c>
      <c r="N128" s="11" t="s">
        <v>1102</v>
      </c>
    </row>
    <row r="129" spans="12:14">
      <c r="L129" s="11">
        <v>70004</v>
      </c>
      <c r="M129" s="11" t="s">
        <v>364</v>
      </c>
      <c r="N129" s="11" t="s">
        <v>1103</v>
      </c>
    </row>
    <row r="130" spans="12:14">
      <c r="L130" s="11">
        <v>70005</v>
      </c>
      <c r="M130" s="11" t="s">
        <v>365</v>
      </c>
      <c r="N130" s="11" t="s">
        <v>1104</v>
      </c>
    </row>
    <row r="131" spans="12:14">
      <c r="L131" s="11">
        <v>70006</v>
      </c>
      <c r="M131" s="11" t="s">
        <v>366</v>
      </c>
      <c r="N131" s="11" t="s">
        <v>1105</v>
      </c>
    </row>
    <row r="132" spans="12:14">
      <c r="L132" s="277">
        <v>70007</v>
      </c>
      <c r="M132" s="11" t="s">
        <v>375</v>
      </c>
      <c r="N132" s="11" t="s">
        <v>1106</v>
      </c>
    </row>
    <row r="133" spans="12:14">
      <c r="L133" s="11">
        <v>70008</v>
      </c>
      <c r="M133" s="11" t="s">
        <v>367</v>
      </c>
      <c r="N133" s="11" t="s">
        <v>1107</v>
      </c>
    </row>
    <row r="134" spans="12:14">
      <c r="L134" s="11">
        <v>70009</v>
      </c>
      <c r="M134" s="11" t="s">
        <v>368</v>
      </c>
      <c r="N134" s="11" t="s">
        <v>1108</v>
      </c>
    </row>
    <row r="135" spans="12:14">
      <c r="L135" s="11">
        <v>70010</v>
      </c>
      <c r="M135" s="11" t="s">
        <v>369</v>
      </c>
      <c r="N135" s="11" t="s">
        <v>1109</v>
      </c>
    </row>
    <row r="136" spans="12:14">
      <c r="L136" s="11">
        <v>70011</v>
      </c>
      <c r="M136" s="11" t="s">
        <v>370</v>
      </c>
      <c r="N136" s="11" t="s">
        <v>1110</v>
      </c>
    </row>
    <row r="137" spans="12:14">
      <c r="L137" s="11">
        <v>70012</v>
      </c>
      <c r="M137" s="11" t="s">
        <v>371</v>
      </c>
      <c r="N137" s="11" t="s">
        <v>1111</v>
      </c>
    </row>
    <row r="138" spans="12:14">
      <c r="L138" s="11">
        <v>70013</v>
      </c>
      <c r="M138" s="11" t="s">
        <v>372</v>
      </c>
      <c r="N138" s="11" t="s">
        <v>1112</v>
      </c>
    </row>
    <row r="139" spans="12:14">
      <c r="L139" s="11">
        <v>70014</v>
      </c>
      <c r="M139" s="11" t="s">
        <v>373</v>
      </c>
      <c r="N139" s="11" t="s">
        <v>1113</v>
      </c>
    </row>
    <row r="140" spans="12:14">
      <c r="L140" s="11">
        <v>70015</v>
      </c>
      <c r="M140" s="11" t="s">
        <v>374</v>
      </c>
      <c r="N140" s="11" t="s">
        <v>1114</v>
      </c>
    </row>
    <row r="141" spans="12:14">
      <c r="L141" s="11">
        <v>70016</v>
      </c>
      <c r="M141" s="11" t="s">
        <v>375</v>
      </c>
      <c r="N141" s="11" t="s">
        <v>1115</v>
      </c>
    </row>
    <row r="142" spans="12:14">
      <c r="L142" s="11">
        <v>70017</v>
      </c>
      <c r="M142" s="11" t="s">
        <v>376</v>
      </c>
      <c r="N142" s="11" t="s">
        <v>1116</v>
      </c>
    </row>
    <row r="143" spans="12:14">
      <c r="L143" s="277">
        <v>70018</v>
      </c>
      <c r="M143" s="11" t="s">
        <v>675</v>
      </c>
      <c r="N143" s="11" t="e">
        <v>#N/A</v>
      </c>
    </row>
    <row r="144" spans="12:14">
      <c r="L144" s="11">
        <v>80001</v>
      </c>
      <c r="M144" s="11" t="s">
        <v>377</v>
      </c>
      <c r="N144" s="11" t="s">
        <v>1117</v>
      </c>
    </row>
    <row r="145" spans="12:14">
      <c r="L145" s="11">
        <v>80002</v>
      </c>
      <c r="M145" s="11" t="s">
        <v>378</v>
      </c>
      <c r="N145" s="11" t="s">
        <v>1118</v>
      </c>
    </row>
    <row r="146" spans="12:14">
      <c r="L146" s="277">
        <v>80003</v>
      </c>
      <c r="M146" s="11" t="s">
        <v>686</v>
      </c>
      <c r="N146" s="11" t="s">
        <v>1119</v>
      </c>
    </row>
    <row r="147" spans="12:14">
      <c r="L147" s="277">
        <v>80004</v>
      </c>
      <c r="M147" s="11" t="s">
        <v>697</v>
      </c>
      <c r="N147" s="11" t="s">
        <v>1120</v>
      </c>
    </row>
    <row r="148" spans="12:14">
      <c r="L148" s="11">
        <v>80005</v>
      </c>
      <c r="M148" s="11" t="s">
        <v>379</v>
      </c>
      <c r="N148" s="11" t="s">
        <v>1121</v>
      </c>
    </row>
    <row r="149" spans="12:14">
      <c r="L149" s="11">
        <v>80006</v>
      </c>
      <c r="M149" s="11" t="s">
        <v>380</v>
      </c>
      <c r="N149" s="11" t="s">
        <v>1122</v>
      </c>
    </row>
    <row r="150" spans="12:14">
      <c r="L150" s="277">
        <v>80007</v>
      </c>
      <c r="M150" s="11" t="s">
        <v>681</v>
      </c>
      <c r="N150" s="11" t="s">
        <v>1123</v>
      </c>
    </row>
    <row r="151" spans="12:14">
      <c r="L151" s="11">
        <v>90001</v>
      </c>
      <c r="M151" s="11" t="s">
        <v>381</v>
      </c>
      <c r="N151" s="11" t="s">
        <v>1124</v>
      </c>
    </row>
    <row r="152" spans="12:14">
      <c r="L152" s="11">
        <v>90002</v>
      </c>
      <c r="M152" s="11" t="s">
        <v>382</v>
      </c>
      <c r="N152" s="11" t="s">
        <v>1125</v>
      </c>
    </row>
    <row r="153" spans="12:14">
      <c r="L153" s="11">
        <v>90003</v>
      </c>
      <c r="M153" s="11" t="s">
        <v>383</v>
      </c>
      <c r="N153" s="11" t="s">
        <v>1126</v>
      </c>
    </row>
    <row r="154" spans="12:14">
      <c r="L154" s="11">
        <v>90004</v>
      </c>
      <c r="M154" s="11" t="s">
        <v>384</v>
      </c>
      <c r="N154" s="11" t="s">
        <v>1127</v>
      </c>
    </row>
    <row r="155" spans="12:14">
      <c r="L155" s="11">
        <v>90005</v>
      </c>
      <c r="M155" s="11" t="s">
        <v>385</v>
      </c>
      <c r="N155" s="11" t="s">
        <v>1128</v>
      </c>
    </row>
    <row r="156" spans="12:14">
      <c r="L156" s="11">
        <v>90006</v>
      </c>
      <c r="M156" s="11" t="s">
        <v>386</v>
      </c>
      <c r="N156" s="11" t="s">
        <v>1129</v>
      </c>
    </row>
    <row r="157" spans="12:14">
      <c r="L157" s="11">
        <v>90007</v>
      </c>
      <c r="M157" s="11" t="s">
        <v>387</v>
      </c>
      <c r="N157" s="11" t="s">
        <v>1130</v>
      </c>
    </row>
    <row r="158" spans="12:14">
      <c r="L158" s="11">
        <v>90008</v>
      </c>
      <c r="M158" s="11" t="s">
        <v>388</v>
      </c>
      <c r="N158" s="11" t="s">
        <v>1131</v>
      </c>
    </row>
    <row r="159" spans="12:14">
      <c r="L159" s="277">
        <v>90009</v>
      </c>
      <c r="M159" s="11" t="s">
        <v>709</v>
      </c>
      <c r="N159" s="11" t="s">
        <v>1132</v>
      </c>
    </row>
    <row r="160" spans="12:14">
      <c r="L160" s="11">
        <v>90010</v>
      </c>
      <c r="M160" s="11" t="s">
        <v>389</v>
      </c>
      <c r="N160" s="11" t="s">
        <v>1133</v>
      </c>
    </row>
    <row r="161" spans="12:14">
      <c r="L161" s="11">
        <v>90011</v>
      </c>
      <c r="M161" s="11" t="s">
        <v>390</v>
      </c>
      <c r="N161" s="11" t="s">
        <v>1134</v>
      </c>
    </row>
    <row r="162" spans="12:14">
      <c r="L162" s="11">
        <v>90012</v>
      </c>
      <c r="M162" s="11" t="s">
        <v>391</v>
      </c>
      <c r="N162" s="11" t="s">
        <v>1135</v>
      </c>
    </row>
    <row r="163" spans="12:14">
      <c r="L163" s="11">
        <v>90013</v>
      </c>
      <c r="M163" s="11" t="s">
        <v>392</v>
      </c>
      <c r="N163" s="11" t="s">
        <v>1136</v>
      </c>
    </row>
    <row r="164" spans="12:14">
      <c r="L164" s="271">
        <v>90014</v>
      </c>
      <c r="M164" s="271" t="s">
        <v>393</v>
      </c>
      <c r="N164" s="271" t="s">
        <v>1137</v>
      </c>
    </row>
    <row r="165" spans="12:14">
      <c r="L165" s="11">
        <v>90015</v>
      </c>
      <c r="M165" s="11" t="s">
        <v>394</v>
      </c>
      <c r="N165" s="11" t="s">
        <v>1138</v>
      </c>
    </row>
    <row r="166" spans="12:14">
      <c r="L166" s="342">
        <v>90017</v>
      </c>
      <c r="M166" s="271" t="s">
        <v>393</v>
      </c>
      <c r="N166" s="271" t="s">
        <v>1137</v>
      </c>
    </row>
    <row r="167" spans="12:14">
      <c r="L167" s="11">
        <v>90100</v>
      </c>
      <c r="M167" s="11" t="s">
        <v>248</v>
      </c>
      <c r="N167" s="11" t="s">
        <v>1139</v>
      </c>
    </row>
    <row r="168" spans="12:14">
      <c r="L168" s="11">
        <v>100001</v>
      </c>
      <c r="M168" s="11" t="s">
        <v>395</v>
      </c>
      <c r="N168" s="11" t="s">
        <v>1140</v>
      </c>
    </row>
    <row r="169" spans="12:14">
      <c r="L169" s="11">
        <v>100002</v>
      </c>
      <c r="M169" s="11" t="s">
        <v>396</v>
      </c>
      <c r="N169" s="11" t="s">
        <v>1141</v>
      </c>
    </row>
    <row r="170" spans="12:14">
      <c r="L170" s="11">
        <v>100003</v>
      </c>
      <c r="M170" s="11" t="s">
        <v>397</v>
      </c>
      <c r="N170" s="11" t="s">
        <v>1142</v>
      </c>
    </row>
    <row r="171" spans="12:14">
      <c r="L171" s="11">
        <v>100004</v>
      </c>
      <c r="M171" s="11" t="s">
        <v>398</v>
      </c>
      <c r="N171" s="11" t="s">
        <v>1143</v>
      </c>
    </row>
    <row r="172" spans="12:14">
      <c r="L172" s="11">
        <v>100005</v>
      </c>
      <c r="M172" s="11" t="s">
        <v>399</v>
      </c>
      <c r="N172" s="11" t="s">
        <v>1144</v>
      </c>
    </row>
    <row r="173" spans="12:14">
      <c r="L173" s="11">
        <v>110001</v>
      </c>
      <c r="M173" s="11" t="s">
        <v>249</v>
      </c>
      <c r="N173" s="11" t="s">
        <v>1145</v>
      </c>
    </row>
    <row r="174" spans="12:14">
      <c r="L174" s="11">
        <v>110002</v>
      </c>
      <c r="M174" s="11" t="s">
        <v>250</v>
      </c>
      <c r="N174" s="11" t="s">
        <v>1146</v>
      </c>
    </row>
    <row r="175" spans="12:14">
      <c r="L175" s="11">
        <v>110003</v>
      </c>
      <c r="M175" s="11" t="s">
        <v>251</v>
      </c>
      <c r="N175" s="11" t="s">
        <v>1147</v>
      </c>
    </row>
    <row r="176" spans="12:14">
      <c r="L176" s="11">
        <v>110004</v>
      </c>
      <c r="M176" s="11" t="s">
        <v>252</v>
      </c>
      <c r="N176" s="11" t="s">
        <v>1148</v>
      </c>
    </row>
    <row r="177" spans="12:14">
      <c r="L177" s="11">
        <v>110005</v>
      </c>
      <c r="M177" s="11" t="s">
        <v>253</v>
      </c>
      <c r="N177" s="11" t="s">
        <v>1149</v>
      </c>
    </row>
    <row r="178" spans="12:14">
      <c r="L178" s="11">
        <v>110006</v>
      </c>
      <c r="M178" s="11" t="s">
        <v>254</v>
      </c>
      <c r="N178" s="11" t="s">
        <v>1150</v>
      </c>
    </row>
    <row r="179" spans="12:14">
      <c r="L179" s="11">
        <v>110007</v>
      </c>
      <c r="M179" s="11" t="s">
        <v>255</v>
      </c>
      <c r="N179" s="11" t="s">
        <v>1151</v>
      </c>
    </row>
    <row r="180" spans="12:14">
      <c r="L180" s="11">
        <v>110008</v>
      </c>
      <c r="M180" s="11" t="s">
        <v>256</v>
      </c>
      <c r="N180" s="11" t="s">
        <v>1152</v>
      </c>
    </row>
    <row r="181" spans="12:14">
      <c r="L181" s="11">
        <v>110009</v>
      </c>
      <c r="M181" s="11" t="s">
        <v>257</v>
      </c>
      <c r="N181" s="11" t="s">
        <v>1153</v>
      </c>
    </row>
    <row r="182" spans="12:14">
      <c r="L182" s="11">
        <v>110010</v>
      </c>
      <c r="M182" s="11" t="s">
        <v>258</v>
      </c>
      <c r="N182" s="11" t="s">
        <v>1154</v>
      </c>
    </row>
    <row r="183" spans="12:14">
      <c r="L183" s="11">
        <v>120001</v>
      </c>
      <c r="M183" s="11" t="s">
        <v>400</v>
      </c>
      <c r="N183" s="11" t="s">
        <v>1155</v>
      </c>
    </row>
    <row r="184" spans="12:14">
      <c r="L184" s="11">
        <v>120002</v>
      </c>
      <c r="M184" s="11" t="s">
        <v>401</v>
      </c>
      <c r="N184" s="11" t="s">
        <v>1156</v>
      </c>
    </row>
    <row r="185" spans="12:14">
      <c r="L185" s="11">
        <v>120003</v>
      </c>
      <c r="M185" s="11" t="s">
        <v>402</v>
      </c>
      <c r="N185" s="11" t="s">
        <v>1157</v>
      </c>
    </row>
    <row r="186" spans="12:14">
      <c r="L186" s="11">
        <v>130001</v>
      </c>
      <c r="M186" s="11" t="s">
        <v>403</v>
      </c>
      <c r="N186" s="11" t="s">
        <v>1158</v>
      </c>
    </row>
    <row r="187" spans="12:14">
      <c r="L187" s="11">
        <v>130002</v>
      </c>
      <c r="M187" s="11" t="s">
        <v>404</v>
      </c>
      <c r="N187" s="11" t="s">
        <v>1159</v>
      </c>
    </row>
    <row r="188" spans="12:14">
      <c r="L188" s="11">
        <v>130003</v>
      </c>
      <c r="M188" s="11" t="s">
        <v>405</v>
      </c>
      <c r="N188" s="11" t="s">
        <v>1160</v>
      </c>
    </row>
    <row r="189" spans="12:14">
      <c r="L189" s="11">
        <v>130004</v>
      </c>
      <c r="M189" s="11" t="s">
        <v>406</v>
      </c>
      <c r="N189" s="11" t="s">
        <v>1161</v>
      </c>
    </row>
    <row r="190" spans="12:14">
      <c r="L190" s="11">
        <v>130005</v>
      </c>
      <c r="M190" s="11" t="s">
        <v>407</v>
      </c>
      <c r="N190" s="11" t="s">
        <v>1162</v>
      </c>
    </row>
    <row r="191" spans="12:14">
      <c r="L191" s="277">
        <v>130006</v>
      </c>
      <c r="M191" s="11" t="s">
        <v>700</v>
      </c>
      <c r="N191" s="11" t="s">
        <v>1163</v>
      </c>
    </row>
    <row r="192" spans="12:14">
      <c r="L192" s="11">
        <v>140001</v>
      </c>
      <c r="M192" s="11" t="s">
        <v>408</v>
      </c>
      <c r="N192" s="11" t="s">
        <v>1164</v>
      </c>
    </row>
    <row r="193" spans="12:14">
      <c r="L193" s="11">
        <v>140002</v>
      </c>
      <c r="M193" s="11" t="s">
        <v>409</v>
      </c>
      <c r="N193" s="11" t="s">
        <v>1165</v>
      </c>
    </row>
    <row r="194" spans="12:14">
      <c r="L194" s="11">
        <v>140003</v>
      </c>
      <c r="M194" s="11" t="s">
        <v>410</v>
      </c>
      <c r="N194" s="11" t="s">
        <v>1166</v>
      </c>
    </row>
    <row r="195" spans="12:14">
      <c r="L195" s="11">
        <v>140004</v>
      </c>
      <c r="M195" s="11" t="s">
        <v>411</v>
      </c>
      <c r="N195" s="11" t="s">
        <v>1167</v>
      </c>
    </row>
    <row r="196" spans="12:14">
      <c r="L196" s="11">
        <v>140005</v>
      </c>
      <c r="M196" s="11" t="s">
        <v>412</v>
      </c>
      <c r="N196" s="11" t="s">
        <v>1168</v>
      </c>
    </row>
    <row r="197" spans="12:14">
      <c r="L197" s="11">
        <v>140006</v>
      </c>
      <c r="M197" s="11" t="s">
        <v>413</v>
      </c>
      <c r="N197" s="11" t="s">
        <v>1169</v>
      </c>
    </row>
    <row r="198" spans="12:14">
      <c r="L198" s="11">
        <v>140007</v>
      </c>
      <c r="M198" s="11" t="s">
        <v>414</v>
      </c>
      <c r="N198" s="11" t="s">
        <v>1170</v>
      </c>
    </row>
    <row r="199" spans="12:14">
      <c r="L199" s="11">
        <v>140008</v>
      </c>
      <c r="M199" s="11" t="s">
        <v>415</v>
      </c>
      <c r="N199" s="11" t="s">
        <v>1171</v>
      </c>
    </row>
    <row r="200" spans="12:14">
      <c r="L200" s="11">
        <v>140009</v>
      </c>
      <c r="M200" s="11" t="s">
        <v>416</v>
      </c>
      <c r="N200" s="11" t="s">
        <v>1172</v>
      </c>
    </row>
    <row r="201" spans="12:14">
      <c r="L201" s="11">
        <v>140010</v>
      </c>
      <c r="M201" s="11" t="s">
        <v>417</v>
      </c>
      <c r="N201" s="11" t="s">
        <v>1173</v>
      </c>
    </row>
    <row r="202" spans="12:14">
      <c r="L202" s="11">
        <v>140011</v>
      </c>
      <c r="M202" s="11" t="s">
        <v>418</v>
      </c>
      <c r="N202" s="11" t="s">
        <v>1174</v>
      </c>
    </row>
    <row r="203" spans="12:14">
      <c r="L203" s="11">
        <v>150001</v>
      </c>
      <c r="M203" s="11" t="s">
        <v>419</v>
      </c>
      <c r="N203" s="11" t="s">
        <v>1175</v>
      </c>
    </row>
    <row r="204" spans="12:14">
      <c r="L204" s="11">
        <v>150002</v>
      </c>
      <c r="M204" s="11" t="s">
        <v>420</v>
      </c>
      <c r="N204" s="11" t="s">
        <v>1176</v>
      </c>
    </row>
    <row r="205" spans="12:14">
      <c r="L205" s="11">
        <v>150003</v>
      </c>
      <c r="M205" s="11" t="s">
        <v>421</v>
      </c>
      <c r="N205" s="11" t="s">
        <v>1177</v>
      </c>
    </row>
    <row r="206" spans="12:14">
      <c r="L206" s="11">
        <v>150004</v>
      </c>
      <c r="M206" s="11" t="s">
        <v>422</v>
      </c>
      <c r="N206" s="11" t="s">
        <v>1178</v>
      </c>
    </row>
    <row r="207" spans="12:14">
      <c r="L207" s="11">
        <v>150005</v>
      </c>
      <c r="M207" s="11" t="s">
        <v>423</v>
      </c>
      <c r="N207" s="11" t="s">
        <v>1179</v>
      </c>
    </row>
    <row r="208" spans="12:14">
      <c r="L208" s="11">
        <v>150006</v>
      </c>
      <c r="M208" s="11" t="s">
        <v>424</v>
      </c>
      <c r="N208" s="11" t="s">
        <v>1180</v>
      </c>
    </row>
    <row r="209" spans="12:14">
      <c r="L209" s="11">
        <v>150007</v>
      </c>
      <c r="M209" s="11" t="s">
        <v>425</v>
      </c>
      <c r="N209" s="11" t="s">
        <v>1181</v>
      </c>
    </row>
    <row r="210" spans="12:14">
      <c r="L210" s="11">
        <v>150008</v>
      </c>
      <c r="M210" s="11" t="s">
        <v>426</v>
      </c>
      <c r="N210" s="11" t="s">
        <v>1182</v>
      </c>
    </row>
    <row r="211" spans="12:14">
      <c r="L211" s="11">
        <v>150009</v>
      </c>
      <c r="M211" s="11" t="s">
        <v>427</v>
      </c>
      <c r="N211" s="11" t="s">
        <v>1183</v>
      </c>
    </row>
    <row r="212" spans="12:14">
      <c r="L212" s="11">
        <v>150010</v>
      </c>
      <c r="M212" s="11" t="s">
        <v>428</v>
      </c>
      <c r="N212" s="11" t="s">
        <v>1184</v>
      </c>
    </row>
    <row r="213" spans="12:14">
      <c r="L213" s="11">
        <v>150011</v>
      </c>
      <c r="M213" s="11" t="s">
        <v>429</v>
      </c>
      <c r="N213" s="11" t="s">
        <v>1185</v>
      </c>
    </row>
    <row r="214" spans="12:14">
      <c r="L214" s="11">
        <v>150012</v>
      </c>
      <c r="M214" s="11" t="s">
        <v>430</v>
      </c>
      <c r="N214" s="11" t="s">
        <v>1186</v>
      </c>
    </row>
    <row r="215" spans="12:14">
      <c r="L215" s="11">
        <v>150013</v>
      </c>
      <c r="M215" s="11" t="s">
        <v>431</v>
      </c>
      <c r="N215" s="11" t="s">
        <v>1187</v>
      </c>
    </row>
    <row r="216" spans="12:14">
      <c r="L216" s="11">
        <v>150014</v>
      </c>
      <c r="M216" s="11" t="s">
        <v>432</v>
      </c>
      <c r="N216" s="11" t="s">
        <v>1188</v>
      </c>
    </row>
    <row r="217" spans="12:14">
      <c r="L217" s="11">
        <v>150015</v>
      </c>
      <c r="M217" s="11" t="s">
        <v>433</v>
      </c>
      <c r="N217" s="11" t="s">
        <v>1189</v>
      </c>
    </row>
    <row r="218" spans="12:14">
      <c r="L218" s="11">
        <v>150016</v>
      </c>
      <c r="M218" s="11" t="s">
        <v>434</v>
      </c>
      <c r="N218" s="11" t="s">
        <v>1190</v>
      </c>
    </row>
    <row r="219" spans="12:14">
      <c r="L219" s="11">
        <v>150017</v>
      </c>
      <c r="M219" s="11" t="s">
        <v>435</v>
      </c>
      <c r="N219" s="11" t="s">
        <v>1191</v>
      </c>
    </row>
    <row r="220" spans="12:14">
      <c r="L220" s="11">
        <v>150018</v>
      </c>
      <c r="M220" s="11" t="s">
        <v>436</v>
      </c>
      <c r="N220" s="11" t="s">
        <v>1192</v>
      </c>
    </row>
    <row r="221" spans="12:14">
      <c r="L221" s="11">
        <v>150019</v>
      </c>
      <c r="M221" s="11" t="s">
        <v>437</v>
      </c>
      <c r="N221" s="11" t="s">
        <v>1193</v>
      </c>
    </row>
    <row r="222" spans="12:14">
      <c r="L222" s="11">
        <v>150020</v>
      </c>
      <c r="M222" s="11" t="s">
        <v>438</v>
      </c>
      <c r="N222" s="11" t="s">
        <v>1194</v>
      </c>
    </row>
    <row r="223" spans="12:14">
      <c r="L223" s="11">
        <v>150021</v>
      </c>
      <c r="M223" s="11" t="s">
        <v>439</v>
      </c>
      <c r="N223" s="11" t="s">
        <v>1195</v>
      </c>
    </row>
    <row r="224" spans="12:14">
      <c r="L224" s="11">
        <v>150022</v>
      </c>
      <c r="M224" s="11" t="s">
        <v>440</v>
      </c>
      <c r="N224" s="11" t="s">
        <v>1196</v>
      </c>
    </row>
    <row r="225" spans="12:14">
      <c r="L225" s="11">
        <v>150023</v>
      </c>
      <c r="M225" s="11" t="s">
        <v>441</v>
      </c>
      <c r="N225" s="11" t="s">
        <v>1197</v>
      </c>
    </row>
    <row r="226" spans="12:14">
      <c r="L226" s="11">
        <v>150024</v>
      </c>
      <c r="M226" s="11" t="s">
        <v>442</v>
      </c>
      <c r="N226" s="11" t="s">
        <v>1198</v>
      </c>
    </row>
    <row r="227" spans="12:14">
      <c r="L227" s="11">
        <v>150025</v>
      </c>
      <c r="M227" s="11" t="s">
        <v>443</v>
      </c>
      <c r="N227" s="11" t="s">
        <v>1199</v>
      </c>
    </row>
    <row r="228" spans="12:14">
      <c r="L228" s="11">
        <v>150026</v>
      </c>
      <c r="M228" s="11" t="s">
        <v>444</v>
      </c>
      <c r="N228" s="11" t="s">
        <v>1200</v>
      </c>
    </row>
    <row r="229" spans="12:14">
      <c r="L229" s="201">
        <v>150027</v>
      </c>
      <c r="M229" s="201" t="s">
        <v>445</v>
      </c>
      <c r="N229" s="11" t="s">
        <v>1201</v>
      </c>
    </row>
    <row r="230" spans="12:14">
      <c r="L230" s="11">
        <v>150028</v>
      </c>
      <c r="M230" s="11" t="s">
        <v>446</v>
      </c>
      <c r="N230" s="11" t="s">
        <v>1202</v>
      </c>
    </row>
    <row r="231" spans="12:14">
      <c r="L231" s="11">
        <v>160001</v>
      </c>
      <c r="M231" s="11" t="s">
        <v>447</v>
      </c>
      <c r="N231" s="11" t="s">
        <v>1203</v>
      </c>
    </row>
    <row r="232" spans="12:14">
      <c r="L232" s="11">
        <v>160002</v>
      </c>
      <c r="M232" s="11" t="s">
        <v>448</v>
      </c>
      <c r="N232" s="11" t="s">
        <v>1204</v>
      </c>
    </row>
    <row r="233" spans="12:14">
      <c r="L233" s="11">
        <v>160003</v>
      </c>
      <c r="M233" s="11" t="s">
        <v>449</v>
      </c>
      <c r="N233" s="11" t="s">
        <v>1205</v>
      </c>
    </row>
    <row r="234" spans="12:14">
      <c r="L234" s="11">
        <v>160004</v>
      </c>
      <c r="M234" s="11" t="s">
        <v>450</v>
      </c>
      <c r="N234" s="11" t="s">
        <v>1206</v>
      </c>
    </row>
    <row r="235" spans="12:14">
      <c r="L235" s="11">
        <v>160005</v>
      </c>
      <c r="M235" s="11" t="s">
        <v>451</v>
      </c>
      <c r="N235" s="11" t="s">
        <v>1207</v>
      </c>
    </row>
    <row r="236" spans="12:14">
      <c r="L236" s="11">
        <v>160006</v>
      </c>
      <c r="M236" s="11" t="s">
        <v>452</v>
      </c>
      <c r="N236" s="11" t="s">
        <v>1208</v>
      </c>
    </row>
    <row r="237" spans="12:14">
      <c r="L237" s="11">
        <v>160007</v>
      </c>
      <c r="M237" s="11" t="s">
        <v>453</v>
      </c>
      <c r="N237" s="11" t="s">
        <v>1209</v>
      </c>
    </row>
    <row r="238" spans="12:14">
      <c r="L238" s="11">
        <v>170001</v>
      </c>
      <c r="M238" s="11" t="s">
        <v>344</v>
      </c>
      <c r="N238" s="11" t="s">
        <v>1210</v>
      </c>
    </row>
    <row r="239" spans="12:14">
      <c r="L239" s="11">
        <v>170002</v>
      </c>
      <c r="M239" s="11" t="s">
        <v>235</v>
      </c>
      <c r="N239" s="11" t="s">
        <v>1211</v>
      </c>
    </row>
    <row r="240" spans="12:14">
      <c r="L240" s="11">
        <v>170003</v>
      </c>
      <c r="M240" s="11" t="s">
        <v>454</v>
      </c>
      <c r="N240" s="11" t="s">
        <v>1212</v>
      </c>
    </row>
    <row r="241" spans="12:14">
      <c r="L241" s="11">
        <v>170004</v>
      </c>
      <c r="M241" s="11" t="s">
        <v>455</v>
      </c>
      <c r="N241" s="11" t="s">
        <v>1213</v>
      </c>
    </row>
    <row r="242" spans="12:14">
      <c r="L242" s="11">
        <v>170005</v>
      </c>
      <c r="M242" s="11" t="s">
        <v>456</v>
      </c>
      <c r="N242" s="11" t="s">
        <v>1214</v>
      </c>
    </row>
    <row r="243" spans="12:14">
      <c r="L243" s="11">
        <v>170006</v>
      </c>
      <c r="M243" s="11" t="s">
        <v>457</v>
      </c>
      <c r="N243" s="11" t="s">
        <v>1215</v>
      </c>
    </row>
    <row r="244" spans="12:14">
      <c r="L244" s="277">
        <v>170007</v>
      </c>
      <c r="M244" s="11" t="s">
        <v>692</v>
      </c>
      <c r="N244" s="11" t="s">
        <v>1216</v>
      </c>
    </row>
    <row r="245" spans="12:14">
      <c r="L245" s="277">
        <v>170008</v>
      </c>
      <c r="M245" s="11" t="s">
        <v>705</v>
      </c>
      <c r="N245" s="11" t="s">
        <v>1217</v>
      </c>
    </row>
    <row r="246" spans="12:14">
      <c r="L246" s="277">
        <v>170009</v>
      </c>
      <c r="M246" s="11" t="s">
        <v>671</v>
      </c>
      <c r="N246" s="11" t="s">
        <v>1218</v>
      </c>
    </row>
    <row r="247" spans="12:14">
      <c r="L247" s="277">
        <v>170010</v>
      </c>
      <c r="M247" s="11" t="s">
        <v>680</v>
      </c>
      <c r="N247" s="11" t="s">
        <v>1219</v>
      </c>
    </row>
    <row r="248" spans="12:14">
      <c r="L248" s="11">
        <v>180001</v>
      </c>
      <c r="M248" s="11" t="s">
        <v>458</v>
      </c>
      <c r="N248" s="11" t="s">
        <v>1220</v>
      </c>
    </row>
    <row r="249" spans="12:14">
      <c r="L249" s="11">
        <v>180002</v>
      </c>
      <c r="M249" s="11" t="s">
        <v>459</v>
      </c>
      <c r="N249" s="11" t="s">
        <v>1221</v>
      </c>
    </row>
    <row r="250" spans="12:14">
      <c r="L250" s="11">
        <v>180003</v>
      </c>
      <c r="M250" s="11" t="s">
        <v>460</v>
      </c>
      <c r="N250" s="11" t="s">
        <v>1222</v>
      </c>
    </row>
    <row r="251" spans="12:14">
      <c r="L251" s="11">
        <v>180004</v>
      </c>
      <c r="M251" s="11" t="s">
        <v>461</v>
      </c>
      <c r="N251" s="11" t="s">
        <v>1223</v>
      </c>
    </row>
    <row r="252" spans="12:14">
      <c r="L252" s="11">
        <v>190001</v>
      </c>
      <c r="M252" s="11" t="s">
        <v>462</v>
      </c>
      <c r="N252" s="11" t="s">
        <v>1224</v>
      </c>
    </row>
    <row r="253" spans="12:14">
      <c r="L253" s="11">
        <v>190002</v>
      </c>
      <c r="M253" s="11" t="s">
        <v>463</v>
      </c>
      <c r="N253" s="11" t="s">
        <v>1225</v>
      </c>
    </row>
    <row r="254" spans="12:14">
      <c r="L254" s="11">
        <v>190003</v>
      </c>
      <c r="M254" s="11" t="s">
        <v>464</v>
      </c>
      <c r="N254" s="11" t="s">
        <v>1226</v>
      </c>
    </row>
    <row r="255" spans="12:14">
      <c r="L255" s="11">
        <v>190004</v>
      </c>
      <c r="M255" s="11" t="s">
        <v>465</v>
      </c>
      <c r="N255" s="11" t="s">
        <v>1227</v>
      </c>
    </row>
    <row r="256" spans="12:14">
      <c r="L256" s="11">
        <v>190005</v>
      </c>
      <c r="M256" s="11" t="s">
        <v>466</v>
      </c>
      <c r="N256" s="11" t="s">
        <v>1228</v>
      </c>
    </row>
    <row r="257" spans="12:14">
      <c r="L257" s="11">
        <v>190006</v>
      </c>
      <c r="M257" s="11" t="s">
        <v>467</v>
      </c>
      <c r="N257" s="11" t="s">
        <v>1229</v>
      </c>
    </row>
    <row r="258" spans="12:14">
      <c r="L258" s="277">
        <v>190007</v>
      </c>
      <c r="M258" s="11" t="s">
        <v>703</v>
      </c>
      <c r="N258" s="11" t="s">
        <v>1230</v>
      </c>
    </row>
    <row r="259" spans="12:14">
      <c r="L259" s="11">
        <v>200001</v>
      </c>
      <c r="M259" s="11" t="s">
        <v>468</v>
      </c>
      <c r="N259" s="11" t="s">
        <v>1231</v>
      </c>
    </row>
    <row r="260" spans="12:14">
      <c r="L260" s="11">
        <v>200002</v>
      </c>
      <c r="M260" s="11" t="s">
        <v>469</v>
      </c>
      <c r="N260" s="11" t="s">
        <v>1232</v>
      </c>
    </row>
    <row r="261" spans="12:14">
      <c r="L261" s="11">
        <v>200003</v>
      </c>
      <c r="M261" s="11" t="s">
        <v>470</v>
      </c>
      <c r="N261" s="11" t="s">
        <v>1233</v>
      </c>
    </row>
    <row r="262" spans="12:14">
      <c r="L262" s="11">
        <v>200004</v>
      </c>
      <c r="M262" s="11" t="s">
        <v>471</v>
      </c>
      <c r="N262" s="11" t="s">
        <v>1234</v>
      </c>
    </row>
    <row r="263" spans="12:14">
      <c r="L263" s="11">
        <v>200005</v>
      </c>
      <c r="M263" s="11" t="s">
        <v>472</v>
      </c>
      <c r="N263" s="11" t="s">
        <v>1235</v>
      </c>
    </row>
    <row r="264" spans="12:14">
      <c r="L264" s="11">
        <v>200006</v>
      </c>
      <c r="M264" s="11" t="s">
        <v>473</v>
      </c>
      <c r="N264" s="11" t="s">
        <v>1236</v>
      </c>
    </row>
    <row r="265" spans="12:14">
      <c r="L265" s="11">
        <v>200007</v>
      </c>
      <c r="M265" s="11" t="s">
        <v>474</v>
      </c>
      <c r="N265" s="11" t="s">
        <v>1237</v>
      </c>
    </row>
    <row r="266" spans="12:14">
      <c r="L266" s="11">
        <v>200008</v>
      </c>
      <c r="M266" s="11" t="s">
        <v>475</v>
      </c>
      <c r="N266" s="11" t="s">
        <v>1238</v>
      </c>
    </row>
    <row r="267" spans="12:14">
      <c r="L267" s="11">
        <v>200009</v>
      </c>
      <c r="M267" s="11" t="s">
        <v>476</v>
      </c>
      <c r="N267" s="11" t="s">
        <v>1239</v>
      </c>
    </row>
    <row r="268" spans="12:14">
      <c r="L268" s="11">
        <v>200010</v>
      </c>
      <c r="M268" s="11" t="s">
        <v>477</v>
      </c>
      <c r="N268" s="11" t="s">
        <v>1240</v>
      </c>
    </row>
    <row r="269" spans="12:14">
      <c r="L269" s="11">
        <v>200011</v>
      </c>
      <c r="M269" s="11" t="s">
        <v>478</v>
      </c>
      <c r="N269" s="11" t="s">
        <v>1241</v>
      </c>
    </row>
    <row r="270" spans="12:14">
      <c r="L270" s="11">
        <v>200012</v>
      </c>
      <c r="M270" s="11" t="s">
        <v>479</v>
      </c>
      <c r="N270" s="11" t="s">
        <v>1242</v>
      </c>
    </row>
    <row r="271" spans="12:14">
      <c r="L271" s="11">
        <v>200013</v>
      </c>
      <c r="M271" s="11" t="s">
        <v>480</v>
      </c>
      <c r="N271" s="11" t="s">
        <v>1243</v>
      </c>
    </row>
    <row r="272" spans="12:14">
      <c r="L272" s="11">
        <v>200014</v>
      </c>
      <c r="M272" s="11" t="s">
        <v>481</v>
      </c>
      <c r="N272" s="11" t="s">
        <v>1244</v>
      </c>
    </row>
    <row r="273" spans="12:14">
      <c r="L273" s="11">
        <v>200015</v>
      </c>
      <c r="M273" s="11" t="s">
        <v>482</v>
      </c>
      <c r="N273" s="11" t="s">
        <v>1245</v>
      </c>
    </row>
    <row r="274" spans="12:14">
      <c r="L274" s="11">
        <v>200016</v>
      </c>
      <c r="M274" s="11" t="s">
        <v>483</v>
      </c>
      <c r="N274" s="11" t="s">
        <v>1246</v>
      </c>
    </row>
    <row r="275" spans="12:14">
      <c r="L275" s="11">
        <v>200017</v>
      </c>
      <c r="M275" s="11" t="s">
        <v>484</v>
      </c>
      <c r="N275" s="11" t="s">
        <v>1247</v>
      </c>
    </row>
    <row r="276" spans="12:14">
      <c r="L276" s="11">
        <v>200018</v>
      </c>
      <c r="M276" s="11" t="s">
        <v>485</v>
      </c>
      <c r="N276" s="11" t="s">
        <v>1248</v>
      </c>
    </row>
    <row r="277" spans="12:14">
      <c r="L277" s="11">
        <v>200019</v>
      </c>
      <c r="M277" s="11" t="s">
        <v>486</v>
      </c>
      <c r="N277" s="11" t="s">
        <v>1249</v>
      </c>
    </row>
    <row r="278" spans="12:14">
      <c r="L278" s="11">
        <v>200020</v>
      </c>
      <c r="M278" s="11" t="s">
        <v>487</v>
      </c>
      <c r="N278" s="11" t="s">
        <v>1250</v>
      </c>
    </row>
    <row r="279" spans="12:14">
      <c r="L279" s="11">
        <v>200021</v>
      </c>
      <c r="M279" s="11" t="s">
        <v>488</v>
      </c>
      <c r="N279" s="11" t="s">
        <v>1251</v>
      </c>
    </row>
    <row r="280" spans="12:14">
      <c r="L280" s="11">
        <v>200022</v>
      </c>
      <c r="M280" s="11" t="s">
        <v>489</v>
      </c>
      <c r="N280" s="11" t="s">
        <v>1252</v>
      </c>
    </row>
    <row r="281" spans="12:14">
      <c r="L281" s="271">
        <v>200023</v>
      </c>
      <c r="M281" s="271" t="s">
        <v>490</v>
      </c>
      <c r="N281" s="11" t="s">
        <v>1253</v>
      </c>
    </row>
    <row r="282" spans="12:14">
      <c r="L282" s="11">
        <v>200024</v>
      </c>
      <c r="M282" s="11" t="s">
        <v>491</v>
      </c>
      <c r="N282" s="11" t="s">
        <v>1254</v>
      </c>
    </row>
    <row r="283" spans="12:14">
      <c r="L283" s="11">
        <v>200025</v>
      </c>
      <c r="M283" s="11" t="s">
        <v>492</v>
      </c>
      <c r="N283" s="11" t="s">
        <v>1255</v>
      </c>
    </row>
    <row r="284" spans="12:14">
      <c r="L284" s="11">
        <v>200026</v>
      </c>
      <c r="M284" s="11" t="s">
        <v>493</v>
      </c>
      <c r="N284" s="11" t="s">
        <v>1256</v>
      </c>
    </row>
    <row r="285" spans="12:14">
      <c r="L285" s="11">
        <v>200027</v>
      </c>
      <c r="M285" s="11" t="s">
        <v>494</v>
      </c>
      <c r="N285" s="11" t="s">
        <v>1257</v>
      </c>
    </row>
    <row r="286" spans="12:14">
      <c r="L286" s="11">
        <v>200028</v>
      </c>
      <c r="M286" s="11" t="s">
        <v>495</v>
      </c>
      <c r="N286" s="11" t="s">
        <v>1258</v>
      </c>
    </row>
    <row r="287" spans="12:14">
      <c r="L287" s="11">
        <v>200029</v>
      </c>
      <c r="M287" s="11" t="s">
        <v>496</v>
      </c>
      <c r="N287" s="11" t="s">
        <v>1259</v>
      </c>
    </row>
    <row r="288" spans="12:14">
      <c r="L288" s="11">
        <v>210001</v>
      </c>
      <c r="M288" s="11" t="s">
        <v>497</v>
      </c>
      <c r="N288" s="11" t="s">
        <v>1260</v>
      </c>
    </row>
    <row r="289" spans="12:14">
      <c r="L289" s="11">
        <v>210002</v>
      </c>
      <c r="M289" s="11" t="s">
        <v>498</v>
      </c>
      <c r="N289" s="11" t="s">
        <v>1261</v>
      </c>
    </row>
    <row r="290" spans="12:14">
      <c r="L290" s="11">
        <v>210003</v>
      </c>
      <c r="M290" s="11" t="s">
        <v>499</v>
      </c>
      <c r="N290" s="11" t="s">
        <v>1262</v>
      </c>
    </row>
    <row r="291" spans="12:14">
      <c r="L291" s="277">
        <v>210004</v>
      </c>
      <c r="M291" s="11" t="s">
        <v>698</v>
      </c>
      <c r="N291" s="271" t="s">
        <v>1263</v>
      </c>
    </row>
    <row r="292" spans="12:14">
      <c r="L292" s="277">
        <v>210005</v>
      </c>
      <c r="M292" s="11" t="s">
        <v>691</v>
      </c>
      <c r="N292" s="271" t="s">
        <v>1264</v>
      </c>
    </row>
    <row r="293" spans="12:14">
      <c r="L293" s="277">
        <v>210007</v>
      </c>
      <c r="M293" s="11" t="s">
        <v>704</v>
      </c>
      <c r="N293" s="271" t="s">
        <v>1265</v>
      </c>
    </row>
    <row r="294" spans="12:14">
      <c r="L294" s="277">
        <v>210008</v>
      </c>
      <c r="M294" s="11" t="s">
        <v>695</v>
      </c>
      <c r="N294" s="271" t="s">
        <v>1266</v>
      </c>
    </row>
    <row r="295" spans="12:14">
      <c r="L295" s="11">
        <v>220001</v>
      </c>
      <c r="M295" s="11" t="s">
        <v>500</v>
      </c>
      <c r="N295" s="11" t="s">
        <v>1267</v>
      </c>
    </row>
    <row r="296" spans="12:14">
      <c r="L296" s="11">
        <v>220002</v>
      </c>
      <c r="M296" s="11" t="s">
        <v>501</v>
      </c>
      <c r="N296" s="11" t="s">
        <v>1268</v>
      </c>
    </row>
    <row r="297" spans="12:14">
      <c r="L297" s="11">
        <v>220003</v>
      </c>
      <c r="M297" s="11" t="s">
        <v>502</v>
      </c>
      <c r="N297" s="11" t="s">
        <v>1269</v>
      </c>
    </row>
    <row r="298" spans="12:14">
      <c r="L298" s="277">
        <v>220004</v>
      </c>
      <c r="M298" s="11" t="s">
        <v>673</v>
      </c>
      <c r="N298" s="11" t="s">
        <v>1270</v>
      </c>
    </row>
    <row r="299" spans="12:14">
      <c r="L299" s="11">
        <v>220005</v>
      </c>
      <c r="M299" s="11" t="s">
        <v>503</v>
      </c>
      <c r="N299" s="11" t="s">
        <v>1271</v>
      </c>
    </row>
    <row r="300" spans="12:14">
      <c r="L300" s="11">
        <v>220006</v>
      </c>
      <c r="M300" s="11" t="s">
        <v>504</v>
      </c>
      <c r="N300" s="11" t="s">
        <v>1272</v>
      </c>
    </row>
    <row r="301" spans="12:14">
      <c r="L301" s="11">
        <v>220007</v>
      </c>
      <c r="M301" s="11" t="s">
        <v>505</v>
      </c>
      <c r="N301" s="11" t="s">
        <v>1273</v>
      </c>
    </row>
    <row r="302" spans="12:14">
      <c r="L302" s="11">
        <v>230001</v>
      </c>
      <c r="M302" s="11" t="s">
        <v>506</v>
      </c>
      <c r="N302" s="11" t="s">
        <v>1274</v>
      </c>
    </row>
    <row r="303" spans="12:14">
      <c r="L303" s="11">
        <v>230002</v>
      </c>
      <c r="M303" s="11" t="s">
        <v>507</v>
      </c>
      <c r="N303" s="11" t="s">
        <v>1275</v>
      </c>
    </row>
    <row r="304" spans="12:14">
      <c r="L304" s="11">
        <v>230003</v>
      </c>
      <c r="M304" s="11" t="s">
        <v>508</v>
      </c>
      <c r="N304" s="11" t="s">
        <v>1276</v>
      </c>
    </row>
    <row r="305" spans="12:14">
      <c r="L305" s="11">
        <v>230004</v>
      </c>
      <c r="N305" s="11" t="e">
        <v>#N/A</v>
      </c>
    </row>
    <row r="306" spans="12:14">
      <c r="L306" s="277">
        <v>230005</v>
      </c>
      <c r="M306" s="11" t="s">
        <v>677</v>
      </c>
      <c r="N306" s="11" t="s">
        <v>1277</v>
      </c>
    </row>
    <row r="307" spans="12:14">
      <c r="L307" s="11">
        <v>240001</v>
      </c>
      <c r="M307" s="11" t="s">
        <v>509</v>
      </c>
      <c r="N307" s="11" t="s">
        <v>1278</v>
      </c>
    </row>
    <row r="308" spans="12:14">
      <c r="L308" s="11">
        <v>240002</v>
      </c>
      <c r="M308" s="11" t="s">
        <v>510</v>
      </c>
      <c r="N308" s="11" t="s">
        <v>1279</v>
      </c>
    </row>
    <row r="309" spans="12:14">
      <c r="L309" s="11">
        <v>240003</v>
      </c>
      <c r="M309" s="11" t="s">
        <v>511</v>
      </c>
      <c r="N309" s="11" t="s">
        <v>1280</v>
      </c>
    </row>
    <row r="310" spans="12:14">
      <c r="L310" s="11">
        <v>240004</v>
      </c>
      <c r="M310" s="11" t="s">
        <v>512</v>
      </c>
      <c r="N310" s="11" t="s">
        <v>1281</v>
      </c>
    </row>
    <row r="311" spans="12:14">
      <c r="L311" s="11">
        <v>240005</v>
      </c>
      <c r="M311" s="11" t="s">
        <v>513</v>
      </c>
      <c r="N311" s="11" t="s">
        <v>1282</v>
      </c>
    </row>
    <row r="312" spans="12:14">
      <c r="L312" s="11">
        <v>240006</v>
      </c>
      <c r="M312" s="11" t="s">
        <v>514</v>
      </c>
      <c r="N312" s="11" t="s">
        <v>1283</v>
      </c>
    </row>
    <row r="313" spans="12:14">
      <c r="L313" s="11">
        <v>240007</v>
      </c>
      <c r="M313" s="11" t="s">
        <v>515</v>
      </c>
      <c r="N313" s="11" t="s">
        <v>1284</v>
      </c>
    </row>
    <row r="314" spans="12:14">
      <c r="L314" s="11">
        <v>240008</v>
      </c>
      <c r="M314" s="11" t="s">
        <v>516</v>
      </c>
      <c r="N314" s="11" t="s">
        <v>1285</v>
      </c>
    </row>
    <row r="315" spans="12:14">
      <c r="L315" s="11">
        <v>240009</v>
      </c>
      <c r="M315" s="11" t="s">
        <v>517</v>
      </c>
      <c r="N315" s="11" t="s">
        <v>1286</v>
      </c>
    </row>
    <row r="316" spans="12:14">
      <c r="L316" s="11">
        <v>240010</v>
      </c>
      <c r="M316" s="11" t="s">
        <v>518</v>
      </c>
      <c r="N316" s="11" t="s">
        <v>1287</v>
      </c>
    </row>
    <row r="317" spans="12:14">
      <c r="L317" s="11">
        <v>240011</v>
      </c>
      <c r="M317" s="11" t="s">
        <v>519</v>
      </c>
      <c r="N317" s="11" t="s">
        <v>1288</v>
      </c>
    </row>
    <row r="318" spans="12:14">
      <c r="L318" s="277">
        <v>240012</v>
      </c>
      <c r="M318" s="11" t="s">
        <v>519</v>
      </c>
      <c r="N318" s="11" t="e">
        <v>#N/A</v>
      </c>
    </row>
    <row r="319" spans="12:14">
      <c r="L319" s="277" t="s">
        <v>1289</v>
      </c>
      <c r="M319" s="11" t="s">
        <v>1290</v>
      </c>
      <c r="N319" s="11" t="e">
        <v>#N/A</v>
      </c>
    </row>
    <row r="320" spans="12:14">
      <c r="L320" s="11">
        <v>250001</v>
      </c>
      <c r="M320" s="11" t="s">
        <v>520</v>
      </c>
      <c r="N320" s="11" t="s">
        <v>1291</v>
      </c>
    </row>
    <row r="321" spans="12:14">
      <c r="L321" s="11">
        <v>250002</v>
      </c>
      <c r="M321" s="11" t="s">
        <v>521</v>
      </c>
      <c r="N321" s="11" t="s">
        <v>1292</v>
      </c>
    </row>
    <row r="322" spans="12:14">
      <c r="L322" s="11">
        <v>250003</v>
      </c>
      <c r="M322" s="11" t="s">
        <v>522</v>
      </c>
      <c r="N322" s="11" t="s">
        <v>1293</v>
      </c>
    </row>
    <row r="323" spans="12:14">
      <c r="L323" s="11">
        <v>250004</v>
      </c>
      <c r="M323" s="11" t="s">
        <v>523</v>
      </c>
      <c r="N323" s="11" t="s">
        <v>1294</v>
      </c>
    </row>
    <row r="324" spans="12:14">
      <c r="L324" s="11">
        <v>250005</v>
      </c>
      <c r="M324" s="11" t="s">
        <v>524</v>
      </c>
      <c r="N324" s="11" t="s">
        <v>1295</v>
      </c>
    </row>
    <row r="325" spans="12:14">
      <c r="L325" s="11">
        <v>250006</v>
      </c>
      <c r="M325" s="11" t="s">
        <v>525</v>
      </c>
      <c r="N325" s="11" t="s">
        <v>1296</v>
      </c>
    </row>
    <row r="326" spans="12:14">
      <c r="L326" s="11">
        <v>250008</v>
      </c>
      <c r="M326" s="11" t="s">
        <v>526</v>
      </c>
      <c r="N326" s="11" t="s">
        <v>1297</v>
      </c>
    </row>
    <row r="327" spans="12:14">
      <c r="L327" s="11">
        <v>250009</v>
      </c>
      <c r="M327" s="11" t="s">
        <v>527</v>
      </c>
      <c r="N327" s="11" t="s">
        <v>1298</v>
      </c>
    </row>
    <row r="328" spans="12:14">
      <c r="L328" s="11">
        <v>260001</v>
      </c>
      <c r="M328" s="11" t="s">
        <v>528</v>
      </c>
      <c r="N328" s="11" t="s">
        <v>1299</v>
      </c>
    </row>
    <row r="329" spans="12:14">
      <c r="L329" s="11">
        <v>260002</v>
      </c>
      <c r="M329" s="11" t="s">
        <v>529</v>
      </c>
      <c r="N329" s="11" t="s">
        <v>1300</v>
      </c>
    </row>
    <row r="330" spans="12:14">
      <c r="L330" s="11">
        <v>260003</v>
      </c>
      <c r="M330" s="11" t="s">
        <v>530</v>
      </c>
      <c r="N330" s="11" t="s">
        <v>1301</v>
      </c>
    </row>
    <row r="331" spans="12:14">
      <c r="L331" s="11">
        <v>260004</v>
      </c>
      <c r="M331" s="11" t="s">
        <v>531</v>
      </c>
      <c r="N331" s="11" t="s">
        <v>1302</v>
      </c>
    </row>
    <row r="332" spans="12:14">
      <c r="L332" s="11">
        <v>270001</v>
      </c>
      <c r="M332" s="11" t="s">
        <v>532</v>
      </c>
      <c r="N332" s="11" t="s">
        <v>1303</v>
      </c>
    </row>
    <row r="333" spans="12:14">
      <c r="L333" s="11">
        <v>270002</v>
      </c>
      <c r="M333" s="11" t="s">
        <v>533</v>
      </c>
      <c r="N333" s="11" t="s">
        <v>1304</v>
      </c>
    </row>
    <row r="334" spans="12:14">
      <c r="L334" s="11">
        <v>270003</v>
      </c>
      <c r="M334" s="11" t="s">
        <v>534</v>
      </c>
      <c r="N334" s="11" t="s">
        <v>1305</v>
      </c>
    </row>
    <row r="335" spans="12:14">
      <c r="L335" s="11">
        <v>270004</v>
      </c>
      <c r="M335" s="11" t="s">
        <v>535</v>
      </c>
      <c r="N335" s="11" t="s">
        <v>1019</v>
      </c>
    </row>
    <row r="336" spans="12:14">
      <c r="L336" s="11">
        <v>270005</v>
      </c>
      <c r="M336" s="11" t="s">
        <v>536</v>
      </c>
      <c r="N336" s="11" t="s">
        <v>1306</v>
      </c>
    </row>
    <row r="337" spans="12:14">
      <c r="L337" s="11">
        <v>270006</v>
      </c>
      <c r="M337" s="11" t="s">
        <v>537</v>
      </c>
      <c r="N337" s="11" t="s">
        <v>1307</v>
      </c>
    </row>
    <row r="338" spans="12:14">
      <c r="L338" s="11">
        <v>270007</v>
      </c>
      <c r="M338" s="11" t="s">
        <v>538</v>
      </c>
      <c r="N338" s="11" t="s">
        <v>1308</v>
      </c>
    </row>
    <row r="339" spans="12:14">
      <c r="L339" s="11">
        <v>270008</v>
      </c>
      <c r="M339" s="11" t="s">
        <v>1309</v>
      </c>
      <c r="N339" s="11" t="s">
        <v>1310</v>
      </c>
    </row>
    <row r="340" spans="12:14">
      <c r="L340" s="11">
        <v>280001</v>
      </c>
      <c r="M340" s="11" t="s">
        <v>539</v>
      </c>
      <c r="N340" s="11" t="s">
        <v>1311</v>
      </c>
    </row>
    <row r="341" spans="12:14">
      <c r="L341" s="11">
        <v>280002</v>
      </c>
      <c r="M341" s="11" t="s">
        <v>540</v>
      </c>
      <c r="N341" s="11" t="s">
        <v>1312</v>
      </c>
    </row>
    <row r="342" spans="12:14">
      <c r="L342" s="11">
        <v>280003</v>
      </c>
      <c r="M342" s="11" t="s">
        <v>541</v>
      </c>
      <c r="N342" s="11" t="s">
        <v>1313</v>
      </c>
    </row>
    <row r="343" spans="12:14">
      <c r="L343" s="11">
        <v>280004</v>
      </c>
      <c r="M343" s="11" t="s">
        <v>542</v>
      </c>
      <c r="N343" s="11" t="s">
        <v>1314</v>
      </c>
    </row>
    <row r="344" spans="12:14">
      <c r="L344" s="11">
        <v>280005</v>
      </c>
      <c r="M344" s="11" t="s">
        <v>543</v>
      </c>
      <c r="N344" s="11" t="s">
        <v>1315</v>
      </c>
    </row>
    <row r="345" spans="12:14">
      <c r="L345" s="11">
        <v>280006</v>
      </c>
      <c r="M345" s="11" t="s">
        <v>544</v>
      </c>
      <c r="N345" s="11" t="s">
        <v>1316</v>
      </c>
    </row>
    <row r="346" spans="12:14">
      <c r="L346" s="277">
        <v>280007</v>
      </c>
      <c r="M346" s="11" t="s">
        <v>685</v>
      </c>
      <c r="N346" s="11" t="s">
        <v>1317</v>
      </c>
    </row>
    <row r="347" spans="12:14">
      <c r="L347" s="11">
        <v>280008</v>
      </c>
      <c r="M347" s="11" t="s">
        <v>545</v>
      </c>
      <c r="N347" s="11" t="s">
        <v>1318</v>
      </c>
    </row>
    <row r="348" spans="12:14">
      <c r="L348" s="11">
        <v>280009</v>
      </c>
      <c r="M348" s="11" t="s">
        <v>546</v>
      </c>
      <c r="N348" s="11" t="s">
        <v>1319</v>
      </c>
    </row>
    <row r="349" spans="12:14">
      <c r="L349" s="277">
        <v>280010</v>
      </c>
      <c r="M349" s="11" t="s">
        <v>684</v>
      </c>
      <c r="N349" s="11" t="s">
        <v>1320</v>
      </c>
    </row>
    <row r="350" spans="12:14">
      <c r="L350" s="277">
        <v>280011</v>
      </c>
      <c r="M350" s="11" t="s">
        <v>693</v>
      </c>
      <c r="N350" s="11" t="s">
        <v>1321</v>
      </c>
    </row>
    <row r="351" spans="12:14">
      <c r="L351" s="11">
        <v>280012</v>
      </c>
      <c r="M351" s="11" t="s">
        <v>547</v>
      </c>
      <c r="N351" s="11" t="s">
        <v>1322</v>
      </c>
    </row>
    <row r="352" spans="12:14">
      <c r="L352" s="277">
        <v>280013</v>
      </c>
      <c r="M352" s="11" t="s">
        <v>676</v>
      </c>
      <c r="N352" s="11" t="s">
        <v>1323</v>
      </c>
    </row>
    <row r="353" spans="12:14">
      <c r="L353" s="11">
        <v>280014</v>
      </c>
      <c r="M353" s="11" t="s">
        <v>548</v>
      </c>
      <c r="N353" s="11" t="s">
        <v>1324</v>
      </c>
    </row>
    <row r="354" spans="12:14">
      <c r="L354" s="11">
        <v>280015</v>
      </c>
      <c r="M354" s="11" t="s">
        <v>549</v>
      </c>
      <c r="N354" s="11" t="s">
        <v>1325</v>
      </c>
    </row>
    <row r="355" spans="12:14">
      <c r="L355" s="11">
        <v>280016</v>
      </c>
      <c r="M355" s="11" t="s">
        <v>550</v>
      </c>
      <c r="N355" s="11" t="s">
        <v>1326</v>
      </c>
    </row>
    <row r="356" spans="12:14">
      <c r="L356" s="11">
        <v>280017</v>
      </c>
      <c r="M356" s="11" t="s">
        <v>551</v>
      </c>
      <c r="N356" s="11" t="s">
        <v>1327</v>
      </c>
    </row>
    <row r="357" spans="12:14">
      <c r="L357" s="277">
        <v>280018</v>
      </c>
      <c r="M357" s="11" t="s">
        <v>683</v>
      </c>
      <c r="N357" s="11" t="s">
        <v>1328</v>
      </c>
    </row>
    <row r="358" spans="12:14">
      <c r="L358" s="277">
        <v>280019</v>
      </c>
      <c r="M358" s="11" t="s">
        <v>672</v>
      </c>
      <c r="N358" s="11" t="s">
        <v>1329</v>
      </c>
    </row>
    <row r="359" spans="12:14">
      <c r="L359" s="11">
        <v>290001</v>
      </c>
      <c r="M359" s="11" t="s">
        <v>552</v>
      </c>
      <c r="N359" s="11" t="s">
        <v>1330</v>
      </c>
    </row>
    <row r="360" spans="12:14">
      <c r="L360" s="11">
        <v>290002</v>
      </c>
      <c r="M360" s="11" t="s">
        <v>234</v>
      </c>
      <c r="N360" s="11" t="s">
        <v>1331</v>
      </c>
    </row>
    <row r="361" spans="12:14">
      <c r="L361" s="11">
        <v>290003</v>
      </c>
      <c r="M361" s="11" t="s">
        <v>553</v>
      </c>
      <c r="N361" s="11" t="s">
        <v>1332</v>
      </c>
    </row>
    <row r="362" spans="12:14">
      <c r="L362" s="11">
        <v>290004</v>
      </c>
      <c r="M362" s="11" t="s">
        <v>554</v>
      </c>
      <c r="N362" s="11" t="s">
        <v>1333</v>
      </c>
    </row>
    <row r="363" spans="12:14">
      <c r="L363" s="11">
        <v>290005</v>
      </c>
      <c r="M363" s="11" t="s">
        <v>555</v>
      </c>
      <c r="N363" s="11" t="s">
        <v>1334</v>
      </c>
    </row>
    <row r="364" spans="12:14">
      <c r="L364" s="11">
        <v>290006</v>
      </c>
      <c r="M364" s="11" t="s">
        <v>556</v>
      </c>
      <c r="N364" s="11" t="s">
        <v>1335</v>
      </c>
    </row>
    <row r="365" spans="12:14">
      <c r="L365" s="11">
        <v>290007</v>
      </c>
      <c r="M365" s="11" t="s">
        <v>557</v>
      </c>
      <c r="N365" s="11" t="s">
        <v>1336</v>
      </c>
    </row>
    <row r="366" spans="12:14">
      <c r="L366" s="11">
        <v>290008</v>
      </c>
      <c r="M366" s="11" t="s">
        <v>558</v>
      </c>
      <c r="N366" s="11" t="s">
        <v>1337</v>
      </c>
    </row>
    <row r="367" spans="12:14">
      <c r="L367" s="11">
        <v>300001</v>
      </c>
      <c r="M367" s="11" t="s">
        <v>559</v>
      </c>
      <c r="N367" s="11" t="s">
        <v>1338</v>
      </c>
    </row>
    <row r="368" spans="12:14">
      <c r="L368" s="11">
        <v>300002</v>
      </c>
      <c r="M368" s="11" t="s">
        <v>560</v>
      </c>
      <c r="N368" s="11" t="s">
        <v>1339</v>
      </c>
    </row>
    <row r="369" spans="12:14">
      <c r="L369" s="11">
        <v>300003</v>
      </c>
      <c r="M369" s="11" t="s">
        <v>561</v>
      </c>
      <c r="N369" s="11" t="s">
        <v>1340</v>
      </c>
    </row>
    <row r="370" spans="12:14">
      <c r="L370" s="11">
        <v>300004</v>
      </c>
      <c r="M370" s="11" t="s">
        <v>562</v>
      </c>
      <c r="N370" s="11" t="s">
        <v>1341</v>
      </c>
    </row>
    <row r="371" spans="12:14">
      <c r="L371" s="11">
        <v>300005</v>
      </c>
      <c r="M371" s="11" t="s">
        <v>563</v>
      </c>
      <c r="N371" s="11" t="s">
        <v>1342</v>
      </c>
    </row>
    <row r="372" spans="12:14">
      <c r="L372" s="11">
        <v>310001</v>
      </c>
      <c r="M372" s="11" t="s">
        <v>564</v>
      </c>
      <c r="N372" s="11" t="s">
        <v>1343</v>
      </c>
    </row>
    <row r="373" spans="12:14">
      <c r="L373" s="11">
        <v>310002</v>
      </c>
      <c r="M373" s="11" t="s">
        <v>565</v>
      </c>
      <c r="N373" s="11" t="s">
        <v>1344</v>
      </c>
    </row>
    <row r="374" spans="12:14">
      <c r="L374" s="11">
        <v>310003</v>
      </c>
      <c r="M374" s="11" t="s">
        <v>566</v>
      </c>
      <c r="N374" s="11" t="s">
        <v>1345</v>
      </c>
    </row>
    <row r="375" spans="12:14">
      <c r="L375" s="11">
        <v>310004</v>
      </c>
      <c r="M375" s="11" t="s">
        <v>567</v>
      </c>
      <c r="N375" s="11" t="s">
        <v>1346</v>
      </c>
    </row>
    <row r="376" spans="12:14">
      <c r="L376" s="11">
        <v>310005</v>
      </c>
      <c r="M376" s="11" t="s">
        <v>568</v>
      </c>
      <c r="N376" s="11" t="s">
        <v>1347</v>
      </c>
    </row>
    <row r="377" spans="12:14">
      <c r="L377" s="277">
        <v>310006</v>
      </c>
      <c r="M377" s="11" t="s">
        <v>701</v>
      </c>
      <c r="N377" s="11" t="s">
        <v>1348</v>
      </c>
    </row>
    <row r="378" spans="12:14">
      <c r="L378" s="11">
        <v>310007</v>
      </c>
      <c r="M378" s="11" t="s">
        <v>569</v>
      </c>
      <c r="N378" s="271" t="s">
        <v>1349</v>
      </c>
    </row>
    <row r="379" spans="12:14">
      <c r="L379" s="11">
        <v>310008</v>
      </c>
      <c r="M379" s="11" t="s">
        <v>570</v>
      </c>
      <c r="N379" s="11" t="s">
        <v>1350</v>
      </c>
    </row>
    <row r="380" spans="12:14">
      <c r="L380" s="11">
        <v>320001</v>
      </c>
      <c r="M380" s="11" t="s">
        <v>571</v>
      </c>
      <c r="N380" s="11" t="s">
        <v>1351</v>
      </c>
    </row>
    <row r="381" spans="12:14">
      <c r="L381" s="11">
        <v>320002</v>
      </c>
      <c r="M381" s="11" t="s">
        <v>572</v>
      </c>
      <c r="N381" s="11" t="s">
        <v>1352</v>
      </c>
    </row>
    <row r="382" spans="12:14">
      <c r="L382" s="11">
        <v>320003</v>
      </c>
      <c r="M382" s="11" t="s">
        <v>573</v>
      </c>
      <c r="N382" s="11" t="s">
        <v>1353</v>
      </c>
    </row>
    <row r="383" spans="12:14">
      <c r="L383" s="11">
        <v>320004</v>
      </c>
      <c r="M383" s="11" t="s">
        <v>574</v>
      </c>
      <c r="N383" s="11" t="s">
        <v>1354</v>
      </c>
    </row>
    <row r="384" spans="12:14">
      <c r="L384" s="11">
        <v>320005</v>
      </c>
      <c r="M384" s="11" t="s">
        <v>575</v>
      </c>
      <c r="N384" s="11" t="s">
        <v>1355</v>
      </c>
    </row>
    <row r="385" spans="12:14">
      <c r="L385" s="11">
        <v>320006</v>
      </c>
      <c r="M385" s="11" t="s">
        <v>576</v>
      </c>
      <c r="N385" s="11" t="s">
        <v>1356</v>
      </c>
    </row>
    <row r="386" spans="12:14">
      <c r="L386" s="11">
        <v>320007</v>
      </c>
      <c r="M386" s="11" t="s">
        <v>577</v>
      </c>
      <c r="N386" s="11" t="s">
        <v>1357</v>
      </c>
    </row>
    <row r="387" spans="12:14">
      <c r="L387" s="277">
        <v>320008</v>
      </c>
      <c r="M387" s="11" t="s">
        <v>682</v>
      </c>
      <c r="N387" s="11" t="s">
        <v>1358</v>
      </c>
    </row>
    <row r="388" spans="12:14">
      <c r="L388" s="11">
        <v>320009</v>
      </c>
      <c r="M388" s="11" t="s">
        <v>578</v>
      </c>
      <c r="N388" s="11" t="s">
        <v>1359</v>
      </c>
    </row>
    <row r="389" spans="12:14">
      <c r="L389" s="11">
        <v>320010</v>
      </c>
      <c r="M389" s="11" t="s">
        <v>579</v>
      </c>
      <c r="N389" s="11" t="s">
        <v>1360</v>
      </c>
    </row>
    <row r="390" spans="12:14">
      <c r="L390" s="11">
        <v>320011</v>
      </c>
      <c r="M390" s="11" t="s">
        <v>580</v>
      </c>
      <c r="N390" s="11" t="s">
        <v>1361</v>
      </c>
    </row>
    <row r="391" spans="12:14">
      <c r="L391" s="11">
        <v>330001</v>
      </c>
      <c r="M391" s="11" t="s">
        <v>581</v>
      </c>
      <c r="N391" s="11" t="s">
        <v>1362</v>
      </c>
    </row>
    <row r="392" spans="12:14">
      <c r="L392" s="11">
        <v>330002</v>
      </c>
      <c r="M392" s="11" t="s">
        <v>582</v>
      </c>
      <c r="N392" s="11" t="s">
        <v>1363</v>
      </c>
    </row>
    <row r="393" spans="12:14">
      <c r="L393" s="11">
        <v>330003</v>
      </c>
      <c r="M393" s="11" t="s">
        <v>583</v>
      </c>
      <c r="N393" s="11" t="s">
        <v>1364</v>
      </c>
    </row>
    <row r="394" spans="12:14">
      <c r="L394" s="11">
        <v>330004</v>
      </c>
      <c r="M394" s="11" t="s">
        <v>584</v>
      </c>
      <c r="N394" s="11" t="s">
        <v>1365</v>
      </c>
    </row>
    <row r="395" spans="12:14">
      <c r="L395" s="11">
        <v>340001</v>
      </c>
      <c r="M395" s="11" t="s">
        <v>585</v>
      </c>
      <c r="N395" s="11" t="s">
        <v>1366</v>
      </c>
    </row>
    <row r="396" spans="12:14">
      <c r="L396" s="11">
        <v>340002</v>
      </c>
      <c r="M396" s="11" t="s">
        <v>586</v>
      </c>
      <c r="N396" s="11" t="s">
        <v>1367</v>
      </c>
    </row>
    <row r="397" spans="12:14">
      <c r="L397" s="11">
        <v>340003</v>
      </c>
      <c r="M397" s="11" t="s">
        <v>587</v>
      </c>
      <c r="N397" s="11" t="s">
        <v>1368</v>
      </c>
    </row>
    <row r="398" spans="12:14">
      <c r="L398" s="11">
        <v>340004</v>
      </c>
      <c r="M398" s="11" t="s">
        <v>588</v>
      </c>
      <c r="N398" s="11" t="s">
        <v>1369</v>
      </c>
    </row>
    <row r="399" spans="12:14">
      <c r="L399" s="11">
        <v>340005</v>
      </c>
      <c r="M399" s="11" t="s">
        <v>589</v>
      </c>
      <c r="N399" s="11" t="s">
        <v>1370</v>
      </c>
    </row>
    <row r="400" spans="12:14">
      <c r="L400" s="277">
        <v>340006</v>
      </c>
      <c r="M400" s="11" t="s">
        <v>702</v>
      </c>
      <c r="N400" s="11" t="s">
        <v>1371</v>
      </c>
    </row>
    <row r="401" spans="12:14">
      <c r="L401" s="11">
        <v>340007</v>
      </c>
      <c r="M401" s="11" t="s">
        <v>590</v>
      </c>
      <c r="N401" s="11" t="s">
        <v>1372</v>
      </c>
    </row>
    <row r="402" spans="12:14">
      <c r="L402" s="11">
        <v>340008</v>
      </c>
      <c r="M402" s="11" t="s">
        <v>591</v>
      </c>
      <c r="N402" s="11" t="s">
        <v>1373</v>
      </c>
    </row>
    <row r="403" spans="12:14">
      <c r="L403" s="11">
        <v>350001</v>
      </c>
      <c r="M403" s="11" t="s">
        <v>592</v>
      </c>
      <c r="N403" s="11" t="s">
        <v>1374</v>
      </c>
    </row>
    <row r="404" spans="12:14">
      <c r="L404" s="11">
        <v>350002</v>
      </c>
      <c r="M404" s="11" t="s">
        <v>593</v>
      </c>
      <c r="N404" s="11" t="s">
        <v>1375</v>
      </c>
    </row>
    <row r="405" spans="12:14">
      <c r="L405" s="11">
        <v>350003</v>
      </c>
      <c r="M405" s="11" t="s">
        <v>594</v>
      </c>
      <c r="N405" s="11" t="s">
        <v>1376</v>
      </c>
    </row>
    <row r="406" spans="12:14">
      <c r="L406" s="11">
        <v>350004</v>
      </c>
      <c r="M406" s="11" t="s">
        <v>595</v>
      </c>
      <c r="N406" s="11" t="s">
        <v>1377</v>
      </c>
    </row>
    <row r="407" spans="12:14">
      <c r="L407" s="11">
        <v>350005</v>
      </c>
      <c r="M407" s="11" t="s">
        <v>596</v>
      </c>
      <c r="N407" s="11" t="s">
        <v>1378</v>
      </c>
    </row>
    <row r="408" spans="12:14">
      <c r="L408" s="11">
        <v>350006</v>
      </c>
      <c r="M408" s="11" t="s">
        <v>597</v>
      </c>
      <c r="N408" s="11" t="s">
        <v>1379</v>
      </c>
    </row>
    <row r="409" spans="12:14">
      <c r="L409" s="11">
        <v>350007</v>
      </c>
      <c r="M409" s="11" t="s">
        <v>598</v>
      </c>
      <c r="N409" s="11" t="s">
        <v>1380</v>
      </c>
    </row>
    <row r="410" spans="12:14">
      <c r="L410" s="11">
        <v>360001</v>
      </c>
      <c r="M410" s="11" t="s">
        <v>599</v>
      </c>
      <c r="N410" s="11" t="s">
        <v>1381</v>
      </c>
    </row>
    <row r="411" spans="12:14">
      <c r="L411" s="11">
        <v>360002</v>
      </c>
      <c r="M411" s="11" t="s">
        <v>600</v>
      </c>
      <c r="N411" s="11" t="s">
        <v>1382</v>
      </c>
    </row>
    <row r="412" spans="12:14">
      <c r="L412" s="277">
        <v>360003</v>
      </c>
      <c r="M412" s="11" t="s">
        <v>679</v>
      </c>
      <c r="N412" s="11" t="e">
        <v>#N/A</v>
      </c>
    </row>
    <row r="413" spans="12:14">
      <c r="L413" s="11">
        <v>360004</v>
      </c>
      <c r="M413" s="11" t="s">
        <v>601</v>
      </c>
      <c r="N413" s="11" t="s">
        <v>1383</v>
      </c>
    </row>
    <row r="414" spans="12:14">
      <c r="L414" s="11">
        <v>360005</v>
      </c>
      <c r="M414" s="11" t="s">
        <v>602</v>
      </c>
      <c r="N414" s="11" t="s">
        <v>1384</v>
      </c>
    </row>
    <row r="415" spans="12:14">
      <c r="L415" s="11">
        <v>360006</v>
      </c>
      <c r="M415" s="11" t="s">
        <v>603</v>
      </c>
      <c r="N415" s="11" t="s">
        <v>1385</v>
      </c>
    </row>
    <row r="416" spans="12:14">
      <c r="L416" s="11">
        <v>370001</v>
      </c>
      <c r="M416" s="11" t="s">
        <v>604</v>
      </c>
      <c r="N416" s="11" t="s">
        <v>1386</v>
      </c>
    </row>
    <row r="417" spans="12:14">
      <c r="L417" s="11">
        <v>370002</v>
      </c>
      <c r="M417" s="11" t="s">
        <v>605</v>
      </c>
      <c r="N417" s="11" t="s">
        <v>1387</v>
      </c>
    </row>
    <row r="418" spans="12:14">
      <c r="L418" s="11">
        <v>370003</v>
      </c>
      <c r="M418" s="11" t="s">
        <v>606</v>
      </c>
      <c r="N418" s="11" t="s">
        <v>1388</v>
      </c>
    </row>
    <row r="419" spans="12:14">
      <c r="L419" s="11">
        <v>370004</v>
      </c>
      <c r="M419" s="11" t="s">
        <v>607</v>
      </c>
      <c r="N419" s="11" t="s">
        <v>1389</v>
      </c>
    </row>
    <row r="420" spans="12:14">
      <c r="L420" s="11">
        <v>370005</v>
      </c>
      <c r="M420" s="11" t="s">
        <v>608</v>
      </c>
      <c r="N420" s="11" t="s">
        <v>1390</v>
      </c>
    </row>
    <row r="421" spans="12:14">
      <c r="L421" s="11">
        <v>370006</v>
      </c>
      <c r="M421" s="11" t="s">
        <v>609</v>
      </c>
      <c r="N421" s="11" t="s">
        <v>1391</v>
      </c>
    </row>
    <row r="422" spans="12:14">
      <c r="L422" s="11">
        <v>370007</v>
      </c>
      <c r="M422" s="11" t="s">
        <v>610</v>
      </c>
      <c r="N422" s="11" t="s">
        <v>1392</v>
      </c>
    </row>
    <row r="423" spans="12:14">
      <c r="L423" s="11">
        <v>370008</v>
      </c>
      <c r="M423" s="11" t="s">
        <v>611</v>
      </c>
      <c r="N423" s="11" t="s">
        <v>1393</v>
      </c>
    </row>
    <row r="424" spans="12:14">
      <c r="L424" s="277">
        <v>370009</v>
      </c>
      <c r="M424" s="11" t="s">
        <v>706</v>
      </c>
      <c r="N424" s="11" t="e">
        <v>#N/A</v>
      </c>
    </row>
    <row r="425" spans="12:14">
      <c r="L425" s="11">
        <v>370010</v>
      </c>
      <c r="M425" s="11" t="s">
        <v>612</v>
      </c>
      <c r="N425" s="11" t="s">
        <v>1394</v>
      </c>
    </row>
    <row r="426" spans="12:14">
      <c r="L426" s="11">
        <v>370011</v>
      </c>
      <c r="M426" s="11" t="s">
        <v>613</v>
      </c>
      <c r="N426" s="11" t="s">
        <v>1395</v>
      </c>
    </row>
    <row r="427" spans="12:14">
      <c r="L427" s="277">
        <v>370012</v>
      </c>
      <c r="M427" s="11" t="s">
        <v>690</v>
      </c>
      <c r="N427" s="11" t="s">
        <v>1396</v>
      </c>
    </row>
    <row r="428" spans="12:14">
      <c r="L428" s="277">
        <v>370013</v>
      </c>
      <c r="M428" s="11" t="s">
        <v>699</v>
      </c>
      <c r="N428" s="11" t="s">
        <v>1397</v>
      </c>
    </row>
    <row r="429" spans="12:14">
      <c r="L429" s="11">
        <v>370014</v>
      </c>
      <c r="M429" s="11" t="s">
        <v>614</v>
      </c>
      <c r="N429" s="11" t="s">
        <v>1398</v>
      </c>
    </row>
    <row r="430" spans="12:14">
      <c r="L430" s="11">
        <v>370015</v>
      </c>
      <c r="M430" s="11" t="s">
        <v>615</v>
      </c>
      <c r="N430" s="11" t="s">
        <v>1399</v>
      </c>
    </row>
    <row r="431" spans="12:14">
      <c r="L431" s="277">
        <v>370016</v>
      </c>
      <c r="M431" s="11" t="s">
        <v>678</v>
      </c>
      <c r="N431" s="11" t="s">
        <v>1400</v>
      </c>
    </row>
    <row r="432" spans="12:14">
      <c r="L432" s="11">
        <v>380001</v>
      </c>
      <c r="M432" s="11" t="s">
        <v>616</v>
      </c>
      <c r="N432" s="11" t="s">
        <v>1401</v>
      </c>
    </row>
    <row r="433" spans="12:14">
      <c r="L433" s="11">
        <v>380002</v>
      </c>
      <c r="M433" s="11" t="s">
        <v>617</v>
      </c>
      <c r="N433" s="11" t="s">
        <v>1402</v>
      </c>
    </row>
    <row r="434" spans="12:14">
      <c r="L434" s="11">
        <v>380003</v>
      </c>
      <c r="M434" s="11" t="s">
        <v>618</v>
      </c>
      <c r="N434" s="11" t="s">
        <v>1403</v>
      </c>
    </row>
    <row r="435" spans="12:14">
      <c r="L435" s="11">
        <v>380004</v>
      </c>
      <c r="M435" s="11" t="s">
        <v>619</v>
      </c>
      <c r="N435" s="11" t="s">
        <v>1404</v>
      </c>
    </row>
    <row r="436" spans="12:14">
      <c r="L436" s="11">
        <v>380005</v>
      </c>
      <c r="M436" s="11" t="s">
        <v>620</v>
      </c>
      <c r="N436" s="11" t="s">
        <v>1405</v>
      </c>
    </row>
    <row r="437" spans="12:14">
      <c r="L437" s="11">
        <v>380006</v>
      </c>
      <c r="M437" s="11" t="s">
        <v>621</v>
      </c>
      <c r="N437" s="11" t="s">
        <v>1406</v>
      </c>
    </row>
    <row r="438" spans="12:14">
      <c r="L438" s="11">
        <v>380007</v>
      </c>
      <c r="M438" s="11" t="s">
        <v>622</v>
      </c>
      <c r="N438" s="11" t="s">
        <v>1407</v>
      </c>
    </row>
    <row r="439" spans="12:14">
      <c r="L439" s="277">
        <v>380008</v>
      </c>
      <c r="M439" s="11" t="s">
        <v>694</v>
      </c>
      <c r="N439" s="11" t="s">
        <v>1408</v>
      </c>
    </row>
    <row r="440" spans="12:14">
      <c r="L440" s="11">
        <v>380009</v>
      </c>
      <c r="M440" s="11" t="s">
        <v>623</v>
      </c>
      <c r="N440" s="11" t="s">
        <v>1409</v>
      </c>
    </row>
    <row r="441" spans="12:14">
      <c r="L441" s="11">
        <v>380010</v>
      </c>
      <c r="M441" s="11" t="s">
        <v>624</v>
      </c>
      <c r="N441" s="11" t="s">
        <v>1410</v>
      </c>
    </row>
    <row r="442" spans="12:14">
      <c r="L442" s="11">
        <v>380011</v>
      </c>
      <c r="M442" s="11" t="s">
        <v>625</v>
      </c>
      <c r="N442" s="11" t="s">
        <v>1411</v>
      </c>
    </row>
    <row r="443" spans="12:14">
      <c r="L443" s="11">
        <v>380012</v>
      </c>
      <c r="M443" s="11" t="s">
        <v>626</v>
      </c>
      <c r="N443" s="11" t="s">
        <v>1412</v>
      </c>
    </row>
    <row r="444" spans="12:14">
      <c r="L444" s="11">
        <v>380013</v>
      </c>
      <c r="M444" s="11" t="s">
        <v>627</v>
      </c>
      <c r="N444" s="11" t="s">
        <v>1413</v>
      </c>
    </row>
    <row r="445" spans="12:14">
      <c r="L445" s="11">
        <v>380014</v>
      </c>
      <c r="M445" s="11" t="s">
        <v>628</v>
      </c>
      <c r="N445" s="11" t="s">
        <v>1414</v>
      </c>
    </row>
    <row r="446" spans="12:14">
      <c r="L446" s="11">
        <v>380015</v>
      </c>
      <c r="M446" s="11" t="s">
        <v>629</v>
      </c>
      <c r="N446" s="11" t="s">
        <v>1415</v>
      </c>
    </row>
    <row r="447" spans="12:14">
      <c r="L447" s="11">
        <v>380016</v>
      </c>
      <c r="M447" s="11" t="s">
        <v>630</v>
      </c>
      <c r="N447" s="11" t="s">
        <v>1416</v>
      </c>
    </row>
    <row r="448" spans="12:14">
      <c r="L448" s="277">
        <v>380017</v>
      </c>
      <c r="M448" s="11" t="s">
        <v>630</v>
      </c>
      <c r="N448" s="11" t="e">
        <v>#N/A</v>
      </c>
    </row>
    <row r="449" spans="12:14">
      <c r="L449" s="11">
        <v>380018</v>
      </c>
      <c r="M449" s="11" t="s">
        <v>631</v>
      </c>
      <c r="N449" s="11" t="s">
        <v>1417</v>
      </c>
    </row>
    <row r="450" spans="12:14">
      <c r="L450" s="277">
        <v>380019</v>
      </c>
      <c r="M450" s="11" t="s">
        <v>687</v>
      </c>
      <c r="N450" s="11" t="s">
        <v>1460</v>
      </c>
    </row>
    <row r="451" spans="12:14">
      <c r="L451" s="11">
        <v>380020</v>
      </c>
      <c r="M451" s="11" t="s">
        <v>632</v>
      </c>
      <c r="N451" s="11" t="s">
        <v>1418</v>
      </c>
    </row>
    <row r="452" spans="12:14">
      <c r="L452" s="277">
        <v>380021</v>
      </c>
      <c r="M452" s="11" t="s">
        <v>689</v>
      </c>
      <c r="N452" s="11" t="s">
        <v>1419</v>
      </c>
    </row>
    <row r="453" spans="12:14">
      <c r="L453" s="11">
        <v>380022</v>
      </c>
      <c r="M453" s="11" t="s">
        <v>633</v>
      </c>
      <c r="N453" s="11" t="s">
        <v>1420</v>
      </c>
    </row>
    <row r="454" spans="12:14">
      <c r="L454" s="11">
        <v>390001</v>
      </c>
      <c r="M454" s="11" t="s">
        <v>634</v>
      </c>
      <c r="N454" s="11" t="s">
        <v>1421</v>
      </c>
    </row>
    <row r="455" spans="12:14">
      <c r="L455" s="11">
        <v>390002</v>
      </c>
      <c r="M455" s="11" t="s">
        <v>635</v>
      </c>
      <c r="N455" s="11" t="s">
        <v>1422</v>
      </c>
    </row>
    <row r="456" spans="12:14">
      <c r="L456" s="11">
        <v>390003</v>
      </c>
      <c r="M456" s="11" t="s">
        <v>636</v>
      </c>
      <c r="N456" s="11" t="s">
        <v>1423</v>
      </c>
    </row>
    <row r="457" spans="12:14">
      <c r="L457" s="11">
        <v>390004</v>
      </c>
      <c r="M457" s="11" t="s">
        <v>637</v>
      </c>
      <c r="N457" s="11" t="s">
        <v>1424</v>
      </c>
    </row>
    <row r="458" spans="12:14">
      <c r="L458" s="11">
        <v>390005</v>
      </c>
      <c r="M458" s="11" t="s">
        <v>638</v>
      </c>
      <c r="N458" s="11" t="s">
        <v>1425</v>
      </c>
    </row>
    <row r="459" spans="12:14">
      <c r="L459" s="11">
        <v>390006</v>
      </c>
      <c r="M459" s="11" t="s">
        <v>639</v>
      </c>
      <c r="N459" s="11" t="s">
        <v>1426</v>
      </c>
    </row>
    <row r="460" spans="12:14">
      <c r="L460" s="11">
        <v>390007</v>
      </c>
      <c r="M460" s="11" t="s">
        <v>640</v>
      </c>
      <c r="N460" s="11" t="s">
        <v>1427</v>
      </c>
    </row>
    <row r="461" spans="12:14">
      <c r="L461" s="11">
        <v>390008</v>
      </c>
      <c r="M461" s="11" t="s">
        <v>641</v>
      </c>
      <c r="N461" s="11" t="s">
        <v>1428</v>
      </c>
    </row>
    <row r="462" spans="12:14">
      <c r="L462" s="11">
        <v>390009</v>
      </c>
      <c r="M462" s="11" t="s">
        <v>642</v>
      </c>
      <c r="N462" s="11" t="s">
        <v>1429</v>
      </c>
    </row>
    <row r="463" spans="12:14">
      <c r="L463" s="11">
        <v>390010</v>
      </c>
      <c r="M463" s="11" t="s">
        <v>643</v>
      </c>
      <c r="N463" s="11" t="s">
        <v>1430</v>
      </c>
    </row>
    <row r="464" spans="12:14">
      <c r="L464" s="11">
        <v>390011</v>
      </c>
      <c r="M464" s="11" t="s">
        <v>644</v>
      </c>
      <c r="N464" s="11" t="s">
        <v>1431</v>
      </c>
    </row>
    <row r="465" spans="12:14">
      <c r="L465" s="11">
        <v>400001</v>
      </c>
      <c r="M465" s="11" t="s">
        <v>645</v>
      </c>
      <c r="N465" s="11" t="s">
        <v>1432</v>
      </c>
    </row>
    <row r="466" spans="12:14">
      <c r="L466" s="11">
        <v>400002</v>
      </c>
      <c r="M466" s="11" t="s">
        <v>646</v>
      </c>
      <c r="N466" s="11" t="s">
        <v>1433</v>
      </c>
    </row>
    <row r="467" spans="12:14">
      <c r="L467" s="11">
        <v>400003</v>
      </c>
      <c r="M467" s="11" t="s">
        <v>647</v>
      </c>
      <c r="N467" s="11" t="s">
        <v>1434</v>
      </c>
    </row>
    <row r="468" spans="12:14">
      <c r="L468" s="11">
        <v>400004</v>
      </c>
      <c r="M468" s="11" t="s">
        <v>648</v>
      </c>
      <c r="N468" s="11" t="s">
        <v>1435</v>
      </c>
    </row>
    <row r="469" spans="12:14">
      <c r="L469" s="11">
        <v>400005</v>
      </c>
      <c r="M469" s="11" t="s">
        <v>237</v>
      </c>
      <c r="N469" s="11" t="s">
        <v>1436</v>
      </c>
    </row>
    <row r="470" spans="12:14">
      <c r="L470" s="11">
        <v>400006</v>
      </c>
      <c r="M470" s="11" t="s">
        <v>649</v>
      </c>
      <c r="N470" s="11" t="s">
        <v>1437</v>
      </c>
    </row>
    <row r="471" spans="12:14">
      <c r="L471" s="11">
        <v>400007</v>
      </c>
      <c r="M471" s="11" t="s">
        <v>650</v>
      </c>
      <c r="N471" s="11" t="s">
        <v>1438</v>
      </c>
    </row>
    <row r="472" spans="12:14">
      <c r="L472" s="11">
        <v>400008</v>
      </c>
      <c r="M472" s="11" t="s">
        <v>669</v>
      </c>
      <c r="N472" s="11" t="s">
        <v>1439</v>
      </c>
    </row>
    <row r="473" spans="12:14">
      <c r="L473" s="11">
        <v>400009</v>
      </c>
      <c r="M473" s="11" t="s">
        <v>651</v>
      </c>
      <c r="N473" s="11" t="s">
        <v>1440</v>
      </c>
    </row>
    <row r="474" spans="12:14">
      <c r="L474" s="11">
        <v>400010</v>
      </c>
      <c r="M474" s="11" t="s">
        <v>652</v>
      </c>
      <c r="N474" s="11" t="s">
        <v>1441</v>
      </c>
    </row>
    <row r="475" spans="12:14">
      <c r="L475" s="11">
        <v>400011</v>
      </c>
      <c r="M475" s="11" t="s">
        <v>653</v>
      </c>
      <c r="N475" s="11" t="s">
        <v>1442</v>
      </c>
    </row>
    <row r="476" spans="12:14">
      <c r="L476" s="11" t="s">
        <v>1452</v>
      </c>
      <c r="M476" s="11" t="s">
        <v>1454</v>
      </c>
      <c r="N476" s="11" t="s">
        <v>1453</v>
      </c>
    </row>
    <row r="477" spans="12:14">
      <c r="L477" s="11">
        <v>400012</v>
      </c>
      <c r="M477" s="11" t="s">
        <v>654</v>
      </c>
      <c r="N477" s="11" t="s">
        <v>1443</v>
      </c>
    </row>
    <row r="478" spans="12:14">
      <c r="L478" s="11">
        <v>410001</v>
      </c>
      <c r="M478" s="11" t="s">
        <v>655</v>
      </c>
      <c r="N478" s="11" t="s">
        <v>1444</v>
      </c>
    </row>
    <row r="479" spans="12:14">
      <c r="L479" s="11">
        <v>410002</v>
      </c>
      <c r="M479" s="11" t="s">
        <v>656</v>
      </c>
      <c r="N479" s="11" t="s">
        <v>1445</v>
      </c>
    </row>
    <row r="480" spans="12:14">
      <c r="L480" s="11">
        <v>410003</v>
      </c>
      <c r="M480" s="11" t="s">
        <v>657</v>
      </c>
      <c r="N480" s="11" t="s">
        <v>1446</v>
      </c>
    </row>
    <row r="481" spans="12:14">
      <c r="L481" s="11">
        <v>410004</v>
      </c>
      <c r="M481" s="11" t="s">
        <v>658</v>
      </c>
      <c r="N481" s="11" t="s">
        <v>1447</v>
      </c>
    </row>
    <row r="482" spans="12:14">
      <c r="L482" s="11">
        <v>410005</v>
      </c>
      <c r="M482" s="11" t="s">
        <v>659</v>
      </c>
      <c r="N482" s="11" t="s">
        <v>1448</v>
      </c>
    </row>
    <row r="483" spans="12:14">
      <c r="L483" s="11">
        <v>420001</v>
      </c>
      <c r="M483" s="11" t="s">
        <v>660</v>
      </c>
      <c r="N483" s="11" t="s">
        <v>1449</v>
      </c>
    </row>
    <row r="484" spans="12:14">
      <c r="L484" s="11">
        <v>420002</v>
      </c>
      <c r="M484" s="11" t="s">
        <v>661</v>
      </c>
      <c r="N484" s="11" t="s">
        <v>1450</v>
      </c>
    </row>
    <row r="485" spans="12:14">
      <c r="L485" s="277">
        <v>420003</v>
      </c>
      <c r="M485" s="11" t="s">
        <v>688</v>
      </c>
      <c r="N485" s="11" t="e">
        <v>#N/A</v>
      </c>
    </row>
    <row r="486" spans="12:14">
      <c r="L486" s="11">
        <v>430001</v>
      </c>
      <c r="M486" s="11" t="s">
        <v>662</v>
      </c>
      <c r="N486" s="11" t="s">
        <v>1451</v>
      </c>
    </row>
    <row r="487" spans="12:14" ht="225">
      <c r="L487" s="275" t="s">
        <v>221</v>
      </c>
      <c r="M487" s="276" t="s">
        <v>213</v>
      </c>
      <c r="N487" s="349" t="s">
        <v>1461</v>
      </c>
    </row>
    <row r="488" spans="12:14">
      <c r="L488" s="277"/>
    </row>
    <row r="489" spans="12:14">
      <c r="L489" s="277"/>
    </row>
    <row r="490" spans="12:14">
      <c r="L490" s="277"/>
    </row>
    <row r="491" spans="12:14">
      <c r="L491" s="277"/>
    </row>
    <row r="492" spans="12:14">
      <c r="L492" s="277"/>
    </row>
    <row r="493" spans="12:14">
      <c r="L493" s="277"/>
    </row>
    <row r="494" spans="12:14">
      <c r="L494" s="277"/>
    </row>
    <row r="495" spans="12:14">
      <c r="L495" s="277"/>
    </row>
    <row r="496" spans="12:14">
      <c r="L496" s="277"/>
    </row>
    <row r="497" spans="12:12">
      <c r="L497" s="277"/>
    </row>
    <row r="498" spans="12:12">
      <c r="L498" s="277"/>
    </row>
    <row r="499" spans="12:12">
      <c r="L499" s="277"/>
    </row>
    <row r="500" spans="12:12">
      <c r="L500" s="277"/>
    </row>
    <row r="501" spans="12:12">
      <c r="L501" s="277"/>
    </row>
    <row r="502" spans="12:12">
      <c r="L502" s="277"/>
    </row>
    <row r="503" spans="12:12">
      <c r="L503" s="277"/>
    </row>
    <row r="504" spans="12:12">
      <c r="L504" s="277"/>
    </row>
    <row r="505" spans="12:12">
      <c r="L505" s="277"/>
    </row>
    <row r="506" spans="12:12">
      <c r="L506" s="277"/>
    </row>
    <row r="507" spans="12:12">
      <c r="L507" s="277"/>
    </row>
    <row r="508" spans="12:12">
      <c r="L508" s="277"/>
    </row>
    <row r="509" spans="12:12">
      <c r="L509" s="277"/>
    </row>
    <row r="510" spans="12:12">
      <c r="L510" s="277"/>
    </row>
    <row r="511" spans="12:12">
      <c r="L511" s="277"/>
    </row>
    <row r="512" spans="12:12">
      <c r="L512" s="277"/>
    </row>
    <row r="513" spans="12:12">
      <c r="L513" s="277"/>
    </row>
    <row r="514" spans="12:12">
      <c r="L514" s="277"/>
    </row>
    <row r="515" spans="12:12">
      <c r="L515" s="277"/>
    </row>
    <row r="516" spans="12:12">
      <c r="L516" s="277"/>
    </row>
    <row r="517" spans="12:12">
      <c r="L517" s="277"/>
    </row>
    <row r="518" spans="12:12">
      <c r="L518" s="277"/>
    </row>
    <row r="519" spans="12:12">
      <c r="L519" s="277"/>
    </row>
    <row r="520" spans="12:12">
      <c r="L520" s="277"/>
    </row>
    <row r="521" spans="12:12">
      <c r="L521" s="277"/>
    </row>
    <row r="522" spans="12:12">
      <c r="L522" s="277"/>
    </row>
    <row r="523" spans="12:12">
      <c r="L523" s="277"/>
    </row>
    <row r="524" spans="12:12">
      <c r="L524" s="277"/>
    </row>
    <row r="525" spans="12:12">
      <c r="L525" s="277"/>
    </row>
    <row r="526" spans="12:12">
      <c r="L526" s="277"/>
    </row>
    <row r="527" spans="12:12">
      <c r="L527" s="277"/>
    </row>
    <row r="528" spans="12:12">
      <c r="L528" s="277"/>
    </row>
    <row r="529" spans="12:12">
      <c r="L529" s="277"/>
    </row>
    <row r="530" spans="12:12">
      <c r="L530" s="277"/>
    </row>
    <row r="531" spans="12:12">
      <c r="L531" s="277"/>
    </row>
    <row r="532" spans="12:12">
      <c r="L532" s="277"/>
    </row>
    <row r="533" spans="12:12">
      <c r="L533" s="277"/>
    </row>
    <row r="534" spans="12:12">
      <c r="L534" s="277"/>
    </row>
    <row r="535" spans="12:12">
      <c r="L535" s="277"/>
    </row>
    <row r="536" spans="12:12">
      <c r="L536" s="277"/>
    </row>
    <row r="537" spans="12:12">
      <c r="L537" s="277"/>
    </row>
    <row r="538" spans="12:12">
      <c r="L538" s="277"/>
    </row>
    <row r="539" spans="12:12">
      <c r="L539" s="277"/>
    </row>
    <row r="540" spans="12:12">
      <c r="L540" s="277"/>
    </row>
    <row r="541" spans="12:12">
      <c r="L541" s="277"/>
    </row>
    <row r="542" spans="12:12">
      <c r="L542" s="277"/>
    </row>
    <row r="543" spans="12:12">
      <c r="L543" s="277"/>
    </row>
    <row r="544" spans="12:12">
      <c r="L544" s="277"/>
    </row>
    <row r="545" spans="12:12">
      <c r="L545" s="277"/>
    </row>
    <row r="546" spans="12:12">
      <c r="L546" s="277"/>
    </row>
    <row r="547" spans="12:12">
      <c r="L547" s="277"/>
    </row>
    <row r="548" spans="12:12">
      <c r="L548" s="277"/>
    </row>
    <row r="549" spans="12:12">
      <c r="L549" s="277"/>
    </row>
    <row r="550" spans="12:12">
      <c r="L550" s="277"/>
    </row>
    <row r="551" spans="12:12">
      <c r="L551" s="277"/>
    </row>
    <row r="552" spans="12:12">
      <c r="L552" s="277"/>
    </row>
    <row r="553" spans="12:12">
      <c r="L553" s="277"/>
    </row>
    <row r="554" spans="12:12">
      <c r="L554" s="277"/>
    </row>
    <row r="555" spans="12:12">
      <c r="L555" s="277"/>
    </row>
    <row r="556" spans="12:12">
      <c r="L556" s="277"/>
    </row>
    <row r="557" spans="12:12">
      <c r="L557" s="277"/>
    </row>
    <row r="558" spans="12:12">
      <c r="L558" s="277"/>
    </row>
    <row r="559" spans="12:12">
      <c r="L559" s="277"/>
    </row>
    <row r="560" spans="12:12">
      <c r="L560" s="277"/>
    </row>
    <row r="561" spans="12:12">
      <c r="L561" s="277"/>
    </row>
    <row r="562" spans="12:12">
      <c r="L562" s="277"/>
    </row>
    <row r="563" spans="12:12">
      <c r="L563" s="277"/>
    </row>
    <row r="564" spans="12:12">
      <c r="L564" s="277"/>
    </row>
    <row r="565" spans="12:12">
      <c r="L565" s="277"/>
    </row>
    <row r="566" spans="12:12">
      <c r="L566" s="277"/>
    </row>
    <row r="567" spans="12:12">
      <c r="L567" s="277"/>
    </row>
    <row r="568" spans="12:12">
      <c r="L568" s="277"/>
    </row>
    <row r="569" spans="12:12">
      <c r="L569" s="277"/>
    </row>
    <row r="570" spans="12:12">
      <c r="L570" s="277"/>
    </row>
    <row r="571" spans="12:12">
      <c r="L571" s="277"/>
    </row>
    <row r="572" spans="12:12">
      <c r="L572" s="277"/>
    </row>
    <row r="573" spans="12:12">
      <c r="L573" s="277"/>
    </row>
    <row r="574" spans="12:12">
      <c r="L574" s="277"/>
    </row>
    <row r="575" spans="12:12">
      <c r="L575" s="277"/>
    </row>
    <row r="576" spans="12:12">
      <c r="L576" s="277"/>
    </row>
    <row r="577" spans="12:12">
      <c r="L577" s="277"/>
    </row>
    <row r="578" spans="12:12">
      <c r="L578" s="277"/>
    </row>
    <row r="579" spans="12:12">
      <c r="L579" s="277"/>
    </row>
    <row r="580" spans="12:12">
      <c r="L580" s="277"/>
    </row>
    <row r="581" spans="12:12">
      <c r="L581" s="277"/>
    </row>
    <row r="582" spans="12:12">
      <c r="L582" s="277"/>
    </row>
    <row r="583" spans="12:12">
      <c r="L583" s="277"/>
    </row>
    <row r="584" spans="12:12">
      <c r="L584" s="277"/>
    </row>
    <row r="585" spans="12:12">
      <c r="L585" s="277"/>
    </row>
    <row r="586" spans="12:12">
      <c r="L586" s="277"/>
    </row>
    <row r="587" spans="12:12">
      <c r="L587" s="277"/>
    </row>
    <row r="588" spans="12:12">
      <c r="L588" s="277"/>
    </row>
    <row r="589" spans="12:12">
      <c r="L589" s="277"/>
    </row>
    <row r="590" spans="12:12">
      <c r="L590" s="277"/>
    </row>
    <row r="591" spans="12:12">
      <c r="L591" s="277"/>
    </row>
    <row r="592" spans="12:12">
      <c r="L592" s="277"/>
    </row>
    <row r="593" spans="12:12">
      <c r="L593" s="277"/>
    </row>
    <row r="594" spans="12:12">
      <c r="L594" s="277"/>
    </row>
    <row r="595" spans="12:12">
      <c r="L595" s="277"/>
    </row>
    <row r="596" spans="12:12">
      <c r="L596" s="277"/>
    </row>
    <row r="597" spans="12:12">
      <c r="L597" s="277"/>
    </row>
    <row r="598" spans="12:12">
      <c r="L598" s="277"/>
    </row>
    <row r="599" spans="12:12">
      <c r="L599" s="277"/>
    </row>
    <row r="600" spans="12:12">
      <c r="L600" s="277"/>
    </row>
    <row r="601" spans="12:12">
      <c r="L601" s="277"/>
    </row>
    <row r="602" spans="12:12">
      <c r="L602" s="277"/>
    </row>
    <row r="603" spans="12:12">
      <c r="L603" s="277"/>
    </row>
    <row r="604" spans="12:12">
      <c r="L604" s="277"/>
    </row>
    <row r="605" spans="12:12">
      <c r="L605" s="277"/>
    </row>
    <row r="606" spans="12:12">
      <c r="L606" s="277"/>
    </row>
    <row r="607" spans="12:12">
      <c r="L607" s="277"/>
    </row>
    <row r="608" spans="12:12">
      <c r="L608" s="277"/>
    </row>
    <row r="609" spans="12:12">
      <c r="L609" s="277"/>
    </row>
    <row r="610" spans="12:12">
      <c r="L610" s="277"/>
    </row>
    <row r="611" spans="12:12">
      <c r="L611" s="277"/>
    </row>
    <row r="612" spans="12:12">
      <c r="L612" s="277"/>
    </row>
    <row r="613" spans="12:12">
      <c r="L613" s="277"/>
    </row>
    <row r="614" spans="12:12">
      <c r="L614" s="277"/>
    </row>
    <row r="615" spans="12:12">
      <c r="L615" s="277"/>
    </row>
    <row r="616" spans="12:12">
      <c r="L616" s="277"/>
    </row>
    <row r="617" spans="12:12">
      <c r="L617" s="277"/>
    </row>
    <row r="618" spans="12:12">
      <c r="L618" s="277"/>
    </row>
    <row r="619" spans="12:12">
      <c r="L619" s="277"/>
    </row>
    <row r="620" spans="12:12">
      <c r="L620" s="277"/>
    </row>
    <row r="621" spans="12:12">
      <c r="L621" s="277"/>
    </row>
    <row r="622" spans="12:12">
      <c r="L622" s="277"/>
    </row>
    <row r="623" spans="12:12">
      <c r="L623" s="277"/>
    </row>
    <row r="624" spans="12:12">
      <c r="L624" s="277"/>
    </row>
    <row r="625" spans="12:12">
      <c r="L625" s="277"/>
    </row>
    <row r="626" spans="12:12">
      <c r="L626" s="277"/>
    </row>
    <row r="627" spans="12:12">
      <c r="L627" s="277"/>
    </row>
    <row r="628" spans="12:12">
      <c r="L628" s="277"/>
    </row>
    <row r="629" spans="12:12">
      <c r="L629" s="277"/>
    </row>
    <row r="630" spans="12:12">
      <c r="L630" s="277"/>
    </row>
    <row r="631" spans="12:12">
      <c r="L631" s="277"/>
    </row>
    <row r="632" spans="12:12">
      <c r="L632" s="277"/>
    </row>
    <row r="633" spans="12:12">
      <c r="L633" s="277"/>
    </row>
    <row r="634" spans="12:12">
      <c r="L634" s="277"/>
    </row>
    <row r="635" spans="12:12">
      <c r="L635" s="277"/>
    </row>
    <row r="636" spans="12:12">
      <c r="L636" s="277"/>
    </row>
    <row r="637" spans="12:12">
      <c r="L637" s="277"/>
    </row>
    <row r="638" spans="12:12">
      <c r="L638" s="277"/>
    </row>
    <row r="639" spans="12:12">
      <c r="L639" s="277"/>
    </row>
    <row r="640" spans="12:12">
      <c r="L640" s="277"/>
    </row>
    <row r="641" spans="12:12">
      <c r="L641" s="277"/>
    </row>
    <row r="642" spans="12:12">
      <c r="L642" s="277"/>
    </row>
    <row r="643" spans="12:12">
      <c r="L643" s="277"/>
    </row>
    <row r="644" spans="12:12">
      <c r="L644" s="277"/>
    </row>
    <row r="645" spans="12:12">
      <c r="L645" s="277"/>
    </row>
    <row r="646" spans="12:12">
      <c r="L646" s="277"/>
    </row>
    <row r="647" spans="12:12">
      <c r="L647" s="277"/>
    </row>
    <row r="648" spans="12:12">
      <c r="L648" s="277"/>
    </row>
    <row r="649" spans="12:12">
      <c r="L649" s="277"/>
    </row>
    <row r="650" spans="12:12">
      <c r="L650" s="277"/>
    </row>
    <row r="651" spans="12:12">
      <c r="L651" s="277"/>
    </row>
    <row r="652" spans="12:12">
      <c r="L652" s="277"/>
    </row>
    <row r="653" spans="12:12">
      <c r="L653" s="277"/>
    </row>
    <row r="654" spans="12:12">
      <c r="L654" s="277"/>
    </row>
    <row r="655" spans="12:12">
      <c r="L655" s="277"/>
    </row>
    <row r="656" spans="12:12">
      <c r="L656" s="277"/>
    </row>
    <row r="657" spans="12:12">
      <c r="L657" s="277"/>
    </row>
    <row r="658" spans="12:12">
      <c r="L658" s="277"/>
    </row>
    <row r="659" spans="12:12">
      <c r="L659" s="277"/>
    </row>
    <row r="660" spans="12:12">
      <c r="L660" s="277"/>
    </row>
    <row r="661" spans="12:12">
      <c r="L661" s="277"/>
    </row>
    <row r="662" spans="12:12">
      <c r="L662" s="277"/>
    </row>
    <row r="663" spans="12:12">
      <c r="L663" s="277"/>
    </row>
    <row r="664" spans="12:12">
      <c r="L664" s="277"/>
    </row>
    <row r="665" spans="12:12">
      <c r="L665" s="277"/>
    </row>
    <row r="666" spans="12:12">
      <c r="L666" s="277"/>
    </row>
    <row r="667" spans="12:12">
      <c r="L667" s="277"/>
    </row>
    <row r="668" spans="12:12">
      <c r="L668" s="277"/>
    </row>
    <row r="669" spans="12:12">
      <c r="L669" s="277"/>
    </row>
    <row r="670" spans="12:12">
      <c r="L670" s="277"/>
    </row>
    <row r="671" spans="12:12">
      <c r="L671" s="277"/>
    </row>
    <row r="672" spans="12:12">
      <c r="L672" s="277"/>
    </row>
    <row r="673" spans="12:12">
      <c r="L673" s="277"/>
    </row>
    <row r="674" spans="12:12">
      <c r="L674" s="277"/>
    </row>
    <row r="675" spans="12:12">
      <c r="L675" s="277"/>
    </row>
    <row r="676" spans="12:12">
      <c r="L676" s="277"/>
    </row>
    <row r="677" spans="12:12">
      <c r="L677" s="277"/>
    </row>
    <row r="678" spans="12:12">
      <c r="L678" s="277"/>
    </row>
    <row r="679" spans="12:12">
      <c r="L679" s="277"/>
    </row>
    <row r="680" spans="12:12">
      <c r="L680" s="277"/>
    </row>
    <row r="681" spans="12:12">
      <c r="L681" s="277"/>
    </row>
    <row r="682" spans="12:12">
      <c r="L682" s="277"/>
    </row>
    <row r="683" spans="12:12">
      <c r="L683" s="277"/>
    </row>
    <row r="684" spans="12:12">
      <c r="L684" s="277"/>
    </row>
    <row r="685" spans="12:12">
      <c r="L685" s="277"/>
    </row>
    <row r="686" spans="12:12">
      <c r="L686" s="277"/>
    </row>
    <row r="687" spans="12:12">
      <c r="L687" s="277"/>
    </row>
    <row r="688" spans="12:12">
      <c r="L688" s="277"/>
    </row>
    <row r="689" spans="12:12">
      <c r="L689" s="277"/>
    </row>
    <row r="690" spans="12:12">
      <c r="L690" s="277"/>
    </row>
    <row r="691" spans="12:12">
      <c r="L691" s="277"/>
    </row>
    <row r="692" spans="12:12">
      <c r="L692" s="277"/>
    </row>
    <row r="693" spans="12:12">
      <c r="L693" s="277"/>
    </row>
    <row r="694" spans="12:12">
      <c r="L694" s="277"/>
    </row>
    <row r="695" spans="12:12">
      <c r="L695" s="277"/>
    </row>
    <row r="696" spans="12:12">
      <c r="L696" s="277"/>
    </row>
    <row r="697" spans="12:12">
      <c r="L697" s="277"/>
    </row>
    <row r="698" spans="12:12">
      <c r="L698" s="277"/>
    </row>
    <row r="699" spans="12:12">
      <c r="L699" s="277"/>
    </row>
    <row r="700" spans="12:12">
      <c r="L700" s="277"/>
    </row>
    <row r="701" spans="12:12">
      <c r="L701" s="277"/>
    </row>
    <row r="702" spans="12:12">
      <c r="L702" s="277"/>
    </row>
    <row r="703" spans="12:12">
      <c r="L703" s="277"/>
    </row>
    <row r="704" spans="12:12">
      <c r="L704" s="277"/>
    </row>
    <row r="705" spans="12:12">
      <c r="L705" s="277"/>
    </row>
    <row r="706" spans="12:12">
      <c r="L706" s="277"/>
    </row>
    <row r="707" spans="12:12">
      <c r="L707" s="277"/>
    </row>
    <row r="708" spans="12:12">
      <c r="L708" s="277"/>
    </row>
    <row r="709" spans="12:12">
      <c r="L709" s="277"/>
    </row>
    <row r="710" spans="12:12">
      <c r="L710" s="277"/>
    </row>
    <row r="711" spans="12:12">
      <c r="L711" s="277"/>
    </row>
    <row r="712" spans="12:12">
      <c r="L712" s="277"/>
    </row>
    <row r="713" spans="12:12">
      <c r="L713" s="277"/>
    </row>
    <row r="714" spans="12:12">
      <c r="L714" s="277"/>
    </row>
    <row r="715" spans="12:12">
      <c r="L715" s="277"/>
    </row>
    <row r="716" spans="12:12">
      <c r="L716" s="277"/>
    </row>
    <row r="717" spans="12:12">
      <c r="L717" s="277"/>
    </row>
    <row r="718" spans="12:12">
      <c r="L718" s="277"/>
    </row>
    <row r="719" spans="12:12">
      <c r="L719" s="277"/>
    </row>
    <row r="720" spans="12:12">
      <c r="L720" s="277"/>
    </row>
    <row r="721" spans="12:12">
      <c r="L721" s="277"/>
    </row>
    <row r="722" spans="12:12">
      <c r="L722" s="277"/>
    </row>
    <row r="723" spans="12:12">
      <c r="L723" s="277"/>
    </row>
    <row r="724" spans="12:12">
      <c r="L724" s="277"/>
    </row>
    <row r="725" spans="12:12">
      <c r="L725" s="277"/>
    </row>
    <row r="726" spans="12:12">
      <c r="L726" s="277"/>
    </row>
    <row r="727" spans="12:12">
      <c r="L727" s="277"/>
    </row>
    <row r="728" spans="12:12">
      <c r="L728" s="277"/>
    </row>
    <row r="729" spans="12:12">
      <c r="L729" s="277"/>
    </row>
    <row r="730" spans="12:12">
      <c r="L730" s="277"/>
    </row>
    <row r="731" spans="12:12">
      <c r="L731" s="277"/>
    </row>
    <row r="732" spans="12:12">
      <c r="L732" s="277"/>
    </row>
    <row r="733" spans="12:12">
      <c r="L733" s="277"/>
    </row>
    <row r="734" spans="12:12">
      <c r="L734" s="277"/>
    </row>
    <row r="735" spans="12:12">
      <c r="L735" s="277"/>
    </row>
  </sheetData>
  <sheetProtection algorithmName="SHA-512" hashValue="E5gc48O88bPZw54bchdNKe+dZFgeJtcnOoJtJh5X0+m9bfUfx34lFMaKQSwZVKJP6iT0LgH2uxu8Js4lDqEDbw==" saltValue="StMJGOM5g2pRO2s1QNAV9A==" spinCount="100000" sheet="1" objects="1" scenarios="1"/>
  <conditionalFormatting sqref="L230">
    <cfRule type="duplicateValues" dxfId="37" priority="2"/>
  </conditionalFormatting>
  <conditionalFormatting sqref="L488:L1048576">
    <cfRule type="duplicateValues" dxfId="36" priority="4"/>
  </conditionalFormatting>
  <conditionalFormatting sqref="L1:L229 L231:L487">
    <cfRule type="duplicateValues" dxfId="35" priority="53"/>
  </conditionalFormatting>
  <conditionalFormatting sqref="L1:L487">
    <cfRule type="duplicateValues" dxfId="34" priority="56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485"/>
  <sheetViews>
    <sheetView workbookViewId="0">
      <selection activeCell="A2" sqref="A2:D485"/>
    </sheetView>
  </sheetViews>
  <sheetFormatPr defaultRowHeight="15"/>
  <cols>
    <col min="1" max="1" width="9.140625" style="1"/>
    <col min="2" max="2" width="11.140625" style="1" customWidth="1"/>
    <col min="3" max="3" width="65" style="1" customWidth="1"/>
  </cols>
  <sheetData>
    <row r="1" spans="1:4">
      <c r="A1" s="1">
        <v>1</v>
      </c>
      <c r="B1" s="1">
        <v>2</v>
      </c>
      <c r="C1" s="1">
        <v>3</v>
      </c>
      <c r="D1">
        <v>4</v>
      </c>
    </row>
    <row r="2" spans="1:4">
      <c r="A2" s="11"/>
      <c r="B2" s="11">
        <v>10001</v>
      </c>
      <c r="C2" s="11" t="s">
        <v>233</v>
      </c>
      <c r="D2">
        <f>B3-B2</f>
        <v>1</v>
      </c>
    </row>
    <row r="3" spans="1:4">
      <c r="A3" s="11"/>
      <c r="B3" s="11">
        <v>10002</v>
      </c>
      <c r="C3" s="11" t="s">
        <v>234</v>
      </c>
      <c r="D3">
        <f t="shared" ref="D3:D66" si="0">B4-B3</f>
        <v>1</v>
      </c>
    </row>
    <row r="4" spans="1:4">
      <c r="A4" s="11"/>
      <c r="B4" s="11">
        <v>10003</v>
      </c>
      <c r="C4" s="11" t="s">
        <v>235</v>
      </c>
      <c r="D4">
        <f t="shared" si="0"/>
        <v>1</v>
      </c>
    </row>
    <row r="5" spans="1:4">
      <c r="A5" s="11"/>
      <c r="B5" s="11">
        <v>10004</v>
      </c>
      <c r="C5" s="11" t="s">
        <v>236</v>
      </c>
      <c r="D5">
        <f t="shared" si="0"/>
        <v>1</v>
      </c>
    </row>
    <row r="6" spans="1:4">
      <c r="A6" s="11"/>
      <c r="B6" s="11">
        <v>10005</v>
      </c>
      <c r="C6" s="11" t="s">
        <v>237</v>
      </c>
      <c r="D6">
        <f t="shared" si="0"/>
        <v>1</v>
      </c>
    </row>
    <row r="7" spans="1:4">
      <c r="A7" s="11"/>
      <c r="B7" s="11">
        <v>10006</v>
      </c>
      <c r="C7" s="11" t="s">
        <v>238</v>
      </c>
      <c r="D7">
        <f t="shared" si="0"/>
        <v>1</v>
      </c>
    </row>
    <row r="8" spans="1:4">
      <c r="A8" s="11"/>
      <c r="B8" s="11">
        <v>10007</v>
      </c>
      <c r="C8" s="11" t="s">
        <v>239</v>
      </c>
      <c r="D8">
        <f t="shared" si="0"/>
        <v>1</v>
      </c>
    </row>
    <row r="9" spans="1:4">
      <c r="A9" s="11"/>
      <c r="B9" s="11">
        <v>10008</v>
      </c>
      <c r="C9" s="11" t="s">
        <v>240</v>
      </c>
      <c r="D9">
        <f t="shared" si="0"/>
        <v>1</v>
      </c>
    </row>
    <row r="10" spans="1:4">
      <c r="A10" s="11"/>
      <c r="B10" s="11">
        <v>10009</v>
      </c>
      <c r="C10" s="11" t="s">
        <v>241</v>
      </c>
      <c r="D10">
        <f t="shared" si="0"/>
        <v>1</v>
      </c>
    </row>
    <row r="11" spans="1:4">
      <c r="A11" s="11"/>
      <c r="B11" s="11">
        <v>10010</v>
      </c>
      <c r="C11" s="11" t="s">
        <v>242</v>
      </c>
      <c r="D11">
        <f t="shared" si="0"/>
        <v>1</v>
      </c>
    </row>
    <row r="12" spans="1:4">
      <c r="A12" s="11"/>
      <c r="B12" s="11">
        <v>10011</v>
      </c>
      <c r="C12" s="11" t="s">
        <v>243</v>
      </c>
      <c r="D12">
        <f t="shared" si="0"/>
        <v>1</v>
      </c>
    </row>
    <row r="13" spans="1:4">
      <c r="A13" s="11"/>
      <c r="B13" s="11">
        <v>10012</v>
      </c>
      <c r="C13" s="11" t="s">
        <v>244</v>
      </c>
      <c r="D13">
        <f t="shared" si="0"/>
        <v>1</v>
      </c>
    </row>
    <row r="14" spans="1:4">
      <c r="A14" s="199">
        <v>2017</v>
      </c>
      <c r="B14" s="198">
        <v>10013</v>
      </c>
      <c r="C14" s="1" t="s">
        <v>707</v>
      </c>
      <c r="D14">
        <f t="shared" si="0"/>
        <v>1</v>
      </c>
    </row>
    <row r="15" spans="1:4">
      <c r="A15" s="11"/>
      <c r="B15" s="11">
        <v>10014</v>
      </c>
      <c r="C15" s="11" t="s">
        <v>245</v>
      </c>
      <c r="D15">
        <f t="shared" si="0"/>
        <v>1</v>
      </c>
    </row>
    <row r="16" spans="1:4">
      <c r="A16" s="199">
        <v>2017</v>
      </c>
      <c r="B16" s="198">
        <v>10015</v>
      </c>
      <c r="C16" s="1" t="s">
        <v>696</v>
      </c>
      <c r="D16">
        <f t="shared" si="0"/>
        <v>1</v>
      </c>
    </row>
    <row r="17" spans="1:4">
      <c r="A17" s="11"/>
      <c r="B17" s="11">
        <v>10016</v>
      </c>
      <c r="C17" s="11" t="s">
        <v>246</v>
      </c>
      <c r="D17">
        <f t="shared" si="0"/>
        <v>1</v>
      </c>
    </row>
    <row r="18" spans="1:4">
      <c r="A18" s="148"/>
      <c r="B18" s="11">
        <v>10017</v>
      </c>
      <c r="C18" s="11" t="s">
        <v>247</v>
      </c>
      <c r="D18">
        <f t="shared" si="0"/>
        <v>9984</v>
      </c>
    </row>
    <row r="19" spans="1:4">
      <c r="A19" s="11"/>
      <c r="B19" s="11">
        <v>20001</v>
      </c>
      <c r="C19" s="11" t="s">
        <v>259</v>
      </c>
      <c r="D19">
        <f t="shared" si="0"/>
        <v>1</v>
      </c>
    </row>
    <row r="20" spans="1:4">
      <c r="A20" s="11"/>
      <c r="B20" s="11">
        <v>20002</v>
      </c>
      <c r="C20" s="11" t="s">
        <v>260</v>
      </c>
      <c r="D20">
        <f t="shared" si="0"/>
        <v>1</v>
      </c>
    </row>
    <row r="21" spans="1:4">
      <c r="A21" s="199">
        <v>2017</v>
      </c>
      <c r="B21" s="198">
        <v>20003</v>
      </c>
      <c r="C21" s="1" t="s">
        <v>710</v>
      </c>
      <c r="D21">
        <f t="shared" si="0"/>
        <v>1</v>
      </c>
    </row>
    <row r="22" spans="1:4">
      <c r="A22" s="11"/>
      <c r="B22" s="11">
        <v>20004</v>
      </c>
      <c r="C22" s="11" t="s">
        <v>261</v>
      </c>
      <c r="D22">
        <f t="shared" si="0"/>
        <v>1</v>
      </c>
    </row>
    <row r="23" spans="1:4">
      <c r="A23" s="11"/>
      <c r="B23" s="11">
        <v>20005</v>
      </c>
      <c r="C23" s="11" t="s">
        <v>262</v>
      </c>
      <c r="D23">
        <f t="shared" si="0"/>
        <v>1</v>
      </c>
    </row>
    <row r="24" spans="1:4">
      <c r="A24" s="11"/>
      <c r="B24" s="11">
        <v>20006</v>
      </c>
      <c r="C24" s="11" t="s">
        <v>263</v>
      </c>
      <c r="D24">
        <f t="shared" si="0"/>
        <v>1</v>
      </c>
    </row>
    <row r="25" spans="1:4">
      <c r="A25" s="11"/>
      <c r="B25" s="11">
        <v>20007</v>
      </c>
      <c r="C25" s="11" t="s">
        <v>264</v>
      </c>
      <c r="D25">
        <f t="shared" si="0"/>
        <v>1</v>
      </c>
    </row>
    <row r="26" spans="1:4">
      <c r="A26" s="11"/>
      <c r="B26" s="11">
        <v>20008</v>
      </c>
      <c r="C26" s="11" t="s">
        <v>265</v>
      </c>
      <c r="D26">
        <f t="shared" si="0"/>
        <v>1</v>
      </c>
    </row>
    <row r="27" spans="1:4">
      <c r="A27" s="11"/>
      <c r="B27" s="11">
        <v>20009</v>
      </c>
      <c r="C27" s="11" t="s">
        <v>266</v>
      </c>
      <c r="D27">
        <f t="shared" si="0"/>
        <v>1</v>
      </c>
    </row>
    <row r="28" spans="1:4">
      <c r="A28" s="11"/>
      <c r="B28" s="11">
        <v>20010</v>
      </c>
      <c r="C28" s="11" t="s">
        <v>267</v>
      </c>
      <c r="D28">
        <f t="shared" si="0"/>
        <v>9991</v>
      </c>
    </row>
    <row r="29" spans="1:4">
      <c r="A29" s="11"/>
      <c r="B29" s="11">
        <v>30001</v>
      </c>
      <c r="C29" s="11" t="s">
        <v>268</v>
      </c>
      <c r="D29">
        <f t="shared" si="0"/>
        <v>1</v>
      </c>
    </row>
    <row r="30" spans="1:4">
      <c r="A30" s="11"/>
      <c r="B30" s="11">
        <v>30002</v>
      </c>
      <c r="C30" s="11" t="s">
        <v>269</v>
      </c>
      <c r="D30">
        <f t="shared" si="0"/>
        <v>1</v>
      </c>
    </row>
    <row r="31" spans="1:4">
      <c r="A31" s="11"/>
      <c r="B31" s="11">
        <v>30003</v>
      </c>
      <c r="C31" s="11" t="s">
        <v>270</v>
      </c>
      <c r="D31">
        <f t="shared" si="0"/>
        <v>1</v>
      </c>
    </row>
    <row r="32" spans="1:4">
      <c r="A32" s="11"/>
      <c r="B32" s="11">
        <v>30004</v>
      </c>
      <c r="C32" s="11" t="s">
        <v>271</v>
      </c>
      <c r="D32">
        <f t="shared" si="0"/>
        <v>1</v>
      </c>
    </row>
    <row r="33" spans="1:4">
      <c r="A33" s="11"/>
      <c r="B33" s="11">
        <v>30005</v>
      </c>
      <c r="C33" s="11" t="s">
        <v>272</v>
      </c>
      <c r="D33">
        <f t="shared" si="0"/>
        <v>1</v>
      </c>
    </row>
    <row r="34" spans="1:4">
      <c r="A34" s="11"/>
      <c r="B34" s="11">
        <v>30006</v>
      </c>
      <c r="C34" s="11" t="s">
        <v>273</v>
      </c>
      <c r="D34">
        <f t="shared" si="0"/>
        <v>1</v>
      </c>
    </row>
    <row r="35" spans="1:4">
      <c r="A35" s="11"/>
      <c r="B35" s="11">
        <v>30007</v>
      </c>
      <c r="C35" s="11" t="s">
        <v>274</v>
      </c>
      <c r="D35">
        <f t="shared" si="0"/>
        <v>1</v>
      </c>
    </row>
    <row r="36" spans="1:4">
      <c r="A36" s="11"/>
      <c r="B36" s="11">
        <v>30008</v>
      </c>
      <c r="C36" s="11" t="s">
        <v>275</v>
      </c>
      <c r="D36">
        <f t="shared" si="0"/>
        <v>1</v>
      </c>
    </row>
    <row r="37" spans="1:4">
      <c r="A37" s="11"/>
      <c r="B37" s="11">
        <v>30009</v>
      </c>
      <c r="C37" s="11" t="s">
        <v>276</v>
      </c>
      <c r="D37">
        <f t="shared" si="0"/>
        <v>1</v>
      </c>
    </row>
    <row r="38" spans="1:4">
      <c r="A38" s="11"/>
      <c r="B38" s="11">
        <v>30010</v>
      </c>
      <c r="C38" s="11" t="s">
        <v>277</v>
      </c>
      <c r="D38">
        <f t="shared" si="0"/>
        <v>1</v>
      </c>
    </row>
    <row r="39" spans="1:4">
      <c r="A39" s="11"/>
      <c r="B39" s="11">
        <v>30011</v>
      </c>
      <c r="C39" s="11" t="s">
        <v>278</v>
      </c>
      <c r="D39">
        <f t="shared" si="0"/>
        <v>1</v>
      </c>
    </row>
    <row r="40" spans="1:4">
      <c r="A40" s="11"/>
      <c r="B40" s="11">
        <v>30012</v>
      </c>
      <c r="C40" s="11" t="s">
        <v>279</v>
      </c>
      <c r="D40">
        <f t="shared" si="0"/>
        <v>1</v>
      </c>
    </row>
    <row r="41" spans="1:4">
      <c r="A41" s="11"/>
      <c r="B41" s="11">
        <v>30013</v>
      </c>
      <c r="C41" s="11" t="s">
        <v>280</v>
      </c>
      <c r="D41">
        <f t="shared" si="0"/>
        <v>1</v>
      </c>
    </row>
    <row r="42" spans="1:4">
      <c r="A42" s="11"/>
      <c r="B42" s="11">
        <v>30014</v>
      </c>
      <c r="C42" s="11" t="s">
        <v>281</v>
      </c>
      <c r="D42">
        <f t="shared" si="0"/>
        <v>9987</v>
      </c>
    </row>
    <row r="43" spans="1:4">
      <c r="A43" s="11"/>
      <c r="B43" s="11">
        <v>40001</v>
      </c>
      <c r="C43" s="11" t="s">
        <v>282</v>
      </c>
      <c r="D43">
        <f t="shared" si="0"/>
        <v>1</v>
      </c>
    </row>
    <row r="44" spans="1:4">
      <c r="A44" s="11"/>
      <c r="B44" s="11">
        <v>40002</v>
      </c>
      <c r="C44" s="11" t="s">
        <v>283</v>
      </c>
      <c r="D44">
        <f t="shared" si="0"/>
        <v>1</v>
      </c>
    </row>
    <row r="45" spans="1:4">
      <c r="A45" s="11"/>
      <c r="B45" s="11">
        <v>40003</v>
      </c>
      <c r="C45" s="11" t="s">
        <v>284</v>
      </c>
      <c r="D45">
        <f t="shared" si="0"/>
        <v>1</v>
      </c>
    </row>
    <row r="46" spans="1:4">
      <c r="A46" s="11"/>
      <c r="B46" s="11">
        <v>40004</v>
      </c>
      <c r="C46" s="11" t="s">
        <v>285</v>
      </c>
      <c r="D46">
        <f t="shared" si="0"/>
        <v>1</v>
      </c>
    </row>
    <row r="47" spans="1:4">
      <c r="A47" s="199">
        <v>2017</v>
      </c>
      <c r="B47" s="198">
        <v>40005</v>
      </c>
      <c r="C47" s="1" t="s">
        <v>708</v>
      </c>
      <c r="D47">
        <f t="shared" si="0"/>
        <v>1</v>
      </c>
    </row>
    <row r="48" spans="1:4">
      <c r="A48" s="11"/>
      <c r="B48" s="11">
        <v>40006</v>
      </c>
      <c r="C48" s="11" t="s">
        <v>286</v>
      </c>
      <c r="D48">
        <f t="shared" si="0"/>
        <v>1</v>
      </c>
    </row>
    <row r="49" spans="1:4">
      <c r="A49" s="11"/>
      <c r="B49" s="11">
        <v>40007</v>
      </c>
      <c r="C49" s="11" t="s">
        <v>287</v>
      </c>
      <c r="D49">
        <f t="shared" si="0"/>
        <v>1</v>
      </c>
    </row>
    <row r="50" spans="1:4">
      <c r="A50" s="11"/>
      <c r="B50" s="11">
        <v>40008</v>
      </c>
      <c r="C50" s="11" t="s">
        <v>288</v>
      </c>
      <c r="D50">
        <f t="shared" si="0"/>
        <v>1</v>
      </c>
    </row>
    <row r="51" spans="1:4">
      <c r="A51" s="11"/>
      <c r="B51" s="11">
        <v>40009</v>
      </c>
      <c r="C51" s="11" t="s">
        <v>289</v>
      </c>
      <c r="D51">
        <f t="shared" si="0"/>
        <v>1</v>
      </c>
    </row>
    <row r="52" spans="1:4">
      <c r="A52" s="11"/>
      <c r="B52" s="11">
        <v>40010</v>
      </c>
      <c r="C52" s="11" t="s">
        <v>276</v>
      </c>
      <c r="D52">
        <f t="shared" si="0"/>
        <v>1</v>
      </c>
    </row>
    <row r="53" spans="1:4">
      <c r="A53" s="11"/>
      <c r="B53" s="11">
        <v>40011</v>
      </c>
      <c r="C53" s="11" t="s">
        <v>290</v>
      </c>
      <c r="D53">
        <f t="shared" si="0"/>
        <v>1</v>
      </c>
    </row>
    <row r="54" spans="1:4">
      <c r="A54" s="11"/>
      <c r="B54" s="11">
        <v>40012</v>
      </c>
      <c r="C54" s="11" t="s">
        <v>291</v>
      </c>
      <c r="D54" s="203">
        <f t="shared" si="0"/>
        <v>2</v>
      </c>
    </row>
    <row r="55" spans="1:4">
      <c r="A55" s="11"/>
      <c r="B55" s="11">
        <v>40014</v>
      </c>
      <c r="C55" s="11" t="s">
        <v>292</v>
      </c>
      <c r="D55">
        <f t="shared" si="0"/>
        <v>1</v>
      </c>
    </row>
    <row r="56" spans="1:4">
      <c r="A56" s="11"/>
      <c r="B56" s="11">
        <v>40015</v>
      </c>
      <c r="C56" s="11" t="s">
        <v>293</v>
      </c>
      <c r="D56">
        <f t="shared" si="0"/>
        <v>1</v>
      </c>
    </row>
    <row r="57" spans="1:4">
      <c r="A57" s="11"/>
      <c r="B57" s="11">
        <v>40016</v>
      </c>
      <c r="C57" s="11" t="s">
        <v>294</v>
      </c>
      <c r="D57">
        <f t="shared" si="0"/>
        <v>1</v>
      </c>
    </row>
    <row r="58" spans="1:4">
      <c r="A58" s="11"/>
      <c r="B58" s="11">
        <v>40017</v>
      </c>
      <c r="C58" s="11" t="s">
        <v>295</v>
      </c>
      <c r="D58">
        <f t="shared" si="0"/>
        <v>1</v>
      </c>
    </row>
    <row r="59" spans="1:4">
      <c r="A59" s="11"/>
      <c r="B59" s="11">
        <v>40018</v>
      </c>
      <c r="C59" s="11" t="s">
        <v>296</v>
      </c>
      <c r="D59">
        <f t="shared" si="0"/>
        <v>1</v>
      </c>
    </row>
    <row r="60" spans="1:4">
      <c r="A60" s="11"/>
      <c r="B60" s="11">
        <v>40019</v>
      </c>
      <c r="C60" s="11" t="s">
        <v>297</v>
      </c>
      <c r="D60">
        <f t="shared" si="0"/>
        <v>1</v>
      </c>
    </row>
    <row r="61" spans="1:4">
      <c r="A61" s="11"/>
      <c r="B61" s="11">
        <v>40020</v>
      </c>
      <c r="C61" s="11" t="s">
        <v>298</v>
      </c>
      <c r="D61">
        <f t="shared" si="0"/>
        <v>1</v>
      </c>
    </row>
    <row r="62" spans="1:4">
      <c r="A62" s="11"/>
      <c r="B62" s="11">
        <v>40021</v>
      </c>
      <c r="C62" s="11" t="s">
        <v>299</v>
      </c>
      <c r="D62">
        <f t="shared" si="0"/>
        <v>1</v>
      </c>
    </row>
    <row r="63" spans="1:4">
      <c r="A63" s="11"/>
      <c r="B63" s="11">
        <v>40022</v>
      </c>
      <c r="C63" s="11" t="s">
        <v>300</v>
      </c>
      <c r="D63">
        <f t="shared" si="0"/>
        <v>1</v>
      </c>
    </row>
    <row r="64" spans="1:4">
      <c r="A64" s="11"/>
      <c r="B64" s="11">
        <v>40023</v>
      </c>
      <c r="C64" s="11" t="s">
        <v>301</v>
      </c>
      <c r="D64">
        <f t="shared" si="0"/>
        <v>1</v>
      </c>
    </row>
    <row r="65" spans="1:4">
      <c r="A65" s="11"/>
      <c r="B65" s="11">
        <v>40024</v>
      </c>
      <c r="C65" s="11" t="s">
        <v>302</v>
      </c>
      <c r="D65">
        <f t="shared" si="0"/>
        <v>1</v>
      </c>
    </row>
    <row r="66" spans="1:4">
      <c r="A66" s="11"/>
      <c r="B66" s="11">
        <v>40025</v>
      </c>
      <c r="C66" s="11" t="s">
        <v>303</v>
      </c>
      <c r="D66">
        <f t="shared" si="0"/>
        <v>1</v>
      </c>
    </row>
    <row r="67" spans="1:4">
      <c r="A67" s="148"/>
      <c r="B67" s="11">
        <v>40026</v>
      </c>
      <c r="C67" s="11" t="s">
        <v>304</v>
      </c>
      <c r="D67">
        <f t="shared" ref="D67:D130" si="1">B68-B67</f>
        <v>1</v>
      </c>
    </row>
    <row r="68" spans="1:4">
      <c r="A68" s="11"/>
      <c r="B68" s="11">
        <v>40027</v>
      </c>
      <c r="C68" s="11" t="s">
        <v>305</v>
      </c>
      <c r="D68">
        <f t="shared" si="1"/>
        <v>1</v>
      </c>
    </row>
    <row r="69" spans="1:4">
      <c r="A69" s="11"/>
      <c r="B69" s="11">
        <v>40028</v>
      </c>
      <c r="C69" s="11" t="s">
        <v>306</v>
      </c>
      <c r="D69">
        <f t="shared" si="1"/>
        <v>1</v>
      </c>
    </row>
    <row r="70" spans="1:4">
      <c r="A70" s="11"/>
      <c r="B70" s="11">
        <v>40029</v>
      </c>
      <c r="C70" s="11" t="s">
        <v>307</v>
      </c>
      <c r="D70">
        <f t="shared" si="1"/>
        <v>1</v>
      </c>
    </row>
    <row r="71" spans="1:4">
      <c r="A71" s="11"/>
      <c r="B71" s="11">
        <v>40030</v>
      </c>
      <c r="C71" s="11" t="s">
        <v>308</v>
      </c>
      <c r="D71">
        <f t="shared" si="1"/>
        <v>1</v>
      </c>
    </row>
    <row r="72" spans="1:4">
      <c r="A72" s="11"/>
      <c r="B72" s="11">
        <v>40031</v>
      </c>
      <c r="C72" s="11" t="s">
        <v>309</v>
      </c>
      <c r="D72">
        <f t="shared" si="1"/>
        <v>1</v>
      </c>
    </row>
    <row r="73" spans="1:4">
      <c r="A73" s="11"/>
      <c r="B73" s="11">
        <v>40032</v>
      </c>
      <c r="C73" s="11" t="s">
        <v>310</v>
      </c>
      <c r="D73">
        <f t="shared" si="1"/>
        <v>1</v>
      </c>
    </row>
    <row r="74" spans="1:4">
      <c r="A74" s="11"/>
      <c r="B74" s="11">
        <v>40033</v>
      </c>
      <c r="C74" s="11" t="s">
        <v>311</v>
      </c>
      <c r="D74">
        <f t="shared" si="1"/>
        <v>1</v>
      </c>
    </row>
    <row r="75" spans="1:4">
      <c r="A75" s="11"/>
      <c r="B75" s="11">
        <v>40034</v>
      </c>
      <c r="C75" s="11" t="s">
        <v>312</v>
      </c>
      <c r="D75">
        <f t="shared" si="1"/>
        <v>1</v>
      </c>
    </row>
    <row r="76" spans="1:4">
      <c r="A76" s="11"/>
      <c r="B76" s="11">
        <v>40035</v>
      </c>
      <c r="C76" s="11" t="s">
        <v>313</v>
      </c>
      <c r="D76">
        <f t="shared" si="1"/>
        <v>1</v>
      </c>
    </row>
    <row r="77" spans="1:4">
      <c r="A77" s="11"/>
      <c r="B77" s="11">
        <v>40036</v>
      </c>
      <c r="C77" s="11" t="s">
        <v>314</v>
      </c>
      <c r="D77">
        <f t="shared" si="1"/>
        <v>1</v>
      </c>
    </row>
    <row r="78" spans="1:4">
      <c r="A78" s="11"/>
      <c r="B78" s="11">
        <v>40037</v>
      </c>
      <c r="C78" s="11" t="s">
        <v>315</v>
      </c>
      <c r="D78">
        <f t="shared" si="1"/>
        <v>1</v>
      </c>
    </row>
    <row r="79" spans="1:4">
      <c r="A79" s="11"/>
      <c r="B79" s="11">
        <v>40038</v>
      </c>
      <c r="C79" s="11" t="s">
        <v>316</v>
      </c>
      <c r="D79">
        <f t="shared" si="1"/>
        <v>1</v>
      </c>
    </row>
    <row r="80" spans="1:4">
      <c r="A80" s="11"/>
      <c r="B80" s="11">
        <v>40039</v>
      </c>
      <c r="C80" s="11" t="s">
        <v>317</v>
      </c>
      <c r="D80">
        <f t="shared" si="1"/>
        <v>1</v>
      </c>
    </row>
    <row r="81" spans="1:4">
      <c r="A81" s="11"/>
      <c r="B81" s="11">
        <v>40040</v>
      </c>
      <c r="C81" s="11" t="s">
        <v>318</v>
      </c>
      <c r="D81">
        <f t="shared" si="1"/>
        <v>1</v>
      </c>
    </row>
    <row r="82" spans="1:4">
      <c r="A82" s="11"/>
      <c r="B82" s="11">
        <v>40041</v>
      </c>
      <c r="C82" s="11" t="s">
        <v>319</v>
      </c>
      <c r="D82">
        <f t="shared" si="1"/>
        <v>1</v>
      </c>
    </row>
    <row r="83" spans="1:4">
      <c r="A83" s="11"/>
      <c r="B83" s="11">
        <v>40042</v>
      </c>
      <c r="C83" s="11" t="s">
        <v>320</v>
      </c>
      <c r="D83">
        <f t="shared" si="1"/>
        <v>1</v>
      </c>
    </row>
    <row r="84" spans="1:4">
      <c r="A84" s="11"/>
      <c r="B84" s="11">
        <v>40043</v>
      </c>
      <c r="C84" s="11" t="s">
        <v>321</v>
      </c>
      <c r="D84">
        <f t="shared" si="1"/>
        <v>1</v>
      </c>
    </row>
    <row r="85" spans="1:4">
      <c r="A85" s="11"/>
      <c r="B85" s="11">
        <v>40044</v>
      </c>
      <c r="C85" s="11" t="s">
        <v>322</v>
      </c>
      <c r="D85">
        <f t="shared" si="1"/>
        <v>1</v>
      </c>
    </row>
    <row r="86" spans="1:4">
      <c r="A86" s="11"/>
      <c r="B86" s="11">
        <v>40045</v>
      </c>
      <c r="C86" s="11" t="s">
        <v>323</v>
      </c>
      <c r="D86">
        <f t="shared" si="1"/>
        <v>1</v>
      </c>
    </row>
    <row r="87" spans="1:4">
      <c r="A87" s="11"/>
      <c r="B87" s="11">
        <v>40046</v>
      </c>
      <c r="C87" s="11" t="s">
        <v>324</v>
      </c>
      <c r="D87">
        <f t="shared" si="1"/>
        <v>1</v>
      </c>
    </row>
    <row r="88" spans="1:4">
      <c r="A88" s="11"/>
      <c r="B88" s="11">
        <v>40047</v>
      </c>
      <c r="C88" s="11" t="s">
        <v>325</v>
      </c>
      <c r="D88">
        <f t="shared" si="1"/>
        <v>1</v>
      </c>
    </row>
    <row r="89" spans="1:4">
      <c r="A89" s="11"/>
      <c r="B89" s="11">
        <v>40048</v>
      </c>
      <c r="C89" s="11" t="s">
        <v>326</v>
      </c>
      <c r="D89">
        <f t="shared" si="1"/>
        <v>1</v>
      </c>
    </row>
    <row r="90" spans="1:4">
      <c r="A90" s="11"/>
      <c r="B90" s="11">
        <v>40049</v>
      </c>
      <c r="C90" s="11" t="s">
        <v>327</v>
      </c>
      <c r="D90">
        <f t="shared" si="1"/>
        <v>1</v>
      </c>
    </row>
    <row r="91" spans="1:4">
      <c r="A91" s="11"/>
      <c r="B91" s="11">
        <v>40050</v>
      </c>
      <c r="C91" s="11" t="s">
        <v>328</v>
      </c>
      <c r="D91">
        <f t="shared" si="1"/>
        <v>1</v>
      </c>
    </row>
    <row r="92" spans="1:4">
      <c r="A92" s="11"/>
      <c r="B92" s="11">
        <v>40051</v>
      </c>
      <c r="C92" s="11" t="s">
        <v>329</v>
      </c>
      <c r="D92">
        <f t="shared" si="1"/>
        <v>1</v>
      </c>
    </row>
    <row r="93" spans="1:4">
      <c r="A93" s="11"/>
      <c r="B93" s="11">
        <v>40052</v>
      </c>
      <c r="C93" s="11" t="s">
        <v>330</v>
      </c>
      <c r="D93">
        <f t="shared" si="1"/>
        <v>1</v>
      </c>
    </row>
    <row r="94" spans="1:4">
      <c r="A94" s="11"/>
      <c r="B94" s="11">
        <v>40053</v>
      </c>
      <c r="C94" s="11" t="s">
        <v>331</v>
      </c>
      <c r="D94">
        <f t="shared" si="1"/>
        <v>1</v>
      </c>
    </row>
    <row r="95" spans="1:4">
      <c r="A95" s="11"/>
      <c r="B95" s="11">
        <v>40054</v>
      </c>
      <c r="C95" s="11" t="s">
        <v>332</v>
      </c>
      <c r="D95">
        <f t="shared" si="1"/>
        <v>1</v>
      </c>
    </row>
    <row r="96" spans="1:4">
      <c r="A96" s="11"/>
      <c r="B96" s="11">
        <v>40055</v>
      </c>
      <c r="C96" s="11" t="s">
        <v>333</v>
      </c>
      <c r="D96">
        <f t="shared" si="1"/>
        <v>1</v>
      </c>
    </row>
    <row r="97" spans="1:4">
      <c r="A97" s="11"/>
      <c r="B97" s="11">
        <v>40056</v>
      </c>
      <c r="C97" s="11" t="s">
        <v>334</v>
      </c>
      <c r="D97">
        <f t="shared" si="1"/>
        <v>1</v>
      </c>
    </row>
    <row r="98" spans="1:4">
      <c r="A98" s="11"/>
      <c r="B98" s="11">
        <v>40057</v>
      </c>
      <c r="C98" s="11" t="s">
        <v>335</v>
      </c>
      <c r="D98">
        <f t="shared" si="1"/>
        <v>1</v>
      </c>
    </row>
    <row r="99" spans="1:4">
      <c r="A99" s="11"/>
      <c r="B99" s="11">
        <v>40058</v>
      </c>
      <c r="C99" s="11" t="s">
        <v>336</v>
      </c>
      <c r="D99">
        <f t="shared" si="1"/>
        <v>1</v>
      </c>
    </row>
    <row r="100" spans="1:4">
      <c r="A100" s="11"/>
      <c r="B100" s="11">
        <v>40059</v>
      </c>
      <c r="C100" s="11" t="s">
        <v>337</v>
      </c>
      <c r="D100">
        <f t="shared" si="1"/>
        <v>1</v>
      </c>
    </row>
    <row r="101" spans="1:4">
      <c r="A101" s="11"/>
      <c r="B101" s="11">
        <v>40060</v>
      </c>
      <c r="C101" s="11" t="s">
        <v>338</v>
      </c>
      <c r="D101">
        <f t="shared" si="1"/>
        <v>1</v>
      </c>
    </row>
    <row r="102" spans="1:4">
      <c r="A102" s="11"/>
      <c r="B102" s="11">
        <v>40061</v>
      </c>
      <c r="C102" s="11" t="s">
        <v>339</v>
      </c>
      <c r="D102">
        <f t="shared" si="1"/>
        <v>1</v>
      </c>
    </row>
    <row r="103" spans="1:4">
      <c r="A103" s="11"/>
      <c r="B103" s="11">
        <v>40062</v>
      </c>
      <c r="C103" s="11" t="s">
        <v>340</v>
      </c>
      <c r="D103">
        <f t="shared" si="1"/>
        <v>1</v>
      </c>
    </row>
    <row r="104" spans="1:4">
      <c r="A104" s="11"/>
      <c r="B104" s="11">
        <v>40063</v>
      </c>
      <c r="C104" s="11" t="s">
        <v>341</v>
      </c>
      <c r="D104">
        <f t="shared" si="1"/>
        <v>38</v>
      </c>
    </row>
    <row r="105" spans="1:4">
      <c r="A105" s="199">
        <v>2017</v>
      </c>
      <c r="B105" s="198">
        <v>40101</v>
      </c>
      <c r="C105" s="1" t="s">
        <v>670</v>
      </c>
      <c r="D105">
        <f t="shared" si="1"/>
        <v>1</v>
      </c>
    </row>
    <row r="106" spans="1:4">
      <c r="A106" s="11"/>
      <c r="B106" s="11">
        <v>40102</v>
      </c>
      <c r="C106" s="11" t="s">
        <v>342</v>
      </c>
      <c r="D106">
        <f t="shared" si="1"/>
        <v>1</v>
      </c>
    </row>
    <row r="107" spans="1:4">
      <c r="A107" s="11"/>
      <c r="B107" s="11">
        <v>40103</v>
      </c>
      <c r="C107" s="11" t="s">
        <v>343</v>
      </c>
      <c r="D107">
        <f t="shared" si="1"/>
        <v>9898</v>
      </c>
    </row>
    <row r="108" spans="1:4">
      <c r="A108" s="11"/>
      <c r="B108" s="11">
        <v>50001</v>
      </c>
      <c r="C108" s="11" t="s">
        <v>344</v>
      </c>
      <c r="D108">
        <f t="shared" si="1"/>
        <v>1</v>
      </c>
    </row>
    <row r="109" spans="1:4">
      <c r="A109" s="11"/>
      <c r="B109" s="11">
        <v>50002</v>
      </c>
      <c r="C109" s="11" t="s">
        <v>345</v>
      </c>
      <c r="D109">
        <f t="shared" si="1"/>
        <v>1</v>
      </c>
    </row>
    <row r="110" spans="1:4">
      <c r="A110" s="11"/>
      <c r="B110" s="11">
        <v>50003</v>
      </c>
      <c r="C110" s="11" t="s">
        <v>235</v>
      </c>
      <c r="D110">
        <f t="shared" si="1"/>
        <v>1</v>
      </c>
    </row>
    <row r="111" spans="1:4">
      <c r="A111" s="11"/>
      <c r="B111" s="11">
        <v>50004</v>
      </c>
      <c r="C111" s="11" t="s">
        <v>346</v>
      </c>
      <c r="D111">
        <f t="shared" si="1"/>
        <v>1</v>
      </c>
    </row>
    <row r="112" spans="1:4">
      <c r="A112" s="11"/>
      <c r="B112" s="11">
        <v>50005</v>
      </c>
      <c r="C112" s="11" t="s">
        <v>347</v>
      </c>
      <c r="D112">
        <f t="shared" si="1"/>
        <v>1</v>
      </c>
    </row>
    <row r="113" spans="1:4">
      <c r="A113" s="11"/>
      <c r="B113" s="11">
        <v>50006</v>
      </c>
      <c r="C113" s="11" t="s">
        <v>348</v>
      </c>
      <c r="D113">
        <f t="shared" si="1"/>
        <v>1</v>
      </c>
    </row>
    <row r="114" spans="1:4">
      <c r="A114" s="11"/>
      <c r="B114" s="11">
        <v>50007</v>
      </c>
      <c r="C114" s="11" t="s">
        <v>349</v>
      </c>
      <c r="D114">
        <f t="shared" si="1"/>
        <v>1</v>
      </c>
    </row>
    <row r="115" spans="1:4">
      <c r="A115" s="11"/>
      <c r="B115" s="11">
        <v>50008</v>
      </c>
      <c r="C115" s="11" t="s">
        <v>350</v>
      </c>
      <c r="D115">
        <f t="shared" si="1"/>
        <v>1</v>
      </c>
    </row>
    <row r="116" spans="1:4">
      <c r="A116" s="11"/>
      <c r="B116" s="11">
        <v>50009</v>
      </c>
      <c r="C116" s="11" t="s">
        <v>351</v>
      </c>
      <c r="D116">
        <f t="shared" si="1"/>
        <v>1</v>
      </c>
    </row>
    <row r="117" spans="1:4">
      <c r="A117" s="11"/>
      <c r="B117" s="11">
        <v>50010</v>
      </c>
      <c r="C117" s="11" t="s">
        <v>352</v>
      </c>
      <c r="D117">
        <f t="shared" si="1"/>
        <v>9991</v>
      </c>
    </row>
    <row r="118" spans="1:4">
      <c r="A118" s="11"/>
      <c r="B118" s="11">
        <v>60001</v>
      </c>
      <c r="C118" s="11" t="s">
        <v>353</v>
      </c>
      <c r="D118">
        <f t="shared" si="1"/>
        <v>1</v>
      </c>
    </row>
    <row r="119" spans="1:4">
      <c r="A119" s="11"/>
      <c r="B119" s="11">
        <v>60002</v>
      </c>
      <c r="C119" s="11" t="s">
        <v>354</v>
      </c>
      <c r="D119">
        <f t="shared" si="1"/>
        <v>1</v>
      </c>
    </row>
    <row r="120" spans="1:4">
      <c r="A120" s="11"/>
      <c r="B120" s="11">
        <v>60003</v>
      </c>
      <c r="C120" s="11" t="s">
        <v>355</v>
      </c>
      <c r="D120">
        <f t="shared" si="1"/>
        <v>1</v>
      </c>
    </row>
    <row r="121" spans="1:4">
      <c r="A121" s="11"/>
      <c r="B121" s="11">
        <v>60004</v>
      </c>
      <c r="C121" s="11" t="s">
        <v>356</v>
      </c>
      <c r="D121">
        <f t="shared" si="1"/>
        <v>1</v>
      </c>
    </row>
    <row r="122" spans="1:4">
      <c r="A122" s="11"/>
      <c r="B122" s="11">
        <v>60005</v>
      </c>
      <c r="C122" s="11" t="s">
        <v>357</v>
      </c>
      <c r="D122">
        <f t="shared" si="1"/>
        <v>1</v>
      </c>
    </row>
    <row r="123" spans="1:4">
      <c r="A123" s="11"/>
      <c r="B123" s="11">
        <v>60006</v>
      </c>
      <c r="C123" s="11" t="s">
        <v>358</v>
      </c>
      <c r="D123">
        <f t="shared" si="1"/>
        <v>1</v>
      </c>
    </row>
    <row r="124" spans="1:4">
      <c r="A124" s="199">
        <v>2017</v>
      </c>
      <c r="B124" s="198">
        <v>60007</v>
      </c>
      <c r="C124" s="1" t="s">
        <v>674</v>
      </c>
      <c r="D124">
        <f t="shared" si="1"/>
        <v>1</v>
      </c>
    </row>
    <row r="125" spans="1:4">
      <c r="A125" s="11"/>
      <c r="B125" s="11">
        <v>60008</v>
      </c>
      <c r="C125" s="11" t="s">
        <v>359</v>
      </c>
      <c r="D125">
        <f t="shared" si="1"/>
        <v>1</v>
      </c>
    </row>
    <row r="126" spans="1:4">
      <c r="A126" s="11"/>
      <c r="B126" s="11">
        <v>60009</v>
      </c>
      <c r="C126" s="11" t="s">
        <v>360</v>
      </c>
      <c r="D126">
        <f t="shared" si="1"/>
        <v>9992</v>
      </c>
    </row>
    <row r="127" spans="1:4">
      <c r="A127" s="11"/>
      <c r="B127" s="11">
        <v>70001</v>
      </c>
      <c r="C127" s="11" t="s">
        <v>361</v>
      </c>
      <c r="D127">
        <f t="shared" si="1"/>
        <v>1</v>
      </c>
    </row>
    <row r="128" spans="1:4">
      <c r="A128" s="11"/>
      <c r="B128" s="11">
        <v>70002</v>
      </c>
      <c r="C128" s="11" t="s">
        <v>362</v>
      </c>
      <c r="D128">
        <f t="shared" si="1"/>
        <v>1</v>
      </c>
    </row>
    <row r="129" spans="1:4">
      <c r="A129" s="11"/>
      <c r="B129" s="11">
        <v>70003</v>
      </c>
      <c r="C129" s="11" t="s">
        <v>363</v>
      </c>
      <c r="D129">
        <f t="shared" si="1"/>
        <v>1</v>
      </c>
    </row>
    <row r="130" spans="1:4">
      <c r="A130" s="11"/>
      <c r="B130" s="11">
        <v>70004</v>
      </c>
      <c r="C130" s="11" t="s">
        <v>364</v>
      </c>
      <c r="D130">
        <f t="shared" si="1"/>
        <v>1</v>
      </c>
    </row>
    <row r="131" spans="1:4">
      <c r="A131" s="11"/>
      <c r="B131" s="11">
        <v>70005</v>
      </c>
      <c r="C131" s="11" t="s">
        <v>365</v>
      </c>
      <c r="D131">
        <f t="shared" ref="D131:D194" si="2">B132-B131</f>
        <v>1</v>
      </c>
    </row>
    <row r="132" spans="1:4">
      <c r="A132" s="11"/>
      <c r="B132" s="11">
        <v>70006</v>
      </c>
      <c r="C132" s="11" t="s">
        <v>366</v>
      </c>
      <c r="D132">
        <f t="shared" si="2"/>
        <v>1</v>
      </c>
    </row>
    <row r="133" spans="1:4">
      <c r="A133" s="199">
        <v>2017</v>
      </c>
      <c r="B133" s="198">
        <v>70007</v>
      </c>
      <c r="C133" s="1" t="s">
        <v>375</v>
      </c>
      <c r="D133">
        <f t="shared" si="2"/>
        <v>1</v>
      </c>
    </row>
    <row r="134" spans="1:4">
      <c r="A134" s="11"/>
      <c r="B134" s="11">
        <v>70008</v>
      </c>
      <c r="C134" s="11" t="s">
        <v>367</v>
      </c>
      <c r="D134">
        <f t="shared" si="2"/>
        <v>1</v>
      </c>
    </row>
    <row r="135" spans="1:4">
      <c r="A135" s="11"/>
      <c r="B135" s="11">
        <v>70009</v>
      </c>
      <c r="C135" s="11" t="s">
        <v>368</v>
      </c>
      <c r="D135">
        <f t="shared" si="2"/>
        <v>1</v>
      </c>
    </row>
    <row r="136" spans="1:4">
      <c r="A136" s="11"/>
      <c r="B136" s="11">
        <v>70010</v>
      </c>
      <c r="C136" s="11" t="s">
        <v>369</v>
      </c>
      <c r="D136">
        <f t="shared" si="2"/>
        <v>1</v>
      </c>
    </row>
    <row r="137" spans="1:4">
      <c r="A137" s="11"/>
      <c r="B137" s="11">
        <v>70011</v>
      </c>
      <c r="C137" s="11" t="s">
        <v>370</v>
      </c>
      <c r="D137">
        <f t="shared" si="2"/>
        <v>1</v>
      </c>
    </row>
    <row r="138" spans="1:4">
      <c r="A138" s="11"/>
      <c r="B138" s="11">
        <v>70012</v>
      </c>
      <c r="C138" s="11" t="s">
        <v>371</v>
      </c>
      <c r="D138">
        <f t="shared" si="2"/>
        <v>1</v>
      </c>
    </row>
    <row r="139" spans="1:4">
      <c r="A139" s="11"/>
      <c r="B139" s="11">
        <v>70013</v>
      </c>
      <c r="C139" s="11" t="s">
        <v>372</v>
      </c>
      <c r="D139">
        <f t="shared" si="2"/>
        <v>1</v>
      </c>
    </row>
    <row r="140" spans="1:4">
      <c r="A140" s="11"/>
      <c r="B140" s="11">
        <v>70014</v>
      </c>
      <c r="C140" s="11" t="s">
        <v>373</v>
      </c>
      <c r="D140">
        <f t="shared" si="2"/>
        <v>1</v>
      </c>
    </row>
    <row r="141" spans="1:4">
      <c r="A141" s="11"/>
      <c r="B141" s="11">
        <v>70015</v>
      </c>
      <c r="C141" s="11" t="s">
        <v>374</v>
      </c>
      <c r="D141">
        <f t="shared" si="2"/>
        <v>1</v>
      </c>
    </row>
    <row r="142" spans="1:4">
      <c r="A142" s="11"/>
      <c r="B142" s="11">
        <v>70016</v>
      </c>
      <c r="C142" s="11" t="s">
        <v>375</v>
      </c>
      <c r="D142">
        <f t="shared" si="2"/>
        <v>1</v>
      </c>
    </row>
    <row r="143" spans="1:4">
      <c r="A143" s="11"/>
      <c r="B143" s="11">
        <v>70017</v>
      </c>
      <c r="C143" s="11" t="s">
        <v>376</v>
      </c>
      <c r="D143">
        <f t="shared" si="2"/>
        <v>1</v>
      </c>
    </row>
    <row r="144" spans="1:4">
      <c r="A144" s="199">
        <v>2017</v>
      </c>
      <c r="B144" s="198">
        <v>70018</v>
      </c>
      <c r="C144" s="1" t="s">
        <v>675</v>
      </c>
      <c r="D144">
        <f t="shared" si="2"/>
        <v>9983</v>
      </c>
    </row>
    <row r="145" spans="1:4">
      <c r="A145" s="11"/>
      <c r="B145" s="11">
        <v>80001</v>
      </c>
      <c r="C145" s="11" t="s">
        <v>377</v>
      </c>
      <c r="D145">
        <f t="shared" si="2"/>
        <v>1</v>
      </c>
    </row>
    <row r="146" spans="1:4">
      <c r="A146" s="11"/>
      <c r="B146" s="11">
        <v>80002</v>
      </c>
      <c r="C146" s="11" t="s">
        <v>378</v>
      </c>
      <c r="D146">
        <f t="shared" si="2"/>
        <v>1</v>
      </c>
    </row>
    <row r="147" spans="1:4">
      <c r="A147" s="199">
        <v>2017</v>
      </c>
      <c r="B147" s="198">
        <v>80003</v>
      </c>
      <c r="C147" s="1" t="s">
        <v>686</v>
      </c>
      <c r="D147">
        <f t="shared" si="2"/>
        <v>1</v>
      </c>
    </row>
    <row r="148" spans="1:4">
      <c r="A148" s="199">
        <v>2017</v>
      </c>
      <c r="B148" s="198">
        <v>80004</v>
      </c>
      <c r="C148" s="1" t="s">
        <v>697</v>
      </c>
      <c r="D148">
        <f t="shared" si="2"/>
        <v>1</v>
      </c>
    </row>
    <row r="149" spans="1:4">
      <c r="A149" s="11"/>
      <c r="B149" s="11">
        <v>80005</v>
      </c>
      <c r="C149" s="11" t="s">
        <v>379</v>
      </c>
      <c r="D149">
        <f t="shared" si="2"/>
        <v>1</v>
      </c>
    </row>
    <row r="150" spans="1:4">
      <c r="A150" s="11"/>
      <c r="B150" s="11">
        <v>80006</v>
      </c>
      <c r="C150" s="11" t="s">
        <v>380</v>
      </c>
      <c r="D150">
        <f t="shared" si="2"/>
        <v>1</v>
      </c>
    </row>
    <row r="151" spans="1:4">
      <c r="A151" s="199">
        <v>2017</v>
      </c>
      <c r="B151" s="198">
        <v>80007</v>
      </c>
      <c r="C151" s="1" t="s">
        <v>681</v>
      </c>
      <c r="D151">
        <f t="shared" si="2"/>
        <v>9994</v>
      </c>
    </row>
    <row r="152" spans="1:4">
      <c r="A152" s="11"/>
      <c r="B152" s="11">
        <v>90001</v>
      </c>
      <c r="C152" s="11" t="s">
        <v>381</v>
      </c>
      <c r="D152">
        <f t="shared" si="2"/>
        <v>1</v>
      </c>
    </row>
    <row r="153" spans="1:4">
      <c r="A153" s="11"/>
      <c r="B153" s="11">
        <v>90002</v>
      </c>
      <c r="C153" s="11" t="s">
        <v>382</v>
      </c>
      <c r="D153">
        <f t="shared" si="2"/>
        <v>1</v>
      </c>
    </row>
    <row r="154" spans="1:4">
      <c r="A154" s="11"/>
      <c r="B154" s="11">
        <v>90003</v>
      </c>
      <c r="C154" s="11" t="s">
        <v>383</v>
      </c>
      <c r="D154">
        <f t="shared" si="2"/>
        <v>1</v>
      </c>
    </row>
    <row r="155" spans="1:4">
      <c r="A155" s="11"/>
      <c r="B155" s="11">
        <v>90004</v>
      </c>
      <c r="C155" s="11" t="s">
        <v>384</v>
      </c>
      <c r="D155">
        <f t="shared" si="2"/>
        <v>1</v>
      </c>
    </row>
    <row r="156" spans="1:4">
      <c r="A156" s="11"/>
      <c r="B156" s="11">
        <v>90005</v>
      </c>
      <c r="C156" s="11" t="s">
        <v>385</v>
      </c>
      <c r="D156">
        <f t="shared" si="2"/>
        <v>1</v>
      </c>
    </row>
    <row r="157" spans="1:4">
      <c r="A157" s="11"/>
      <c r="B157" s="11">
        <v>90006</v>
      </c>
      <c r="C157" s="11" t="s">
        <v>386</v>
      </c>
      <c r="D157">
        <f t="shared" si="2"/>
        <v>1</v>
      </c>
    </row>
    <row r="158" spans="1:4">
      <c r="A158" s="11"/>
      <c r="B158" s="11">
        <v>90007</v>
      </c>
      <c r="C158" s="11" t="s">
        <v>387</v>
      </c>
      <c r="D158">
        <f t="shared" si="2"/>
        <v>1</v>
      </c>
    </row>
    <row r="159" spans="1:4">
      <c r="A159" s="11"/>
      <c r="B159" s="11">
        <v>90008</v>
      </c>
      <c r="C159" s="11" t="s">
        <v>388</v>
      </c>
      <c r="D159">
        <f t="shared" si="2"/>
        <v>1</v>
      </c>
    </row>
    <row r="160" spans="1:4">
      <c r="A160" s="199">
        <v>2017</v>
      </c>
      <c r="B160" s="198">
        <v>90009</v>
      </c>
      <c r="C160" s="1" t="s">
        <v>709</v>
      </c>
      <c r="D160">
        <f t="shared" si="2"/>
        <v>1</v>
      </c>
    </row>
    <row r="161" spans="1:4">
      <c r="A161" s="11"/>
      <c r="B161" s="11">
        <v>90010</v>
      </c>
      <c r="C161" s="11" t="s">
        <v>389</v>
      </c>
      <c r="D161">
        <f t="shared" si="2"/>
        <v>1</v>
      </c>
    </row>
    <row r="162" spans="1:4">
      <c r="A162" s="11"/>
      <c r="B162" s="11">
        <v>90011</v>
      </c>
      <c r="C162" s="11" t="s">
        <v>390</v>
      </c>
      <c r="D162">
        <f t="shared" si="2"/>
        <v>1</v>
      </c>
    </row>
    <row r="163" spans="1:4">
      <c r="A163" s="148"/>
      <c r="B163" s="11">
        <v>90012</v>
      </c>
      <c r="C163" s="11" t="s">
        <v>391</v>
      </c>
      <c r="D163">
        <f t="shared" si="2"/>
        <v>1</v>
      </c>
    </row>
    <row r="164" spans="1:4">
      <c r="A164" s="11"/>
      <c r="B164" s="11">
        <v>90013</v>
      </c>
      <c r="C164" s="11" t="s">
        <v>392</v>
      </c>
      <c r="D164">
        <f t="shared" si="2"/>
        <v>1</v>
      </c>
    </row>
    <row r="165" spans="1:4">
      <c r="A165" s="11"/>
      <c r="B165" s="11">
        <v>90014</v>
      </c>
      <c r="C165" s="11" t="s">
        <v>393</v>
      </c>
      <c r="D165">
        <f t="shared" si="2"/>
        <v>1</v>
      </c>
    </row>
    <row r="166" spans="1:4">
      <c r="A166" s="11"/>
      <c r="B166" s="11">
        <v>90015</v>
      </c>
      <c r="C166" s="11" t="s">
        <v>394</v>
      </c>
      <c r="D166" s="203">
        <f t="shared" si="2"/>
        <v>2</v>
      </c>
    </row>
    <row r="167" spans="1:4">
      <c r="A167" s="199">
        <v>2017</v>
      </c>
      <c r="B167" s="198">
        <v>90017</v>
      </c>
      <c r="C167" s="1" t="s">
        <v>393</v>
      </c>
      <c r="D167">
        <f t="shared" si="2"/>
        <v>83</v>
      </c>
    </row>
    <row r="168" spans="1:4">
      <c r="A168" s="148"/>
      <c r="B168" s="11">
        <v>90100</v>
      </c>
      <c r="C168" s="11" t="s">
        <v>248</v>
      </c>
      <c r="D168">
        <f t="shared" si="2"/>
        <v>9901</v>
      </c>
    </row>
    <row r="169" spans="1:4">
      <c r="A169" s="11"/>
      <c r="B169" s="11">
        <v>100001</v>
      </c>
      <c r="C169" s="11" t="s">
        <v>395</v>
      </c>
      <c r="D169">
        <f t="shared" si="2"/>
        <v>1</v>
      </c>
    </row>
    <row r="170" spans="1:4">
      <c r="A170" s="11"/>
      <c r="B170" s="11">
        <v>100002</v>
      </c>
      <c r="C170" s="11" t="s">
        <v>396</v>
      </c>
      <c r="D170">
        <f t="shared" si="2"/>
        <v>1</v>
      </c>
    </row>
    <row r="171" spans="1:4">
      <c r="A171" s="11"/>
      <c r="B171" s="11">
        <v>100003</v>
      </c>
      <c r="C171" s="11" t="s">
        <v>397</v>
      </c>
      <c r="D171">
        <f t="shared" si="2"/>
        <v>1</v>
      </c>
    </row>
    <row r="172" spans="1:4">
      <c r="A172" s="11"/>
      <c r="B172" s="11">
        <v>100004</v>
      </c>
      <c r="C172" s="11" t="s">
        <v>398</v>
      </c>
      <c r="D172">
        <f t="shared" si="2"/>
        <v>1</v>
      </c>
    </row>
    <row r="173" spans="1:4">
      <c r="A173" s="11"/>
      <c r="B173" s="11">
        <v>100005</v>
      </c>
      <c r="C173" s="11" t="s">
        <v>399</v>
      </c>
      <c r="D173">
        <f t="shared" si="2"/>
        <v>9996</v>
      </c>
    </row>
    <row r="174" spans="1:4">
      <c r="A174" s="11"/>
      <c r="B174" s="11">
        <v>110001</v>
      </c>
      <c r="C174" s="11" t="s">
        <v>249</v>
      </c>
      <c r="D174">
        <f t="shared" si="2"/>
        <v>1</v>
      </c>
    </row>
    <row r="175" spans="1:4">
      <c r="A175" s="11"/>
      <c r="B175" s="11">
        <v>110002</v>
      </c>
      <c r="C175" s="11" t="s">
        <v>250</v>
      </c>
      <c r="D175">
        <f t="shared" si="2"/>
        <v>1</v>
      </c>
    </row>
    <row r="176" spans="1:4">
      <c r="A176" s="11"/>
      <c r="B176" s="11">
        <v>110003</v>
      </c>
      <c r="C176" s="11" t="s">
        <v>251</v>
      </c>
      <c r="D176">
        <f t="shared" si="2"/>
        <v>1</v>
      </c>
    </row>
    <row r="177" spans="1:4">
      <c r="A177" s="11"/>
      <c r="B177" s="11">
        <v>110004</v>
      </c>
      <c r="C177" s="11" t="s">
        <v>252</v>
      </c>
      <c r="D177">
        <f t="shared" si="2"/>
        <v>1</v>
      </c>
    </row>
    <row r="178" spans="1:4">
      <c r="A178" s="11"/>
      <c r="B178" s="11">
        <v>110005</v>
      </c>
      <c r="C178" s="11" t="s">
        <v>253</v>
      </c>
      <c r="D178">
        <f t="shared" si="2"/>
        <v>1</v>
      </c>
    </row>
    <row r="179" spans="1:4">
      <c r="A179" s="11"/>
      <c r="B179" s="11">
        <v>110006</v>
      </c>
      <c r="C179" s="11" t="s">
        <v>254</v>
      </c>
      <c r="D179">
        <f t="shared" si="2"/>
        <v>1</v>
      </c>
    </row>
    <row r="180" spans="1:4">
      <c r="A180" s="11"/>
      <c r="B180" s="11">
        <v>110007</v>
      </c>
      <c r="C180" s="11" t="s">
        <v>255</v>
      </c>
      <c r="D180">
        <f t="shared" si="2"/>
        <v>1</v>
      </c>
    </row>
    <row r="181" spans="1:4">
      <c r="A181" s="11"/>
      <c r="B181" s="11">
        <v>110008</v>
      </c>
      <c r="C181" s="11" t="s">
        <v>256</v>
      </c>
      <c r="D181">
        <f t="shared" si="2"/>
        <v>1</v>
      </c>
    </row>
    <row r="182" spans="1:4">
      <c r="A182" s="11"/>
      <c r="B182" s="11">
        <v>110009</v>
      </c>
      <c r="C182" s="11" t="s">
        <v>257</v>
      </c>
      <c r="D182">
        <f t="shared" si="2"/>
        <v>1</v>
      </c>
    </row>
    <row r="183" spans="1:4">
      <c r="A183" s="11"/>
      <c r="B183" s="11">
        <v>110010</v>
      </c>
      <c r="C183" s="11" t="s">
        <v>258</v>
      </c>
      <c r="D183">
        <f t="shared" si="2"/>
        <v>9991</v>
      </c>
    </row>
    <row r="184" spans="1:4">
      <c r="A184" s="11"/>
      <c r="B184" s="11">
        <v>120001</v>
      </c>
      <c r="C184" s="11" t="s">
        <v>400</v>
      </c>
      <c r="D184">
        <f t="shared" si="2"/>
        <v>1</v>
      </c>
    </row>
    <row r="185" spans="1:4">
      <c r="A185" s="11"/>
      <c r="B185" s="11">
        <v>120002</v>
      </c>
      <c r="C185" s="11" t="s">
        <v>401</v>
      </c>
      <c r="D185">
        <f t="shared" si="2"/>
        <v>1</v>
      </c>
    </row>
    <row r="186" spans="1:4">
      <c r="A186" s="11"/>
      <c r="B186" s="11">
        <v>120003</v>
      </c>
      <c r="C186" s="11" t="s">
        <v>402</v>
      </c>
      <c r="D186">
        <f t="shared" si="2"/>
        <v>9998</v>
      </c>
    </row>
    <row r="187" spans="1:4">
      <c r="A187" s="11"/>
      <c r="B187" s="11">
        <v>130001</v>
      </c>
      <c r="C187" s="11" t="s">
        <v>403</v>
      </c>
      <c r="D187">
        <f t="shared" si="2"/>
        <v>1</v>
      </c>
    </row>
    <row r="188" spans="1:4">
      <c r="A188" s="11"/>
      <c r="B188" s="11">
        <v>130002</v>
      </c>
      <c r="C188" s="11" t="s">
        <v>404</v>
      </c>
      <c r="D188">
        <f t="shared" si="2"/>
        <v>1</v>
      </c>
    </row>
    <row r="189" spans="1:4">
      <c r="A189" s="11"/>
      <c r="B189" s="11">
        <v>130003</v>
      </c>
      <c r="C189" s="11" t="s">
        <v>405</v>
      </c>
      <c r="D189">
        <f t="shared" si="2"/>
        <v>1</v>
      </c>
    </row>
    <row r="190" spans="1:4">
      <c r="A190" s="11"/>
      <c r="B190" s="11">
        <v>130004</v>
      </c>
      <c r="C190" s="11" t="s">
        <v>406</v>
      </c>
      <c r="D190">
        <f t="shared" si="2"/>
        <v>1</v>
      </c>
    </row>
    <row r="191" spans="1:4">
      <c r="A191" s="11"/>
      <c r="B191" s="11">
        <v>130005</v>
      </c>
      <c r="C191" s="11" t="s">
        <v>407</v>
      </c>
      <c r="D191">
        <f t="shared" si="2"/>
        <v>1</v>
      </c>
    </row>
    <row r="192" spans="1:4">
      <c r="A192" s="199">
        <v>2017</v>
      </c>
      <c r="B192" s="198">
        <v>130006</v>
      </c>
      <c r="C192" s="1" t="s">
        <v>700</v>
      </c>
      <c r="D192">
        <f t="shared" si="2"/>
        <v>9995</v>
      </c>
    </row>
    <row r="193" spans="1:4">
      <c r="A193" s="11"/>
      <c r="B193" s="11">
        <v>140001</v>
      </c>
      <c r="C193" s="11" t="s">
        <v>408</v>
      </c>
      <c r="D193">
        <f t="shared" si="2"/>
        <v>1</v>
      </c>
    </row>
    <row r="194" spans="1:4">
      <c r="A194" s="11"/>
      <c r="B194" s="11">
        <v>140002</v>
      </c>
      <c r="C194" s="11" t="s">
        <v>409</v>
      </c>
      <c r="D194">
        <f t="shared" si="2"/>
        <v>1</v>
      </c>
    </row>
    <row r="195" spans="1:4">
      <c r="A195" s="11"/>
      <c r="B195" s="11">
        <v>140003</v>
      </c>
      <c r="C195" s="11" t="s">
        <v>410</v>
      </c>
      <c r="D195">
        <f t="shared" ref="D195:D258" si="3">B196-B195</f>
        <v>1</v>
      </c>
    </row>
    <row r="196" spans="1:4">
      <c r="A196" s="11"/>
      <c r="B196" s="11">
        <v>140004</v>
      </c>
      <c r="C196" s="11" t="s">
        <v>411</v>
      </c>
      <c r="D196">
        <f t="shared" si="3"/>
        <v>1</v>
      </c>
    </row>
    <row r="197" spans="1:4">
      <c r="A197" s="11"/>
      <c r="B197" s="11">
        <v>140005</v>
      </c>
      <c r="C197" s="11" t="s">
        <v>412</v>
      </c>
      <c r="D197">
        <f t="shared" si="3"/>
        <v>1</v>
      </c>
    </row>
    <row r="198" spans="1:4">
      <c r="A198" s="11"/>
      <c r="B198" s="11">
        <v>140006</v>
      </c>
      <c r="C198" s="11" t="s">
        <v>413</v>
      </c>
      <c r="D198">
        <f t="shared" si="3"/>
        <v>1</v>
      </c>
    </row>
    <row r="199" spans="1:4">
      <c r="A199" s="11"/>
      <c r="B199" s="11">
        <v>140007</v>
      </c>
      <c r="C199" s="11" t="s">
        <v>414</v>
      </c>
      <c r="D199">
        <f t="shared" si="3"/>
        <v>1</v>
      </c>
    </row>
    <row r="200" spans="1:4">
      <c r="A200" s="11"/>
      <c r="B200" s="11">
        <v>140008</v>
      </c>
      <c r="C200" s="11" t="s">
        <v>415</v>
      </c>
      <c r="D200">
        <f t="shared" si="3"/>
        <v>1</v>
      </c>
    </row>
    <row r="201" spans="1:4">
      <c r="A201" s="11"/>
      <c r="B201" s="11">
        <v>140009</v>
      </c>
      <c r="C201" s="11" t="s">
        <v>416</v>
      </c>
      <c r="D201">
        <f t="shared" si="3"/>
        <v>1</v>
      </c>
    </row>
    <row r="202" spans="1:4">
      <c r="A202" s="11"/>
      <c r="B202" s="11">
        <v>140010</v>
      </c>
      <c r="C202" s="11" t="s">
        <v>417</v>
      </c>
      <c r="D202">
        <f t="shared" si="3"/>
        <v>1</v>
      </c>
    </row>
    <row r="203" spans="1:4">
      <c r="A203" s="11"/>
      <c r="B203" s="11">
        <v>140011</v>
      </c>
      <c r="C203" s="11" t="s">
        <v>418</v>
      </c>
      <c r="D203">
        <f t="shared" si="3"/>
        <v>9990</v>
      </c>
    </row>
    <row r="204" spans="1:4">
      <c r="A204" s="11"/>
      <c r="B204" s="11">
        <v>150001</v>
      </c>
      <c r="C204" s="11" t="s">
        <v>419</v>
      </c>
      <c r="D204">
        <f t="shared" si="3"/>
        <v>1</v>
      </c>
    </row>
    <row r="205" spans="1:4">
      <c r="A205" s="11"/>
      <c r="B205" s="11">
        <v>150002</v>
      </c>
      <c r="C205" s="11" t="s">
        <v>420</v>
      </c>
      <c r="D205">
        <f t="shared" si="3"/>
        <v>1</v>
      </c>
    </row>
    <row r="206" spans="1:4">
      <c r="A206" s="11"/>
      <c r="B206" s="11">
        <v>150003</v>
      </c>
      <c r="C206" s="11" t="s">
        <v>421</v>
      </c>
      <c r="D206">
        <f t="shared" si="3"/>
        <v>1</v>
      </c>
    </row>
    <row r="207" spans="1:4">
      <c r="A207" s="11"/>
      <c r="B207" s="11">
        <v>150004</v>
      </c>
      <c r="C207" s="11" t="s">
        <v>422</v>
      </c>
      <c r="D207">
        <f t="shared" si="3"/>
        <v>1</v>
      </c>
    </row>
    <row r="208" spans="1:4">
      <c r="A208" s="11"/>
      <c r="B208" s="11">
        <v>150005</v>
      </c>
      <c r="C208" s="11" t="s">
        <v>423</v>
      </c>
      <c r="D208">
        <f t="shared" si="3"/>
        <v>1</v>
      </c>
    </row>
    <row r="209" spans="1:4">
      <c r="A209" s="11"/>
      <c r="B209" s="11">
        <v>150006</v>
      </c>
      <c r="C209" s="11" t="s">
        <v>424</v>
      </c>
      <c r="D209">
        <f t="shared" si="3"/>
        <v>1</v>
      </c>
    </row>
    <row r="210" spans="1:4">
      <c r="A210" s="11"/>
      <c r="B210" s="11">
        <v>150007</v>
      </c>
      <c r="C210" s="11" t="s">
        <v>425</v>
      </c>
      <c r="D210">
        <f t="shared" si="3"/>
        <v>1</v>
      </c>
    </row>
    <row r="211" spans="1:4">
      <c r="A211" s="11"/>
      <c r="B211" s="11">
        <v>150008</v>
      </c>
      <c r="C211" s="11" t="s">
        <v>426</v>
      </c>
      <c r="D211">
        <f t="shared" si="3"/>
        <v>1</v>
      </c>
    </row>
    <row r="212" spans="1:4">
      <c r="A212" s="11"/>
      <c r="B212" s="11">
        <v>150009</v>
      </c>
      <c r="C212" s="11" t="s">
        <v>427</v>
      </c>
      <c r="D212">
        <f t="shared" si="3"/>
        <v>1</v>
      </c>
    </row>
    <row r="213" spans="1:4">
      <c r="A213" s="11"/>
      <c r="B213" s="11">
        <v>150010</v>
      </c>
      <c r="C213" s="11" t="s">
        <v>428</v>
      </c>
      <c r="D213">
        <f t="shared" si="3"/>
        <v>1</v>
      </c>
    </row>
    <row r="214" spans="1:4">
      <c r="A214" s="11"/>
      <c r="B214" s="11">
        <v>150011</v>
      </c>
      <c r="C214" s="11" t="s">
        <v>429</v>
      </c>
      <c r="D214">
        <f t="shared" si="3"/>
        <v>1</v>
      </c>
    </row>
    <row r="215" spans="1:4">
      <c r="A215" s="11"/>
      <c r="B215" s="11">
        <v>150012</v>
      </c>
      <c r="C215" s="11" t="s">
        <v>430</v>
      </c>
      <c r="D215">
        <f t="shared" si="3"/>
        <v>1</v>
      </c>
    </row>
    <row r="216" spans="1:4">
      <c r="A216" s="11"/>
      <c r="B216" s="11">
        <v>150013</v>
      </c>
      <c r="C216" s="11" t="s">
        <v>431</v>
      </c>
      <c r="D216">
        <f t="shared" si="3"/>
        <v>1</v>
      </c>
    </row>
    <row r="217" spans="1:4">
      <c r="A217" s="11"/>
      <c r="B217" s="11">
        <v>150014</v>
      </c>
      <c r="C217" s="11" t="s">
        <v>432</v>
      </c>
      <c r="D217">
        <f t="shared" si="3"/>
        <v>1</v>
      </c>
    </row>
    <row r="218" spans="1:4">
      <c r="A218" s="11"/>
      <c r="B218" s="11">
        <v>150015</v>
      </c>
      <c r="C218" s="11" t="s">
        <v>433</v>
      </c>
      <c r="D218">
        <f t="shared" si="3"/>
        <v>1</v>
      </c>
    </row>
    <row r="219" spans="1:4">
      <c r="A219" s="11"/>
      <c r="B219" s="11">
        <v>150016</v>
      </c>
      <c r="C219" s="11" t="s">
        <v>434</v>
      </c>
      <c r="D219">
        <f t="shared" si="3"/>
        <v>1</v>
      </c>
    </row>
    <row r="220" spans="1:4">
      <c r="A220" s="11"/>
      <c r="B220" s="11">
        <v>150017</v>
      </c>
      <c r="C220" s="11" t="s">
        <v>435</v>
      </c>
      <c r="D220">
        <f t="shared" si="3"/>
        <v>1</v>
      </c>
    </row>
    <row r="221" spans="1:4">
      <c r="A221" s="11"/>
      <c r="B221" s="11">
        <v>150018</v>
      </c>
      <c r="C221" s="11" t="s">
        <v>436</v>
      </c>
      <c r="D221">
        <f t="shared" si="3"/>
        <v>1</v>
      </c>
    </row>
    <row r="222" spans="1:4">
      <c r="A222" s="11"/>
      <c r="B222" s="11">
        <v>150019</v>
      </c>
      <c r="C222" s="11" t="s">
        <v>437</v>
      </c>
      <c r="D222">
        <f t="shared" si="3"/>
        <v>1</v>
      </c>
    </row>
    <row r="223" spans="1:4">
      <c r="A223" s="11"/>
      <c r="B223" s="11">
        <v>150020</v>
      </c>
      <c r="C223" s="11" t="s">
        <v>438</v>
      </c>
      <c r="D223">
        <f t="shared" si="3"/>
        <v>1</v>
      </c>
    </row>
    <row r="224" spans="1:4">
      <c r="A224" s="11"/>
      <c r="B224" s="11">
        <v>150021</v>
      </c>
      <c r="C224" s="11" t="s">
        <v>439</v>
      </c>
      <c r="D224">
        <f t="shared" si="3"/>
        <v>1</v>
      </c>
    </row>
    <row r="225" spans="1:4">
      <c r="A225" s="11"/>
      <c r="B225" s="11">
        <v>150022</v>
      </c>
      <c r="C225" s="11" t="s">
        <v>440</v>
      </c>
      <c r="D225">
        <f t="shared" si="3"/>
        <v>1</v>
      </c>
    </row>
    <row r="226" spans="1:4">
      <c r="A226" s="11"/>
      <c r="B226" s="11">
        <v>150023</v>
      </c>
      <c r="C226" s="11" t="s">
        <v>441</v>
      </c>
      <c r="D226">
        <f t="shared" si="3"/>
        <v>1</v>
      </c>
    </row>
    <row r="227" spans="1:4">
      <c r="A227" s="11"/>
      <c r="B227" s="11">
        <v>150024</v>
      </c>
      <c r="C227" s="11" t="s">
        <v>442</v>
      </c>
      <c r="D227">
        <f t="shared" si="3"/>
        <v>1</v>
      </c>
    </row>
    <row r="228" spans="1:4">
      <c r="A228" s="11"/>
      <c r="B228" s="11">
        <v>150025</v>
      </c>
      <c r="C228" s="11" t="s">
        <v>443</v>
      </c>
      <c r="D228">
        <f t="shared" si="3"/>
        <v>1</v>
      </c>
    </row>
    <row r="229" spans="1:4">
      <c r="A229" s="11"/>
      <c r="B229" s="11">
        <v>150026</v>
      </c>
      <c r="C229" s="11" t="s">
        <v>444</v>
      </c>
      <c r="D229">
        <f t="shared" si="3"/>
        <v>1</v>
      </c>
    </row>
    <row r="230" spans="1:4">
      <c r="A230" s="11"/>
      <c r="B230" s="201">
        <v>150027</v>
      </c>
      <c r="C230" s="201" t="s">
        <v>445</v>
      </c>
      <c r="D230">
        <f t="shared" si="3"/>
        <v>1</v>
      </c>
    </row>
    <row r="231" spans="1:4">
      <c r="A231" s="11"/>
      <c r="B231" s="11">
        <v>150028</v>
      </c>
      <c r="C231" s="11" t="s">
        <v>446</v>
      </c>
      <c r="D231">
        <f t="shared" si="3"/>
        <v>9973</v>
      </c>
    </row>
    <row r="232" spans="1:4">
      <c r="A232" s="11"/>
      <c r="B232" s="11">
        <v>160001</v>
      </c>
      <c r="C232" s="11" t="s">
        <v>447</v>
      </c>
      <c r="D232">
        <f t="shared" si="3"/>
        <v>1</v>
      </c>
    </row>
    <row r="233" spans="1:4">
      <c r="A233" s="11"/>
      <c r="B233" s="11">
        <v>160002</v>
      </c>
      <c r="C233" s="11" t="s">
        <v>448</v>
      </c>
      <c r="D233">
        <f t="shared" si="3"/>
        <v>1</v>
      </c>
    </row>
    <row r="234" spans="1:4">
      <c r="A234" s="11"/>
      <c r="B234" s="11">
        <v>160003</v>
      </c>
      <c r="C234" s="11" t="s">
        <v>449</v>
      </c>
      <c r="D234">
        <f t="shared" si="3"/>
        <v>1</v>
      </c>
    </row>
    <row r="235" spans="1:4">
      <c r="A235" s="11"/>
      <c r="B235" s="11">
        <v>160004</v>
      </c>
      <c r="C235" s="11" t="s">
        <v>450</v>
      </c>
      <c r="D235">
        <f t="shared" si="3"/>
        <v>1</v>
      </c>
    </row>
    <row r="236" spans="1:4">
      <c r="A236" s="11"/>
      <c r="B236" s="11">
        <v>160005</v>
      </c>
      <c r="C236" s="11" t="s">
        <v>451</v>
      </c>
      <c r="D236">
        <f t="shared" si="3"/>
        <v>1</v>
      </c>
    </row>
    <row r="237" spans="1:4">
      <c r="A237" s="11"/>
      <c r="B237" s="11">
        <v>160006</v>
      </c>
      <c r="C237" s="11" t="s">
        <v>452</v>
      </c>
      <c r="D237">
        <f t="shared" si="3"/>
        <v>1</v>
      </c>
    </row>
    <row r="238" spans="1:4">
      <c r="A238" s="11"/>
      <c r="B238" s="11">
        <v>160007</v>
      </c>
      <c r="C238" s="11" t="s">
        <v>453</v>
      </c>
      <c r="D238">
        <f t="shared" si="3"/>
        <v>9994</v>
      </c>
    </row>
    <row r="239" spans="1:4">
      <c r="A239" s="11"/>
      <c r="B239" s="11">
        <v>170001</v>
      </c>
      <c r="C239" s="11" t="s">
        <v>344</v>
      </c>
      <c r="D239">
        <f t="shared" si="3"/>
        <v>1</v>
      </c>
    </row>
    <row r="240" spans="1:4">
      <c r="A240" s="11"/>
      <c r="B240" s="11">
        <v>170002</v>
      </c>
      <c r="C240" s="11" t="s">
        <v>235</v>
      </c>
      <c r="D240">
        <f t="shared" si="3"/>
        <v>1</v>
      </c>
    </row>
    <row r="241" spans="1:4">
      <c r="A241" s="11"/>
      <c r="B241" s="11">
        <v>170003</v>
      </c>
      <c r="C241" s="11" t="s">
        <v>454</v>
      </c>
      <c r="D241">
        <f t="shared" si="3"/>
        <v>1</v>
      </c>
    </row>
    <row r="242" spans="1:4">
      <c r="A242" s="11"/>
      <c r="B242" s="11">
        <v>170004</v>
      </c>
      <c r="C242" s="11" t="s">
        <v>455</v>
      </c>
      <c r="D242">
        <f t="shared" si="3"/>
        <v>1</v>
      </c>
    </row>
    <row r="243" spans="1:4">
      <c r="A243" s="11"/>
      <c r="B243" s="11">
        <v>170005</v>
      </c>
      <c r="C243" s="11" t="s">
        <v>456</v>
      </c>
      <c r="D243">
        <f t="shared" si="3"/>
        <v>1</v>
      </c>
    </row>
    <row r="244" spans="1:4">
      <c r="A244" s="11"/>
      <c r="B244" s="11">
        <v>170006</v>
      </c>
      <c r="C244" s="11" t="s">
        <v>457</v>
      </c>
      <c r="D244">
        <f t="shared" si="3"/>
        <v>1</v>
      </c>
    </row>
    <row r="245" spans="1:4">
      <c r="A245" s="199">
        <v>2017</v>
      </c>
      <c r="B245" s="198">
        <v>170007</v>
      </c>
      <c r="C245" s="1" t="s">
        <v>692</v>
      </c>
      <c r="D245">
        <f t="shared" si="3"/>
        <v>1</v>
      </c>
    </row>
    <row r="246" spans="1:4">
      <c r="A246" s="199">
        <v>2017</v>
      </c>
      <c r="B246" s="198">
        <v>170008</v>
      </c>
      <c r="C246" s="1" t="s">
        <v>705</v>
      </c>
      <c r="D246">
        <f t="shared" si="3"/>
        <v>1</v>
      </c>
    </row>
    <row r="247" spans="1:4">
      <c r="A247" s="199">
        <v>2017</v>
      </c>
      <c r="B247" s="198">
        <v>170009</v>
      </c>
      <c r="C247" s="1" t="s">
        <v>671</v>
      </c>
      <c r="D247">
        <f t="shared" si="3"/>
        <v>1</v>
      </c>
    </row>
    <row r="248" spans="1:4">
      <c r="A248" s="199">
        <v>2017</v>
      </c>
      <c r="B248" s="198">
        <v>170010</v>
      </c>
      <c r="C248" s="1" t="s">
        <v>680</v>
      </c>
      <c r="D248">
        <f t="shared" si="3"/>
        <v>9991</v>
      </c>
    </row>
    <row r="249" spans="1:4">
      <c r="A249" s="11"/>
      <c r="B249" s="11">
        <v>180001</v>
      </c>
      <c r="C249" s="11" t="s">
        <v>458</v>
      </c>
      <c r="D249">
        <f t="shared" si="3"/>
        <v>1</v>
      </c>
    </row>
    <row r="250" spans="1:4">
      <c r="A250" s="11"/>
      <c r="B250" s="11">
        <v>180002</v>
      </c>
      <c r="C250" s="11" t="s">
        <v>459</v>
      </c>
      <c r="D250">
        <f t="shared" si="3"/>
        <v>1</v>
      </c>
    </row>
    <row r="251" spans="1:4">
      <c r="A251" s="11"/>
      <c r="B251" s="11">
        <v>180003</v>
      </c>
      <c r="C251" s="11" t="s">
        <v>460</v>
      </c>
      <c r="D251">
        <f t="shared" si="3"/>
        <v>1</v>
      </c>
    </row>
    <row r="252" spans="1:4">
      <c r="A252" s="11"/>
      <c r="B252" s="11">
        <v>180004</v>
      </c>
      <c r="C252" s="11" t="s">
        <v>461</v>
      </c>
      <c r="D252">
        <f t="shared" si="3"/>
        <v>9997</v>
      </c>
    </row>
    <row r="253" spans="1:4">
      <c r="A253" s="11"/>
      <c r="B253" s="11">
        <v>190001</v>
      </c>
      <c r="C253" s="11" t="s">
        <v>462</v>
      </c>
      <c r="D253">
        <f t="shared" si="3"/>
        <v>1</v>
      </c>
    </row>
    <row r="254" spans="1:4">
      <c r="A254" s="11"/>
      <c r="B254" s="11">
        <v>190002</v>
      </c>
      <c r="C254" s="11" t="s">
        <v>463</v>
      </c>
      <c r="D254">
        <f t="shared" si="3"/>
        <v>1</v>
      </c>
    </row>
    <row r="255" spans="1:4">
      <c r="A255" s="11"/>
      <c r="B255" s="11">
        <v>190003</v>
      </c>
      <c r="C255" s="11" t="s">
        <v>464</v>
      </c>
      <c r="D255">
        <f t="shared" si="3"/>
        <v>1</v>
      </c>
    </row>
    <row r="256" spans="1:4">
      <c r="A256" s="11"/>
      <c r="B256" s="11">
        <v>190004</v>
      </c>
      <c r="C256" s="11" t="s">
        <v>465</v>
      </c>
      <c r="D256">
        <f t="shared" si="3"/>
        <v>1</v>
      </c>
    </row>
    <row r="257" spans="1:4">
      <c r="A257" s="11"/>
      <c r="B257" s="11">
        <v>190005</v>
      </c>
      <c r="C257" s="11" t="s">
        <v>466</v>
      </c>
      <c r="D257">
        <f t="shared" si="3"/>
        <v>1</v>
      </c>
    </row>
    <row r="258" spans="1:4">
      <c r="A258" s="11"/>
      <c r="B258" s="11">
        <v>190006</v>
      </c>
      <c r="C258" s="11" t="s">
        <v>467</v>
      </c>
      <c r="D258">
        <f t="shared" si="3"/>
        <v>1</v>
      </c>
    </row>
    <row r="259" spans="1:4">
      <c r="A259" s="199">
        <v>2017</v>
      </c>
      <c r="B259" s="198">
        <v>190007</v>
      </c>
      <c r="C259" s="1" t="s">
        <v>703</v>
      </c>
      <c r="D259">
        <f t="shared" ref="D259:D322" si="4">B260-B259</f>
        <v>9994</v>
      </c>
    </row>
    <row r="260" spans="1:4">
      <c r="A260" s="11"/>
      <c r="B260" s="11">
        <v>200001</v>
      </c>
      <c r="C260" s="11" t="s">
        <v>468</v>
      </c>
      <c r="D260">
        <f t="shared" si="4"/>
        <v>1</v>
      </c>
    </row>
    <row r="261" spans="1:4">
      <c r="A261" s="11"/>
      <c r="B261" s="11">
        <v>200002</v>
      </c>
      <c r="C261" s="11" t="s">
        <v>469</v>
      </c>
      <c r="D261">
        <f t="shared" si="4"/>
        <v>1</v>
      </c>
    </row>
    <row r="262" spans="1:4">
      <c r="A262" s="11"/>
      <c r="B262" s="11">
        <v>200003</v>
      </c>
      <c r="C262" s="11" t="s">
        <v>470</v>
      </c>
      <c r="D262">
        <f t="shared" si="4"/>
        <v>1</v>
      </c>
    </row>
    <row r="263" spans="1:4">
      <c r="A263" s="11"/>
      <c r="B263" s="11">
        <v>200004</v>
      </c>
      <c r="C263" s="11" t="s">
        <v>471</v>
      </c>
      <c r="D263">
        <f t="shared" si="4"/>
        <v>1</v>
      </c>
    </row>
    <row r="264" spans="1:4">
      <c r="A264" s="11"/>
      <c r="B264" s="11">
        <v>200005</v>
      </c>
      <c r="C264" s="11" t="s">
        <v>472</v>
      </c>
      <c r="D264">
        <f t="shared" si="4"/>
        <v>1</v>
      </c>
    </row>
    <row r="265" spans="1:4">
      <c r="A265" s="11"/>
      <c r="B265" s="11">
        <v>200006</v>
      </c>
      <c r="C265" s="11" t="s">
        <v>473</v>
      </c>
      <c r="D265">
        <f t="shared" si="4"/>
        <v>1</v>
      </c>
    </row>
    <row r="266" spans="1:4">
      <c r="A266" s="11"/>
      <c r="B266" s="11">
        <v>200007</v>
      </c>
      <c r="C266" s="11" t="s">
        <v>474</v>
      </c>
      <c r="D266">
        <f t="shared" si="4"/>
        <v>1</v>
      </c>
    </row>
    <row r="267" spans="1:4">
      <c r="A267" s="11"/>
      <c r="B267" s="11">
        <v>200008</v>
      </c>
      <c r="C267" s="11" t="s">
        <v>475</v>
      </c>
      <c r="D267">
        <f t="shared" si="4"/>
        <v>1</v>
      </c>
    </row>
    <row r="268" spans="1:4">
      <c r="A268" s="11"/>
      <c r="B268" s="11">
        <v>200009</v>
      </c>
      <c r="C268" s="11" t="s">
        <v>476</v>
      </c>
      <c r="D268">
        <f t="shared" si="4"/>
        <v>1</v>
      </c>
    </row>
    <row r="269" spans="1:4">
      <c r="A269" s="11"/>
      <c r="B269" s="11">
        <v>200010</v>
      </c>
      <c r="C269" s="11" t="s">
        <v>477</v>
      </c>
      <c r="D269">
        <f t="shared" si="4"/>
        <v>1</v>
      </c>
    </row>
    <row r="270" spans="1:4">
      <c r="A270" s="11"/>
      <c r="B270" s="11">
        <v>200011</v>
      </c>
      <c r="C270" s="11" t="s">
        <v>478</v>
      </c>
      <c r="D270">
        <f t="shared" si="4"/>
        <v>1</v>
      </c>
    </row>
    <row r="271" spans="1:4">
      <c r="A271" s="11"/>
      <c r="B271" s="11">
        <v>200012</v>
      </c>
      <c r="C271" s="11" t="s">
        <v>479</v>
      </c>
      <c r="D271">
        <f t="shared" si="4"/>
        <v>1</v>
      </c>
    </row>
    <row r="272" spans="1:4">
      <c r="A272" s="11"/>
      <c r="B272" s="11">
        <v>200013</v>
      </c>
      <c r="C272" s="11" t="s">
        <v>480</v>
      </c>
      <c r="D272">
        <f t="shared" si="4"/>
        <v>1</v>
      </c>
    </row>
    <row r="273" spans="1:4">
      <c r="A273" s="11"/>
      <c r="B273" s="11">
        <v>200014</v>
      </c>
      <c r="C273" s="11" t="s">
        <v>481</v>
      </c>
      <c r="D273">
        <f t="shared" si="4"/>
        <v>1</v>
      </c>
    </row>
    <row r="274" spans="1:4">
      <c r="A274" s="11"/>
      <c r="B274" s="11">
        <v>200015</v>
      </c>
      <c r="C274" s="11" t="s">
        <v>482</v>
      </c>
      <c r="D274">
        <f t="shared" si="4"/>
        <v>1</v>
      </c>
    </row>
    <row r="275" spans="1:4">
      <c r="A275" s="11"/>
      <c r="B275" s="11">
        <v>200016</v>
      </c>
      <c r="C275" s="11" t="s">
        <v>483</v>
      </c>
      <c r="D275">
        <f t="shared" si="4"/>
        <v>1</v>
      </c>
    </row>
    <row r="276" spans="1:4">
      <c r="A276" s="11"/>
      <c r="B276" s="11">
        <v>200017</v>
      </c>
      <c r="C276" s="11" t="s">
        <v>484</v>
      </c>
      <c r="D276">
        <f t="shared" si="4"/>
        <v>1</v>
      </c>
    </row>
    <row r="277" spans="1:4">
      <c r="A277" s="11"/>
      <c r="B277" s="11">
        <v>200018</v>
      </c>
      <c r="C277" s="11" t="s">
        <v>485</v>
      </c>
      <c r="D277">
        <f t="shared" si="4"/>
        <v>1</v>
      </c>
    </row>
    <row r="278" spans="1:4">
      <c r="A278" s="11"/>
      <c r="B278" s="11">
        <v>200019</v>
      </c>
      <c r="C278" s="11" t="s">
        <v>486</v>
      </c>
      <c r="D278">
        <f t="shared" si="4"/>
        <v>1</v>
      </c>
    </row>
    <row r="279" spans="1:4">
      <c r="A279" s="11"/>
      <c r="B279" s="11">
        <v>200020</v>
      </c>
      <c r="C279" s="11" t="s">
        <v>487</v>
      </c>
      <c r="D279">
        <f t="shared" si="4"/>
        <v>1</v>
      </c>
    </row>
    <row r="280" spans="1:4">
      <c r="A280" s="11"/>
      <c r="B280" s="11">
        <v>200021</v>
      </c>
      <c r="C280" s="11" t="s">
        <v>488</v>
      </c>
      <c r="D280">
        <f t="shared" si="4"/>
        <v>1</v>
      </c>
    </row>
    <row r="281" spans="1:4">
      <c r="A281" s="11"/>
      <c r="B281" s="11">
        <v>200022</v>
      </c>
      <c r="C281" s="11" t="s">
        <v>489</v>
      </c>
      <c r="D281">
        <f t="shared" si="4"/>
        <v>1</v>
      </c>
    </row>
    <row r="282" spans="1:4">
      <c r="A282" s="11"/>
      <c r="B282" s="11">
        <v>200023</v>
      </c>
      <c r="C282" s="11" t="s">
        <v>490</v>
      </c>
      <c r="D282">
        <f t="shared" si="4"/>
        <v>1</v>
      </c>
    </row>
    <row r="283" spans="1:4">
      <c r="A283" s="11"/>
      <c r="B283" s="11">
        <v>200024</v>
      </c>
      <c r="C283" s="11" t="s">
        <v>491</v>
      </c>
      <c r="D283">
        <f t="shared" si="4"/>
        <v>1</v>
      </c>
    </row>
    <row r="284" spans="1:4">
      <c r="A284" s="11"/>
      <c r="B284" s="11">
        <v>200025</v>
      </c>
      <c r="C284" s="11" t="s">
        <v>492</v>
      </c>
      <c r="D284">
        <f t="shared" si="4"/>
        <v>1</v>
      </c>
    </row>
    <row r="285" spans="1:4">
      <c r="A285" s="11"/>
      <c r="B285" s="11">
        <v>200026</v>
      </c>
      <c r="C285" s="11" t="s">
        <v>493</v>
      </c>
      <c r="D285">
        <f t="shared" si="4"/>
        <v>1</v>
      </c>
    </row>
    <row r="286" spans="1:4">
      <c r="A286" s="11"/>
      <c r="B286" s="11">
        <v>200027</v>
      </c>
      <c r="C286" s="11" t="s">
        <v>494</v>
      </c>
      <c r="D286">
        <f t="shared" si="4"/>
        <v>1</v>
      </c>
    </row>
    <row r="287" spans="1:4">
      <c r="A287" s="11"/>
      <c r="B287" s="11">
        <v>200028</v>
      </c>
      <c r="C287" s="11" t="s">
        <v>495</v>
      </c>
      <c r="D287">
        <f t="shared" si="4"/>
        <v>1</v>
      </c>
    </row>
    <row r="288" spans="1:4">
      <c r="A288" s="11"/>
      <c r="B288" s="11">
        <v>200029</v>
      </c>
      <c r="C288" s="11" t="s">
        <v>496</v>
      </c>
      <c r="D288">
        <f t="shared" si="4"/>
        <v>9972</v>
      </c>
    </row>
    <row r="289" spans="1:4">
      <c r="A289" s="11"/>
      <c r="B289" s="11">
        <v>210001</v>
      </c>
      <c r="C289" s="11" t="s">
        <v>497</v>
      </c>
      <c r="D289">
        <f t="shared" si="4"/>
        <v>1</v>
      </c>
    </row>
    <row r="290" spans="1:4">
      <c r="A290" s="11"/>
      <c r="B290" s="11">
        <v>210002</v>
      </c>
      <c r="C290" s="11" t="s">
        <v>498</v>
      </c>
      <c r="D290">
        <f t="shared" si="4"/>
        <v>1</v>
      </c>
    </row>
    <row r="291" spans="1:4">
      <c r="A291" s="11"/>
      <c r="B291" s="11">
        <v>210003</v>
      </c>
      <c r="C291" s="11" t="s">
        <v>499</v>
      </c>
      <c r="D291">
        <f t="shared" si="4"/>
        <v>1</v>
      </c>
    </row>
    <row r="292" spans="1:4">
      <c r="A292" s="199">
        <v>2017</v>
      </c>
      <c r="B292" s="198">
        <v>210004</v>
      </c>
      <c r="C292" s="1" t="s">
        <v>698</v>
      </c>
      <c r="D292">
        <f t="shared" si="4"/>
        <v>1</v>
      </c>
    </row>
    <row r="293" spans="1:4">
      <c r="A293" s="199">
        <v>2017</v>
      </c>
      <c r="B293" s="198">
        <v>210005</v>
      </c>
      <c r="C293" s="1" t="s">
        <v>691</v>
      </c>
      <c r="D293" s="203">
        <f t="shared" si="4"/>
        <v>2</v>
      </c>
    </row>
    <row r="294" spans="1:4">
      <c r="A294" s="199">
        <v>2017</v>
      </c>
      <c r="B294" s="198">
        <v>210007</v>
      </c>
      <c r="C294" s="1" t="s">
        <v>704</v>
      </c>
      <c r="D294">
        <f t="shared" si="4"/>
        <v>1</v>
      </c>
    </row>
    <row r="295" spans="1:4">
      <c r="A295" s="199">
        <v>2017</v>
      </c>
      <c r="B295" s="198">
        <v>210008</v>
      </c>
      <c r="C295" s="1" t="s">
        <v>695</v>
      </c>
      <c r="D295">
        <f t="shared" si="4"/>
        <v>9993</v>
      </c>
    </row>
    <row r="296" spans="1:4">
      <c r="A296" s="11"/>
      <c r="B296" s="11">
        <v>220001</v>
      </c>
      <c r="C296" s="11" t="s">
        <v>500</v>
      </c>
      <c r="D296">
        <f t="shared" si="4"/>
        <v>1</v>
      </c>
    </row>
    <row r="297" spans="1:4">
      <c r="A297" s="11"/>
      <c r="B297" s="11">
        <v>220002</v>
      </c>
      <c r="C297" s="11" t="s">
        <v>501</v>
      </c>
      <c r="D297">
        <f t="shared" si="4"/>
        <v>1</v>
      </c>
    </row>
    <row r="298" spans="1:4">
      <c r="A298" s="11"/>
      <c r="B298" s="11">
        <v>220003</v>
      </c>
      <c r="C298" s="11" t="s">
        <v>502</v>
      </c>
      <c r="D298">
        <f t="shared" si="4"/>
        <v>1</v>
      </c>
    </row>
    <row r="299" spans="1:4">
      <c r="A299" s="199">
        <v>2017</v>
      </c>
      <c r="B299" s="198">
        <v>220004</v>
      </c>
      <c r="C299" s="1" t="s">
        <v>673</v>
      </c>
      <c r="D299">
        <f t="shared" si="4"/>
        <v>1</v>
      </c>
    </row>
    <row r="300" spans="1:4">
      <c r="A300" s="11"/>
      <c r="B300" s="11">
        <v>220005</v>
      </c>
      <c r="C300" s="11" t="s">
        <v>503</v>
      </c>
      <c r="D300">
        <f t="shared" si="4"/>
        <v>1</v>
      </c>
    </row>
    <row r="301" spans="1:4">
      <c r="A301" s="11"/>
      <c r="B301" s="11">
        <v>220006</v>
      </c>
      <c r="C301" s="11" t="s">
        <v>504</v>
      </c>
      <c r="D301">
        <f t="shared" si="4"/>
        <v>1</v>
      </c>
    </row>
    <row r="302" spans="1:4">
      <c r="A302" s="11"/>
      <c r="B302" s="11">
        <v>220007</v>
      </c>
      <c r="C302" s="11" t="s">
        <v>505</v>
      </c>
      <c r="D302">
        <f t="shared" si="4"/>
        <v>9994</v>
      </c>
    </row>
    <row r="303" spans="1:4">
      <c r="A303" s="11"/>
      <c r="B303" s="11">
        <v>230001</v>
      </c>
      <c r="C303" s="11" t="s">
        <v>506</v>
      </c>
      <c r="D303">
        <f t="shared" si="4"/>
        <v>1</v>
      </c>
    </row>
    <row r="304" spans="1:4">
      <c r="A304" s="11"/>
      <c r="B304" s="11">
        <v>230002</v>
      </c>
      <c r="C304" s="11" t="s">
        <v>507</v>
      </c>
      <c r="D304">
        <f t="shared" si="4"/>
        <v>1</v>
      </c>
    </row>
    <row r="305" spans="1:4">
      <c r="A305" s="11"/>
      <c r="B305" s="11">
        <v>230003</v>
      </c>
      <c r="C305" s="11" t="s">
        <v>508</v>
      </c>
      <c r="D305">
        <f t="shared" si="4"/>
        <v>1</v>
      </c>
    </row>
    <row r="306" spans="1:4">
      <c r="A306" s="11"/>
      <c r="B306" s="11">
        <v>230004</v>
      </c>
      <c r="C306" s="11"/>
      <c r="D306">
        <f t="shared" si="4"/>
        <v>1</v>
      </c>
    </row>
    <row r="307" spans="1:4">
      <c r="A307" s="199">
        <v>2017</v>
      </c>
      <c r="B307" s="198">
        <v>230005</v>
      </c>
      <c r="C307" s="1" t="s">
        <v>677</v>
      </c>
      <c r="D307">
        <f t="shared" si="4"/>
        <v>9996</v>
      </c>
    </row>
    <row r="308" spans="1:4">
      <c r="A308" s="11"/>
      <c r="B308" s="11">
        <v>240001</v>
      </c>
      <c r="C308" s="11" t="s">
        <v>509</v>
      </c>
      <c r="D308">
        <f t="shared" si="4"/>
        <v>1</v>
      </c>
    </row>
    <row r="309" spans="1:4">
      <c r="A309" s="11"/>
      <c r="B309" s="11">
        <v>240002</v>
      </c>
      <c r="C309" s="11" t="s">
        <v>510</v>
      </c>
      <c r="D309">
        <f t="shared" si="4"/>
        <v>1</v>
      </c>
    </row>
    <row r="310" spans="1:4">
      <c r="A310" s="11"/>
      <c r="B310" s="11">
        <v>240003</v>
      </c>
      <c r="C310" s="11" t="s">
        <v>511</v>
      </c>
      <c r="D310">
        <f t="shared" si="4"/>
        <v>1</v>
      </c>
    </row>
    <row r="311" spans="1:4">
      <c r="A311" s="11"/>
      <c r="B311" s="11">
        <v>240004</v>
      </c>
      <c r="C311" s="11" t="s">
        <v>512</v>
      </c>
      <c r="D311">
        <f t="shared" si="4"/>
        <v>1</v>
      </c>
    </row>
    <row r="312" spans="1:4">
      <c r="A312" s="11"/>
      <c r="B312" s="11">
        <v>240005</v>
      </c>
      <c r="C312" s="11" t="s">
        <v>513</v>
      </c>
      <c r="D312">
        <f t="shared" si="4"/>
        <v>1</v>
      </c>
    </row>
    <row r="313" spans="1:4">
      <c r="A313" s="11"/>
      <c r="B313" s="11">
        <v>240006</v>
      </c>
      <c r="C313" s="11" t="s">
        <v>514</v>
      </c>
      <c r="D313">
        <f t="shared" si="4"/>
        <v>1</v>
      </c>
    </row>
    <row r="314" spans="1:4">
      <c r="A314" s="11"/>
      <c r="B314" s="11">
        <v>240007</v>
      </c>
      <c r="C314" s="11" t="s">
        <v>515</v>
      </c>
      <c r="D314">
        <f t="shared" si="4"/>
        <v>1</v>
      </c>
    </row>
    <row r="315" spans="1:4">
      <c r="A315" s="11"/>
      <c r="B315" s="11">
        <v>240008</v>
      </c>
      <c r="C315" s="11" t="s">
        <v>516</v>
      </c>
      <c r="D315">
        <f t="shared" si="4"/>
        <v>1</v>
      </c>
    </row>
    <row r="316" spans="1:4">
      <c r="A316" s="11"/>
      <c r="B316" s="11">
        <v>240009</v>
      </c>
      <c r="C316" s="11" t="s">
        <v>517</v>
      </c>
      <c r="D316">
        <f t="shared" si="4"/>
        <v>1</v>
      </c>
    </row>
    <row r="317" spans="1:4">
      <c r="A317" s="148"/>
      <c r="B317" s="11">
        <v>240010</v>
      </c>
      <c r="C317" s="11" t="s">
        <v>518</v>
      </c>
      <c r="D317">
        <f t="shared" si="4"/>
        <v>1</v>
      </c>
    </row>
    <row r="318" spans="1:4">
      <c r="A318" s="11"/>
      <c r="B318" s="11">
        <v>240011</v>
      </c>
      <c r="C318" s="11" t="s">
        <v>519</v>
      </c>
      <c r="D318">
        <f t="shared" si="4"/>
        <v>1</v>
      </c>
    </row>
    <row r="319" spans="1:4">
      <c r="A319" s="199">
        <v>2017</v>
      </c>
      <c r="B319" s="198">
        <v>240012</v>
      </c>
      <c r="C319" s="1" t="s">
        <v>519</v>
      </c>
      <c r="D319">
        <f t="shared" si="4"/>
        <v>9989</v>
      </c>
    </row>
    <row r="320" spans="1:4">
      <c r="A320" s="11"/>
      <c r="B320" s="11">
        <v>250001</v>
      </c>
      <c r="C320" s="11" t="s">
        <v>520</v>
      </c>
      <c r="D320">
        <f t="shared" si="4"/>
        <v>1</v>
      </c>
    </row>
    <row r="321" spans="1:4">
      <c r="A321" s="11"/>
      <c r="B321" s="11">
        <v>250002</v>
      </c>
      <c r="C321" s="11" t="s">
        <v>521</v>
      </c>
      <c r="D321">
        <f t="shared" si="4"/>
        <v>1</v>
      </c>
    </row>
    <row r="322" spans="1:4">
      <c r="A322" s="11"/>
      <c r="B322" s="11">
        <v>250003</v>
      </c>
      <c r="C322" s="11" t="s">
        <v>522</v>
      </c>
      <c r="D322">
        <f t="shared" si="4"/>
        <v>1</v>
      </c>
    </row>
    <row r="323" spans="1:4">
      <c r="A323" s="11"/>
      <c r="B323" s="11">
        <v>250004</v>
      </c>
      <c r="C323" s="11" t="s">
        <v>523</v>
      </c>
      <c r="D323">
        <f t="shared" ref="D323:D386" si="5">B324-B323</f>
        <v>1</v>
      </c>
    </row>
    <row r="324" spans="1:4">
      <c r="A324" s="11"/>
      <c r="B324" s="11">
        <v>250005</v>
      </c>
      <c r="C324" s="11" t="s">
        <v>524</v>
      </c>
      <c r="D324">
        <f t="shared" si="5"/>
        <v>1</v>
      </c>
    </row>
    <row r="325" spans="1:4">
      <c r="A325" s="11"/>
      <c r="B325" s="11">
        <v>250006</v>
      </c>
      <c r="C325" s="11" t="s">
        <v>525</v>
      </c>
      <c r="D325" s="203">
        <f t="shared" si="5"/>
        <v>2</v>
      </c>
    </row>
    <row r="326" spans="1:4">
      <c r="A326" s="11"/>
      <c r="B326" s="11">
        <v>250008</v>
      </c>
      <c r="C326" s="11" t="s">
        <v>526</v>
      </c>
      <c r="D326">
        <f t="shared" si="5"/>
        <v>1</v>
      </c>
    </row>
    <row r="327" spans="1:4">
      <c r="A327" s="11"/>
      <c r="B327" s="11">
        <v>250009</v>
      </c>
      <c r="C327" s="11" t="s">
        <v>527</v>
      </c>
      <c r="D327">
        <f t="shared" si="5"/>
        <v>9992</v>
      </c>
    </row>
    <row r="328" spans="1:4">
      <c r="A328" s="11"/>
      <c r="B328" s="11">
        <v>260001</v>
      </c>
      <c r="C328" s="11" t="s">
        <v>528</v>
      </c>
      <c r="D328">
        <f t="shared" si="5"/>
        <v>1</v>
      </c>
    </row>
    <row r="329" spans="1:4">
      <c r="A329" s="11"/>
      <c r="B329" s="11">
        <v>260002</v>
      </c>
      <c r="C329" s="11" t="s">
        <v>529</v>
      </c>
      <c r="D329">
        <f t="shared" si="5"/>
        <v>1</v>
      </c>
    </row>
    <row r="330" spans="1:4">
      <c r="A330" s="11"/>
      <c r="B330" s="11">
        <v>260003</v>
      </c>
      <c r="C330" s="11" t="s">
        <v>530</v>
      </c>
      <c r="D330">
        <f t="shared" si="5"/>
        <v>1</v>
      </c>
    </row>
    <row r="331" spans="1:4">
      <c r="A331" s="11"/>
      <c r="B331" s="11">
        <v>260004</v>
      </c>
      <c r="C331" s="11" t="s">
        <v>531</v>
      </c>
      <c r="D331">
        <f t="shared" si="5"/>
        <v>9997</v>
      </c>
    </row>
    <row r="332" spans="1:4">
      <c r="A332" s="11"/>
      <c r="B332" s="11">
        <v>270001</v>
      </c>
      <c r="C332" s="11" t="s">
        <v>532</v>
      </c>
      <c r="D332">
        <f t="shared" si="5"/>
        <v>1</v>
      </c>
    </row>
    <row r="333" spans="1:4">
      <c r="A333" s="11"/>
      <c r="B333" s="11">
        <v>270002</v>
      </c>
      <c r="C333" s="11" t="s">
        <v>533</v>
      </c>
      <c r="D333">
        <f t="shared" si="5"/>
        <v>1</v>
      </c>
    </row>
    <row r="334" spans="1:4">
      <c r="A334" s="11"/>
      <c r="B334" s="11">
        <v>270003</v>
      </c>
      <c r="C334" s="11" t="s">
        <v>534</v>
      </c>
      <c r="D334">
        <f t="shared" si="5"/>
        <v>1</v>
      </c>
    </row>
    <row r="335" spans="1:4">
      <c r="A335" s="11"/>
      <c r="B335" s="11">
        <v>270004</v>
      </c>
      <c r="C335" s="11" t="s">
        <v>535</v>
      </c>
      <c r="D335">
        <f t="shared" si="5"/>
        <v>1</v>
      </c>
    </row>
    <row r="336" spans="1:4">
      <c r="A336" s="11"/>
      <c r="B336" s="11">
        <v>270005</v>
      </c>
      <c r="C336" s="11" t="s">
        <v>536</v>
      </c>
      <c r="D336">
        <f t="shared" si="5"/>
        <v>1</v>
      </c>
    </row>
    <row r="337" spans="1:4">
      <c r="A337" s="11"/>
      <c r="B337" s="11">
        <v>270006</v>
      </c>
      <c r="C337" s="11" t="s">
        <v>537</v>
      </c>
      <c r="D337">
        <f t="shared" si="5"/>
        <v>1</v>
      </c>
    </row>
    <row r="338" spans="1:4">
      <c r="A338" s="11"/>
      <c r="B338" s="11">
        <v>270007</v>
      </c>
      <c r="C338" s="11" t="s">
        <v>538</v>
      </c>
      <c r="D338">
        <f t="shared" si="5"/>
        <v>9994</v>
      </c>
    </row>
    <row r="339" spans="1:4">
      <c r="A339" s="11"/>
      <c r="B339" s="11">
        <v>280001</v>
      </c>
      <c r="C339" s="11" t="s">
        <v>539</v>
      </c>
      <c r="D339">
        <f t="shared" si="5"/>
        <v>1</v>
      </c>
    </row>
    <row r="340" spans="1:4">
      <c r="A340" s="11"/>
      <c r="B340" s="11">
        <v>280002</v>
      </c>
      <c r="C340" s="11" t="s">
        <v>540</v>
      </c>
      <c r="D340">
        <f t="shared" si="5"/>
        <v>1</v>
      </c>
    </row>
    <row r="341" spans="1:4">
      <c r="A341" s="11"/>
      <c r="B341" s="11">
        <v>280003</v>
      </c>
      <c r="C341" s="11" t="s">
        <v>541</v>
      </c>
      <c r="D341">
        <f t="shared" si="5"/>
        <v>1</v>
      </c>
    </row>
    <row r="342" spans="1:4">
      <c r="A342" s="11"/>
      <c r="B342" s="11">
        <v>280004</v>
      </c>
      <c r="C342" s="11" t="s">
        <v>542</v>
      </c>
      <c r="D342">
        <f t="shared" si="5"/>
        <v>1</v>
      </c>
    </row>
    <row r="343" spans="1:4">
      <c r="A343" s="11"/>
      <c r="B343" s="11">
        <v>280005</v>
      </c>
      <c r="C343" s="11" t="s">
        <v>543</v>
      </c>
      <c r="D343">
        <f t="shared" si="5"/>
        <v>1</v>
      </c>
    </row>
    <row r="344" spans="1:4">
      <c r="A344" s="11"/>
      <c r="B344" s="11">
        <v>280006</v>
      </c>
      <c r="C344" s="11" t="s">
        <v>544</v>
      </c>
      <c r="D344">
        <f t="shared" si="5"/>
        <v>1</v>
      </c>
    </row>
    <row r="345" spans="1:4">
      <c r="A345" s="199">
        <v>2017</v>
      </c>
      <c r="B345" s="198">
        <v>280007</v>
      </c>
      <c r="C345" s="1" t="s">
        <v>685</v>
      </c>
      <c r="D345">
        <f t="shared" si="5"/>
        <v>1</v>
      </c>
    </row>
    <row r="346" spans="1:4">
      <c r="A346" s="11"/>
      <c r="B346" s="11">
        <v>280008</v>
      </c>
      <c r="C346" s="11" t="s">
        <v>545</v>
      </c>
      <c r="D346">
        <f t="shared" si="5"/>
        <v>1</v>
      </c>
    </row>
    <row r="347" spans="1:4">
      <c r="A347" s="11"/>
      <c r="B347" s="11">
        <v>280009</v>
      </c>
      <c r="C347" s="11" t="s">
        <v>546</v>
      </c>
      <c r="D347">
        <f t="shared" si="5"/>
        <v>1</v>
      </c>
    </row>
    <row r="348" spans="1:4">
      <c r="A348" s="199">
        <v>2017</v>
      </c>
      <c r="B348" s="198">
        <v>280010</v>
      </c>
      <c r="C348" s="1" t="s">
        <v>684</v>
      </c>
      <c r="D348">
        <f t="shared" si="5"/>
        <v>1</v>
      </c>
    </row>
    <row r="349" spans="1:4">
      <c r="A349" s="199">
        <v>2017</v>
      </c>
      <c r="B349" s="198">
        <v>280011</v>
      </c>
      <c r="C349" s="1" t="s">
        <v>693</v>
      </c>
      <c r="D349">
        <f t="shared" si="5"/>
        <v>1</v>
      </c>
    </row>
    <row r="350" spans="1:4">
      <c r="A350" s="11"/>
      <c r="B350" s="11">
        <v>280012</v>
      </c>
      <c r="C350" s="11" t="s">
        <v>547</v>
      </c>
      <c r="D350">
        <f t="shared" si="5"/>
        <v>1</v>
      </c>
    </row>
    <row r="351" spans="1:4">
      <c r="A351" s="199">
        <v>2017</v>
      </c>
      <c r="B351" s="198">
        <v>280013</v>
      </c>
      <c r="C351" s="1" t="s">
        <v>676</v>
      </c>
      <c r="D351">
        <f t="shared" si="5"/>
        <v>1</v>
      </c>
    </row>
    <row r="352" spans="1:4">
      <c r="A352" s="11"/>
      <c r="B352" s="11">
        <v>280014</v>
      </c>
      <c r="C352" s="11" t="s">
        <v>548</v>
      </c>
      <c r="D352">
        <f t="shared" si="5"/>
        <v>1</v>
      </c>
    </row>
    <row r="353" spans="1:4">
      <c r="A353" s="11"/>
      <c r="B353" s="11">
        <v>280015</v>
      </c>
      <c r="C353" s="11" t="s">
        <v>549</v>
      </c>
      <c r="D353">
        <f t="shared" si="5"/>
        <v>1</v>
      </c>
    </row>
    <row r="354" spans="1:4">
      <c r="A354" s="11"/>
      <c r="B354" s="11">
        <v>280016</v>
      </c>
      <c r="C354" s="11" t="s">
        <v>550</v>
      </c>
      <c r="D354">
        <f t="shared" si="5"/>
        <v>1</v>
      </c>
    </row>
    <row r="355" spans="1:4">
      <c r="A355" s="11"/>
      <c r="B355" s="11">
        <v>280017</v>
      </c>
      <c r="C355" s="11" t="s">
        <v>551</v>
      </c>
      <c r="D355">
        <f t="shared" si="5"/>
        <v>1</v>
      </c>
    </row>
    <row r="356" spans="1:4">
      <c r="A356" s="199">
        <v>2017</v>
      </c>
      <c r="B356" s="198">
        <v>280018</v>
      </c>
      <c r="C356" s="1" t="s">
        <v>683</v>
      </c>
      <c r="D356">
        <f t="shared" si="5"/>
        <v>1</v>
      </c>
    </row>
    <row r="357" spans="1:4">
      <c r="A357" s="199">
        <v>2017</v>
      </c>
      <c r="B357" s="198">
        <v>280019</v>
      </c>
      <c r="C357" s="1" t="s">
        <v>672</v>
      </c>
      <c r="D357">
        <f t="shared" si="5"/>
        <v>9982</v>
      </c>
    </row>
    <row r="358" spans="1:4">
      <c r="A358" s="11"/>
      <c r="B358" s="11">
        <v>290001</v>
      </c>
      <c r="C358" s="11" t="s">
        <v>552</v>
      </c>
      <c r="D358">
        <f t="shared" si="5"/>
        <v>1</v>
      </c>
    </row>
    <row r="359" spans="1:4">
      <c r="A359" s="11"/>
      <c r="B359" s="11">
        <v>290002</v>
      </c>
      <c r="C359" s="11" t="s">
        <v>234</v>
      </c>
      <c r="D359">
        <f t="shared" si="5"/>
        <v>1</v>
      </c>
    </row>
    <row r="360" spans="1:4">
      <c r="A360" s="11"/>
      <c r="B360" s="11">
        <v>290003</v>
      </c>
      <c r="C360" s="11" t="s">
        <v>553</v>
      </c>
      <c r="D360">
        <f t="shared" si="5"/>
        <v>1</v>
      </c>
    </row>
    <row r="361" spans="1:4">
      <c r="A361" s="11"/>
      <c r="B361" s="11">
        <v>290004</v>
      </c>
      <c r="C361" s="11" t="s">
        <v>554</v>
      </c>
      <c r="D361">
        <f t="shared" si="5"/>
        <v>1</v>
      </c>
    </row>
    <row r="362" spans="1:4">
      <c r="A362" s="11"/>
      <c r="B362" s="11">
        <v>290005</v>
      </c>
      <c r="C362" s="11" t="s">
        <v>555</v>
      </c>
      <c r="D362">
        <f t="shared" si="5"/>
        <v>1</v>
      </c>
    </row>
    <row r="363" spans="1:4">
      <c r="A363" s="11"/>
      <c r="B363" s="11">
        <v>290006</v>
      </c>
      <c r="C363" s="11" t="s">
        <v>556</v>
      </c>
      <c r="D363">
        <f t="shared" si="5"/>
        <v>1</v>
      </c>
    </row>
    <row r="364" spans="1:4">
      <c r="A364" s="11"/>
      <c r="B364" s="11">
        <v>290007</v>
      </c>
      <c r="C364" s="11" t="s">
        <v>557</v>
      </c>
      <c r="D364">
        <f t="shared" si="5"/>
        <v>1</v>
      </c>
    </row>
    <row r="365" spans="1:4">
      <c r="A365" s="11"/>
      <c r="B365" s="11">
        <v>290008</v>
      </c>
      <c r="C365" s="11" t="s">
        <v>558</v>
      </c>
      <c r="D365">
        <f t="shared" si="5"/>
        <v>9993</v>
      </c>
    </row>
    <row r="366" spans="1:4">
      <c r="A366" s="11"/>
      <c r="B366" s="11">
        <v>300001</v>
      </c>
      <c r="C366" s="11" t="s">
        <v>559</v>
      </c>
      <c r="D366">
        <f t="shared" si="5"/>
        <v>1</v>
      </c>
    </row>
    <row r="367" spans="1:4">
      <c r="A367" s="11"/>
      <c r="B367" s="11">
        <v>300002</v>
      </c>
      <c r="C367" s="11" t="s">
        <v>560</v>
      </c>
      <c r="D367">
        <f t="shared" si="5"/>
        <v>1</v>
      </c>
    </row>
    <row r="368" spans="1:4">
      <c r="A368" s="11"/>
      <c r="B368" s="11">
        <v>300003</v>
      </c>
      <c r="C368" s="11" t="s">
        <v>561</v>
      </c>
      <c r="D368">
        <f t="shared" si="5"/>
        <v>1</v>
      </c>
    </row>
    <row r="369" spans="1:4">
      <c r="A369" s="11"/>
      <c r="B369" s="11">
        <v>300004</v>
      </c>
      <c r="C369" s="11" t="s">
        <v>562</v>
      </c>
      <c r="D369">
        <f t="shared" si="5"/>
        <v>1</v>
      </c>
    </row>
    <row r="370" spans="1:4">
      <c r="A370" s="11"/>
      <c r="B370" s="11">
        <v>300005</v>
      </c>
      <c r="C370" s="11" t="s">
        <v>563</v>
      </c>
      <c r="D370">
        <f t="shared" si="5"/>
        <v>9996</v>
      </c>
    </row>
    <row r="371" spans="1:4">
      <c r="A371" s="11"/>
      <c r="B371" s="11">
        <v>310001</v>
      </c>
      <c r="C371" s="11" t="s">
        <v>564</v>
      </c>
      <c r="D371">
        <f t="shared" si="5"/>
        <v>1</v>
      </c>
    </row>
    <row r="372" spans="1:4">
      <c r="A372" s="11"/>
      <c r="B372" s="11">
        <v>310002</v>
      </c>
      <c r="C372" s="11" t="s">
        <v>565</v>
      </c>
      <c r="D372">
        <f t="shared" si="5"/>
        <v>1</v>
      </c>
    </row>
    <row r="373" spans="1:4">
      <c r="A373" s="11"/>
      <c r="B373" s="11">
        <v>310003</v>
      </c>
      <c r="C373" s="11" t="s">
        <v>566</v>
      </c>
      <c r="D373">
        <f t="shared" si="5"/>
        <v>1</v>
      </c>
    </row>
    <row r="374" spans="1:4">
      <c r="A374" s="11"/>
      <c r="B374" s="11">
        <v>310004</v>
      </c>
      <c r="C374" s="11" t="s">
        <v>567</v>
      </c>
      <c r="D374">
        <f t="shared" si="5"/>
        <v>1</v>
      </c>
    </row>
    <row r="375" spans="1:4">
      <c r="A375" s="11"/>
      <c r="B375" s="11">
        <v>310005</v>
      </c>
      <c r="C375" s="11" t="s">
        <v>568</v>
      </c>
      <c r="D375">
        <f t="shared" si="5"/>
        <v>1</v>
      </c>
    </row>
    <row r="376" spans="1:4">
      <c r="A376" s="199">
        <v>2017</v>
      </c>
      <c r="B376" s="198">
        <v>310006</v>
      </c>
      <c r="C376" s="1" t="s">
        <v>701</v>
      </c>
      <c r="D376">
        <f t="shared" si="5"/>
        <v>1</v>
      </c>
    </row>
    <row r="377" spans="1:4">
      <c r="A377" s="11"/>
      <c r="B377" s="11">
        <v>310007</v>
      </c>
      <c r="C377" s="11" t="s">
        <v>569</v>
      </c>
      <c r="D377">
        <f t="shared" si="5"/>
        <v>1</v>
      </c>
    </row>
    <row r="378" spans="1:4">
      <c r="A378" s="11"/>
      <c r="B378" s="11">
        <v>310008</v>
      </c>
      <c r="C378" s="11" t="s">
        <v>570</v>
      </c>
      <c r="D378">
        <f t="shared" si="5"/>
        <v>9993</v>
      </c>
    </row>
    <row r="379" spans="1:4">
      <c r="A379" s="11"/>
      <c r="B379" s="11">
        <v>320001</v>
      </c>
      <c r="C379" s="11" t="s">
        <v>571</v>
      </c>
      <c r="D379">
        <f t="shared" si="5"/>
        <v>1</v>
      </c>
    </row>
    <row r="380" spans="1:4">
      <c r="A380" s="11"/>
      <c r="B380" s="11">
        <v>320002</v>
      </c>
      <c r="C380" s="11" t="s">
        <v>572</v>
      </c>
      <c r="D380">
        <f t="shared" si="5"/>
        <v>1</v>
      </c>
    </row>
    <row r="381" spans="1:4">
      <c r="A381" s="11"/>
      <c r="B381" s="11">
        <v>320003</v>
      </c>
      <c r="C381" s="11" t="s">
        <v>573</v>
      </c>
      <c r="D381">
        <f t="shared" si="5"/>
        <v>1</v>
      </c>
    </row>
    <row r="382" spans="1:4">
      <c r="A382" s="11"/>
      <c r="B382" s="11">
        <v>320004</v>
      </c>
      <c r="C382" s="11" t="s">
        <v>574</v>
      </c>
      <c r="D382">
        <f t="shared" si="5"/>
        <v>1</v>
      </c>
    </row>
    <row r="383" spans="1:4">
      <c r="A383" s="11"/>
      <c r="B383" s="11">
        <v>320005</v>
      </c>
      <c r="C383" s="11" t="s">
        <v>575</v>
      </c>
      <c r="D383">
        <f t="shared" si="5"/>
        <v>1</v>
      </c>
    </row>
    <row r="384" spans="1:4">
      <c r="A384" s="11"/>
      <c r="B384" s="11">
        <v>320006</v>
      </c>
      <c r="C384" s="11" t="s">
        <v>576</v>
      </c>
      <c r="D384">
        <f t="shared" si="5"/>
        <v>1</v>
      </c>
    </row>
    <row r="385" spans="1:4">
      <c r="A385" s="11"/>
      <c r="B385" s="11">
        <v>320007</v>
      </c>
      <c r="C385" s="11" t="s">
        <v>577</v>
      </c>
      <c r="D385">
        <f t="shared" si="5"/>
        <v>1</v>
      </c>
    </row>
    <row r="386" spans="1:4">
      <c r="A386" s="199">
        <v>2017</v>
      </c>
      <c r="B386" s="198">
        <v>320008</v>
      </c>
      <c r="C386" s="1" t="s">
        <v>682</v>
      </c>
      <c r="D386">
        <f t="shared" si="5"/>
        <v>1</v>
      </c>
    </row>
    <row r="387" spans="1:4">
      <c r="A387" s="11"/>
      <c r="B387" s="11">
        <v>320009</v>
      </c>
      <c r="C387" s="11" t="s">
        <v>578</v>
      </c>
      <c r="D387">
        <f t="shared" ref="D387:D450" si="6">B388-B387</f>
        <v>1</v>
      </c>
    </row>
    <row r="388" spans="1:4">
      <c r="A388" s="11"/>
      <c r="B388" s="11">
        <v>320010</v>
      </c>
      <c r="C388" s="11" t="s">
        <v>579</v>
      </c>
      <c r="D388">
        <f t="shared" si="6"/>
        <v>1</v>
      </c>
    </row>
    <row r="389" spans="1:4">
      <c r="A389" s="11"/>
      <c r="B389" s="11">
        <v>320011</v>
      </c>
      <c r="C389" s="11" t="s">
        <v>580</v>
      </c>
      <c r="D389">
        <f t="shared" si="6"/>
        <v>9990</v>
      </c>
    </row>
    <row r="390" spans="1:4">
      <c r="A390" s="11"/>
      <c r="B390" s="11">
        <v>330001</v>
      </c>
      <c r="C390" s="11" t="s">
        <v>581</v>
      </c>
      <c r="D390">
        <f t="shared" si="6"/>
        <v>1</v>
      </c>
    </row>
    <row r="391" spans="1:4">
      <c r="A391" s="11"/>
      <c r="B391" s="11">
        <v>330002</v>
      </c>
      <c r="C391" s="11" t="s">
        <v>582</v>
      </c>
      <c r="D391">
        <f t="shared" si="6"/>
        <v>1</v>
      </c>
    </row>
    <row r="392" spans="1:4">
      <c r="A392" s="11"/>
      <c r="B392" s="11">
        <v>330003</v>
      </c>
      <c r="C392" s="11" t="s">
        <v>583</v>
      </c>
      <c r="D392">
        <f t="shared" si="6"/>
        <v>1</v>
      </c>
    </row>
    <row r="393" spans="1:4">
      <c r="A393" s="11"/>
      <c r="B393" s="11">
        <v>330004</v>
      </c>
      <c r="C393" s="11" t="s">
        <v>584</v>
      </c>
      <c r="D393">
        <f t="shared" si="6"/>
        <v>9997</v>
      </c>
    </row>
    <row r="394" spans="1:4">
      <c r="A394" s="11"/>
      <c r="B394" s="11">
        <v>340001</v>
      </c>
      <c r="C394" s="11" t="s">
        <v>585</v>
      </c>
      <c r="D394">
        <f t="shared" si="6"/>
        <v>1</v>
      </c>
    </row>
    <row r="395" spans="1:4">
      <c r="A395" s="11"/>
      <c r="B395" s="11">
        <v>340002</v>
      </c>
      <c r="C395" s="11" t="s">
        <v>586</v>
      </c>
      <c r="D395">
        <f t="shared" si="6"/>
        <v>1</v>
      </c>
    </row>
    <row r="396" spans="1:4">
      <c r="A396" s="11"/>
      <c r="B396" s="11">
        <v>340003</v>
      </c>
      <c r="C396" s="11" t="s">
        <v>587</v>
      </c>
      <c r="D396">
        <f t="shared" si="6"/>
        <v>1</v>
      </c>
    </row>
    <row r="397" spans="1:4">
      <c r="A397" s="11"/>
      <c r="B397" s="11">
        <v>340004</v>
      </c>
      <c r="C397" s="11" t="s">
        <v>588</v>
      </c>
      <c r="D397">
        <f t="shared" si="6"/>
        <v>1</v>
      </c>
    </row>
    <row r="398" spans="1:4">
      <c r="A398" s="11"/>
      <c r="B398" s="11">
        <v>340005</v>
      </c>
      <c r="C398" s="11" t="s">
        <v>589</v>
      </c>
      <c r="D398">
        <f t="shared" si="6"/>
        <v>1</v>
      </c>
    </row>
    <row r="399" spans="1:4">
      <c r="A399" s="199">
        <v>2017</v>
      </c>
      <c r="B399" s="198">
        <v>340006</v>
      </c>
      <c r="C399" s="1" t="s">
        <v>702</v>
      </c>
      <c r="D399">
        <f t="shared" si="6"/>
        <v>1</v>
      </c>
    </row>
    <row r="400" spans="1:4">
      <c r="A400" s="11"/>
      <c r="B400" s="11">
        <v>340007</v>
      </c>
      <c r="C400" s="11" t="s">
        <v>590</v>
      </c>
      <c r="D400">
        <f t="shared" si="6"/>
        <v>1</v>
      </c>
    </row>
    <row r="401" spans="1:4">
      <c r="A401" s="11"/>
      <c r="B401" s="11">
        <v>340008</v>
      </c>
      <c r="C401" s="11" t="s">
        <v>591</v>
      </c>
      <c r="D401">
        <f t="shared" si="6"/>
        <v>9993</v>
      </c>
    </row>
    <row r="402" spans="1:4">
      <c r="A402" s="11"/>
      <c r="B402" s="11">
        <v>350001</v>
      </c>
      <c r="C402" s="11" t="s">
        <v>592</v>
      </c>
      <c r="D402">
        <f t="shared" si="6"/>
        <v>1</v>
      </c>
    </row>
    <row r="403" spans="1:4">
      <c r="A403" s="11"/>
      <c r="B403" s="11">
        <v>350002</v>
      </c>
      <c r="C403" s="11" t="s">
        <v>593</v>
      </c>
      <c r="D403">
        <f t="shared" si="6"/>
        <v>1</v>
      </c>
    </row>
    <row r="404" spans="1:4">
      <c r="A404" s="11"/>
      <c r="B404" s="11">
        <v>350003</v>
      </c>
      <c r="C404" s="11" t="s">
        <v>594</v>
      </c>
      <c r="D404">
        <f t="shared" si="6"/>
        <v>1</v>
      </c>
    </row>
    <row r="405" spans="1:4">
      <c r="A405" s="11"/>
      <c r="B405" s="11">
        <v>350004</v>
      </c>
      <c r="C405" s="11" t="s">
        <v>595</v>
      </c>
      <c r="D405">
        <f t="shared" si="6"/>
        <v>1</v>
      </c>
    </row>
    <row r="406" spans="1:4">
      <c r="A406" s="11"/>
      <c r="B406" s="11">
        <v>350005</v>
      </c>
      <c r="C406" s="11" t="s">
        <v>596</v>
      </c>
      <c r="D406">
        <f t="shared" si="6"/>
        <v>1</v>
      </c>
    </row>
    <row r="407" spans="1:4">
      <c r="A407" s="11"/>
      <c r="B407" s="11">
        <v>350006</v>
      </c>
      <c r="C407" s="11" t="s">
        <v>597</v>
      </c>
      <c r="D407">
        <f t="shared" si="6"/>
        <v>1</v>
      </c>
    </row>
    <row r="408" spans="1:4">
      <c r="A408" s="11"/>
      <c r="B408" s="11">
        <v>350007</v>
      </c>
      <c r="C408" s="11" t="s">
        <v>598</v>
      </c>
      <c r="D408">
        <f t="shared" si="6"/>
        <v>9994</v>
      </c>
    </row>
    <row r="409" spans="1:4">
      <c r="A409" s="11"/>
      <c r="B409" s="11">
        <v>360001</v>
      </c>
      <c r="C409" s="11" t="s">
        <v>599</v>
      </c>
      <c r="D409">
        <f t="shared" si="6"/>
        <v>1</v>
      </c>
    </row>
    <row r="410" spans="1:4">
      <c r="A410" s="11"/>
      <c r="B410" s="11">
        <v>360002</v>
      </c>
      <c r="C410" s="11" t="s">
        <v>600</v>
      </c>
      <c r="D410">
        <f t="shared" si="6"/>
        <v>1</v>
      </c>
    </row>
    <row r="411" spans="1:4">
      <c r="A411" s="199">
        <v>2017</v>
      </c>
      <c r="B411" s="198">
        <v>360003</v>
      </c>
      <c r="C411" s="1" t="s">
        <v>679</v>
      </c>
      <c r="D411">
        <f t="shared" si="6"/>
        <v>1</v>
      </c>
    </row>
    <row r="412" spans="1:4">
      <c r="A412" s="11"/>
      <c r="B412" s="11">
        <v>360004</v>
      </c>
      <c r="C412" s="11" t="s">
        <v>601</v>
      </c>
      <c r="D412">
        <f t="shared" si="6"/>
        <v>1</v>
      </c>
    </row>
    <row r="413" spans="1:4">
      <c r="A413" s="11"/>
      <c r="B413" s="11">
        <v>360005</v>
      </c>
      <c r="C413" s="11" t="s">
        <v>602</v>
      </c>
      <c r="D413">
        <f t="shared" si="6"/>
        <v>1</v>
      </c>
    </row>
    <row r="414" spans="1:4">
      <c r="A414" s="11"/>
      <c r="B414" s="11">
        <v>360006</v>
      </c>
      <c r="C414" s="11" t="s">
        <v>603</v>
      </c>
      <c r="D414">
        <f t="shared" si="6"/>
        <v>9995</v>
      </c>
    </row>
    <row r="415" spans="1:4">
      <c r="A415" s="11"/>
      <c r="B415" s="11">
        <v>370001</v>
      </c>
      <c r="C415" s="11" t="s">
        <v>604</v>
      </c>
      <c r="D415">
        <f t="shared" si="6"/>
        <v>1</v>
      </c>
    </row>
    <row r="416" spans="1:4">
      <c r="A416" s="11"/>
      <c r="B416" s="11">
        <v>370002</v>
      </c>
      <c r="C416" s="11" t="s">
        <v>605</v>
      </c>
      <c r="D416">
        <f t="shared" si="6"/>
        <v>1</v>
      </c>
    </row>
    <row r="417" spans="1:4">
      <c r="A417" s="11"/>
      <c r="B417" s="11">
        <v>370003</v>
      </c>
      <c r="C417" s="11" t="s">
        <v>606</v>
      </c>
      <c r="D417">
        <f t="shared" si="6"/>
        <v>1</v>
      </c>
    </row>
    <row r="418" spans="1:4">
      <c r="A418" s="11"/>
      <c r="B418" s="11">
        <v>370004</v>
      </c>
      <c r="C418" s="11" t="s">
        <v>607</v>
      </c>
      <c r="D418">
        <f t="shared" si="6"/>
        <v>1</v>
      </c>
    </row>
    <row r="419" spans="1:4">
      <c r="A419" s="11"/>
      <c r="B419" s="11">
        <v>370005</v>
      </c>
      <c r="C419" s="11" t="s">
        <v>608</v>
      </c>
      <c r="D419">
        <f t="shared" si="6"/>
        <v>1</v>
      </c>
    </row>
    <row r="420" spans="1:4">
      <c r="A420" s="11"/>
      <c r="B420" s="11">
        <v>370006</v>
      </c>
      <c r="C420" s="11" t="s">
        <v>609</v>
      </c>
      <c r="D420">
        <f t="shared" si="6"/>
        <v>1</v>
      </c>
    </row>
    <row r="421" spans="1:4">
      <c r="A421" s="11"/>
      <c r="B421" s="11">
        <v>370007</v>
      </c>
      <c r="C421" s="11" t="s">
        <v>610</v>
      </c>
      <c r="D421">
        <f t="shared" si="6"/>
        <v>1</v>
      </c>
    </row>
    <row r="422" spans="1:4">
      <c r="A422" s="11"/>
      <c r="B422" s="11">
        <v>370008</v>
      </c>
      <c r="C422" s="11" t="s">
        <v>611</v>
      </c>
      <c r="D422">
        <f t="shared" si="6"/>
        <v>1</v>
      </c>
    </row>
    <row r="423" spans="1:4">
      <c r="A423" s="199">
        <v>2017</v>
      </c>
      <c r="B423" s="198">
        <v>370009</v>
      </c>
      <c r="C423" s="1" t="s">
        <v>706</v>
      </c>
      <c r="D423">
        <f t="shared" si="6"/>
        <v>1</v>
      </c>
    </row>
    <row r="424" spans="1:4">
      <c r="A424" s="11"/>
      <c r="B424" s="11">
        <v>370010</v>
      </c>
      <c r="C424" s="11" t="s">
        <v>612</v>
      </c>
      <c r="D424">
        <f t="shared" si="6"/>
        <v>1</v>
      </c>
    </row>
    <row r="425" spans="1:4">
      <c r="A425" s="11"/>
      <c r="B425" s="11">
        <v>370011</v>
      </c>
      <c r="C425" s="11" t="s">
        <v>613</v>
      </c>
      <c r="D425">
        <f t="shared" si="6"/>
        <v>1</v>
      </c>
    </row>
    <row r="426" spans="1:4">
      <c r="A426" s="199">
        <v>2017</v>
      </c>
      <c r="B426" s="198">
        <v>370012</v>
      </c>
      <c r="C426" s="1" t="s">
        <v>690</v>
      </c>
      <c r="D426">
        <f t="shared" si="6"/>
        <v>1</v>
      </c>
    </row>
    <row r="427" spans="1:4">
      <c r="A427" s="199">
        <v>2017</v>
      </c>
      <c r="B427" s="198">
        <v>370013</v>
      </c>
      <c r="C427" s="1" t="s">
        <v>699</v>
      </c>
      <c r="D427">
        <f t="shared" si="6"/>
        <v>1</v>
      </c>
    </row>
    <row r="428" spans="1:4">
      <c r="A428" s="11"/>
      <c r="B428" s="11">
        <v>370014</v>
      </c>
      <c r="C428" s="11" t="s">
        <v>614</v>
      </c>
      <c r="D428">
        <f t="shared" si="6"/>
        <v>1</v>
      </c>
    </row>
    <row r="429" spans="1:4">
      <c r="A429" s="11"/>
      <c r="B429" s="11">
        <v>370015</v>
      </c>
      <c r="C429" s="11" t="s">
        <v>615</v>
      </c>
      <c r="D429">
        <f t="shared" si="6"/>
        <v>1</v>
      </c>
    </row>
    <row r="430" spans="1:4">
      <c r="A430" s="199">
        <v>2017</v>
      </c>
      <c r="B430" s="198">
        <v>370016</v>
      </c>
      <c r="C430" s="1" t="s">
        <v>678</v>
      </c>
      <c r="D430">
        <f t="shared" si="6"/>
        <v>9985</v>
      </c>
    </row>
    <row r="431" spans="1:4">
      <c r="A431" s="11"/>
      <c r="B431" s="11">
        <v>380001</v>
      </c>
      <c r="C431" s="11" t="s">
        <v>616</v>
      </c>
      <c r="D431">
        <f t="shared" si="6"/>
        <v>1</v>
      </c>
    </row>
    <row r="432" spans="1:4">
      <c r="A432" s="11"/>
      <c r="B432" s="11">
        <v>380002</v>
      </c>
      <c r="C432" s="11" t="s">
        <v>617</v>
      </c>
      <c r="D432">
        <f t="shared" si="6"/>
        <v>1</v>
      </c>
    </row>
    <row r="433" spans="1:4">
      <c r="A433" s="11"/>
      <c r="B433" s="11">
        <v>380003</v>
      </c>
      <c r="C433" s="11" t="s">
        <v>618</v>
      </c>
      <c r="D433">
        <f t="shared" si="6"/>
        <v>1</v>
      </c>
    </row>
    <row r="434" spans="1:4">
      <c r="A434" s="11"/>
      <c r="B434" s="11">
        <v>380004</v>
      </c>
      <c r="C434" s="11" t="s">
        <v>619</v>
      </c>
      <c r="D434">
        <f t="shared" si="6"/>
        <v>1</v>
      </c>
    </row>
    <row r="435" spans="1:4">
      <c r="A435" s="11"/>
      <c r="B435" s="11">
        <v>380005</v>
      </c>
      <c r="C435" s="11" t="s">
        <v>620</v>
      </c>
      <c r="D435">
        <f t="shared" si="6"/>
        <v>1</v>
      </c>
    </row>
    <row r="436" spans="1:4">
      <c r="A436" s="11"/>
      <c r="B436" s="11">
        <v>380006</v>
      </c>
      <c r="C436" s="11" t="s">
        <v>621</v>
      </c>
      <c r="D436">
        <f t="shared" si="6"/>
        <v>1</v>
      </c>
    </row>
    <row r="437" spans="1:4">
      <c r="A437" s="11"/>
      <c r="B437" s="11">
        <v>380007</v>
      </c>
      <c r="C437" s="11" t="s">
        <v>622</v>
      </c>
      <c r="D437">
        <f t="shared" si="6"/>
        <v>1</v>
      </c>
    </row>
    <row r="438" spans="1:4">
      <c r="A438" s="199">
        <v>2017</v>
      </c>
      <c r="B438" s="198">
        <v>380008</v>
      </c>
      <c r="C438" s="1" t="s">
        <v>694</v>
      </c>
      <c r="D438">
        <f t="shared" si="6"/>
        <v>1</v>
      </c>
    </row>
    <row r="439" spans="1:4">
      <c r="A439" s="11"/>
      <c r="B439" s="11">
        <v>380009</v>
      </c>
      <c r="C439" s="11" t="s">
        <v>623</v>
      </c>
      <c r="D439">
        <f t="shared" si="6"/>
        <v>1</v>
      </c>
    </row>
    <row r="440" spans="1:4">
      <c r="A440" s="11"/>
      <c r="B440" s="11">
        <v>380010</v>
      </c>
      <c r="C440" s="11" t="s">
        <v>624</v>
      </c>
      <c r="D440">
        <f t="shared" si="6"/>
        <v>1</v>
      </c>
    </row>
    <row r="441" spans="1:4">
      <c r="A441" s="11"/>
      <c r="B441" s="11">
        <v>380011</v>
      </c>
      <c r="C441" s="11" t="s">
        <v>625</v>
      </c>
      <c r="D441">
        <f t="shared" si="6"/>
        <v>1</v>
      </c>
    </row>
    <row r="442" spans="1:4">
      <c r="A442" s="11"/>
      <c r="B442" s="11">
        <v>380012</v>
      </c>
      <c r="C442" s="11" t="s">
        <v>626</v>
      </c>
      <c r="D442">
        <f t="shared" si="6"/>
        <v>1</v>
      </c>
    </row>
    <row r="443" spans="1:4">
      <c r="A443" s="11"/>
      <c r="B443" s="11">
        <v>380013</v>
      </c>
      <c r="C443" s="11" t="s">
        <v>627</v>
      </c>
      <c r="D443">
        <f t="shared" si="6"/>
        <v>1</v>
      </c>
    </row>
    <row r="444" spans="1:4">
      <c r="A444" s="11"/>
      <c r="B444" s="11">
        <v>380014</v>
      </c>
      <c r="C444" s="11" t="s">
        <v>628</v>
      </c>
      <c r="D444">
        <f t="shared" si="6"/>
        <v>1</v>
      </c>
    </row>
    <row r="445" spans="1:4">
      <c r="A445" s="11"/>
      <c r="B445" s="11">
        <v>380015</v>
      </c>
      <c r="C445" s="11" t="s">
        <v>629</v>
      </c>
      <c r="D445">
        <f t="shared" si="6"/>
        <v>1</v>
      </c>
    </row>
    <row r="446" spans="1:4">
      <c r="A446" s="11"/>
      <c r="B446" s="11">
        <v>380016</v>
      </c>
      <c r="C446" s="11" t="s">
        <v>630</v>
      </c>
      <c r="D446">
        <f t="shared" si="6"/>
        <v>1</v>
      </c>
    </row>
    <row r="447" spans="1:4">
      <c r="A447" s="199">
        <v>2017</v>
      </c>
      <c r="B447" s="198">
        <v>380017</v>
      </c>
      <c r="C447" s="1" t="s">
        <v>630</v>
      </c>
      <c r="D447">
        <f t="shared" si="6"/>
        <v>1</v>
      </c>
    </row>
    <row r="448" spans="1:4">
      <c r="A448" s="11"/>
      <c r="B448" s="11">
        <v>380018</v>
      </c>
      <c r="C448" s="11" t="s">
        <v>631</v>
      </c>
      <c r="D448">
        <f t="shared" si="6"/>
        <v>1</v>
      </c>
    </row>
    <row r="449" spans="1:4">
      <c r="A449" s="199">
        <v>2017</v>
      </c>
      <c r="B449" s="198">
        <v>380019</v>
      </c>
      <c r="C449" s="1" t="s">
        <v>687</v>
      </c>
      <c r="D449">
        <f t="shared" si="6"/>
        <v>1</v>
      </c>
    </row>
    <row r="450" spans="1:4">
      <c r="A450" s="11"/>
      <c r="B450" s="11">
        <v>380020</v>
      </c>
      <c r="C450" s="11" t="s">
        <v>632</v>
      </c>
      <c r="D450">
        <f t="shared" si="6"/>
        <v>1</v>
      </c>
    </row>
    <row r="451" spans="1:4">
      <c r="A451" s="199">
        <v>2017</v>
      </c>
      <c r="B451" s="198">
        <v>380021</v>
      </c>
      <c r="C451" s="1" t="s">
        <v>689</v>
      </c>
      <c r="D451">
        <f t="shared" ref="D451:D485" si="7">B452-B451</f>
        <v>1</v>
      </c>
    </row>
    <row r="452" spans="1:4">
      <c r="A452" s="11"/>
      <c r="B452" s="11">
        <v>380022</v>
      </c>
      <c r="C452" s="11" t="s">
        <v>633</v>
      </c>
      <c r="D452">
        <f t="shared" si="7"/>
        <v>9979</v>
      </c>
    </row>
    <row r="453" spans="1:4">
      <c r="A453" s="11"/>
      <c r="B453" s="11">
        <v>390001</v>
      </c>
      <c r="C453" s="11" t="s">
        <v>634</v>
      </c>
      <c r="D453">
        <f t="shared" si="7"/>
        <v>1</v>
      </c>
    </row>
    <row r="454" spans="1:4">
      <c r="A454" s="11"/>
      <c r="B454" s="11">
        <v>390002</v>
      </c>
      <c r="C454" s="11" t="s">
        <v>635</v>
      </c>
      <c r="D454">
        <f t="shared" si="7"/>
        <v>1</v>
      </c>
    </row>
    <row r="455" spans="1:4">
      <c r="A455" s="11"/>
      <c r="B455" s="11">
        <v>390003</v>
      </c>
      <c r="C455" s="11" t="s">
        <v>636</v>
      </c>
      <c r="D455">
        <f t="shared" si="7"/>
        <v>1</v>
      </c>
    </row>
    <row r="456" spans="1:4">
      <c r="A456" s="11"/>
      <c r="B456" s="11">
        <v>390004</v>
      </c>
      <c r="C456" s="11" t="s">
        <v>637</v>
      </c>
      <c r="D456">
        <f t="shared" si="7"/>
        <v>1</v>
      </c>
    </row>
    <row r="457" spans="1:4">
      <c r="A457" s="11"/>
      <c r="B457" s="11">
        <v>390005</v>
      </c>
      <c r="C457" s="11" t="s">
        <v>638</v>
      </c>
      <c r="D457">
        <f t="shared" si="7"/>
        <v>1</v>
      </c>
    </row>
    <row r="458" spans="1:4">
      <c r="A458" s="11"/>
      <c r="B458" s="11">
        <v>390006</v>
      </c>
      <c r="C458" s="11" t="s">
        <v>639</v>
      </c>
      <c r="D458">
        <f t="shared" si="7"/>
        <v>1</v>
      </c>
    </row>
    <row r="459" spans="1:4">
      <c r="A459" s="11"/>
      <c r="B459" s="11">
        <v>390007</v>
      </c>
      <c r="C459" s="11" t="s">
        <v>640</v>
      </c>
      <c r="D459">
        <f t="shared" si="7"/>
        <v>1</v>
      </c>
    </row>
    <row r="460" spans="1:4">
      <c r="A460" s="11"/>
      <c r="B460" s="11">
        <v>390008</v>
      </c>
      <c r="C460" s="11" t="s">
        <v>641</v>
      </c>
      <c r="D460">
        <f t="shared" si="7"/>
        <v>1</v>
      </c>
    </row>
    <row r="461" spans="1:4">
      <c r="A461" s="11"/>
      <c r="B461" s="11">
        <v>390009</v>
      </c>
      <c r="C461" s="11" t="s">
        <v>642</v>
      </c>
      <c r="D461">
        <f t="shared" si="7"/>
        <v>1</v>
      </c>
    </row>
    <row r="462" spans="1:4">
      <c r="A462" s="11"/>
      <c r="B462" s="11">
        <v>390010</v>
      </c>
      <c r="C462" s="11" t="s">
        <v>643</v>
      </c>
      <c r="D462">
        <f t="shared" si="7"/>
        <v>1</v>
      </c>
    </row>
    <row r="463" spans="1:4">
      <c r="A463" s="11"/>
      <c r="B463" s="11">
        <v>390011</v>
      </c>
      <c r="C463" s="11" t="s">
        <v>644</v>
      </c>
      <c r="D463">
        <f t="shared" si="7"/>
        <v>9990</v>
      </c>
    </row>
    <row r="464" spans="1:4">
      <c r="A464" s="11"/>
      <c r="B464" s="11">
        <v>400001</v>
      </c>
      <c r="C464" s="11" t="s">
        <v>645</v>
      </c>
      <c r="D464">
        <f t="shared" si="7"/>
        <v>1</v>
      </c>
    </row>
    <row r="465" spans="1:4">
      <c r="A465" s="11"/>
      <c r="B465" s="11">
        <v>400002</v>
      </c>
      <c r="C465" s="11" t="s">
        <v>646</v>
      </c>
      <c r="D465">
        <f t="shared" si="7"/>
        <v>1</v>
      </c>
    </row>
    <row r="466" spans="1:4">
      <c r="A466" s="11"/>
      <c r="B466" s="11">
        <v>400003</v>
      </c>
      <c r="C466" s="11" t="s">
        <v>647</v>
      </c>
      <c r="D466">
        <f t="shared" si="7"/>
        <v>1</v>
      </c>
    </row>
    <row r="467" spans="1:4">
      <c r="A467" s="11"/>
      <c r="B467" s="11">
        <v>400004</v>
      </c>
      <c r="C467" s="11" t="s">
        <v>648</v>
      </c>
      <c r="D467">
        <f t="shared" si="7"/>
        <v>1</v>
      </c>
    </row>
    <row r="468" spans="1:4">
      <c r="A468" s="11"/>
      <c r="B468" s="11">
        <v>400005</v>
      </c>
      <c r="C468" s="11" t="s">
        <v>237</v>
      </c>
      <c r="D468">
        <f t="shared" si="7"/>
        <v>1</v>
      </c>
    </row>
    <row r="469" spans="1:4">
      <c r="A469" s="11"/>
      <c r="B469" s="11">
        <v>400006</v>
      </c>
      <c r="C469" s="11" t="s">
        <v>649</v>
      </c>
      <c r="D469">
        <f t="shared" si="7"/>
        <v>1</v>
      </c>
    </row>
    <row r="470" spans="1:4">
      <c r="A470" s="11"/>
      <c r="B470" s="11">
        <v>400007</v>
      </c>
      <c r="C470" s="11" t="s">
        <v>650</v>
      </c>
      <c r="D470">
        <f t="shared" si="7"/>
        <v>1</v>
      </c>
    </row>
    <row r="471" spans="1:4">
      <c r="A471" s="199">
        <v>2017</v>
      </c>
      <c r="B471" s="11">
        <v>400008</v>
      </c>
      <c r="C471" s="1" t="s">
        <v>669</v>
      </c>
      <c r="D471">
        <f t="shared" si="7"/>
        <v>1</v>
      </c>
    </row>
    <row r="472" spans="1:4">
      <c r="A472" s="11"/>
      <c r="B472" s="11">
        <v>400009</v>
      </c>
      <c r="C472" s="11" t="s">
        <v>651</v>
      </c>
      <c r="D472">
        <f t="shared" si="7"/>
        <v>1</v>
      </c>
    </row>
    <row r="473" spans="1:4">
      <c r="A473" s="11"/>
      <c r="B473" s="11">
        <v>400010</v>
      </c>
      <c r="C473" s="11" t="s">
        <v>652</v>
      </c>
      <c r="D473">
        <f t="shared" si="7"/>
        <v>1</v>
      </c>
    </row>
    <row r="474" spans="1:4">
      <c r="A474" s="11"/>
      <c r="B474" s="11">
        <v>400011</v>
      </c>
      <c r="C474" s="11" t="s">
        <v>653</v>
      </c>
      <c r="D474">
        <f t="shared" si="7"/>
        <v>1</v>
      </c>
    </row>
    <row r="475" spans="1:4">
      <c r="A475" s="11"/>
      <c r="B475" s="11">
        <v>400012</v>
      </c>
      <c r="C475" s="11" t="s">
        <v>654</v>
      </c>
      <c r="D475">
        <f t="shared" si="7"/>
        <v>9989</v>
      </c>
    </row>
    <row r="476" spans="1:4">
      <c r="A476" s="11"/>
      <c r="B476" s="11">
        <v>410001</v>
      </c>
      <c r="C476" s="11" t="s">
        <v>655</v>
      </c>
      <c r="D476">
        <f t="shared" si="7"/>
        <v>1</v>
      </c>
    </row>
    <row r="477" spans="1:4">
      <c r="A477" s="11"/>
      <c r="B477" s="11">
        <v>410002</v>
      </c>
      <c r="C477" s="11" t="s">
        <v>656</v>
      </c>
      <c r="D477">
        <f t="shared" si="7"/>
        <v>1</v>
      </c>
    </row>
    <row r="478" spans="1:4">
      <c r="A478" s="11"/>
      <c r="B478" s="11">
        <v>410003</v>
      </c>
      <c r="C478" s="11" t="s">
        <v>657</v>
      </c>
      <c r="D478">
        <f t="shared" si="7"/>
        <v>1</v>
      </c>
    </row>
    <row r="479" spans="1:4">
      <c r="A479" s="11"/>
      <c r="B479" s="11">
        <v>410004</v>
      </c>
      <c r="C479" s="11" t="s">
        <v>658</v>
      </c>
      <c r="D479">
        <f t="shared" si="7"/>
        <v>1</v>
      </c>
    </row>
    <row r="480" spans="1:4">
      <c r="A480" s="11"/>
      <c r="B480" s="11">
        <v>410005</v>
      </c>
      <c r="C480" s="11" t="s">
        <v>659</v>
      </c>
      <c r="D480">
        <f t="shared" si="7"/>
        <v>9996</v>
      </c>
    </row>
    <row r="481" spans="1:4">
      <c r="A481" s="11"/>
      <c r="B481" s="11">
        <v>420001</v>
      </c>
      <c r="C481" s="11" t="s">
        <v>660</v>
      </c>
      <c r="D481">
        <f t="shared" si="7"/>
        <v>1</v>
      </c>
    </row>
    <row r="482" spans="1:4">
      <c r="A482" s="11"/>
      <c r="B482" s="11">
        <v>420002</v>
      </c>
      <c r="C482" s="11" t="s">
        <v>661</v>
      </c>
      <c r="D482">
        <f t="shared" si="7"/>
        <v>1</v>
      </c>
    </row>
    <row r="483" spans="1:4">
      <c r="A483" s="199">
        <v>2017</v>
      </c>
      <c r="B483" s="198">
        <v>420003</v>
      </c>
      <c r="C483" s="1" t="s">
        <v>688</v>
      </c>
      <c r="D483">
        <f t="shared" si="7"/>
        <v>9998</v>
      </c>
    </row>
    <row r="484" spans="1:4">
      <c r="A484" s="11"/>
      <c r="B484" s="11">
        <v>430001</v>
      </c>
      <c r="C484" s="11" t="s">
        <v>662</v>
      </c>
      <c r="D484" t="e">
        <f t="shared" si="7"/>
        <v>#VALUE!</v>
      </c>
    </row>
    <row r="485" spans="1:4" ht="40.5">
      <c r="A485" s="11"/>
      <c r="B485" s="200" t="s">
        <v>221</v>
      </c>
      <c r="C485" s="202" t="s">
        <v>213</v>
      </c>
      <c r="D485" t="e">
        <f t="shared" si="7"/>
        <v>#VALUE!</v>
      </c>
    </row>
  </sheetData>
  <autoFilter ref="A1:D485">
    <sortState ref="A2:D485">
      <sortCondition ref="B1:B485"/>
    </sortState>
  </autoFilter>
  <conditionalFormatting sqref="B2:B230 B232:B1048576">
    <cfRule type="duplicateValues" dxfId="33" priority="4"/>
  </conditionalFormatting>
  <conditionalFormatting sqref="B231">
    <cfRule type="duplicateValues" dxfId="32" priority="2"/>
  </conditionalFormatting>
  <conditionalFormatting sqref="B1:B1048576">
    <cfRule type="duplicateValues" dxfId="3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BO29"/>
  <sheetViews>
    <sheetView showZeros="0" topLeftCell="A7" workbookViewId="0">
      <selection activeCell="M33" sqref="M33"/>
    </sheetView>
  </sheetViews>
  <sheetFormatPr defaultRowHeight="15"/>
  <cols>
    <col min="1" max="1" width="9.140625" style="11"/>
    <col min="2" max="2" width="17" style="11" bestFit="1" customWidth="1"/>
    <col min="3" max="3" width="13.85546875" style="11" customWidth="1"/>
    <col min="4" max="4" width="15.42578125" style="11" customWidth="1"/>
    <col min="5" max="5" width="7.5703125" style="11" customWidth="1"/>
    <col min="6" max="6" width="9" style="11" customWidth="1"/>
    <col min="7" max="7" width="7.85546875" style="11" customWidth="1"/>
    <col min="8" max="8" width="10.7109375" style="11" customWidth="1"/>
    <col min="9" max="10" width="12.7109375" style="11" customWidth="1"/>
    <col min="11" max="11" width="6" style="11" customWidth="1"/>
    <col min="12" max="12" width="4.7109375" style="11" customWidth="1"/>
    <col min="13" max="13" width="8.85546875" style="11" customWidth="1"/>
    <col min="14" max="36" width="5.85546875" style="11" customWidth="1"/>
    <col min="37" max="60" width="5" style="11" customWidth="1"/>
    <col min="61" max="62" width="9.140625" style="11"/>
    <col min="63" max="63" width="16.7109375" style="11" customWidth="1"/>
    <col min="64" max="64" width="27.5703125" style="11" customWidth="1"/>
    <col min="65" max="16384" width="9.140625" style="11"/>
  </cols>
  <sheetData>
    <row r="1" spans="1:67" s="22" customFormat="1" ht="74.25" customHeight="1">
      <c r="A1" s="7" t="s">
        <v>61</v>
      </c>
      <c r="B1" s="164">
        <f>Заполните_Список!C4</f>
        <v>128</v>
      </c>
      <c r="C1" s="297"/>
      <c r="D1" s="8" t="str">
        <f>VLOOKUP(B1,msu,2,0)</f>
        <v>Оленинский муниципальный округ</v>
      </c>
      <c r="E1" s="8"/>
      <c r="F1" s="8"/>
      <c r="G1" s="8"/>
      <c r="H1" s="8"/>
      <c r="I1" s="9"/>
      <c r="J1" s="296"/>
      <c r="M1" s="335" t="s">
        <v>94</v>
      </c>
      <c r="N1" s="36" t="s">
        <v>958</v>
      </c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67" s="22" customFormat="1">
      <c r="A2" s="7"/>
      <c r="B2" s="25" t="s">
        <v>62</v>
      </c>
      <c r="C2" s="297"/>
      <c r="M2" s="327" t="s">
        <v>113</v>
      </c>
      <c r="N2" s="298"/>
      <c r="O2" s="299"/>
      <c r="P2" s="299"/>
      <c r="Q2" s="34"/>
      <c r="R2" s="299"/>
      <c r="S2" s="300"/>
      <c r="T2" s="300"/>
      <c r="U2" s="299"/>
      <c r="V2" s="299"/>
    </row>
    <row r="3" spans="1:67" ht="18.75">
      <c r="A3" s="10" t="s">
        <v>132</v>
      </c>
      <c r="B3" s="301"/>
      <c r="C3" s="301"/>
      <c r="D3" s="301"/>
      <c r="E3" s="301"/>
      <c r="F3" s="301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</row>
    <row r="4" spans="1:67" ht="75">
      <c r="C4" s="334" t="s">
        <v>954</v>
      </c>
      <c r="D4" s="334" t="s">
        <v>954</v>
      </c>
    </row>
    <row r="5" spans="1:67" ht="15.75" customHeight="1">
      <c r="A5" s="134"/>
      <c r="B5" s="132"/>
      <c r="C5" s="328"/>
      <c r="D5" s="328"/>
      <c r="E5" s="132"/>
      <c r="F5" s="132"/>
      <c r="G5" s="132"/>
      <c r="H5" s="132"/>
      <c r="I5" s="133"/>
      <c r="J5" s="133"/>
      <c r="K5" s="12" t="s">
        <v>125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</row>
    <row r="6" spans="1:67" ht="103.5" customHeight="1">
      <c r="A6" s="21" t="s">
        <v>63</v>
      </c>
      <c r="B6" s="303" t="s">
        <v>711</v>
      </c>
      <c r="C6" s="129" t="s">
        <v>22</v>
      </c>
      <c r="D6" s="129" t="s">
        <v>22</v>
      </c>
      <c r="E6" s="359" t="s">
        <v>165</v>
      </c>
      <c r="F6" s="360"/>
      <c r="G6" s="359" t="s">
        <v>197</v>
      </c>
      <c r="H6" s="360"/>
      <c r="I6" s="361" t="s">
        <v>23</v>
      </c>
      <c r="J6" s="362"/>
      <c r="K6" s="357" t="s">
        <v>24</v>
      </c>
      <c r="L6" s="358"/>
      <c r="M6" s="357" t="s">
        <v>25</v>
      </c>
      <c r="N6" s="358"/>
      <c r="O6" s="357" t="s">
        <v>26</v>
      </c>
      <c r="P6" s="358"/>
      <c r="Q6" s="357" t="s">
        <v>27</v>
      </c>
      <c r="R6" s="358"/>
      <c r="S6" s="357" t="s">
        <v>28</v>
      </c>
      <c r="T6" s="358"/>
      <c r="U6" s="357" t="s">
        <v>29</v>
      </c>
      <c r="V6" s="358"/>
      <c r="W6" s="357" t="s">
        <v>30</v>
      </c>
      <c r="X6" s="358"/>
      <c r="Y6" s="357" t="s">
        <v>31</v>
      </c>
      <c r="Z6" s="358"/>
      <c r="AA6" s="357" t="s">
        <v>32</v>
      </c>
      <c r="AB6" s="358"/>
      <c r="AC6" s="357" t="s">
        <v>33</v>
      </c>
      <c r="AD6" s="358"/>
      <c r="AE6" s="357" t="s">
        <v>34</v>
      </c>
      <c r="AF6" s="358"/>
      <c r="AG6" s="357" t="s">
        <v>35</v>
      </c>
      <c r="AH6" s="358"/>
      <c r="AI6" s="357" t="s">
        <v>36</v>
      </c>
      <c r="AJ6" s="358"/>
      <c r="AK6" s="357" t="s">
        <v>37</v>
      </c>
      <c r="AL6" s="358"/>
      <c r="AM6" s="357" t="s">
        <v>38</v>
      </c>
      <c r="AN6" s="358"/>
      <c r="AO6" s="357" t="s">
        <v>39</v>
      </c>
      <c r="AP6" s="358"/>
      <c r="AQ6" s="357" t="s">
        <v>40</v>
      </c>
      <c r="AR6" s="358"/>
      <c r="AS6" s="357" t="s">
        <v>42</v>
      </c>
      <c r="AT6" s="358"/>
      <c r="AU6" s="357" t="s">
        <v>43</v>
      </c>
      <c r="AV6" s="358"/>
      <c r="AW6" s="357" t="s">
        <v>44</v>
      </c>
      <c r="AX6" s="358"/>
      <c r="AY6" s="357" t="s">
        <v>45</v>
      </c>
      <c r="AZ6" s="358"/>
      <c r="BA6" s="357" t="s">
        <v>122</v>
      </c>
      <c r="BB6" s="358"/>
      <c r="BC6" s="357" t="s">
        <v>123</v>
      </c>
      <c r="BD6" s="358"/>
      <c r="BE6" s="357" t="s">
        <v>124</v>
      </c>
      <c r="BF6" s="358"/>
      <c r="BG6" s="357" t="s">
        <v>231</v>
      </c>
      <c r="BH6" s="358" t="s">
        <v>46</v>
      </c>
    </row>
    <row r="7" spans="1:67" ht="31.5">
      <c r="A7" s="14" t="s">
        <v>62</v>
      </c>
      <c r="B7" s="325"/>
      <c r="C7" s="135" t="s">
        <v>55</v>
      </c>
      <c r="D7" s="135" t="s">
        <v>54</v>
      </c>
      <c r="E7" s="59" t="s">
        <v>55</v>
      </c>
      <c r="F7" s="59" t="s">
        <v>54</v>
      </c>
      <c r="G7" s="59" t="s">
        <v>55</v>
      </c>
      <c r="H7" s="59" t="s">
        <v>54</v>
      </c>
      <c r="I7" s="137" t="s">
        <v>232</v>
      </c>
      <c r="J7" s="137" t="s">
        <v>54</v>
      </c>
      <c r="K7" s="13" t="s">
        <v>55</v>
      </c>
      <c r="L7" s="13" t="s">
        <v>54</v>
      </c>
      <c r="M7" s="13" t="s">
        <v>55</v>
      </c>
      <c r="N7" s="13" t="s">
        <v>54</v>
      </c>
      <c r="O7" s="13" t="s">
        <v>55</v>
      </c>
      <c r="P7" s="13" t="s">
        <v>54</v>
      </c>
      <c r="Q7" s="13" t="s">
        <v>55</v>
      </c>
      <c r="R7" s="13" t="s">
        <v>54</v>
      </c>
      <c r="S7" s="13" t="s">
        <v>55</v>
      </c>
      <c r="T7" s="13" t="s">
        <v>54</v>
      </c>
      <c r="U7" s="13" t="s">
        <v>55</v>
      </c>
      <c r="V7" s="13" t="s">
        <v>54</v>
      </c>
      <c r="W7" s="13" t="s">
        <v>55</v>
      </c>
      <c r="X7" s="13" t="s">
        <v>54</v>
      </c>
      <c r="Y7" s="13" t="s">
        <v>55</v>
      </c>
      <c r="Z7" s="13" t="s">
        <v>54</v>
      </c>
      <c r="AA7" s="13" t="s">
        <v>55</v>
      </c>
      <c r="AB7" s="13" t="s">
        <v>54</v>
      </c>
      <c r="AC7" s="13" t="s">
        <v>55</v>
      </c>
      <c r="AD7" s="13" t="s">
        <v>54</v>
      </c>
      <c r="AE7" s="13" t="s">
        <v>55</v>
      </c>
      <c r="AF7" s="13" t="s">
        <v>54</v>
      </c>
      <c r="AG7" s="13" t="s">
        <v>55</v>
      </c>
      <c r="AH7" s="13" t="s">
        <v>54</v>
      </c>
      <c r="AI7" s="13" t="s">
        <v>55</v>
      </c>
      <c r="AJ7" s="13" t="s">
        <v>54</v>
      </c>
      <c r="AK7" s="13" t="s">
        <v>55</v>
      </c>
      <c r="AL7" s="13" t="s">
        <v>54</v>
      </c>
      <c r="AM7" s="13" t="s">
        <v>55</v>
      </c>
      <c r="AN7" s="13" t="s">
        <v>54</v>
      </c>
      <c r="AO7" s="13" t="s">
        <v>55</v>
      </c>
      <c r="AP7" s="13" t="s">
        <v>54</v>
      </c>
      <c r="AQ7" s="13" t="s">
        <v>55</v>
      </c>
      <c r="AR7" s="13" t="s">
        <v>54</v>
      </c>
      <c r="AS7" s="13" t="s">
        <v>55</v>
      </c>
      <c r="AT7" s="13" t="s">
        <v>54</v>
      </c>
      <c r="AU7" s="13" t="s">
        <v>55</v>
      </c>
      <c r="AV7" s="13" t="s">
        <v>54</v>
      </c>
      <c r="AW7" s="13" t="s">
        <v>55</v>
      </c>
      <c r="AX7" s="13" t="s">
        <v>54</v>
      </c>
      <c r="AY7" s="13" t="s">
        <v>55</v>
      </c>
      <c r="AZ7" s="13" t="s">
        <v>54</v>
      </c>
      <c r="BA7" s="13" t="s">
        <v>55</v>
      </c>
      <c r="BB7" s="13" t="s">
        <v>54</v>
      </c>
      <c r="BC7" s="13" t="s">
        <v>55</v>
      </c>
      <c r="BD7" s="13" t="s">
        <v>54</v>
      </c>
      <c r="BE7" s="13" t="s">
        <v>55</v>
      </c>
      <c r="BF7" s="13" t="s">
        <v>54</v>
      </c>
      <c r="BG7" s="13" t="s">
        <v>55</v>
      </c>
      <c r="BH7" s="13" t="s">
        <v>54</v>
      </c>
      <c r="BI7" s="148"/>
      <c r="BJ7" s="148"/>
      <c r="BK7" s="148"/>
      <c r="BL7" s="148"/>
      <c r="BM7" s="148"/>
      <c r="BN7" s="148"/>
      <c r="BO7" s="148"/>
    </row>
    <row r="8" spans="1:67" ht="21.75" customHeight="1">
      <c r="A8" s="15">
        <f>$B$1</f>
        <v>128</v>
      </c>
      <c r="B8" s="20">
        <v>4</v>
      </c>
      <c r="C8" s="4">
        <v>59</v>
      </c>
      <c r="D8" s="4">
        <v>34</v>
      </c>
      <c r="E8" s="19">
        <f>SUM(K8+M8)</f>
        <v>0</v>
      </c>
      <c r="F8" s="19">
        <f>SUM(L8+N8)</f>
        <v>0</v>
      </c>
      <c r="G8" s="312">
        <f t="shared" ref="G8:G15" si="0">COUNTIFS(klass,$B8,kolvo,"&gt;0",ovz,"да",city,"да")</f>
        <v>0</v>
      </c>
      <c r="H8" s="312">
        <f t="shared" ref="H8:H15" si="1">COUNTIFS(klass,$B8,kolvo,"&gt;0",ovz,"да",vill,"да")</f>
        <v>0</v>
      </c>
      <c r="I8" s="138">
        <f>(E8/C8)*100</f>
        <v>0</v>
      </c>
      <c r="J8" s="138">
        <f>(F8/D8)*100</f>
        <v>0</v>
      </c>
      <c r="K8" s="312">
        <f t="shared" ref="K8:K15" si="2">COUNTIFS(klass,$B8,kolvo,1,city,"да")</f>
        <v>0</v>
      </c>
      <c r="L8" s="312">
        <f t="shared" ref="L8:L15" si="3">COUNTIFS(klass,$B8,kolvo,1,vill,"да")</f>
        <v>0</v>
      </c>
      <c r="M8" s="312">
        <f t="shared" ref="M8:M15" si="4">COUNTIFS(klass,$B8,kolvo,2,city,"да")</f>
        <v>0</v>
      </c>
      <c r="N8" s="312">
        <f t="shared" ref="N8:N15" si="5">COUNTIFS(klass,$B8,kolvo,2,vill,"да")</f>
        <v>0</v>
      </c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23"/>
      <c r="BJ8" s="148"/>
      <c r="BK8" s="148"/>
      <c r="BL8" s="24"/>
      <c r="BM8" s="24"/>
      <c r="BN8" s="24"/>
      <c r="BO8" s="148"/>
    </row>
    <row r="9" spans="1:67" ht="21.75" customHeight="1">
      <c r="A9" s="15">
        <f t="shared" ref="A9:A20" si="6">$B$1</f>
        <v>128</v>
      </c>
      <c r="B9" s="20">
        <v>5</v>
      </c>
      <c r="C9" s="4">
        <v>52</v>
      </c>
      <c r="D9" s="4">
        <v>29</v>
      </c>
      <c r="E9" s="19">
        <f>SUM(K9+M9+O9+Q9+S9+U9+W9+Y9+AA9+AC9+AE9+AG9+AI9+AK9+AM9+AO9+AQ9+AS9+AS9+AS9+AS9+AU9+AW9+AY9+BA9+BC9+BE9)</f>
        <v>0</v>
      </c>
      <c r="F9" s="19">
        <f>SUM(L9+N9+P9+R9+T9+V9+X9+Z9+AB9+AD9+AF9+AH9+AJ9+AL9+AN9+AP9+AR9+AT9+AT9+AT9+AT9+AV9+AX9+AZ9+BB9+BD9+BF9)</f>
        <v>0</v>
      </c>
      <c r="G9" s="312">
        <f t="shared" si="0"/>
        <v>0</v>
      </c>
      <c r="H9" s="312">
        <f t="shared" si="1"/>
        <v>0</v>
      </c>
      <c r="I9" s="138">
        <f t="shared" ref="I9:I16" si="7">(E9/C9)*100</f>
        <v>0</v>
      </c>
      <c r="J9" s="138">
        <f t="shared" ref="J9:J16" si="8">(F9/D9)*100</f>
        <v>0</v>
      </c>
      <c r="K9" s="312">
        <f t="shared" si="2"/>
        <v>0</v>
      </c>
      <c r="L9" s="312">
        <f t="shared" si="3"/>
        <v>0</v>
      </c>
      <c r="M9" s="312">
        <f t="shared" si="4"/>
        <v>0</v>
      </c>
      <c r="N9" s="312">
        <f t="shared" si="5"/>
        <v>0</v>
      </c>
      <c r="O9" s="312">
        <f t="shared" ref="O9:O15" si="9">COUNTIFS(klass,$B9,kolvo,3,city,"да")</f>
        <v>0</v>
      </c>
      <c r="P9" s="312">
        <f t="shared" ref="P9:P15" si="10">COUNTIFS(klass,$B9,kolvo,3,vill,"да")</f>
        <v>0</v>
      </c>
      <c r="Q9" s="312">
        <f t="shared" ref="Q9:Q15" si="11">COUNTIFS(klass,$B9,kolvo,4,city,"да")</f>
        <v>0</v>
      </c>
      <c r="R9" s="312">
        <f t="shared" ref="R9:R15" si="12">COUNTIFS(klass,$B9,kolvo,4,vill,"да")</f>
        <v>0</v>
      </c>
      <c r="S9" s="312">
        <f t="shared" ref="S9:S15" si="13">COUNTIFS(klass,$B9,kolvo,5,city,"да")</f>
        <v>0</v>
      </c>
      <c r="T9" s="312">
        <f t="shared" ref="T9:T15" si="14">COUNTIFS(klass,$B9,kolvo,5,vill,"да")</f>
        <v>0</v>
      </c>
      <c r="U9" s="312">
        <f t="shared" ref="U9:U15" si="15">COUNTIFS(klass,$B9,kolvo,6,city,"да")</f>
        <v>0</v>
      </c>
      <c r="V9" s="312">
        <f t="shared" ref="V9:V15" si="16">COUNTIFS(klass,$B9,kolvo,6,vill,"да")</f>
        <v>0</v>
      </c>
      <c r="W9" s="312">
        <f t="shared" ref="W9:W15" si="17">COUNTIFS(klass,$B9,kolvo,7,city,"да")</f>
        <v>0</v>
      </c>
      <c r="X9" s="312">
        <f t="shared" ref="X9:X15" si="18">COUNTIFS(klass,$B9,kolvo,7,vill,"да")</f>
        <v>0</v>
      </c>
      <c r="Y9" s="312">
        <f t="shared" ref="Y9:Y15" si="19">COUNTIFS(klass,$B9,kolvo,8,city,"да")</f>
        <v>0</v>
      </c>
      <c r="Z9" s="312">
        <f t="shared" ref="Z9:Z15" si="20">COUNTIFS(klass,$B9,kolvo,8,vill,"да")</f>
        <v>0</v>
      </c>
      <c r="AA9" s="312">
        <f t="shared" ref="AA9:AA15" si="21">COUNTIFS(klass,$B9,kolvo,9,city,"да")</f>
        <v>0</v>
      </c>
      <c r="AB9" s="312">
        <f t="shared" ref="AB9:AB15" si="22">COUNTIFS(klass,$B9,kolvo,9,vill,"да")</f>
        <v>0</v>
      </c>
      <c r="AC9" s="312">
        <f t="shared" ref="AC9:AC15" si="23">COUNTIFS(klass,$B9,kolvo,10,city,"да")</f>
        <v>0</v>
      </c>
      <c r="AD9" s="312">
        <f t="shared" ref="AD9:AD15" si="24">COUNTIFS(klass,$B9,kolvo,10,vill,"да")</f>
        <v>0</v>
      </c>
      <c r="AE9" s="312">
        <f t="shared" ref="AE9:AE15" si="25">COUNTIFS(klass,$B9,kolvo,11,city,"да")</f>
        <v>0</v>
      </c>
      <c r="AF9" s="312">
        <f t="shared" ref="AF9:AF15" si="26">COUNTIFS(klass,$B9,kolvo,11,vill,"да")</f>
        <v>0</v>
      </c>
      <c r="AG9" s="312">
        <f t="shared" ref="AG9:AG15" si="27">COUNTIFS(klass,$B9,kolvo,12,city,"да")</f>
        <v>0</v>
      </c>
      <c r="AH9" s="312">
        <f t="shared" ref="AH9:AH15" si="28">COUNTIFS(klass,$B9,kolvo,12,vill,"да")</f>
        <v>0</v>
      </c>
      <c r="AI9" s="312">
        <f t="shared" ref="AI9:AI15" si="29">COUNTIFS(klass,$B9,kolvo,13,city,"да")</f>
        <v>0</v>
      </c>
      <c r="AJ9" s="312">
        <f t="shared" ref="AJ9:AJ15" si="30">COUNTIFS(klass,$B9,kolvo,13,vill,"да")</f>
        <v>0</v>
      </c>
      <c r="AK9" s="312">
        <f t="shared" ref="AK9:AK15" si="31">COUNTIFS(klass,$B9,kolvo,14,city,"да")</f>
        <v>0</v>
      </c>
      <c r="AL9" s="312">
        <f t="shared" ref="AL9:AL15" si="32">COUNTIFS(klass,$B9,kolvo,14,vill,"да")</f>
        <v>0</v>
      </c>
      <c r="AM9" s="312">
        <f t="shared" ref="AM9:AM15" si="33">COUNTIFS(klass,$B9,kolvo,15,city,"да")</f>
        <v>0</v>
      </c>
      <c r="AN9" s="312">
        <f t="shared" ref="AN9:AN15" si="34">COUNTIFS(klass,$B9,kolvo,15,vill,"да")</f>
        <v>0</v>
      </c>
      <c r="AO9" s="312">
        <f t="shared" ref="AO9:AO15" si="35">COUNTIFS(klass,$B9,kolvo,16,city,"да")</f>
        <v>0</v>
      </c>
      <c r="AP9" s="312">
        <f t="shared" ref="AP9:AP15" si="36">COUNTIFS(klass,$B9,kolvo,16,vill,"да")</f>
        <v>0</v>
      </c>
      <c r="AQ9" s="312">
        <f t="shared" ref="AQ9:AQ15" si="37">COUNTIFS(klass,$B9,kolvo,17,city,"да")</f>
        <v>0</v>
      </c>
      <c r="AR9" s="312">
        <f t="shared" ref="AR9:AR15" si="38">COUNTIFS(klass,$B9,kolvo,17,vill,"да")</f>
        <v>0</v>
      </c>
      <c r="AS9" s="312">
        <f t="shared" ref="AS9:AS15" si="39">COUNTIFS(klass,$B9,kolvo,18,city,"да")</f>
        <v>0</v>
      </c>
      <c r="AT9" s="312">
        <f t="shared" ref="AT9:AT15" si="40">COUNTIFS(klass,$B9,kolvo,18,vill,"да")</f>
        <v>0</v>
      </c>
      <c r="AU9" s="312">
        <f t="shared" ref="AU9:AU15" si="41">COUNTIFS(klass,$B9,kolvo,19,city,"да")</f>
        <v>0</v>
      </c>
      <c r="AV9" s="312">
        <f t="shared" ref="AV9:AV15" si="42">COUNTIFS(klass,$B9,kolvo,19,vill,"да")</f>
        <v>0</v>
      </c>
      <c r="AW9" s="312">
        <f t="shared" ref="AW9:AW15" si="43">COUNTIFS(klass,$B9,kolvo,20,city,"да")</f>
        <v>0</v>
      </c>
      <c r="AX9" s="312">
        <f t="shared" ref="AX9:AX15" si="44">COUNTIFS(klass,$B9,kolvo,20,vill,"да")</f>
        <v>0</v>
      </c>
      <c r="AY9" s="312">
        <f t="shared" ref="AY9:AY15" si="45">COUNTIFS(klass,$B9,kolvo,21,city,"да")</f>
        <v>0</v>
      </c>
      <c r="AZ9" s="312">
        <f t="shared" ref="AZ9:AZ15" si="46">COUNTIFS(klass,$B9,kolvo,21,vill,"да")</f>
        <v>0</v>
      </c>
      <c r="BA9" s="312">
        <f t="shared" ref="BA9:BA15" si="47">COUNTIFS(klass,$B9,kolvo,22,city,"да")</f>
        <v>0</v>
      </c>
      <c r="BB9" s="312">
        <f t="shared" ref="BB9:BB15" si="48">COUNTIFS(klass,$B9,kolvo,22,vill,"да")</f>
        <v>0</v>
      </c>
      <c r="BC9" s="312">
        <f t="shared" ref="BC9:BC15" si="49">COUNTIFS(klass,$B9,kolvo,23,city,"да")</f>
        <v>0</v>
      </c>
      <c r="BD9" s="312">
        <f t="shared" ref="BD9:BD15" si="50">COUNTIFS(klass,$B9,kolvo,23,vill,"да")</f>
        <v>0</v>
      </c>
      <c r="BE9" s="312">
        <f t="shared" ref="BE9:BE15" si="51">COUNTIFS(klass,$B9,kolvo,24,city,"да")</f>
        <v>0</v>
      </c>
      <c r="BF9" s="312">
        <f t="shared" ref="BF9:BF15" si="52">COUNTIFS(klass,$B9,kolvo,24,vill,"да")</f>
        <v>0</v>
      </c>
      <c r="BG9" s="312"/>
      <c r="BH9" s="312"/>
      <c r="BI9" s="148"/>
      <c r="BJ9" s="148"/>
      <c r="BK9" s="148"/>
      <c r="BL9" s="148"/>
      <c r="BM9" s="148"/>
      <c r="BN9" s="148"/>
      <c r="BO9" s="148"/>
    </row>
    <row r="10" spans="1:67" ht="21.75" customHeight="1">
      <c r="A10" s="15">
        <f t="shared" si="6"/>
        <v>128</v>
      </c>
      <c r="B10" s="20">
        <v>6</v>
      </c>
      <c r="C10" s="4">
        <v>73</v>
      </c>
      <c r="D10" s="4">
        <v>38</v>
      </c>
      <c r="E10" s="19">
        <f t="shared" ref="E10:E15" si="53">SUM(K10+M10+O10+Q10+S10+U10+W10+Y10+AA10+AC10+AE10+AG10+AI10+AK10+AM10+AO10+AQ10+AS10+AS10+AS10+AS10+AU10+AW10+AY10+BA10+BC10+BE10)</f>
        <v>0</v>
      </c>
      <c r="F10" s="19">
        <f t="shared" ref="F10:F15" si="54">SUM(L10+N10+P10+R10+T10+V10+X10+Z10+AB10+AD10+AF10+AH10+AJ10+AL10+AN10+AP10+AR10+AT10+AT10+AT10+AT10+AV10+AX10+AZ10+BB10+BD10+BF10)</f>
        <v>0</v>
      </c>
      <c r="G10" s="312">
        <f t="shared" si="0"/>
        <v>0</v>
      </c>
      <c r="H10" s="312">
        <f t="shared" si="1"/>
        <v>0</v>
      </c>
      <c r="I10" s="138">
        <f t="shared" si="7"/>
        <v>0</v>
      </c>
      <c r="J10" s="138">
        <f t="shared" si="8"/>
        <v>0</v>
      </c>
      <c r="K10" s="312">
        <f t="shared" si="2"/>
        <v>0</v>
      </c>
      <c r="L10" s="312">
        <f t="shared" si="3"/>
        <v>0</v>
      </c>
      <c r="M10" s="312">
        <f t="shared" si="4"/>
        <v>0</v>
      </c>
      <c r="N10" s="312">
        <f t="shared" si="5"/>
        <v>0</v>
      </c>
      <c r="O10" s="312">
        <f t="shared" si="9"/>
        <v>0</v>
      </c>
      <c r="P10" s="312">
        <f t="shared" si="10"/>
        <v>0</v>
      </c>
      <c r="Q10" s="312">
        <f t="shared" si="11"/>
        <v>0</v>
      </c>
      <c r="R10" s="312">
        <f t="shared" si="12"/>
        <v>0</v>
      </c>
      <c r="S10" s="312">
        <f t="shared" si="13"/>
        <v>0</v>
      </c>
      <c r="T10" s="312">
        <f t="shared" si="14"/>
        <v>0</v>
      </c>
      <c r="U10" s="312">
        <f t="shared" si="15"/>
        <v>0</v>
      </c>
      <c r="V10" s="312">
        <f t="shared" si="16"/>
        <v>0</v>
      </c>
      <c r="W10" s="312">
        <f t="shared" si="17"/>
        <v>0</v>
      </c>
      <c r="X10" s="312">
        <f t="shared" si="18"/>
        <v>0</v>
      </c>
      <c r="Y10" s="312">
        <f t="shared" si="19"/>
        <v>0</v>
      </c>
      <c r="Z10" s="312">
        <f t="shared" si="20"/>
        <v>0</v>
      </c>
      <c r="AA10" s="312">
        <f t="shared" si="21"/>
        <v>0</v>
      </c>
      <c r="AB10" s="312">
        <f t="shared" si="22"/>
        <v>0</v>
      </c>
      <c r="AC10" s="312">
        <f t="shared" si="23"/>
        <v>0</v>
      </c>
      <c r="AD10" s="312">
        <f t="shared" si="24"/>
        <v>0</v>
      </c>
      <c r="AE10" s="312">
        <f t="shared" si="25"/>
        <v>0</v>
      </c>
      <c r="AF10" s="312">
        <f t="shared" si="26"/>
        <v>0</v>
      </c>
      <c r="AG10" s="312">
        <f t="shared" si="27"/>
        <v>0</v>
      </c>
      <c r="AH10" s="312">
        <f t="shared" si="28"/>
        <v>0</v>
      </c>
      <c r="AI10" s="312">
        <f t="shared" si="29"/>
        <v>0</v>
      </c>
      <c r="AJ10" s="312">
        <f t="shared" si="30"/>
        <v>0</v>
      </c>
      <c r="AK10" s="312">
        <f t="shared" si="31"/>
        <v>0</v>
      </c>
      <c r="AL10" s="312">
        <f t="shared" si="32"/>
        <v>0</v>
      </c>
      <c r="AM10" s="312">
        <f t="shared" si="33"/>
        <v>0</v>
      </c>
      <c r="AN10" s="312">
        <f t="shared" si="34"/>
        <v>0</v>
      </c>
      <c r="AO10" s="312">
        <f t="shared" si="35"/>
        <v>0</v>
      </c>
      <c r="AP10" s="312">
        <f t="shared" si="36"/>
        <v>0</v>
      </c>
      <c r="AQ10" s="312">
        <f t="shared" si="37"/>
        <v>0</v>
      </c>
      <c r="AR10" s="312">
        <f t="shared" si="38"/>
        <v>0</v>
      </c>
      <c r="AS10" s="312">
        <f t="shared" si="39"/>
        <v>0</v>
      </c>
      <c r="AT10" s="312">
        <f t="shared" si="40"/>
        <v>0</v>
      </c>
      <c r="AU10" s="312">
        <f t="shared" si="41"/>
        <v>0</v>
      </c>
      <c r="AV10" s="312">
        <f t="shared" si="42"/>
        <v>0</v>
      </c>
      <c r="AW10" s="312">
        <f t="shared" si="43"/>
        <v>0</v>
      </c>
      <c r="AX10" s="312">
        <f t="shared" si="44"/>
        <v>0</v>
      </c>
      <c r="AY10" s="312">
        <f t="shared" si="45"/>
        <v>0</v>
      </c>
      <c r="AZ10" s="312">
        <f t="shared" si="46"/>
        <v>0</v>
      </c>
      <c r="BA10" s="312">
        <f t="shared" si="47"/>
        <v>0</v>
      </c>
      <c r="BB10" s="312">
        <f t="shared" si="48"/>
        <v>0</v>
      </c>
      <c r="BC10" s="312">
        <f t="shared" si="49"/>
        <v>0</v>
      </c>
      <c r="BD10" s="312">
        <f t="shared" si="50"/>
        <v>0</v>
      </c>
      <c r="BE10" s="312">
        <f t="shared" si="51"/>
        <v>0</v>
      </c>
      <c r="BF10" s="312">
        <f t="shared" si="52"/>
        <v>0</v>
      </c>
      <c r="BG10" s="312"/>
      <c r="BH10" s="312"/>
      <c r="BI10" s="148"/>
      <c r="BJ10" s="148"/>
      <c r="BK10" s="148"/>
      <c r="BL10" s="148"/>
      <c r="BM10" s="148"/>
      <c r="BN10" s="148"/>
      <c r="BO10" s="148"/>
    </row>
    <row r="11" spans="1:67" ht="21.75" customHeight="1">
      <c r="A11" s="15">
        <f t="shared" si="6"/>
        <v>128</v>
      </c>
      <c r="B11" s="20">
        <v>7</v>
      </c>
      <c r="C11" s="4">
        <v>62</v>
      </c>
      <c r="D11" s="4">
        <v>44</v>
      </c>
      <c r="E11" s="19">
        <f t="shared" si="53"/>
        <v>4</v>
      </c>
      <c r="F11" s="19">
        <f t="shared" si="54"/>
        <v>5</v>
      </c>
      <c r="G11" s="312">
        <f t="shared" si="0"/>
        <v>0</v>
      </c>
      <c r="H11" s="312">
        <f t="shared" si="1"/>
        <v>0</v>
      </c>
      <c r="I11" s="138">
        <f t="shared" si="7"/>
        <v>6.4516129032258061</v>
      </c>
      <c r="J11" s="138">
        <f t="shared" si="8"/>
        <v>11.363636363636363</v>
      </c>
      <c r="K11" s="312">
        <f t="shared" si="2"/>
        <v>4</v>
      </c>
      <c r="L11" s="312">
        <f t="shared" si="3"/>
        <v>4</v>
      </c>
      <c r="M11" s="312">
        <f t="shared" si="4"/>
        <v>0</v>
      </c>
      <c r="N11" s="312">
        <f t="shared" si="5"/>
        <v>1</v>
      </c>
      <c r="O11" s="312">
        <f t="shared" si="9"/>
        <v>0</v>
      </c>
      <c r="P11" s="312">
        <f t="shared" si="10"/>
        <v>0</v>
      </c>
      <c r="Q11" s="312">
        <f t="shared" si="11"/>
        <v>0</v>
      </c>
      <c r="R11" s="312">
        <f t="shared" si="12"/>
        <v>0</v>
      </c>
      <c r="S11" s="312">
        <f t="shared" si="13"/>
        <v>0</v>
      </c>
      <c r="T11" s="312">
        <f t="shared" si="14"/>
        <v>0</v>
      </c>
      <c r="U11" s="312">
        <f t="shared" si="15"/>
        <v>0</v>
      </c>
      <c r="V11" s="312">
        <f t="shared" si="16"/>
        <v>0</v>
      </c>
      <c r="W11" s="312">
        <f t="shared" si="17"/>
        <v>0</v>
      </c>
      <c r="X11" s="312">
        <f t="shared" si="18"/>
        <v>0</v>
      </c>
      <c r="Y11" s="312">
        <f t="shared" si="19"/>
        <v>0</v>
      </c>
      <c r="Z11" s="312">
        <f t="shared" si="20"/>
        <v>0</v>
      </c>
      <c r="AA11" s="312">
        <f t="shared" si="21"/>
        <v>0</v>
      </c>
      <c r="AB11" s="312">
        <f t="shared" si="22"/>
        <v>0</v>
      </c>
      <c r="AC11" s="312">
        <f t="shared" si="23"/>
        <v>0</v>
      </c>
      <c r="AD11" s="312">
        <f t="shared" si="24"/>
        <v>0</v>
      </c>
      <c r="AE11" s="312">
        <f t="shared" si="25"/>
        <v>0</v>
      </c>
      <c r="AF11" s="312">
        <f t="shared" si="26"/>
        <v>0</v>
      </c>
      <c r="AG11" s="312">
        <f t="shared" si="27"/>
        <v>0</v>
      </c>
      <c r="AH11" s="312">
        <f t="shared" si="28"/>
        <v>0</v>
      </c>
      <c r="AI11" s="312">
        <f t="shared" si="29"/>
        <v>0</v>
      </c>
      <c r="AJ11" s="312">
        <f t="shared" si="30"/>
        <v>0</v>
      </c>
      <c r="AK11" s="312">
        <f t="shared" si="31"/>
        <v>0</v>
      </c>
      <c r="AL11" s="312">
        <f t="shared" si="32"/>
        <v>0</v>
      </c>
      <c r="AM11" s="312">
        <f t="shared" si="33"/>
        <v>0</v>
      </c>
      <c r="AN11" s="312">
        <f t="shared" si="34"/>
        <v>0</v>
      </c>
      <c r="AO11" s="312">
        <f t="shared" si="35"/>
        <v>0</v>
      </c>
      <c r="AP11" s="312">
        <f t="shared" si="36"/>
        <v>0</v>
      </c>
      <c r="AQ11" s="312">
        <f t="shared" si="37"/>
        <v>0</v>
      </c>
      <c r="AR11" s="312">
        <f t="shared" si="38"/>
        <v>0</v>
      </c>
      <c r="AS11" s="312">
        <f t="shared" si="39"/>
        <v>0</v>
      </c>
      <c r="AT11" s="312">
        <f t="shared" si="40"/>
        <v>0</v>
      </c>
      <c r="AU11" s="312">
        <f t="shared" si="41"/>
        <v>0</v>
      </c>
      <c r="AV11" s="312">
        <f t="shared" si="42"/>
        <v>0</v>
      </c>
      <c r="AW11" s="312">
        <f t="shared" si="43"/>
        <v>0</v>
      </c>
      <c r="AX11" s="312">
        <f t="shared" si="44"/>
        <v>0</v>
      </c>
      <c r="AY11" s="312">
        <f t="shared" si="45"/>
        <v>0</v>
      </c>
      <c r="AZ11" s="312">
        <f t="shared" si="46"/>
        <v>0</v>
      </c>
      <c r="BA11" s="312">
        <f t="shared" si="47"/>
        <v>0</v>
      </c>
      <c r="BB11" s="312">
        <f t="shared" si="48"/>
        <v>0</v>
      </c>
      <c r="BC11" s="312">
        <f t="shared" si="49"/>
        <v>0</v>
      </c>
      <c r="BD11" s="312">
        <f t="shared" si="50"/>
        <v>0</v>
      </c>
      <c r="BE11" s="312">
        <f t="shared" si="51"/>
        <v>0</v>
      </c>
      <c r="BF11" s="312">
        <f t="shared" si="52"/>
        <v>0</v>
      </c>
      <c r="BG11" s="312"/>
      <c r="BH11" s="312"/>
    </row>
    <row r="12" spans="1:67" ht="21.75" customHeight="1">
      <c r="A12" s="15">
        <f t="shared" si="6"/>
        <v>128</v>
      </c>
      <c r="B12" s="20">
        <v>8</v>
      </c>
      <c r="C12" s="4">
        <v>63</v>
      </c>
      <c r="D12" s="4">
        <v>43</v>
      </c>
      <c r="E12" s="19">
        <f t="shared" si="53"/>
        <v>10</v>
      </c>
      <c r="F12" s="19">
        <f t="shared" si="54"/>
        <v>6</v>
      </c>
      <c r="G12" s="312">
        <f t="shared" si="0"/>
        <v>0</v>
      </c>
      <c r="H12" s="312">
        <f t="shared" si="1"/>
        <v>0</v>
      </c>
      <c r="I12" s="138">
        <f t="shared" si="7"/>
        <v>15.873015873015872</v>
      </c>
      <c r="J12" s="138">
        <f t="shared" si="8"/>
        <v>13.953488372093023</v>
      </c>
      <c r="K12" s="312">
        <f t="shared" si="2"/>
        <v>6</v>
      </c>
      <c r="L12" s="312">
        <f t="shared" si="3"/>
        <v>5</v>
      </c>
      <c r="M12" s="312">
        <f t="shared" si="4"/>
        <v>2</v>
      </c>
      <c r="N12" s="312">
        <f t="shared" si="5"/>
        <v>1</v>
      </c>
      <c r="O12" s="312">
        <f t="shared" si="9"/>
        <v>2</v>
      </c>
      <c r="P12" s="312">
        <f t="shared" si="10"/>
        <v>0</v>
      </c>
      <c r="Q12" s="312">
        <f t="shared" si="11"/>
        <v>0</v>
      </c>
      <c r="R12" s="312">
        <f t="shared" si="12"/>
        <v>0</v>
      </c>
      <c r="S12" s="312">
        <f t="shared" si="13"/>
        <v>0</v>
      </c>
      <c r="T12" s="312">
        <f t="shared" si="14"/>
        <v>0</v>
      </c>
      <c r="U12" s="312">
        <f t="shared" si="15"/>
        <v>0</v>
      </c>
      <c r="V12" s="312">
        <f t="shared" si="16"/>
        <v>0</v>
      </c>
      <c r="W12" s="312">
        <f t="shared" si="17"/>
        <v>0</v>
      </c>
      <c r="X12" s="312">
        <f t="shared" si="18"/>
        <v>0</v>
      </c>
      <c r="Y12" s="312">
        <f t="shared" si="19"/>
        <v>0</v>
      </c>
      <c r="Z12" s="312">
        <f t="shared" si="20"/>
        <v>0</v>
      </c>
      <c r="AA12" s="312">
        <f t="shared" si="21"/>
        <v>0</v>
      </c>
      <c r="AB12" s="312">
        <f t="shared" si="22"/>
        <v>0</v>
      </c>
      <c r="AC12" s="312">
        <f t="shared" si="23"/>
        <v>0</v>
      </c>
      <c r="AD12" s="312">
        <f t="shared" si="24"/>
        <v>0</v>
      </c>
      <c r="AE12" s="312">
        <f t="shared" si="25"/>
        <v>0</v>
      </c>
      <c r="AF12" s="312">
        <f t="shared" si="26"/>
        <v>0</v>
      </c>
      <c r="AG12" s="312">
        <f t="shared" si="27"/>
        <v>0</v>
      </c>
      <c r="AH12" s="312">
        <f t="shared" si="28"/>
        <v>0</v>
      </c>
      <c r="AI12" s="312">
        <f t="shared" si="29"/>
        <v>0</v>
      </c>
      <c r="AJ12" s="312">
        <f t="shared" si="30"/>
        <v>0</v>
      </c>
      <c r="AK12" s="312">
        <f t="shared" si="31"/>
        <v>0</v>
      </c>
      <c r="AL12" s="312">
        <f t="shared" si="32"/>
        <v>0</v>
      </c>
      <c r="AM12" s="312">
        <f t="shared" si="33"/>
        <v>0</v>
      </c>
      <c r="AN12" s="312">
        <f t="shared" si="34"/>
        <v>0</v>
      </c>
      <c r="AO12" s="312">
        <f t="shared" si="35"/>
        <v>0</v>
      </c>
      <c r="AP12" s="312">
        <f t="shared" si="36"/>
        <v>0</v>
      </c>
      <c r="AQ12" s="312">
        <f t="shared" si="37"/>
        <v>0</v>
      </c>
      <c r="AR12" s="312">
        <f t="shared" si="38"/>
        <v>0</v>
      </c>
      <c r="AS12" s="312">
        <f t="shared" si="39"/>
        <v>0</v>
      </c>
      <c r="AT12" s="312">
        <f t="shared" si="40"/>
        <v>0</v>
      </c>
      <c r="AU12" s="312">
        <f t="shared" si="41"/>
        <v>0</v>
      </c>
      <c r="AV12" s="312">
        <f t="shared" si="42"/>
        <v>0</v>
      </c>
      <c r="AW12" s="312">
        <f t="shared" si="43"/>
        <v>0</v>
      </c>
      <c r="AX12" s="312">
        <f t="shared" si="44"/>
        <v>0</v>
      </c>
      <c r="AY12" s="312">
        <f t="shared" si="45"/>
        <v>0</v>
      </c>
      <c r="AZ12" s="312">
        <f t="shared" si="46"/>
        <v>0</v>
      </c>
      <c r="BA12" s="312">
        <f t="shared" si="47"/>
        <v>0</v>
      </c>
      <c r="BB12" s="312">
        <f t="shared" si="48"/>
        <v>0</v>
      </c>
      <c r="BC12" s="312">
        <f t="shared" si="49"/>
        <v>0</v>
      </c>
      <c r="BD12" s="312">
        <f t="shared" si="50"/>
        <v>0</v>
      </c>
      <c r="BE12" s="312">
        <f t="shared" si="51"/>
        <v>0</v>
      </c>
      <c r="BF12" s="312">
        <f t="shared" si="52"/>
        <v>0</v>
      </c>
      <c r="BG12" s="312"/>
      <c r="BH12" s="312"/>
    </row>
    <row r="13" spans="1:67" ht="21.75" customHeight="1">
      <c r="A13" s="15">
        <f t="shared" si="6"/>
        <v>128</v>
      </c>
      <c r="B13" s="20">
        <v>9</v>
      </c>
      <c r="C13" s="4">
        <v>67</v>
      </c>
      <c r="D13" s="4">
        <v>37</v>
      </c>
      <c r="E13" s="19">
        <f t="shared" si="53"/>
        <v>7</v>
      </c>
      <c r="F13" s="19">
        <f t="shared" si="54"/>
        <v>2</v>
      </c>
      <c r="G13" s="312">
        <f t="shared" si="0"/>
        <v>1</v>
      </c>
      <c r="H13" s="312">
        <f t="shared" si="1"/>
        <v>0</v>
      </c>
      <c r="I13" s="138">
        <f t="shared" si="7"/>
        <v>10.44776119402985</v>
      </c>
      <c r="J13" s="138">
        <f t="shared" si="8"/>
        <v>5.4054054054054053</v>
      </c>
      <c r="K13" s="312">
        <f t="shared" si="2"/>
        <v>5</v>
      </c>
      <c r="L13" s="312">
        <f t="shared" si="3"/>
        <v>2</v>
      </c>
      <c r="M13" s="312">
        <f t="shared" si="4"/>
        <v>1</v>
      </c>
      <c r="N13" s="312">
        <f t="shared" si="5"/>
        <v>0</v>
      </c>
      <c r="O13" s="312">
        <f t="shared" si="9"/>
        <v>1</v>
      </c>
      <c r="P13" s="312">
        <f t="shared" si="10"/>
        <v>0</v>
      </c>
      <c r="Q13" s="312">
        <f t="shared" si="11"/>
        <v>0</v>
      </c>
      <c r="R13" s="312">
        <f t="shared" si="12"/>
        <v>0</v>
      </c>
      <c r="S13" s="312">
        <f t="shared" si="13"/>
        <v>0</v>
      </c>
      <c r="T13" s="312">
        <f t="shared" si="14"/>
        <v>0</v>
      </c>
      <c r="U13" s="312">
        <f t="shared" si="15"/>
        <v>0</v>
      </c>
      <c r="V13" s="312">
        <f t="shared" si="16"/>
        <v>0</v>
      </c>
      <c r="W13" s="312">
        <f t="shared" si="17"/>
        <v>0</v>
      </c>
      <c r="X13" s="312">
        <f t="shared" si="18"/>
        <v>0</v>
      </c>
      <c r="Y13" s="312">
        <f t="shared" si="19"/>
        <v>0</v>
      </c>
      <c r="Z13" s="312">
        <f t="shared" si="20"/>
        <v>0</v>
      </c>
      <c r="AA13" s="312">
        <f t="shared" si="21"/>
        <v>0</v>
      </c>
      <c r="AB13" s="312">
        <f t="shared" si="22"/>
        <v>0</v>
      </c>
      <c r="AC13" s="312">
        <f t="shared" si="23"/>
        <v>0</v>
      </c>
      <c r="AD13" s="312">
        <f t="shared" si="24"/>
        <v>0</v>
      </c>
      <c r="AE13" s="312">
        <f t="shared" si="25"/>
        <v>0</v>
      </c>
      <c r="AF13" s="312">
        <f t="shared" si="26"/>
        <v>0</v>
      </c>
      <c r="AG13" s="312">
        <f t="shared" si="27"/>
        <v>0</v>
      </c>
      <c r="AH13" s="312">
        <f t="shared" si="28"/>
        <v>0</v>
      </c>
      <c r="AI13" s="312">
        <f t="shared" si="29"/>
        <v>0</v>
      </c>
      <c r="AJ13" s="312">
        <f t="shared" si="30"/>
        <v>0</v>
      </c>
      <c r="AK13" s="312">
        <f t="shared" si="31"/>
        <v>0</v>
      </c>
      <c r="AL13" s="312">
        <f t="shared" si="32"/>
        <v>0</v>
      </c>
      <c r="AM13" s="312">
        <f t="shared" si="33"/>
        <v>0</v>
      </c>
      <c r="AN13" s="312">
        <f t="shared" si="34"/>
        <v>0</v>
      </c>
      <c r="AO13" s="312">
        <f t="shared" si="35"/>
        <v>0</v>
      </c>
      <c r="AP13" s="312">
        <f t="shared" si="36"/>
        <v>0</v>
      </c>
      <c r="AQ13" s="312">
        <f t="shared" si="37"/>
        <v>0</v>
      </c>
      <c r="AR13" s="312">
        <f t="shared" si="38"/>
        <v>0</v>
      </c>
      <c r="AS13" s="312">
        <f t="shared" si="39"/>
        <v>0</v>
      </c>
      <c r="AT13" s="312">
        <f t="shared" si="40"/>
        <v>0</v>
      </c>
      <c r="AU13" s="312">
        <f t="shared" si="41"/>
        <v>0</v>
      </c>
      <c r="AV13" s="312">
        <f t="shared" si="42"/>
        <v>0</v>
      </c>
      <c r="AW13" s="312">
        <f t="shared" si="43"/>
        <v>0</v>
      </c>
      <c r="AX13" s="312">
        <f t="shared" si="44"/>
        <v>0</v>
      </c>
      <c r="AY13" s="312">
        <f t="shared" si="45"/>
        <v>0</v>
      </c>
      <c r="AZ13" s="312">
        <f t="shared" si="46"/>
        <v>0</v>
      </c>
      <c r="BA13" s="312">
        <f t="shared" si="47"/>
        <v>0</v>
      </c>
      <c r="BB13" s="312">
        <f t="shared" si="48"/>
        <v>0</v>
      </c>
      <c r="BC13" s="312">
        <f t="shared" si="49"/>
        <v>0</v>
      </c>
      <c r="BD13" s="312">
        <f t="shared" si="50"/>
        <v>0</v>
      </c>
      <c r="BE13" s="312">
        <f t="shared" si="51"/>
        <v>0</v>
      </c>
      <c r="BF13" s="312">
        <f t="shared" si="52"/>
        <v>0</v>
      </c>
      <c r="BG13" s="312"/>
      <c r="BH13" s="312"/>
    </row>
    <row r="14" spans="1:67" ht="21.75" customHeight="1">
      <c r="A14" s="15">
        <f t="shared" si="6"/>
        <v>128</v>
      </c>
      <c r="B14" s="20">
        <v>10</v>
      </c>
      <c r="C14" s="4">
        <v>10</v>
      </c>
      <c r="D14" s="4">
        <v>13</v>
      </c>
      <c r="E14" s="19">
        <f t="shared" si="53"/>
        <v>4</v>
      </c>
      <c r="F14" s="19">
        <f t="shared" si="54"/>
        <v>1</v>
      </c>
      <c r="G14" s="312">
        <f t="shared" si="0"/>
        <v>0</v>
      </c>
      <c r="H14" s="312">
        <f t="shared" si="1"/>
        <v>0</v>
      </c>
      <c r="I14" s="138">
        <f t="shared" si="7"/>
        <v>40</v>
      </c>
      <c r="J14" s="138">
        <f t="shared" si="8"/>
        <v>7.6923076923076925</v>
      </c>
      <c r="K14" s="312">
        <f t="shared" si="2"/>
        <v>1</v>
      </c>
      <c r="L14" s="312">
        <f t="shared" si="3"/>
        <v>1</v>
      </c>
      <c r="M14" s="312">
        <f t="shared" si="4"/>
        <v>1</v>
      </c>
      <c r="N14" s="312">
        <f t="shared" si="5"/>
        <v>0</v>
      </c>
      <c r="O14" s="312">
        <f t="shared" si="9"/>
        <v>1</v>
      </c>
      <c r="P14" s="312">
        <f t="shared" si="10"/>
        <v>0</v>
      </c>
      <c r="Q14" s="312">
        <f t="shared" si="11"/>
        <v>1</v>
      </c>
      <c r="R14" s="312">
        <f t="shared" si="12"/>
        <v>0</v>
      </c>
      <c r="S14" s="312">
        <f t="shared" si="13"/>
        <v>0</v>
      </c>
      <c r="T14" s="312">
        <f t="shared" si="14"/>
        <v>0</v>
      </c>
      <c r="U14" s="312">
        <f t="shared" si="15"/>
        <v>0</v>
      </c>
      <c r="V14" s="312">
        <f t="shared" si="16"/>
        <v>0</v>
      </c>
      <c r="W14" s="312">
        <f t="shared" si="17"/>
        <v>0</v>
      </c>
      <c r="X14" s="312">
        <f t="shared" si="18"/>
        <v>0</v>
      </c>
      <c r="Y14" s="312">
        <f t="shared" si="19"/>
        <v>0</v>
      </c>
      <c r="Z14" s="312">
        <f t="shared" si="20"/>
        <v>0</v>
      </c>
      <c r="AA14" s="312">
        <f t="shared" si="21"/>
        <v>0</v>
      </c>
      <c r="AB14" s="312">
        <f t="shared" si="22"/>
        <v>0</v>
      </c>
      <c r="AC14" s="312">
        <f t="shared" si="23"/>
        <v>0</v>
      </c>
      <c r="AD14" s="312">
        <f t="shared" si="24"/>
        <v>0</v>
      </c>
      <c r="AE14" s="312">
        <f t="shared" si="25"/>
        <v>0</v>
      </c>
      <c r="AF14" s="312">
        <f t="shared" si="26"/>
        <v>0</v>
      </c>
      <c r="AG14" s="312">
        <f t="shared" si="27"/>
        <v>0</v>
      </c>
      <c r="AH14" s="312">
        <f t="shared" si="28"/>
        <v>0</v>
      </c>
      <c r="AI14" s="312">
        <f t="shared" si="29"/>
        <v>0</v>
      </c>
      <c r="AJ14" s="312">
        <f t="shared" si="30"/>
        <v>0</v>
      </c>
      <c r="AK14" s="312">
        <f t="shared" si="31"/>
        <v>0</v>
      </c>
      <c r="AL14" s="312">
        <f t="shared" si="32"/>
        <v>0</v>
      </c>
      <c r="AM14" s="312">
        <f t="shared" si="33"/>
        <v>0</v>
      </c>
      <c r="AN14" s="312">
        <f t="shared" si="34"/>
        <v>0</v>
      </c>
      <c r="AO14" s="312">
        <f t="shared" si="35"/>
        <v>0</v>
      </c>
      <c r="AP14" s="312">
        <f t="shared" si="36"/>
        <v>0</v>
      </c>
      <c r="AQ14" s="312">
        <f t="shared" si="37"/>
        <v>0</v>
      </c>
      <c r="AR14" s="312">
        <f t="shared" si="38"/>
        <v>0</v>
      </c>
      <c r="AS14" s="312">
        <f t="shared" si="39"/>
        <v>0</v>
      </c>
      <c r="AT14" s="312">
        <f t="shared" si="40"/>
        <v>0</v>
      </c>
      <c r="AU14" s="312">
        <f t="shared" si="41"/>
        <v>0</v>
      </c>
      <c r="AV14" s="312">
        <f t="shared" si="42"/>
        <v>0</v>
      </c>
      <c r="AW14" s="312">
        <f t="shared" si="43"/>
        <v>0</v>
      </c>
      <c r="AX14" s="312">
        <f t="shared" si="44"/>
        <v>0</v>
      </c>
      <c r="AY14" s="312">
        <f t="shared" si="45"/>
        <v>0</v>
      </c>
      <c r="AZ14" s="312">
        <f t="shared" si="46"/>
        <v>0</v>
      </c>
      <c r="BA14" s="312">
        <f t="shared" si="47"/>
        <v>0</v>
      </c>
      <c r="BB14" s="312">
        <f t="shared" si="48"/>
        <v>0</v>
      </c>
      <c r="BC14" s="312">
        <f t="shared" si="49"/>
        <v>0</v>
      </c>
      <c r="BD14" s="312">
        <f t="shared" si="50"/>
        <v>0</v>
      </c>
      <c r="BE14" s="312">
        <f t="shared" si="51"/>
        <v>0</v>
      </c>
      <c r="BF14" s="312">
        <f t="shared" si="52"/>
        <v>0</v>
      </c>
      <c r="BG14" s="312"/>
      <c r="BH14" s="312"/>
    </row>
    <row r="15" spans="1:67" ht="21.75" customHeight="1">
      <c r="A15" s="15">
        <f t="shared" si="6"/>
        <v>128</v>
      </c>
      <c r="B15" s="20">
        <v>11</v>
      </c>
      <c r="C15" s="4">
        <v>20</v>
      </c>
      <c r="D15" s="4">
        <v>9</v>
      </c>
      <c r="E15" s="19">
        <f t="shared" si="53"/>
        <v>5</v>
      </c>
      <c r="F15" s="19">
        <f t="shared" si="54"/>
        <v>1</v>
      </c>
      <c r="G15" s="312">
        <f t="shared" si="0"/>
        <v>0</v>
      </c>
      <c r="H15" s="312">
        <f t="shared" si="1"/>
        <v>0</v>
      </c>
      <c r="I15" s="138">
        <f t="shared" si="7"/>
        <v>25</v>
      </c>
      <c r="J15" s="138">
        <f t="shared" si="8"/>
        <v>11.111111111111111</v>
      </c>
      <c r="K15" s="312">
        <f t="shared" si="2"/>
        <v>4</v>
      </c>
      <c r="L15" s="312">
        <f t="shared" si="3"/>
        <v>1</v>
      </c>
      <c r="M15" s="312">
        <f t="shared" si="4"/>
        <v>1</v>
      </c>
      <c r="N15" s="312">
        <f t="shared" si="5"/>
        <v>0</v>
      </c>
      <c r="O15" s="312">
        <f t="shared" si="9"/>
        <v>0</v>
      </c>
      <c r="P15" s="312">
        <f t="shared" si="10"/>
        <v>0</v>
      </c>
      <c r="Q15" s="312">
        <f t="shared" si="11"/>
        <v>0</v>
      </c>
      <c r="R15" s="312">
        <f t="shared" si="12"/>
        <v>0</v>
      </c>
      <c r="S15" s="312">
        <f t="shared" si="13"/>
        <v>0</v>
      </c>
      <c r="T15" s="312">
        <f t="shared" si="14"/>
        <v>0</v>
      </c>
      <c r="U15" s="312">
        <f t="shared" si="15"/>
        <v>0</v>
      </c>
      <c r="V15" s="312">
        <f t="shared" si="16"/>
        <v>0</v>
      </c>
      <c r="W15" s="312">
        <f t="shared" si="17"/>
        <v>0</v>
      </c>
      <c r="X15" s="312">
        <f t="shared" si="18"/>
        <v>0</v>
      </c>
      <c r="Y15" s="312">
        <f t="shared" si="19"/>
        <v>0</v>
      </c>
      <c r="Z15" s="312">
        <f t="shared" si="20"/>
        <v>0</v>
      </c>
      <c r="AA15" s="312">
        <f t="shared" si="21"/>
        <v>0</v>
      </c>
      <c r="AB15" s="312">
        <f t="shared" si="22"/>
        <v>0</v>
      </c>
      <c r="AC15" s="312">
        <f t="shared" si="23"/>
        <v>0</v>
      </c>
      <c r="AD15" s="312">
        <f t="shared" si="24"/>
        <v>0</v>
      </c>
      <c r="AE15" s="312">
        <f t="shared" si="25"/>
        <v>0</v>
      </c>
      <c r="AF15" s="312">
        <f t="shared" si="26"/>
        <v>0</v>
      </c>
      <c r="AG15" s="312">
        <f t="shared" si="27"/>
        <v>0</v>
      </c>
      <c r="AH15" s="312">
        <f t="shared" si="28"/>
        <v>0</v>
      </c>
      <c r="AI15" s="312">
        <f t="shared" si="29"/>
        <v>0</v>
      </c>
      <c r="AJ15" s="312">
        <f t="shared" si="30"/>
        <v>0</v>
      </c>
      <c r="AK15" s="312">
        <f t="shared" si="31"/>
        <v>0</v>
      </c>
      <c r="AL15" s="312">
        <f t="shared" si="32"/>
        <v>0</v>
      </c>
      <c r="AM15" s="312">
        <f t="shared" si="33"/>
        <v>0</v>
      </c>
      <c r="AN15" s="312">
        <f t="shared" si="34"/>
        <v>0</v>
      </c>
      <c r="AO15" s="312">
        <f t="shared" si="35"/>
        <v>0</v>
      </c>
      <c r="AP15" s="312">
        <f t="shared" si="36"/>
        <v>0</v>
      </c>
      <c r="AQ15" s="312">
        <f t="shared" si="37"/>
        <v>0</v>
      </c>
      <c r="AR15" s="312">
        <f t="shared" si="38"/>
        <v>0</v>
      </c>
      <c r="AS15" s="312">
        <f t="shared" si="39"/>
        <v>0</v>
      </c>
      <c r="AT15" s="312">
        <f t="shared" si="40"/>
        <v>0</v>
      </c>
      <c r="AU15" s="312">
        <f t="shared" si="41"/>
        <v>0</v>
      </c>
      <c r="AV15" s="312">
        <f t="shared" si="42"/>
        <v>0</v>
      </c>
      <c r="AW15" s="312">
        <f t="shared" si="43"/>
        <v>0</v>
      </c>
      <c r="AX15" s="312">
        <f t="shared" si="44"/>
        <v>0</v>
      </c>
      <c r="AY15" s="312">
        <f t="shared" si="45"/>
        <v>0</v>
      </c>
      <c r="AZ15" s="312">
        <f t="shared" si="46"/>
        <v>0</v>
      </c>
      <c r="BA15" s="312">
        <f t="shared" si="47"/>
        <v>0</v>
      </c>
      <c r="BB15" s="312">
        <f t="shared" si="48"/>
        <v>0</v>
      </c>
      <c r="BC15" s="312">
        <f t="shared" si="49"/>
        <v>0</v>
      </c>
      <c r="BD15" s="312">
        <f t="shared" si="50"/>
        <v>0</v>
      </c>
      <c r="BE15" s="312">
        <f t="shared" si="51"/>
        <v>0</v>
      </c>
      <c r="BF15" s="312">
        <f t="shared" si="52"/>
        <v>0</v>
      </c>
      <c r="BG15" s="312"/>
      <c r="BH15" s="312"/>
    </row>
    <row r="16" spans="1:67" ht="21.75" customHeight="1">
      <c r="A16" s="15">
        <f t="shared" si="6"/>
        <v>128</v>
      </c>
      <c r="B16" s="16" t="s">
        <v>41</v>
      </c>
      <c r="C16" s="136">
        <f>SUM(C8:C15)</f>
        <v>406</v>
      </c>
      <c r="D16" s="136">
        <f>SUM(D8:D15)</f>
        <v>247</v>
      </c>
      <c r="E16" s="227">
        <f t="shared" ref="E16:H16" si="55">SUM(E8:E15)</f>
        <v>30</v>
      </c>
      <c r="F16" s="227">
        <f t="shared" si="55"/>
        <v>15</v>
      </c>
      <c r="G16" s="136">
        <f t="shared" si="55"/>
        <v>1</v>
      </c>
      <c r="H16" s="136">
        <f t="shared" si="55"/>
        <v>0</v>
      </c>
      <c r="I16" s="138">
        <f t="shared" si="7"/>
        <v>7.389162561576355</v>
      </c>
      <c r="J16" s="138">
        <f t="shared" si="8"/>
        <v>6.0728744939271255</v>
      </c>
      <c r="K16" s="17">
        <f>SUM(K8:K15)</f>
        <v>20</v>
      </c>
      <c r="L16" s="17">
        <f t="shared" ref="L16:BF16" si="56">SUM(L8:L15)</f>
        <v>13</v>
      </c>
      <c r="M16" s="17">
        <f t="shared" si="56"/>
        <v>5</v>
      </c>
      <c r="N16" s="17">
        <f t="shared" si="56"/>
        <v>2</v>
      </c>
      <c r="O16" s="17">
        <f t="shared" si="56"/>
        <v>4</v>
      </c>
      <c r="P16" s="17">
        <f t="shared" si="56"/>
        <v>0</v>
      </c>
      <c r="Q16" s="17">
        <f t="shared" si="56"/>
        <v>1</v>
      </c>
      <c r="R16" s="17">
        <f t="shared" si="56"/>
        <v>0</v>
      </c>
      <c r="S16" s="17">
        <f t="shared" si="56"/>
        <v>0</v>
      </c>
      <c r="T16" s="17">
        <f t="shared" si="56"/>
        <v>0</v>
      </c>
      <c r="U16" s="17">
        <f t="shared" si="56"/>
        <v>0</v>
      </c>
      <c r="V16" s="17">
        <f t="shared" si="56"/>
        <v>0</v>
      </c>
      <c r="W16" s="17">
        <f t="shared" si="56"/>
        <v>0</v>
      </c>
      <c r="X16" s="17">
        <f t="shared" si="56"/>
        <v>0</v>
      </c>
      <c r="Y16" s="17">
        <f t="shared" si="56"/>
        <v>0</v>
      </c>
      <c r="Z16" s="17">
        <f t="shared" si="56"/>
        <v>0</v>
      </c>
      <c r="AA16" s="17">
        <f t="shared" si="56"/>
        <v>0</v>
      </c>
      <c r="AB16" s="17">
        <f t="shared" si="56"/>
        <v>0</v>
      </c>
      <c r="AC16" s="17">
        <f t="shared" si="56"/>
        <v>0</v>
      </c>
      <c r="AD16" s="17">
        <f t="shared" si="56"/>
        <v>0</v>
      </c>
      <c r="AE16" s="17">
        <f t="shared" si="56"/>
        <v>0</v>
      </c>
      <c r="AF16" s="17">
        <f t="shared" si="56"/>
        <v>0</v>
      </c>
      <c r="AG16" s="17">
        <f t="shared" si="56"/>
        <v>0</v>
      </c>
      <c r="AH16" s="17">
        <f t="shared" si="56"/>
        <v>0</v>
      </c>
      <c r="AI16" s="17">
        <f t="shared" si="56"/>
        <v>0</v>
      </c>
      <c r="AJ16" s="17">
        <f t="shared" si="56"/>
        <v>0</v>
      </c>
      <c r="AK16" s="17">
        <f t="shared" si="56"/>
        <v>0</v>
      </c>
      <c r="AL16" s="17">
        <f t="shared" si="56"/>
        <v>0</v>
      </c>
      <c r="AM16" s="17">
        <f t="shared" si="56"/>
        <v>0</v>
      </c>
      <c r="AN16" s="17">
        <f t="shared" si="56"/>
        <v>0</v>
      </c>
      <c r="AO16" s="17">
        <f t="shared" si="56"/>
        <v>0</v>
      </c>
      <c r="AP16" s="17">
        <f t="shared" si="56"/>
        <v>0</v>
      </c>
      <c r="AQ16" s="17">
        <f t="shared" si="56"/>
        <v>0</v>
      </c>
      <c r="AR16" s="17">
        <f t="shared" si="56"/>
        <v>0</v>
      </c>
      <c r="AS16" s="17">
        <f t="shared" si="56"/>
        <v>0</v>
      </c>
      <c r="AT16" s="17">
        <f t="shared" si="56"/>
        <v>0</v>
      </c>
      <c r="AU16" s="17">
        <f t="shared" si="56"/>
        <v>0</v>
      </c>
      <c r="AV16" s="17">
        <f t="shared" si="56"/>
        <v>0</v>
      </c>
      <c r="AW16" s="17">
        <f t="shared" si="56"/>
        <v>0</v>
      </c>
      <c r="AX16" s="17">
        <f t="shared" si="56"/>
        <v>0</v>
      </c>
      <c r="AY16" s="17">
        <f t="shared" si="56"/>
        <v>0</v>
      </c>
      <c r="AZ16" s="17">
        <f t="shared" si="56"/>
        <v>0</v>
      </c>
      <c r="BA16" s="17">
        <f t="shared" si="56"/>
        <v>0</v>
      </c>
      <c r="BB16" s="17">
        <f t="shared" si="56"/>
        <v>0</v>
      </c>
      <c r="BC16" s="17">
        <f t="shared" si="56"/>
        <v>0</v>
      </c>
      <c r="BD16" s="17">
        <f t="shared" si="56"/>
        <v>0</v>
      </c>
      <c r="BE16" s="17">
        <f t="shared" si="56"/>
        <v>0</v>
      </c>
      <c r="BF16" s="17">
        <f t="shared" si="56"/>
        <v>0</v>
      </c>
      <c r="BG16" s="17"/>
      <c r="BH16" s="17"/>
      <c r="BI16" s="152"/>
    </row>
    <row r="17" spans="1:61" ht="21.75" customHeight="1">
      <c r="A17" s="15">
        <f t="shared" si="6"/>
        <v>128</v>
      </c>
      <c r="B17" s="267" t="s">
        <v>926</v>
      </c>
      <c r="C17" s="268">
        <f>C16+D16</f>
        <v>653</v>
      </c>
      <c r="F17" s="231"/>
      <c r="I17" s="226" t="s">
        <v>48</v>
      </c>
      <c r="J17" s="226"/>
      <c r="K17" s="153">
        <f>K16</f>
        <v>20</v>
      </c>
      <c r="L17" s="153">
        <f t="shared" ref="L17" si="57">L16</f>
        <v>13</v>
      </c>
      <c r="M17" s="153">
        <f>M16*2</f>
        <v>10</v>
      </c>
      <c r="N17" s="153">
        <f>N16*2</f>
        <v>4</v>
      </c>
      <c r="O17" s="153">
        <f>O16*3</f>
        <v>12</v>
      </c>
      <c r="P17" s="153">
        <f>P16*3</f>
        <v>0</v>
      </c>
      <c r="Q17" s="153">
        <f>Q16*4</f>
        <v>4</v>
      </c>
      <c r="R17" s="153">
        <f>R16*4</f>
        <v>0</v>
      </c>
      <c r="S17" s="153">
        <f>S16*5</f>
        <v>0</v>
      </c>
      <c r="T17" s="153">
        <f>T16*5</f>
        <v>0</v>
      </c>
      <c r="U17" s="153">
        <f>U16*6</f>
        <v>0</v>
      </c>
      <c r="V17" s="153">
        <f>V16*6</f>
        <v>0</v>
      </c>
      <c r="W17" s="153">
        <f>W16*7</f>
        <v>0</v>
      </c>
      <c r="X17" s="153">
        <f>X16*7</f>
        <v>0</v>
      </c>
      <c r="Y17" s="153">
        <f>Y16*8</f>
        <v>0</v>
      </c>
      <c r="Z17" s="153">
        <f>Z16*8</f>
        <v>0</v>
      </c>
      <c r="AA17" s="153">
        <f>AA16*9</f>
        <v>0</v>
      </c>
      <c r="AB17" s="153">
        <f>AB16*9</f>
        <v>0</v>
      </c>
      <c r="AC17" s="153">
        <f>AC16*10</f>
        <v>0</v>
      </c>
      <c r="AD17" s="153">
        <f>AD16*10</f>
        <v>0</v>
      </c>
      <c r="AE17" s="153">
        <f>AE16*11</f>
        <v>0</v>
      </c>
      <c r="AF17" s="153">
        <f>AF16*11</f>
        <v>0</v>
      </c>
      <c r="AG17" s="153">
        <f>AG16*12</f>
        <v>0</v>
      </c>
      <c r="AH17" s="153">
        <f>AH16*12</f>
        <v>0</v>
      </c>
      <c r="AI17" s="153">
        <f>AI16*13</f>
        <v>0</v>
      </c>
      <c r="AJ17" s="153">
        <f>AJ16*13</f>
        <v>0</v>
      </c>
      <c r="AK17" s="153">
        <f>AK16*14</f>
        <v>0</v>
      </c>
      <c r="AL17" s="153">
        <f>AL16*14</f>
        <v>0</v>
      </c>
      <c r="AM17" s="153">
        <f>AM16*15</f>
        <v>0</v>
      </c>
      <c r="AN17" s="153">
        <f>AN16*15</f>
        <v>0</v>
      </c>
      <c r="AO17" s="153">
        <f>AO16*16</f>
        <v>0</v>
      </c>
      <c r="AP17" s="153">
        <f>AP16*16</f>
        <v>0</v>
      </c>
      <c r="AQ17" s="153">
        <f>AQ16*17</f>
        <v>0</v>
      </c>
      <c r="AR17" s="153">
        <f>AR16*17</f>
        <v>0</v>
      </c>
      <c r="AS17" s="153">
        <f>AS16*18</f>
        <v>0</v>
      </c>
      <c r="AT17" s="153">
        <f>AT16*18</f>
        <v>0</v>
      </c>
      <c r="AU17" s="153">
        <f>AU16*19</f>
        <v>0</v>
      </c>
      <c r="AV17" s="153">
        <f>AV16*19</f>
        <v>0</v>
      </c>
      <c r="AW17" s="153">
        <f>AW16*20</f>
        <v>0</v>
      </c>
      <c r="AX17" s="153">
        <f>AX16*20</f>
        <v>0</v>
      </c>
      <c r="AY17" s="153">
        <f>AY16*21</f>
        <v>0</v>
      </c>
      <c r="AZ17" s="153">
        <f>AZ16*21</f>
        <v>0</v>
      </c>
      <c r="BA17" s="153">
        <f>BA16*22</f>
        <v>0</v>
      </c>
      <c r="BB17" s="153">
        <f>BB16*22</f>
        <v>0</v>
      </c>
      <c r="BC17" s="153">
        <f>BC16*23</f>
        <v>0</v>
      </c>
      <c r="BD17" s="153">
        <f>BD16*23</f>
        <v>0</v>
      </c>
      <c r="BE17" s="153">
        <f>BE16*24</f>
        <v>0</v>
      </c>
      <c r="BF17" s="153">
        <f>BF16*24</f>
        <v>0</v>
      </c>
      <c r="BG17" s="153"/>
      <c r="BH17" s="153"/>
      <c r="BI17" s="154">
        <f>SUM(K17:BH17)</f>
        <v>63</v>
      </c>
    </row>
    <row r="18" spans="1:61" ht="21.75" customHeight="1">
      <c r="A18" s="15">
        <f t="shared" si="6"/>
        <v>128</v>
      </c>
      <c r="B18" s="18" t="str">
        <f>IF($BI$18='2_4_кл'!F32+'2_4_кл'!H32, "пройдена сверка лист 1 и 2+3", "требуется проверка!")</f>
        <v>пройдена сверка лист 1 и 2+3</v>
      </c>
      <c r="C18" s="18"/>
      <c r="E18" s="225">
        <f>E8</f>
        <v>0</v>
      </c>
      <c r="F18" s="225">
        <f>F8</f>
        <v>0</v>
      </c>
      <c r="I18" s="223" t="s">
        <v>166</v>
      </c>
      <c r="J18" s="224"/>
      <c r="K18" s="155">
        <f>K8</f>
        <v>0</v>
      </c>
      <c r="L18" s="155">
        <f t="shared" ref="L18" si="58">L8</f>
        <v>0</v>
      </c>
      <c r="M18" s="155">
        <f>M8*2</f>
        <v>0</v>
      </c>
      <c r="N18" s="155">
        <f>N8*2</f>
        <v>0</v>
      </c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4">
        <f t="shared" ref="BI18:BI20" si="59">SUM(K18:BH18)</f>
        <v>0</v>
      </c>
    </row>
    <row r="19" spans="1:61" ht="21.75" customHeight="1">
      <c r="A19" s="15">
        <f t="shared" si="6"/>
        <v>128</v>
      </c>
      <c r="B19" s="18" t="str">
        <f>IF($BI$19='3_5-9_кл'!F51+'3_5-9_кл'!H51, "пройдена сверка лист 1 и 2+3", "требуется проверка!")</f>
        <v>пройдена сверка лист 1 и 2+3</v>
      </c>
      <c r="C19" s="24"/>
      <c r="E19" s="230">
        <f>SUM(E9:E13)</f>
        <v>21</v>
      </c>
      <c r="F19" s="230">
        <f>SUM(F9:F13)</f>
        <v>13</v>
      </c>
      <c r="I19" s="228" t="s">
        <v>167</v>
      </c>
      <c r="J19" s="229"/>
      <c r="K19" s="155">
        <f>SUM(K9:K13)</f>
        <v>15</v>
      </c>
      <c r="L19" s="155">
        <f t="shared" ref="L19" si="60">SUM(L9:L13)</f>
        <v>11</v>
      </c>
      <c r="M19" s="155">
        <f>SUM(M9:M13)*2</f>
        <v>6</v>
      </c>
      <c r="N19" s="155">
        <f>SUM(N9:N13)*2</f>
        <v>4</v>
      </c>
      <c r="O19" s="155">
        <f>SUM(O9:O13)*3</f>
        <v>9</v>
      </c>
      <c r="P19" s="155">
        <f>SUM(P9:P13)*3</f>
        <v>0</v>
      </c>
      <c r="Q19" s="155">
        <f>SUM(Q9:Q13)*4</f>
        <v>0</v>
      </c>
      <c r="R19" s="155">
        <f>SUM(R9:R13)*4</f>
        <v>0</v>
      </c>
      <c r="S19" s="155">
        <f>SUM(S9:S13)*5</f>
        <v>0</v>
      </c>
      <c r="T19" s="155">
        <f>SUM(T9:T13)*5</f>
        <v>0</v>
      </c>
      <c r="U19" s="155">
        <f>SUM(U9:U13)*6</f>
        <v>0</v>
      </c>
      <c r="V19" s="155">
        <f>SUM(V9:V13)*6</f>
        <v>0</v>
      </c>
      <c r="W19" s="155">
        <f>SUM(W9:W13)*7</f>
        <v>0</v>
      </c>
      <c r="X19" s="155">
        <f>SUM(X9:X13)*7</f>
        <v>0</v>
      </c>
      <c r="Y19" s="155">
        <f>SUM(Y9:Y13)*8</f>
        <v>0</v>
      </c>
      <c r="Z19" s="155">
        <f>SUM(Z9:Z13)*8</f>
        <v>0</v>
      </c>
      <c r="AA19" s="155">
        <f>SUM(AA9:AA13)*9</f>
        <v>0</v>
      </c>
      <c r="AB19" s="155">
        <f>SUM(AB9:AB13)*9</f>
        <v>0</v>
      </c>
      <c r="AC19" s="155">
        <f>SUM(AC9:AC13)*10</f>
        <v>0</v>
      </c>
      <c r="AD19" s="155">
        <f>SUM(AD9:AD13)*10</f>
        <v>0</v>
      </c>
      <c r="AE19" s="155">
        <f>SUM(AE9:AE13)*11</f>
        <v>0</v>
      </c>
      <c r="AF19" s="155">
        <f>SUM(AF9:AF13)*11</f>
        <v>0</v>
      </c>
      <c r="AG19" s="155">
        <f>SUM(AG9:AG13)*12</f>
        <v>0</v>
      </c>
      <c r="AH19" s="155">
        <f>SUM(AH9:AH13)*12</f>
        <v>0</v>
      </c>
      <c r="AI19" s="155">
        <f>SUM(AI9:AI13)*13</f>
        <v>0</v>
      </c>
      <c r="AJ19" s="155">
        <f>SUM(AJ9:AJ13)*13</f>
        <v>0</v>
      </c>
      <c r="AK19" s="155">
        <f>SUM(AK9:AK13)*14</f>
        <v>0</v>
      </c>
      <c r="AL19" s="155">
        <f>SUM(AL9:AL13)*14</f>
        <v>0</v>
      </c>
      <c r="AM19" s="155">
        <f>SUM(AM9:AM13)*15</f>
        <v>0</v>
      </c>
      <c r="AN19" s="155">
        <f>SUM(AN9:AN13)*15</f>
        <v>0</v>
      </c>
      <c r="AO19" s="155">
        <f>SUM(AO9:AO13)*16</f>
        <v>0</v>
      </c>
      <c r="AP19" s="155">
        <f>SUM(AP9:AP13)*16</f>
        <v>0</v>
      </c>
      <c r="AQ19" s="155">
        <f>SUM(AQ9:AQ13)*17</f>
        <v>0</v>
      </c>
      <c r="AR19" s="155">
        <f>SUM(AR9:AR13)*17</f>
        <v>0</v>
      </c>
      <c r="AS19" s="155">
        <f>SUM(AS9:AS13)*18</f>
        <v>0</v>
      </c>
      <c r="AT19" s="155">
        <f>SUM(AT9:AT13)*18</f>
        <v>0</v>
      </c>
      <c r="AU19" s="155">
        <f>SUM(AU9:AU13)*19</f>
        <v>0</v>
      </c>
      <c r="AV19" s="155">
        <f>SUM(AV9:AV13)*19</f>
        <v>0</v>
      </c>
      <c r="AW19" s="155">
        <f>SUM(AW9:AW13)*20</f>
        <v>0</v>
      </c>
      <c r="AX19" s="155">
        <f>SUM(AX9:AX13)*20</f>
        <v>0</v>
      </c>
      <c r="AY19" s="155">
        <f>SUM(AY9:AY13)*21</f>
        <v>0</v>
      </c>
      <c r="AZ19" s="155">
        <f>SUM(AZ9:AZ13)*21</f>
        <v>0</v>
      </c>
      <c r="BA19" s="155">
        <f>SUM(BA9:BA13)*22</f>
        <v>0</v>
      </c>
      <c r="BB19" s="155">
        <f>SUM(BB9:BB13)*22</f>
        <v>0</v>
      </c>
      <c r="BC19" s="155">
        <f>SUM(BC9:BC13)*23</f>
        <v>0</v>
      </c>
      <c r="BD19" s="155">
        <f>SUM(BD9:BD13)*23</f>
        <v>0</v>
      </c>
      <c r="BE19" s="155">
        <f>SUM(BE9:BE13)*24</f>
        <v>0</v>
      </c>
      <c r="BF19" s="155">
        <f>SUM(BF9:BF13)*24</f>
        <v>0</v>
      </c>
      <c r="BG19" s="155"/>
      <c r="BH19" s="155"/>
      <c r="BI19" s="154">
        <f t="shared" si="59"/>
        <v>45</v>
      </c>
    </row>
    <row r="20" spans="1:61" ht="21.75" customHeight="1">
      <c r="A20" s="15">
        <f t="shared" si="6"/>
        <v>128</v>
      </c>
      <c r="B20" s="18" t="str">
        <f>IF($BI$20='3_10-11_кл'!F51+'3_10-11_кл'!H51, "пройдена сверка лист 1 и 2+3", "требуется проверка!")</f>
        <v>пройдена сверка лист 1 и 2+3</v>
      </c>
      <c r="C20" s="24"/>
      <c r="E20" s="225">
        <f>SUM(E14:E15)</f>
        <v>9</v>
      </c>
      <c r="F20" s="225">
        <f>SUM(F14:F15)</f>
        <v>2</v>
      </c>
      <c r="I20" s="223" t="s">
        <v>168</v>
      </c>
      <c r="J20" s="224"/>
      <c r="K20" s="155">
        <f>SUM(K14:K15)</f>
        <v>5</v>
      </c>
      <c r="L20" s="155">
        <f t="shared" ref="L20" si="61">SUM(L14:L15)</f>
        <v>2</v>
      </c>
      <c r="M20" s="155">
        <f>SUM(M14:M15)*2</f>
        <v>4</v>
      </c>
      <c r="N20" s="155">
        <f>SUM(N14:N15)*2</f>
        <v>0</v>
      </c>
      <c r="O20" s="155">
        <f>SUM(O14:O15)*3</f>
        <v>3</v>
      </c>
      <c r="P20" s="155">
        <f>SUM(P14:P15)*3</f>
        <v>0</v>
      </c>
      <c r="Q20" s="155">
        <f>SUM(Q14:Q15)*4</f>
        <v>4</v>
      </c>
      <c r="R20" s="155">
        <f>SUM(R14:R15)*4</f>
        <v>0</v>
      </c>
      <c r="S20" s="155">
        <f>SUM(S14:S15)*5</f>
        <v>0</v>
      </c>
      <c r="T20" s="155">
        <f>SUM(T14:T15)*5</f>
        <v>0</v>
      </c>
      <c r="U20" s="155">
        <f>SUM(U14:U15)*6</f>
        <v>0</v>
      </c>
      <c r="V20" s="155">
        <f>SUM(V14:V15)*6</f>
        <v>0</v>
      </c>
      <c r="W20" s="155">
        <f>SUM(W14:W15)*7</f>
        <v>0</v>
      </c>
      <c r="X20" s="155">
        <f>SUM(X14:X15)*7</f>
        <v>0</v>
      </c>
      <c r="Y20" s="155">
        <f>SUM(Y14:Y15)*8</f>
        <v>0</v>
      </c>
      <c r="Z20" s="155">
        <f>SUM(Z14:Z15)*8</f>
        <v>0</v>
      </c>
      <c r="AA20" s="155">
        <f>SUM(AA14:AA15)*9</f>
        <v>0</v>
      </c>
      <c r="AB20" s="155">
        <f>SUM(AB14:AB15)*9</f>
        <v>0</v>
      </c>
      <c r="AC20" s="155">
        <f>SUM(AC14:AC15)*10</f>
        <v>0</v>
      </c>
      <c r="AD20" s="155">
        <f>SUM(AD14:AD15)*10</f>
        <v>0</v>
      </c>
      <c r="AE20" s="155">
        <f>SUM(AE14:AE15)*11</f>
        <v>0</v>
      </c>
      <c r="AF20" s="155">
        <f>SUM(AF14:AF15)*11</f>
        <v>0</v>
      </c>
      <c r="AG20" s="155">
        <f>SUM(AG14:AG15)*12</f>
        <v>0</v>
      </c>
      <c r="AH20" s="155">
        <f>SUM(AH14:AH15)*12</f>
        <v>0</v>
      </c>
      <c r="AI20" s="155">
        <f>SUM(AI14:AI15)*13</f>
        <v>0</v>
      </c>
      <c r="AJ20" s="155">
        <f>SUM(AJ14:AJ15)*13</f>
        <v>0</v>
      </c>
      <c r="AK20" s="155">
        <f>SUM(AK14:AK15)*14</f>
        <v>0</v>
      </c>
      <c r="AL20" s="155">
        <f>SUM(AL14:AL15)*14</f>
        <v>0</v>
      </c>
      <c r="AM20" s="155">
        <f>SUM(AM14:AM15)*15</f>
        <v>0</v>
      </c>
      <c r="AN20" s="155">
        <f>SUM(AN14:AN15)*15</f>
        <v>0</v>
      </c>
      <c r="AO20" s="155">
        <f>SUM(AO14:AO15)*16</f>
        <v>0</v>
      </c>
      <c r="AP20" s="155">
        <f>SUM(AP14:AP15)*16</f>
        <v>0</v>
      </c>
      <c r="AQ20" s="155">
        <f>SUM(AQ14:AQ15)*17</f>
        <v>0</v>
      </c>
      <c r="AR20" s="155">
        <f>SUM(AR14:AR15)*17</f>
        <v>0</v>
      </c>
      <c r="AS20" s="155">
        <f>SUM(AS14:AS15)*18</f>
        <v>0</v>
      </c>
      <c r="AT20" s="155">
        <f>SUM(AT14:AT15)*18</f>
        <v>0</v>
      </c>
      <c r="AU20" s="155">
        <f>SUM(AU14:AU15)*19</f>
        <v>0</v>
      </c>
      <c r="AV20" s="155">
        <f>SUM(AV14:AV15)*19</f>
        <v>0</v>
      </c>
      <c r="AW20" s="155">
        <f>SUM(AW14:AW15)*20</f>
        <v>0</v>
      </c>
      <c r="AX20" s="155">
        <f>SUM(AX14:AX15)*20</f>
        <v>0</v>
      </c>
      <c r="AY20" s="155">
        <f>SUM(AY14:AY15)*21</f>
        <v>0</v>
      </c>
      <c r="AZ20" s="155">
        <f>SUM(AZ14:AZ15)*21</f>
        <v>0</v>
      </c>
      <c r="BA20" s="155">
        <f>SUM(BA14:BA15)*22</f>
        <v>0</v>
      </c>
      <c r="BB20" s="155">
        <f>SUM(BB14:BB15)*22</f>
        <v>0</v>
      </c>
      <c r="BC20" s="155">
        <f>SUM(BC14:BC15)*23</f>
        <v>0</v>
      </c>
      <c r="BD20" s="155">
        <f>SUM(BD14:BD15)*23</f>
        <v>0</v>
      </c>
      <c r="BE20" s="155">
        <f>SUM(BE14:BE15)*24</f>
        <v>0</v>
      </c>
      <c r="BF20" s="155">
        <f>SUM(BF14:BF15)*24</f>
        <v>0</v>
      </c>
      <c r="BG20" s="155"/>
      <c r="BH20" s="155"/>
      <c r="BI20" s="154">
        <f t="shared" si="59"/>
        <v>18</v>
      </c>
    </row>
    <row r="21" spans="1:61" ht="15.75">
      <c r="A21" s="304"/>
      <c r="B21" s="24"/>
      <c r="C21" s="24"/>
      <c r="D21" s="24"/>
      <c r="E21" s="24"/>
      <c r="F21" s="24"/>
    </row>
    <row r="22" spans="1:61" ht="15.75">
      <c r="A22" s="304"/>
      <c r="B22" s="24"/>
      <c r="C22" s="24"/>
      <c r="D22" s="24"/>
      <c r="E22" s="24"/>
      <c r="F22" s="24"/>
    </row>
    <row r="23" spans="1:61" ht="15.75">
      <c r="A23" s="304"/>
      <c r="B23" s="24"/>
      <c r="C23" s="24"/>
      <c r="D23" s="24"/>
      <c r="E23" s="24"/>
      <c r="F23" s="24"/>
    </row>
    <row r="25" spans="1:61" ht="18" customHeight="1">
      <c r="B25" s="305" t="s">
        <v>126</v>
      </c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6"/>
    </row>
    <row r="27" spans="1:61" ht="37.5" customHeight="1">
      <c r="B27" s="307" t="s">
        <v>115</v>
      </c>
      <c r="C27" s="307"/>
      <c r="D27" s="308"/>
      <c r="E27" s="308"/>
      <c r="F27" s="308"/>
      <c r="G27" s="363" t="s">
        <v>1624</v>
      </c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X27" s="36" t="s">
        <v>667</v>
      </c>
    </row>
    <row r="28" spans="1:61" ht="37.5" customHeight="1">
      <c r="B28" s="307" t="s">
        <v>116</v>
      </c>
      <c r="C28" s="307"/>
      <c r="D28" s="308"/>
      <c r="E28" s="308"/>
      <c r="F28" s="308"/>
      <c r="G28" s="363">
        <v>89092680811</v>
      </c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X28" s="36" t="s">
        <v>667</v>
      </c>
    </row>
    <row r="29" spans="1:61">
      <c r="B29" s="309"/>
      <c r="C29" s="309"/>
    </row>
  </sheetData>
  <sheetProtection algorithmName="SHA-512" hashValue="x2ZX7GjR5JLCn+1Gks94bE8/e8kJi6kUmtpBpgrNw+TVoCMgRejCEUbnRBLMmkSmYevJZnImD0OiVaS23CvVaQ==" saltValue="TWx2WCidYIvMUiM4KzG3Iw==" spinCount="100000" sheet="1" formatCells="0" formatColumns="0" formatRows="0"/>
  <mergeCells count="30">
    <mergeCell ref="G27:V27"/>
    <mergeCell ref="G28:V28"/>
    <mergeCell ref="M6:N6"/>
    <mergeCell ref="O6:P6"/>
    <mergeCell ref="Q6:R6"/>
    <mergeCell ref="S6:T6"/>
    <mergeCell ref="U6:V6"/>
    <mergeCell ref="W6:X6"/>
    <mergeCell ref="AQ6:AR6"/>
    <mergeCell ref="Y6:Z6"/>
    <mergeCell ref="AA6:AB6"/>
    <mergeCell ref="AC6:AD6"/>
    <mergeCell ref="AE6:AF6"/>
    <mergeCell ref="AG6:AH6"/>
    <mergeCell ref="BC6:BD6"/>
    <mergeCell ref="BE6:BF6"/>
    <mergeCell ref="BG6:BH6"/>
    <mergeCell ref="K6:L6"/>
    <mergeCell ref="E6:F6"/>
    <mergeCell ref="G6:H6"/>
    <mergeCell ref="I6:J6"/>
    <mergeCell ref="AS6:AT6"/>
    <mergeCell ref="AU6:AV6"/>
    <mergeCell ref="AW6:AX6"/>
    <mergeCell ref="AY6:AZ6"/>
    <mergeCell ref="BA6:BB6"/>
    <mergeCell ref="AI6:AJ6"/>
    <mergeCell ref="AK6:AL6"/>
    <mergeCell ref="AM6:AN6"/>
    <mergeCell ref="AO6:AP6"/>
  </mergeCells>
  <conditionalFormatting sqref="B18:C23">
    <cfRule type="containsText" dxfId="30" priority="1" operator="containsText" text="требуется">
      <formula>NOT(ISERROR(SEARCH("требуется",B18)))</formula>
    </cfRule>
  </conditionalFormatting>
  <dataValidations count="1">
    <dataValidation type="list" allowBlank="1" showInputMessage="1" showErrorMessage="1" sqref="M1">
      <formula1>etap</formula1>
    </dataValidation>
  </dataValidations>
  <pageMargins left="0.31496062992125984" right="0.11811023622047245" top="0.35433070866141736" bottom="0.15748031496062992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Z35"/>
  <sheetViews>
    <sheetView topLeftCell="A10" workbookViewId="0">
      <selection activeCell="G21" sqref="G21"/>
    </sheetView>
  </sheetViews>
  <sheetFormatPr defaultRowHeight="15"/>
  <cols>
    <col min="1" max="1" width="10" style="11" bestFit="1" customWidth="1"/>
    <col min="2" max="2" width="15.28515625" style="11" customWidth="1"/>
    <col min="3" max="3" width="10" style="11" customWidth="1"/>
    <col min="4" max="4" width="20.42578125" style="11" customWidth="1"/>
    <col min="5" max="5" width="19.7109375" style="11" customWidth="1"/>
    <col min="6" max="6" width="15.7109375" style="11" customWidth="1"/>
    <col min="7" max="7" width="11.140625" style="11" customWidth="1"/>
    <col min="8" max="8" width="8.85546875" style="11" customWidth="1"/>
    <col min="9" max="9" width="10.7109375" style="11" bestFit="1" customWidth="1"/>
    <col min="10" max="10" width="16.42578125" style="11" customWidth="1"/>
    <col min="11" max="11" width="13.42578125" style="11" customWidth="1"/>
    <col min="12" max="12" width="15.42578125" style="11" customWidth="1"/>
    <col min="13" max="18" width="13.42578125" style="11" customWidth="1"/>
    <col min="19" max="19" width="11.140625" style="11" bestFit="1" customWidth="1"/>
    <col min="20" max="20" width="9.85546875" style="11" bestFit="1" customWidth="1"/>
    <col min="21" max="21" width="10.28515625" style="11" customWidth="1"/>
    <col min="22" max="16384" width="9.140625" style="11"/>
  </cols>
  <sheetData>
    <row r="1" spans="1:26" s="22" customFormat="1" ht="31.5" customHeight="1">
      <c r="A1" s="7" t="s">
        <v>61</v>
      </c>
      <c r="B1" s="164">
        <f>'1'!$B$1</f>
        <v>128</v>
      </c>
      <c r="C1" s="103"/>
      <c r="D1" s="103"/>
      <c r="E1" s="103"/>
      <c r="F1" s="102" t="str">
        <f>VLOOKUP(B1,msu,2,0)</f>
        <v>Оленинский муниципальный округ</v>
      </c>
      <c r="G1" s="8"/>
      <c r="H1" s="8"/>
      <c r="I1" s="8"/>
      <c r="J1" s="9"/>
      <c r="K1" s="9"/>
      <c r="L1" s="139" t="str">
        <f>'1'!$M$1</f>
        <v>муниципальный этап</v>
      </c>
      <c r="M1" s="101"/>
      <c r="N1" s="101"/>
      <c r="O1" s="101"/>
      <c r="P1" s="101"/>
      <c r="R1" s="146"/>
      <c r="S1" s="146"/>
      <c r="T1" s="146"/>
      <c r="U1" s="146"/>
    </row>
    <row r="2" spans="1:26" s="22" customFormat="1" ht="15.75">
      <c r="A2" s="7"/>
      <c r="B2" s="25" t="s">
        <v>62</v>
      </c>
      <c r="C2" s="104"/>
      <c r="D2" s="104"/>
      <c r="E2" s="104"/>
      <c r="L2" s="25" t="s">
        <v>62</v>
      </c>
      <c r="N2" s="100"/>
      <c r="O2" s="100"/>
      <c r="P2" s="24"/>
      <c r="R2" s="146"/>
      <c r="S2" s="146"/>
    </row>
    <row r="3" spans="1:26" s="32" customFormat="1" ht="18.75">
      <c r="A3" s="105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6" s="32" customFormat="1" ht="18.75">
      <c r="A4" s="105" t="s">
        <v>160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6" spans="1:26" s="36" customFormat="1" ht="43.5" customHeight="1">
      <c r="A6" s="112" t="s">
        <v>154</v>
      </c>
      <c r="B6" s="113"/>
      <c r="C6" s="113"/>
      <c r="D6" s="113"/>
      <c r="E6" s="113"/>
      <c r="F6" s="113"/>
      <c r="G6" s="6">
        <v>17</v>
      </c>
      <c r="H6" s="36" t="s">
        <v>667</v>
      </c>
      <c r="S6" s="39"/>
    </row>
    <row r="7" spans="1:26" s="36" customFormat="1" ht="27" customHeight="1">
      <c r="A7" s="111" t="s">
        <v>156</v>
      </c>
      <c r="G7" s="6">
        <v>0</v>
      </c>
      <c r="H7" s="36" t="s">
        <v>667</v>
      </c>
      <c r="S7" s="39"/>
    </row>
    <row r="8" spans="1:26" s="36" customFormat="1" ht="15.75">
      <c r="A8" s="114"/>
      <c r="B8" s="39"/>
      <c r="C8" s="39"/>
      <c r="D8" s="39"/>
      <c r="E8" s="39"/>
      <c r="F8" s="39"/>
      <c r="G8" s="292"/>
      <c r="H8" s="39"/>
      <c r="S8" s="39"/>
    </row>
    <row r="9" spans="1:26" s="36" customFormat="1" ht="15.75">
      <c r="A9" s="114"/>
      <c r="B9" s="39"/>
      <c r="C9" s="39"/>
      <c r="D9" s="39"/>
      <c r="E9" s="39"/>
      <c r="F9" s="39"/>
      <c r="G9" s="72"/>
      <c r="H9" s="39"/>
    </row>
    <row r="10" spans="1:26" s="36" customFormat="1" ht="15.75">
      <c r="B10" s="34"/>
      <c r="C10" s="40" t="s">
        <v>57</v>
      </c>
      <c r="D10" s="34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1:26" s="36" customFormat="1" ht="15.75">
      <c r="B11" s="34"/>
      <c r="E11" s="41" t="s">
        <v>55</v>
      </c>
      <c r="F11" s="41" t="s">
        <v>54</v>
      </c>
      <c r="G11" s="41" t="s">
        <v>58</v>
      </c>
      <c r="I11" s="83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s="36" customFormat="1" ht="15.75">
      <c r="A12" s="163" t="s">
        <v>668</v>
      </c>
      <c r="B12" s="34"/>
      <c r="C12" s="165" t="s">
        <v>195</v>
      </c>
      <c r="E12" s="2">
        <v>170</v>
      </c>
      <c r="F12" s="2">
        <v>89</v>
      </c>
      <c r="G12" s="42">
        <f>SUM(E12:F12)</f>
        <v>259</v>
      </c>
      <c r="I12" s="83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s="36" customFormat="1" ht="15.75">
      <c r="A13" s="163" t="s">
        <v>668</v>
      </c>
      <c r="C13" s="165" t="s">
        <v>89</v>
      </c>
      <c r="E13" s="2">
        <v>59</v>
      </c>
      <c r="F13" s="2">
        <v>34</v>
      </c>
      <c r="G13" s="117">
        <f>SUM(E13:F13)</f>
        <v>93</v>
      </c>
      <c r="I13" s="75" t="s">
        <v>157</v>
      </c>
      <c r="K13" s="18" t="str">
        <f>IF(G13='1'!C8+'1'!D8,"пройдена сверка лист 1 и 2", "требуется проверка")</f>
        <v>пройдена сверка лист 1 и 2</v>
      </c>
      <c r="N13" s="39"/>
      <c r="O13" s="39"/>
      <c r="P13" s="39"/>
      <c r="Q13" s="24"/>
      <c r="R13" s="24"/>
      <c r="S13" s="88"/>
      <c r="T13" s="71"/>
      <c r="U13" s="71"/>
      <c r="V13" s="71"/>
      <c r="W13" s="39"/>
      <c r="X13" s="39"/>
      <c r="Y13" s="39"/>
      <c r="Z13" s="39"/>
    </row>
    <row r="14" spans="1:26" s="36" customFormat="1" ht="15.75">
      <c r="A14" s="37"/>
      <c r="E14" s="140"/>
      <c r="F14" s="140"/>
      <c r="G14" s="42">
        <f>SUM(E14:F14)</f>
        <v>0</v>
      </c>
      <c r="I14" s="71"/>
      <c r="K14" s="72"/>
      <c r="M14" s="24"/>
      <c r="N14" s="39"/>
      <c r="O14" s="39"/>
      <c r="P14" s="39"/>
      <c r="Q14" s="24"/>
      <c r="R14" s="24"/>
      <c r="S14" s="88"/>
      <c r="T14" s="72"/>
      <c r="U14" s="72"/>
      <c r="V14" s="72"/>
      <c r="W14" s="39"/>
      <c r="X14" s="39"/>
      <c r="Y14" s="39"/>
      <c r="Z14" s="39"/>
    </row>
    <row r="15" spans="1:26" s="36" customFormat="1" ht="15.75">
      <c r="A15" s="79"/>
      <c r="E15" s="140"/>
      <c r="F15" s="140"/>
      <c r="G15" s="42">
        <f>SUM(E15:F15)</f>
        <v>0</v>
      </c>
      <c r="I15" s="71"/>
      <c r="K15" s="72"/>
      <c r="M15" s="24"/>
      <c r="N15" s="39"/>
      <c r="O15" s="39"/>
      <c r="P15" s="39"/>
      <c r="Q15" s="24"/>
      <c r="R15" s="24"/>
      <c r="S15" s="88"/>
      <c r="T15" s="72"/>
      <c r="U15" s="72"/>
      <c r="V15" s="72"/>
      <c r="W15" s="39"/>
      <c r="X15" s="39"/>
    </row>
    <row r="16" spans="1:26" s="36" customFormat="1" ht="15.75">
      <c r="A16" s="115" t="s">
        <v>155</v>
      </c>
      <c r="B16" s="89"/>
      <c r="C16" s="89"/>
      <c r="D16" s="89"/>
      <c r="E16" s="140"/>
      <c r="F16" s="140"/>
      <c r="G16" s="80"/>
      <c r="N16" s="39"/>
      <c r="O16" s="39"/>
      <c r="P16" s="39"/>
      <c r="Q16" s="24"/>
      <c r="R16" s="24"/>
      <c r="S16" s="88"/>
      <c r="T16" s="72"/>
      <c r="U16" s="72"/>
      <c r="V16" s="72"/>
      <c r="W16" s="39"/>
      <c r="X16" s="39"/>
    </row>
    <row r="17" spans="1:24" s="36" customFormat="1" ht="15.75">
      <c r="A17" s="89"/>
      <c r="B17" s="89"/>
      <c r="C17" s="90" t="s">
        <v>196</v>
      </c>
      <c r="D17" s="89"/>
      <c r="E17" s="161">
        <f>COUNTIFS(klass,4,city,"да",kolvo,"&gt;1")</f>
        <v>0</v>
      </c>
      <c r="F17" s="161">
        <f>COUNTIFS(klass,4,vill,"да",kolvo,"&gt;1")</f>
        <v>0</v>
      </c>
      <c r="G17" s="117">
        <f>SUM(E17:F17)</f>
        <v>0</v>
      </c>
      <c r="I17" s="75" t="s">
        <v>157</v>
      </c>
      <c r="K17" s="18" t="str">
        <f>IF(G17=SUM('1'!M8:BH8),"пройдена сверка лист 1 и 2", "требуется проверка")</f>
        <v>пройдена сверка лист 1 и 2</v>
      </c>
      <c r="N17" s="39"/>
      <c r="O17" s="39"/>
      <c r="P17" s="39"/>
      <c r="Q17" s="24"/>
      <c r="R17" s="24"/>
      <c r="S17" s="88"/>
      <c r="T17" s="72"/>
      <c r="U17" s="72"/>
      <c r="V17" s="72"/>
      <c r="W17" s="39"/>
      <c r="X17" s="39"/>
    </row>
    <row r="18" spans="1:24" s="36" customFormat="1" ht="15.75">
      <c r="A18" s="89"/>
      <c r="B18" s="90"/>
      <c r="C18" s="89"/>
      <c r="D18" s="89"/>
      <c r="E18" s="140"/>
      <c r="F18" s="140"/>
      <c r="G18" s="42">
        <f>SUM(E18:F18)</f>
        <v>0</v>
      </c>
      <c r="N18" s="39"/>
      <c r="O18" s="39"/>
      <c r="P18" s="39"/>
      <c r="Q18" s="24"/>
      <c r="R18" s="24"/>
      <c r="S18" s="88"/>
      <c r="T18" s="72"/>
      <c r="U18" s="72"/>
      <c r="V18" s="72"/>
      <c r="W18" s="39"/>
      <c r="X18" s="39"/>
    </row>
    <row r="19" spans="1:24" s="36" customFormat="1" ht="15.75">
      <c r="A19" s="92"/>
      <c r="B19" s="92"/>
      <c r="C19" s="92"/>
      <c r="D19" s="89"/>
      <c r="E19" s="140"/>
      <c r="F19" s="140"/>
      <c r="G19" s="42">
        <f>SUM(E19:F19)</f>
        <v>0</v>
      </c>
      <c r="N19" s="23"/>
      <c r="O19" s="39"/>
      <c r="P19" s="39"/>
      <c r="Q19" s="24"/>
      <c r="R19" s="24"/>
      <c r="S19" s="88"/>
      <c r="T19" s="72"/>
      <c r="U19" s="72"/>
      <c r="V19" s="72"/>
      <c r="W19" s="39"/>
      <c r="X19" s="39"/>
    </row>
    <row r="20" spans="1:24" s="36" customFormat="1" ht="15.75">
      <c r="A20" s="116" t="s">
        <v>59</v>
      </c>
      <c r="C20" s="43"/>
      <c r="E20" s="140"/>
      <c r="F20" s="140"/>
      <c r="G20" s="80"/>
      <c r="N20" s="39"/>
      <c r="O20" s="39"/>
      <c r="P20" s="72"/>
      <c r="Q20" s="72"/>
      <c r="R20" s="72"/>
      <c r="S20" s="72"/>
      <c r="T20" s="72"/>
      <c r="U20" s="72"/>
      <c r="V20" s="72"/>
      <c r="W20" s="39"/>
      <c r="X20" s="39"/>
    </row>
    <row r="21" spans="1:24" s="36" customFormat="1" ht="15.75">
      <c r="A21" s="163" t="s">
        <v>668</v>
      </c>
      <c r="C21" s="165" t="s">
        <v>196</v>
      </c>
      <c r="D21" s="72"/>
      <c r="E21" s="2">
        <v>0</v>
      </c>
      <c r="F21" s="2">
        <v>0</v>
      </c>
      <c r="G21" s="42">
        <f>SUM(E21:F21)</f>
        <v>0</v>
      </c>
      <c r="I21" s="43"/>
      <c r="N21" s="39"/>
      <c r="O21" s="39"/>
      <c r="P21" s="72"/>
      <c r="Q21" s="72"/>
      <c r="R21" s="72"/>
      <c r="S21" s="72"/>
      <c r="T21" s="72"/>
      <c r="U21" s="72"/>
      <c r="V21" s="72"/>
      <c r="W21" s="39"/>
      <c r="X21" s="39"/>
    </row>
    <row r="22" spans="1:24" s="36" customFormat="1" ht="15.75">
      <c r="A22" s="37"/>
      <c r="E22" s="140"/>
      <c r="F22" s="140"/>
      <c r="G22" s="42">
        <f>SUM(E22:F22)</f>
        <v>0</v>
      </c>
      <c r="I22" s="43"/>
      <c r="P22" s="43"/>
      <c r="Q22" s="43"/>
      <c r="R22" s="43"/>
      <c r="S22" s="43"/>
      <c r="T22" s="43"/>
      <c r="U22" s="43"/>
      <c r="V22" s="43"/>
      <c r="W22" s="39"/>
    </row>
    <row r="23" spans="1:24" s="36" customFormat="1" ht="15.75">
      <c r="A23" s="99"/>
      <c r="B23" s="99"/>
      <c r="E23" s="140"/>
      <c r="F23" s="140"/>
      <c r="G23" s="42">
        <f>SUM(E23:F23)</f>
        <v>0</v>
      </c>
      <c r="I23" s="43"/>
      <c r="P23" s="43"/>
      <c r="Q23" s="43"/>
      <c r="R23" s="43"/>
      <c r="S23" s="43"/>
      <c r="T23" s="43"/>
      <c r="U23" s="43"/>
      <c r="V23" s="43"/>
      <c r="W23" s="39"/>
    </row>
    <row r="24" spans="1:24">
      <c r="A24" s="99"/>
    </row>
    <row r="25" spans="1:24" s="26" customFormat="1" ht="18.75"/>
    <row r="26" spans="1:24" ht="63.75" customHeight="1">
      <c r="A26" s="26"/>
      <c r="C26" s="314" t="s">
        <v>189</v>
      </c>
      <c r="D26" s="315"/>
      <c r="E26" s="316"/>
      <c r="F26" s="27" t="s">
        <v>130</v>
      </c>
      <c r="G26" s="27"/>
      <c r="H26" s="28"/>
      <c r="I26" s="28"/>
      <c r="J26" s="27" t="s">
        <v>2</v>
      </c>
      <c r="K26" s="27"/>
      <c r="L26" s="28"/>
      <c r="M26" s="28"/>
      <c r="N26" s="27" t="s">
        <v>3</v>
      </c>
      <c r="O26" s="27"/>
      <c r="P26" s="28"/>
      <c r="Q26" s="28"/>
      <c r="R26" s="364" t="s">
        <v>919</v>
      </c>
      <c r="S26" s="364"/>
      <c r="T26" s="364"/>
      <c r="U26" s="364"/>
    </row>
    <row r="27" spans="1:24" ht="15" customHeight="1">
      <c r="A27" s="26"/>
      <c r="B27" s="131"/>
      <c r="C27" s="317"/>
      <c r="D27" s="318"/>
      <c r="E27" s="319"/>
      <c r="F27" s="85" t="s">
        <v>55</v>
      </c>
      <c r="G27" s="85"/>
      <c r="H27" s="86" t="s">
        <v>54</v>
      </c>
      <c r="I27" s="87"/>
      <c r="J27" s="85" t="s">
        <v>55</v>
      </c>
      <c r="K27" s="85"/>
      <c r="L27" s="86" t="s">
        <v>54</v>
      </c>
      <c r="M27" s="87"/>
      <c r="N27" s="85" t="s">
        <v>55</v>
      </c>
      <c r="O27" s="85"/>
      <c r="P27" s="86" t="s">
        <v>54</v>
      </c>
      <c r="Q27" s="87"/>
      <c r="R27" s="85" t="s">
        <v>55</v>
      </c>
      <c r="S27" s="85"/>
      <c r="T27" s="86" t="s">
        <v>54</v>
      </c>
      <c r="U27" s="87"/>
    </row>
    <row r="28" spans="1:24" ht="72" customHeight="1">
      <c r="A28" s="21" t="s">
        <v>63</v>
      </c>
      <c r="B28" s="330" t="s">
        <v>1</v>
      </c>
      <c r="C28" s="320" t="s">
        <v>192</v>
      </c>
      <c r="D28" s="320" t="s">
        <v>190</v>
      </c>
      <c r="E28" s="320" t="s">
        <v>191</v>
      </c>
      <c r="F28" s="97" t="s">
        <v>129</v>
      </c>
      <c r="G28" s="97" t="s">
        <v>131</v>
      </c>
      <c r="H28" s="97" t="s">
        <v>129</v>
      </c>
      <c r="I28" s="97" t="s">
        <v>131</v>
      </c>
      <c r="J28" s="97" t="s">
        <v>129</v>
      </c>
      <c r="K28" s="97" t="s">
        <v>131</v>
      </c>
      <c r="L28" s="97" t="s">
        <v>129</v>
      </c>
      <c r="M28" s="97" t="s">
        <v>131</v>
      </c>
      <c r="N28" s="97" t="s">
        <v>129</v>
      </c>
      <c r="O28" s="97" t="s">
        <v>131</v>
      </c>
      <c r="P28" s="97" t="s">
        <v>129</v>
      </c>
      <c r="Q28" s="97" t="s">
        <v>131</v>
      </c>
      <c r="R28" s="97" t="s">
        <v>129</v>
      </c>
      <c r="S28" s="97" t="s">
        <v>131</v>
      </c>
      <c r="T28" s="97" t="s">
        <v>129</v>
      </c>
      <c r="U28" s="97" t="s">
        <v>131</v>
      </c>
    </row>
    <row r="29" spans="1:24" ht="14.25" customHeight="1">
      <c r="A29" s="14" t="s">
        <v>62</v>
      </c>
      <c r="B29" s="325"/>
      <c r="C29" s="325"/>
      <c r="D29" s="325"/>
      <c r="E29" s="325"/>
      <c r="F29" s="119" t="s">
        <v>62</v>
      </c>
      <c r="G29" s="119" t="s">
        <v>62</v>
      </c>
      <c r="H29" s="119" t="s">
        <v>62</v>
      </c>
      <c r="I29" s="119" t="s">
        <v>62</v>
      </c>
      <c r="J29" s="119" t="s">
        <v>62</v>
      </c>
      <c r="K29" s="119" t="s">
        <v>62</v>
      </c>
      <c r="L29" s="119" t="s">
        <v>62</v>
      </c>
      <c r="M29" s="119" t="s">
        <v>62</v>
      </c>
      <c r="N29" s="119" t="s">
        <v>62</v>
      </c>
      <c r="O29" s="119" t="s">
        <v>62</v>
      </c>
      <c r="P29" s="119" t="s">
        <v>62</v>
      </c>
      <c r="Q29" s="119" t="s">
        <v>62</v>
      </c>
      <c r="R29" s="119" t="s">
        <v>62</v>
      </c>
      <c r="S29" s="119" t="s">
        <v>62</v>
      </c>
      <c r="T29" s="119" t="s">
        <v>62</v>
      </c>
      <c r="U29" s="119" t="s">
        <v>62</v>
      </c>
    </row>
    <row r="30" spans="1:24" ht="26.25" customHeight="1">
      <c r="A30" s="30">
        <f>$B$1</f>
        <v>128</v>
      </c>
      <c r="B30" s="93" t="s">
        <v>20</v>
      </c>
      <c r="C30" s="140"/>
      <c r="D30" s="140"/>
      <c r="E30" s="140"/>
      <c r="F30" s="289">
        <f>COUNTIFS(city, "да", klass, 4, math, "участник")+COUNTIFS(city, "да", klass, 4, math, "призер")+COUNTIFS(city, "да", klass, 4, math, "победитель")</f>
        <v>0</v>
      </c>
      <c r="G30" s="289">
        <f>COUNTIFS(city, "да", klass, 4,math,"участник",ovz,"да")+COUNTIFS(city, "да", klass, 4,math,"призер",ovz,"да")+COUNTIFS(city, "да", klass, 4,math,"победитель",ovz,"да")</f>
        <v>0</v>
      </c>
      <c r="H30" s="20">
        <f>COUNTIFS(vill, "да", klass, 4, math, "участник")+COUNTIFS(vill, "да", klass, 4, math, "призер")+COUNTIFS(vill, "да", klass, 4, math, "победитель")</f>
        <v>0</v>
      </c>
      <c r="I30" s="293">
        <f>COUNTIFS(vill, "да", klass, 4,math,"участник",ovz,"да")+COUNTIFS(vill, "да", klass, 4,math,"призер",ovz,"да")+COUNTIFS(vill, "да", klass, 4,math,"победитель",ovz,"да")</f>
        <v>0</v>
      </c>
      <c r="J30" s="289">
        <f>COUNTIFS(city, "да", klass, 4, math, "победитель")</f>
        <v>0</v>
      </c>
      <c r="K30" s="289">
        <f>COUNTIFS(city, "да", klass, 4,math,"победитель",ovz,"да")</f>
        <v>0</v>
      </c>
      <c r="L30" s="20">
        <f>COUNTIFS(vill, "да", klass, 4, math, "победитель")</f>
        <v>0</v>
      </c>
      <c r="M30" s="293">
        <f>COUNTIFS(vill, "да", klass, 4,math,"участник",ovz,"да")+COUNTIFS(vill, "да", klass, 4,math,"призер",ovz,"да")+COUNTIFS(vill, "да", klass, 4,math,"победитель",ovz,"да")</f>
        <v>0</v>
      </c>
      <c r="N30" s="289">
        <f>COUNTIFS(city, "да", klass, 4, math, "призер")</f>
        <v>0</v>
      </c>
      <c r="O30" s="289">
        <f>COUNTIFS(city, "да", klass, 4,math,"призер",ovz,"да")</f>
        <v>0</v>
      </c>
      <c r="P30" s="20">
        <f>COUNTIFS(vill, "да", klass, 4, math, "призер")</f>
        <v>0</v>
      </c>
      <c r="Q30" s="293">
        <f>COUNTIFS(vill, "да", klass, 4,math,"призер",ovz,"да")</f>
        <v>0</v>
      </c>
      <c r="R30" s="289">
        <f>COUNTIFS(city, "да", klass, 4, math, "призер")+COUNTIFS(city, "да", klass, 4, math, "победитель")</f>
        <v>0</v>
      </c>
      <c r="S30" s="289">
        <f>COUNTIFS(city, "да", klass, 4,math,"призер",ovz,"да")+COUNTIFS(city, "да", klass, 4,math,"победитель",ovz,"да")</f>
        <v>0</v>
      </c>
      <c r="T30" s="20">
        <f>COUNTIFS(vill, "да", klass, 4, math, "призер")+COUNTIFS(vill, "да", klass, 4, math, "победитель")</f>
        <v>0</v>
      </c>
      <c r="U30" s="293">
        <f>COUNTIFS(vill, "да", klass, 4,math,"призер",ovz,"да")+COUNTIFS(vill, "да", klass, 4,math,"победитель",ovz,"да")</f>
        <v>0</v>
      </c>
    </row>
    <row r="31" spans="1:24" ht="26.25" customHeight="1">
      <c r="A31" s="30">
        <f t="shared" ref="A31:A32" si="0">$B$1</f>
        <v>128</v>
      </c>
      <c r="B31" s="93" t="s">
        <v>4</v>
      </c>
      <c r="C31" s="140"/>
      <c r="D31" s="140"/>
      <c r="E31" s="140"/>
      <c r="F31" s="289">
        <f>COUNTIFS(city, "да", klass, 4, rus, "участник")+COUNTIFS(city, "да", klass, 4, rus, "призер")+COUNTIFS(city, "да", klass, 4, rus, "победитель")</f>
        <v>0</v>
      </c>
      <c r="G31" s="289">
        <f>COUNTIFS(city, "да", klass, 4, rus,"участник",ovz,"да")+COUNTIFS(city, "да", klass, 4,rus,"призер",ovz,"да")+COUNTIFS(city, "да", klass, 4,rus,"победитель",ovz,"да")</f>
        <v>0</v>
      </c>
      <c r="H31" s="20">
        <f>COUNTIFS(vill, "да", klass, 4, rus, "участник")+COUNTIFS(vill, "да", klass, 4, rus, "призер")+COUNTIFS(vill, "да", klass, 4, rus, "победитель")</f>
        <v>0</v>
      </c>
      <c r="I31" s="293">
        <f>COUNTIFS(vill, "да", klass, 4, rus,"участник",ovz,"да")+COUNTIFS(vill, "да", klass, 4,rus,"призер",ovz,"да")+COUNTIFS(vill, "да", klass, 4,rus,"победитель",ovz,"да")</f>
        <v>0</v>
      </c>
      <c r="J31" s="289">
        <f>COUNTIFS(city, "да", klass, 4, rus, "победитель")</f>
        <v>0</v>
      </c>
      <c r="K31" s="289">
        <f>COUNTIFS(city, "да", klass, 4,rus,"победитель",ovz,"да")</f>
        <v>0</v>
      </c>
      <c r="L31" s="20">
        <f>COUNTIFS(vill, "да", klass, 4, rus, "победитель")</f>
        <v>0</v>
      </c>
      <c r="M31" s="293">
        <f>COUNTIFS(vill, "да", klass, 4,rus,"победитель",ovz,"да")</f>
        <v>0</v>
      </c>
      <c r="N31" s="289">
        <f>COUNTIFS(city, "да", klass, 4, rus, "призер")</f>
        <v>0</v>
      </c>
      <c r="O31" s="289">
        <f>COUNTIFS(city, "да", klass, 4,rus,"призер",ovz,"да")</f>
        <v>0</v>
      </c>
      <c r="P31" s="20">
        <f>COUNTIFS(vill, "да", klass, 4, rus, "призер")</f>
        <v>0</v>
      </c>
      <c r="Q31" s="293">
        <f>COUNTIFS(vill, "да", klass, 4,rus,"призер",ovz,"да")</f>
        <v>0</v>
      </c>
      <c r="R31" s="289">
        <f>COUNTIFS(city, "да", klass, 4, rus, "призер")+COUNTIFS(city, "да", klass, 4, rus, "победитель")</f>
        <v>0</v>
      </c>
      <c r="S31" s="289">
        <f>COUNTIFS(city, "да", klass, 4,rus,"призер",ovz,"да")+COUNTIFS(city, "да", klass, 4,rus,"победитель",ovz,"да")</f>
        <v>0</v>
      </c>
      <c r="T31" s="20">
        <f>COUNTIFS(vill, "да", klass, 4, rus, "призер")+COUNTIFS(vill, "да", klass, 4, rus, "победитель")</f>
        <v>0</v>
      </c>
      <c r="U31" s="293">
        <f>COUNTIFS(vill, "да", klass, 4,rus,"призер",ovz,"да")+COUNTIFS(vill, "да", klass, 4,rus,"победитель",ovz,"да")</f>
        <v>0</v>
      </c>
    </row>
    <row r="32" spans="1:24" ht="30" customHeight="1">
      <c r="A32" s="30">
        <f t="shared" si="0"/>
        <v>128</v>
      </c>
      <c r="B32" s="94" t="s">
        <v>60</v>
      </c>
      <c r="C32" s="295">
        <f>COUNTIFS(klass,4,kolvo,"&gt;0",ovz,"да")</f>
        <v>0</v>
      </c>
      <c r="D32" s="294">
        <f>COUNTIFS(klass,4,kolvo,"&gt;0",city,"да")</f>
        <v>0</v>
      </c>
      <c r="E32" s="294">
        <f>COUNTIFS(klass,4,kolvo,"&gt;0",vill,"да")</f>
        <v>0</v>
      </c>
      <c r="F32" s="118">
        <f t="shared" ref="F32:U32" si="1">SUM(F30:F31)</f>
        <v>0</v>
      </c>
      <c r="G32" s="95">
        <f t="shared" si="1"/>
        <v>0</v>
      </c>
      <c r="H32" s="118">
        <f t="shared" si="1"/>
        <v>0</v>
      </c>
      <c r="I32" s="96">
        <f t="shared" si="1"/>
        <v>0</v>
      </c>
      <c r="J32" s="95">
        <f t="shared" si="1"/>
        <v>0</v>
      </c>
      <c r="K32" s="95">
        <f t="shared" si="1"/>
        <v>0</v>
      </c>
      <c r="L32" s="96">
        <f t="shared" si="1"/>
        <v>0</v>
      </c>
      <c r="M32" s="96">
        <f t="shared" si="1"/>
        <v>0</v>
      </c>
      <c r="N32" s="95">
        <f t="shared" si="1"/>
        <v>0</v>
      </c>
      <c r="O32" s="95">
        <f t="shared" si="1"/>
        <v>0</v>
      </c>
      <c r="P32" s="96">
        <f t="shared" si="1"/>
        <v>0</v>
      </c>
      <c r="Q32" s="96">
        <f t="shared" si="1"/>
        <v>0</v>
      </c>
      <c r="R32" s="95">
        <f t="shared" si="1"/>
        <v>0</v>
      </c>
      <c r="S32" s="95">
        <f t="shared" si="1"/>
        <v>0</v>
      </c>
      <c r="T32" s="96">
        <f t="shared" si="1"/>
        <v>0</v>
      </c>
      <c r="U32" s="96">
        <f t="shared" si="1"/>
        <v>0</v>
      </c>
    </row>
    <row r="33" spans="2:20" ht="39.75" customHeight="1">
      <c r="B33" s="148"/>
      <c r="C33" s="148"/>
      <c r="D33" s="158" t="s">
        <v>158</v>
      </c>
      <c r="E33" s="157">
        <f>D32+E32</f>
        <v>0</v>
      </c>
      <c r="F33" s="149" t="s">
        <v>158</v>
      </c>
      <c r="G33" s="148"/>
      <c r="H33" s="159">
        <f>F32+H32</f>
        <v>0</v>
      </c>
      <c r="I33" s="148"/>
      <c r="J33" s="148"/>
      <c r="K33" s="148"/>
      <c r="L33" s="148"/>
      <c r="M33" s="148"/>
      <c r="N33" s="148"/>
      <c r="O33" s="148"/>
      <c r="T33" s="11">
        <f>R32+T32</f>
        <v>0</v>
      </c>
    </row>
    <row r="34" spans="2:20">
      <c r="D34" s="18" t="str">
        <f>IF(E33='1'!E8+'1'!F8,"пройдена сверка лист 1 и 2", "требуется проверка")</f>
        <v>пройдена сверка лист 1 и 2</v>
      </c>
      <c r="F34" s="18" t="str">
        <f>IF(H33=SUM('1'!K18:N18),"пройдена сверка лист 1 и 2", "требуется проверка")</f>
        <v>пройдена сверка лист 1 и 2</v>
      </c>
    </row>
    <row r="35" spans="2:20">
      <c r="J35" s="61"/>
    </row>
  </sheetData>
  <sheetProtection password="CA9D" sheet="1" formatCells="0" formatColumns="0" formatRows="0"/>
  <mergeCells count="1">
    <mergeCell ref="R26:U26"/>
  </mergeCells>
  <conditionalFormatting sqref="Q13:R19 K13 M14:M15 K17">
    <cfRule type="containsText" dxfId="29" priority="7" operator="containsText" text="требуется">
      <formula>NOT(ISERROR(SEARCH("требуется",K13)))</formula>
    </cfRule>
  </conditionalFormatting>
  <conditionalFormatting sqref="F34">
    <cfRule type="containsText" dxfId="28" priority="5" operator="containsText" text="требуется">
      <formula>NOT(ISERROR(SEARCH("требуется",F34)))</formula>
    </cfRule>
  </conditionalFormatting>
  <conditionalFormatting sqref="H33">
    <cfRule type="containsText" dxfId="27" priority="4" operator="containsText" text="требуется">
      <formula>NOT(ISERROR(SEARCH("требуется",H33)))</formula>
    </cfRule>
  </conditionalFormatting>
  <conditionalFormatting sqref="E33">
    <cfRule type="containsText" dxfId="26" priority="3" operator="containsText" text="требуется">
      <formula>NOT(ISERROR(SEARCH("требуется",E33)))</formula>
    </cfRule>
  </conditionalFormatting>
  <conditionalFormatting sqref="D34">
    <cfRule type="containsText" dxfId="25" priority="2" operator="containsText" text="требуется">
      <formula>NOT(ISERROR(SEARCH("требуется",D34)))</formula>
    </cfRule>
  </conditionalFormatting>
  <dataValidations count="1">
    <dataValidation type="list" allowBlank="1" showInputMessage="1" showErrorMessage="1" sqref="L1">
      <formula1>etap</formula1>
    </dataValidation>
  </dataValidation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X53"/>
  <sheetViews>
    <sheetView topLeftCell="A16" workbookViewId="0">
      <selection activeCell="G21" sqref="G21"/>
    </sheetView>
  </sheetViews>
  <sheetFormatPr defaultRowHeight="15"/>
  <cols>
    <col min="1" max="1" width="9.140625" style="22"/>
    <col min="2" max="2" width="10.85546875" style="34" customWidth="1"/>
    <col min="3" max="3" width="25.85546875" style="22" customWidth="1"/>
    <col min="4" max="4" width="21.5703125" style="22" customWidth="1"/>
    <col min="5" max="5" width="16" style="22" customWidth="1"/>
    <col min="6" max="9" width="12.140625" style="22" customWidth="1"/>
    <col min="10" max="10" width="16" style="22" bestFit="1" customWidth="1"/>
    <col min="11" max="21" width="12.140625" style="22" customWidth="1"/>
    <col min="22" max="16384" width="9.140625" style="22"/>
  </cols>
  <sheetData>
    <row r="1" spans="1:24" ht="31.5" customHeight="1">
      <c r="A1" s="7" t="s">
        <v>61</v>
      </c>
      <c r="B1" s="164">
        <f>'1'!$B$1</f>
        <v>128</v>
      </c>
      <c r="C1" s="103"/>
      <c r="D1" s="102" t="str">
        <f>VLOOKUP(B1,msu,2,0)</f>
        <v>Оленинский муниципальный округ</v>
      </c>
      <c r="E1" s="8"/>
      <c r="F1" s="8"/>
      <c r="G1" s="8"/>
      <c r="H1" s="9"/>
      <c r="I1" s="9"/>
      <c r="J1" s="139" t="str">
        <f>'1'!$M$1</f>
        <v>муниципальный этап</v>
      </c>
      <c r="K1" s="101"/>
      <c r="L1" s="101"/>
      <c r="M1" s="101"/>
      <c r="N1" s="101"/>
      <c r="P1" s="146"/>
      <c r="Q1" s="146"/>
      <c r="R1" s="146"/>
      <c r="S1" s="146"/>
    </row>
    <row r="2" spans="1:24" ht="15.75">
      <c r="A2" s="7"/>
      <c r="B2" s="25" t="s">
        <v>62</v>
      </c>
      <c r="C2" s="104"/>
      <c r="J2" s="25" t="s">
        <v>62</v>
      </c>
      <c r="L2" s="100"/>
      <c r="M2" s="100"/>
      <c r="N2" s="24"/>
      <c r="P2" s="146"/>
      <c r="Q2" s="146"/>
    </row>
    <row r="3" spans="1:24" s="32" customFormat="1"/>
    <row r="4" spans="1:24" s="32" customFormat="1" ht="18.75">
      <c r="A4" s="105" t="s">
        <v>141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4">
      <c r="E5" s="35"/>
    </row>
    <row r="6" spans="1:24" s="36" customFormat="1" ht="31.5">
      <c r="A6" s="112" t="s">
        <v>159</v>
      </c>
      <c r="B6" s="113"/>
      <c r="C6" s="113"/>
      <c r="D6" s="113"/>
      <c r="E6" s="6">
        <v>17</v>
      </c>
      <c r="F6" s="36" t="s">
        <v>667</v>
      </c>
      <c r="Q6" s="39"/>
    </row>
    <row r="7" spans="1:24" s="36" customFormat="1" ht="22.5" customHeight="1">
      <c r="B7" s="37" t="s">
        <v>133</v>
      </c>
      <c r="E7" s="6">
        <v>7</v>
      </c>
      <c r="F7" s="36" t="s">
        <v>667</v>
      </c>
      <c r="Q7" s="39"/>
    </row>
    <row r="8" spans="1:24" s="36" customFormat="1" ht="15.75">
      <c r="B8" s="34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4" s="36" customFormat="1" ht="15.75">
      <c r="B9" s="34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4" s="36" customFormat="1" ht="15.75">
      <c r="B10" s="34"/>
      <c r="C10" s="40" t="s">
        <v>57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4" s="36" customFormat="1" ht="15.75">
      <c r="B11" s="34"/>
      <c r="E11" s="41" t="s">
        <v>55</v>
      </c>
      <c r="F11" s="41" t="s">
        <v>54</v>
      </c>
      <c r="G11" s="41" t="s">
        <v>58</v>
      </c>
      <c r="I11" s="83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24" s="36" customFormat="1" ht="15.75">
      <c r="C12" s="37"/>
      <c r="E12" s="140"/>
      <c r="F12" s="140"/>
      <c r="G12" s="140"/>
      <c r="I12" s="83"/>
      <c r="L12" s="39"/>
      <c r="M12" s="39"/>
      <c r="N12" s="39"/>
      <c r="O12" s="24"/>
      <c r="P12" s="24"/>
      <c r="Q12" s="88"/>
      <c r="R12" s="71"/>
      <c r="S12" s="71"/>
      <c r="T12" s="71"/>
      <c r="U12" s="39"/>
      <c r="V12" s="39"/>
      <c r="W12" s="39"/>
      <c r="X12" s="39"/>
    </row>
    <row r="13" spans="1:24" s="36" customFormat="1" ht="15.75">
      <c r="A13" s="163" t="s">
        <v>668</v>
      </c>
      <c r="C13" s="165" t="s">
        <v>161</v>
      </c>
      <c r="E13" s="2">
        <v>317</v>
      </c>
      <c r="F13" s="2">
        <v>191</v>
      </c>
      <c r="G13" s="162">
        <f>SUM(E13:F13)</f>
        <v>508</v>
      </c>
      <c r="H13" s="36" t="s">
        <v>56</v>
      </c>
      <c r="I13" s="75" t="s">
        <v>164</v>
      </c>
      <c r="J13" s="76"/>
      <c r="K13" s="18" t="str">
        <f>IF(G13=SUM('1'!C9:D13),"пройдена сверка лист 1 и 3", "требуется проверка")</f>
        <v>пройдена сверка лист 1 и 3</v>
      </c>
      <c r="L13" s="39"/>
      <c r="M13" s="39"/>
      <c r="N13" s="39"/>
      <c r="O13" s="24"/>
      <c r="P13" s="24"/>
      <c r="Q13" s="88"/>
      <c r="R13" s="72"/>
      <c r="S13" s="72"/>
      <c r="T13" s="72"/>
      <c r="U13" s="39"/>
      <c r="V13" s="39"/>
      <c r="W13" s="39"/>
      <c r="X13" s="39"/>
    </row>
    <row r="14" spans="1:24" s="36" customFormat="1" ht="15.75">
      <c r="C14" s="79"/>
      <c r="E14" s="140"/>
      <c r="F14" s="140"/>
      <c r="G14" s="140"/>
      <c r="I14" s="71"/>
      <c r="K14" s="72"/>
      <c r="L14" s="39"/>
      <c r="M14" s="39"/>
      <c r="N14" s="39"/>
      <c r="O14" s="24"/>
      <c r="P14" s="24"/>
      <c r="Q14" s="88"/>
      <c r="R14" s="72"/>
      <c r="S14" s="72"/>
      <c r="T14" s="72"/>
      <c r="U14" s="39"/>
      <c r="V14" s="39"/>
    </row>
    <row r="15" spans="1:24" s="36" customFormat="1" ht="15.75">
      <c r="B15" s="115" t="s">
        <v>140</v>
      </c>
      <c r="C15" s="89"/>
      <c r="E15" s="140"/>
      <c r="F15" s="140"/>
      <c r="G15" s="140"/>
      <c r="I15" s="71"/>
      <c r="K15" s="72"/>
      <c r="L15" s="39"/>
      <c r="M15" s="39"/>
      <c r="N15" s="39"/>
      <c r="O15" s="24"/>
      <c r="P15" s="24"/>
      <c r="Q15" s="88"/>
      <c r="R15" s="72"/>
      <c r="S15" s="72"/>
      <c r="T15" s="72"/>
      <c r="U15" s="39"/>
      <c r="V15" s="39"/>
    </row>
    <row r="16" spans="1:24" s="36" customFormat="1" ht="15.75">
      <c r="B16" s="89"/>
      <c r="C16" s="90"/>
      <c r="E16" s="140"/>
      <c r="F16" s="140"/>
      <c r="G16" s="140"/>
      <c r="L16" s="39"/>
      <c r="M16" s="39"/>
      <c r="N16" s="39"/>
      <c r="O16" s="24"/>
      <c r="P16" s="24"/>
      <c r="Q16" s="88"/>
      <c r="R16" s="72"/>
      <c r="S16" s="72"/>
      <c r="T16" s="72"/>
      <c r="U16" s="39"/>
      <c r="V16" s="39"/>
    </row>
    <row r="17" spans="1:22" s="36" customFormat="1" ht="15.75">
      <c r="B17" s="89"/>
      <c r="C17" s="90" t="s">
        <v>162</v>
      </c>
      <c r="E17" s="161">
        <f>COUNTIFS(sluzh_1,"да",city,"да",kolvo,"&gt;1")</f>
        <v>6</v>
      </c>
      <c r="F17" s="161">
        <f>COUNTIFS(sluzh_1,"да",vill,"да",kolvo,"&gt;1")</f>
        <v>2</v>
      </c>
      <c r="G17" s="162">
        <f>SUM(E17:F17)</f>
        <v>8</v>
      </c>
      <c r="H17" s="36" t="s">
        <v>56</v>
      </c>
      <c r="I17" s="75" t="s">
        <v>164</v>
      </c>
      <c r="J17" s="76"/>
      <c r="K17" s="18" t="str">
        <f>IF(G17=SUM('1'!M9:BH13),"пройдена сверка лист 1 и 3", "требуется проверка")</f>
        <v>пройдена сверка лист 1 и 3</v>
      </c>
      <c r="L17" s="39"/>
      <c r="M17" s="39"/>
      <c r="N17" s="39"/>
      <c r="O17" s="24"/>
      <c r="P17" s="24"/>
      <c r="Q17" s="88"/>
      <c r="R17" s="72"/>
      <c r="S17" s="72"/>
      <c r="T17" s="72"/>
      <c r="U17" s="39"/>
      <c r="V17" s="39"/>
    </row>
    <row r="18" spans="1:22" s="36" customFormat="1" ht="15.75">
      <c r="B18" s="91"/>
      <c r="C18" s="92"/>
      <c r="E18" s="140"/>
      <c r="F18" s="140"/>
      <c r="G18" s="140"/>
      <c r="L18" s="39"/>
      <c r="M18" s="39"/>
      <c r="N18" s="39"/>
      <c r="O18" s="24"/>
      <c r="P18" s="24"/>
      <c r="Q18" s="88"/>
      <c r="R18" s="72"/>
      <c r="S18" s="72"/>
      <c r="T18" s="72"/>
      <c r="U18" s="39"/>
      <c r="V18" s="39"/>
    </row>
    <row r="19" spans="1:22" s="36" customFormat="1" ht="15.75">
      <c r="B19" s="81" t="s">
        <v>59</v>
      </c>
      <c r="C19" s="82"/>
      <c r="E19" s="140"/>
      <c r="F19" s="140"/>
      <c r="G19" s="140"/>
      <c r="L19" s="23"/>
      <c r="M19" s="39"/>
      <c r="N19" s="72"/>
      <c r="O19" s="72"/>
      <c r="P19" s="72"/>
      <c r="Q19" s="72"/>
      <c r="R19" s="72"/>
      <c r="S19" s="72"/>
      <c r="T19" s="72"/>
      <c r="U19" s="39"/>
      <c r="V19" s="39"/>
    </row>
    <row r="20" spans="1:22" s="36" customFormat="1" ht="15.75">
      <c r="B20" s="43"/>
      <c r="C20" s="37"/>
      <c r="E20" s="140"/>
      <c r="F20" s="140"/>
      <c r="G20" s="140"/>
      <c r="L20" s="39"/>
      <c r="M20" s="39"/>
      <c r="N20" s="72"/>
      <c r="O20" s="72"/>
      <c r="P20" s="72"/>
      <c r="Q20" s="72"/>
      <c r="R20" s="72"/>
      <c r="S20" s="72"/>
      <c r="T20" s="72"/>
      <c r="U20" s="39"/>
      <c r="V20" s="39"/>
    </row>
    <row r="21" spans="1:22" s="36" customFormat="1" ht="15.75">
      <c r="A21" s="163" t="s">
        <v>668</v>
      </c>
      <c r="B21" s="43"/>
      <c r="C21" s="165" t="s">
        <v>163</v>
      </c>
      <c r="E21" s="2">
        <v>0</v>
      </c>
      <c r="F21" s="2">
        <v>0</v>
      </c>
      <c r="G21" s="161">
        <f>SUM(E21:F21)</f>
        <v>0</v>
      </c>
      <c r="H21" s="36" t="s">
        <v>56</v>
      </c>
      <c r="I21" s="43"/>
      <c r="L21" s="39"/>
      <c r="M21" s="39"/>
      <c r="N21" s="43"/>
      <c r="O21" s="43"/>
      <c r="P21" s="43"/>
      <c r="Q21" s="43"/>
      <c r="R21" s="43"/>
      <c r="S21" s="43"/>
      <c r="T21" s="43"/>
      <c r="U21" s="39"/>
    </row>
    <row r="22" spans="1:22" s="36" customFormat="1" ht="15.75">
      <c r="B22" s="43"/>
      <c r="C22" s="79"/>
      <c r="E22" s="140"/>
      <c r="F22" s="140"/>
      <c r="G22" s="140"/>
      <c r="I22" s="43"/>
      <c r="N22" s="43"/>
      <c r="O22" s="43"/>
      <c r="P22" s="43"/>
      <c r="Q22" s="43"/>
      <c r="R22" s="43"/>
      <c r="S22" s="43"/>
      <c r="T22" s="43"/>
      <c r="U22" s="39"/>
    </row>
    <row r="24" spans="1:22" ht="64.5" customHeight="1">
      <c r="A24" s="38" t="s">
        <v>64</v>
      </c>
      <c r="B24" s="84" t="s">
        <v>0</v>
      </c>
      <c r="C24" s="68" t="s">
        <v>1</v>
      </c>
      <c r="D24" s="29" t="s">
        <v>121</v>
      </c>
      <c r="E24" s="29" t="s">
        <v>52</v>
      </c>
      <c r="F24" s="176" t="s">
        <v>139</v>
      </c>
      <c r="G24" s="176"/>
      <c r="H24" s="178"/>
      <c r="I24" s="178"/>
      <c r="J24" s="27" t="s">
        <v>2</v>
      </c>
      <c r="K24" s="27"/>
      <c r="L24" s="27"/>
      <c r="M24" s="28"/>
      <c r="N24" s="27" t="s">
        <v>3</v>
      </c>
      <c r="O24" s="27"/>
      <c r="P24" s="27"/>
      <c r="Q24" s="28"/>
      <c r="R24" s="27" t="s">
        <v>919</v>
      </c>
      <c r="S24" s="27"/>
      <c r="T24" s="27"/>
      <c r="U24" s="28"/>
    </row>
    <row r="25" spans="1:22" ht="15.75">
      <c r="A25" s="67" t="s">
        <v>62</v>
      </c>
      <c r="B25" s="325"/>
      <c r="C25" s="325"/>
      <c r="D25" s="325"/>
      <c r="E25" s="325"/>
      <c r="F25" s="85" t="s">
        <v>55</v>
      </c>
      <c r="G25" s="85"/>
      <c r="H25" s="86" t="s">
        <v>54</v>
      </c>
      <c r="I25" s="87"/>
      <c r="J25" s="85" t="s">
        <v>55</v>
      </c>
      <c r="K25" s="85"/>
      <c r="L25" s="86" t="s">
        <v>54</v>
      </c>
      <c r="M25" s="87"/>
      <c r="N25" s="85" t="s">
        <v>55</v>
      </c>
      <c r="O25" s="85"/>
      <c r="P25" s="86" t="s">
        <v>54</v>
      </c>
      <c r="Q25" s="87"/>
      <c r="R25" s="85" t="s">
        <v>55</v>
      </c>
      <c r="S25" s="85"/>
      <c r="T25" s="86" t="s">
        <v>54</v>
      </c>
      <c r="U25" s="87"/>
    </row>
    <row r="26" spans="1:22" s="44" customFormat="1" ht="75">
      <c r="A26" s="329"/>
      <c r="B26" s="325"/>
      <c r="C26" s="122" t="s">
        <v>112</v>
      </c>
      <c r="D26" s="326" t="s">
        <v>954</v>
      </c>
      <c r="E26" s="326" t="s">
        <v>954</v>
      </c>
      <c r="F26" s="97" t="s">
        <v>129</v>
      </c>
      <c r="G26" s="97" t="s">
        <v>131</v>
      </c>
      <c r="H26" s="97" t="s">
        <v>129</v>
      </c>
      <c r="I26" s="97" t="s">
        <v>131</v>
      </c>
      <c r="J26" s="97" t="s">
        <v>129</v>
      </c>
      <c r="K26" s="97" t="s">
        <v>131</v>
      </c>
      <c r="L26" s="97" t="s">
        <v>129</v>
      </c>
      <c r="M26" s="97" t="s">
        <v>131</v>
      </c>
      <c r="N26" s="97" t="s">
        <v>129</v>
      </c>
      <c r="O26" s="97" t="s">
        <v>131</v>
      </c>
      <c r="P26" s="97" t="s">
        <v>129</v>
      </c>
      <c r="Q26" s="97" t="s">
        <v>131</v>
      </c>
      <c r="R26" s="97" t="s">
        <v>129</v>
      </c>
      <c r="S26" s="97" t="s">
        <v>131</v>
      </c>
      <c r="T26" s="97" t="s">
        <v>129</v>
      </c>
      <c r="U26" s="97" t="s">
        <v>131</v>
      </c>
    </row>
    <row r="27" spans="1:22" ht="15.75">
      <c r="A27" s="45">
        <f>$B$1</f>
        <v>128</v>
      </c>
      <c r="B27" s="46">
        <v>1</v>
      </c>
      <c r="C27" s="70" t="s">
        <v>13</v>
      </c>
      <c r="D27" s="2">
        <v>2</v>
      </c>
      <c r="E27" s="2">
        <v>1</v>
      </c>
      <c r="F27" s="289">
        <f>COUNTIFS(city, "да", sluzh_1, "да", engl, "участник")+COUNTIFS(city, "да", sluzh_1, "да", engl, "призер")+COUNTIFS(city, "да",  sluzh_1, "да",engl, "победитель")</f>
        <v>4</v>
      </c>
      <c r="G27" s="289">
        <f>COUNTIFS(city, "да", sluzh_1, "да",engl,"участник",ovz,"да")+COUNTIFS(city, "да",sluzh_1, "да",engl,"призер",ovz,"да")+COUNTIFS(city, "да", sluzh_1, "да",engl,"победитель",ovz,"да")</f>
        <v>0</v>
      </c>
      <c r="H27" s="290">
        <f>COUNTIFS(vill, "да", sluzh_1, "да", engl, "участник")+COUNTIFS(vill, "да", sluzh_1, "да", engl, "призер")+COUNTIFS(vill, "да",  sluzh_1, "да",engl, "победитель")</f>
        <v>0</v>
      </c>
      <c r="I27" s="291">
        <f>COUNTIFS(vill, "да", sluzh_1, "да",engl,"участник",ovz,"да")+COUNTIFS(vill, "да",sluzh_1, "да",engl,"призер",ovz,"да")+COUNTIFS(vill, "да", sluzh_1, "да",engl,"победитель",ovz,"да")</f>
        <v>0</v>
      </c>
      <c r="J27" s="289">
        <f>COUNTIFS(city, "да",  sluzh_1, "да",engl, "победитель")</f>
        <v>0</v>
      </c>
      <c r="K27" s="289">
        <f>COUNTIFS(city, "да", sluzh_1, "да",engl,"победитель",ovz,"да")</f>
        <v>0</v>
      </c>
      <c r="L27" s="290">
        <f>COUNTIFS(vill, "да",  sluzh_1, "да",engl, "победитель")</f>
        <v>0</v>
      </c>
      <c r="M27" s="291">
        <f>COUNTIFS(vill, "да", sluzh_1, "да",engl,"победитель",ovz,"да")</f>
        <v>0</v>
      </c>
      <c r="N27" s="289">
        <f>COUNTIFS(city, "да", sluzh_1, "да", engl, "призер")</f>
        <v>0</v>
      </c>
      <c r="O27" s="289">
        <f>COUNTIFS(city, "да",sluzh_1, "да",engl,"призер",ovz,"да")</f>
        <v>0</v>
      </c>
      <c r="P27" s="290">
        <f>COUNTIFS(vill, "да", sluzh_1, "да", engl, "призер")</f>
        <v>0</v>
      </c>
      <c r="Q27" s="291">
        <f>COUNTIFS(vill, "да",sluzh_1, "да",engl,"призер",ovz,"да")</f>
        <v>0</v>
      </c>
      <c r="R27" s="120">
        <f>SUM(J27,N27)</f>
        <v>0</v>
      </c>
      <c r="S27" s="120">
        <f>SUM(K27,O27)</f>
        <v>0</v>
      </c>
      <c r="T27" s="121">
        <f>SUM(L27,P27)</f>
        <v>0</v>
      </c>
      <c r="U27" s="121">
        <f>SUM(M27,Q27)</f>
        <v>0</v>
      </c>
    </row>
    <row r="28" spans="1:22" ht="15.75">
      <c r="A28" s="45">
        <f t="shared" ref="A28:A51" si="0">$B$1</f>
        <v>128</v>
      </c>
      <c r="B28" s="46">
        <v>2</v>
      </c>
      <c r="C28" s="70" t="s">
        <v>19</v>
      </c>
      <c r="D28" s="2">
        <v>0</v>
      </c>
      <c r="E28" s="2">
        <v>0</v>
      </c>
      <c r="F28" s="289">
        <f>COUNTIFS(city, "да", sluzh_1, "да", astr, "участник")+COUNTIFS(city, "да", sluzh_1, "да", astr, "призер")+COUNTIFS(city, "да",  sluzh_1, "да",astr, "победитель")</f>
        <v>0</v>
      </c>
      <c r="G28" s="289">
        <f>COUNTIFS(city, "да", sluzh_1, "да",astr,"участник",ovz,"да")+COUNTIFS(city, "да",sluzh_1, "да",astr,"призер",ovz,"да")+COUNTIFS(city, "да", sluzh_1, "да",astr,"победитель",ovz,"да")</f>
        <v>0</v>
      </c>
      <c r="H28" s="290">
        <f>COUNTIFS(vill, "да", sluzh_1, "да", astr, "участник")+COUNTIFS(vill, "да", sluzh_1, "да", astr, "призер")+COUNTIFS(vill, "да",  sluzh_1, "да",astr, "победитель")</f>
        <v>0</v>
      </c>
      <c r="I28" s="291">
        <f>COUNTIFS(vill, "да", sluzh_1, "да",astr,"участник",ovz,"да")+COUNTIFS(vill, "да",sluzh_1, "да",astr,"призер",ovz,"да")+COUNTIFS(vill, "да", sluzh_1, "да",astr,"победитель",ovz,"да")</f>
        <v>0</v>
      </c>
      <c r="J28" s="289">
        <f>COUNTIFS(city, "да",  sluzh_1, "да",astr, "победитель")</f>
        <v>0</v>
      </c>
      <c r="K28" s="289">
        <f>COUNTIFS(city, "да", sluzh_1, "да",astr,"победитель",ovz,"да")</f>
        <v>0</v>
      </c>
      <c r="L28" s="290">
        <f>COUNTIFS(vill, "да",  sluzh_1, "да",astr, "победитель")</f>
        <v>0</v>
      </c>
      <c r="M28" s="291">
        <f>COUNTIFS(vill, "да", sluzh_1, "да",astr,"победитель",ovz,"да")</f>
        <v>0</v>
      </c>
      <c r="N28" s="289">
        <f>COUNTIFS(city, "да", sluzh_1, "да", astr, "призер")</f>
        <v>0</v>
      </c>
      <c r="O28" s="289">
        <f>COUNTIFS(city, "да",sluzh_1, "да",astr,"призер",ovz,"да")</f>
        <v>0</v>
      </c>
      <c r="P28" s="290">
        <f>COUNTIFS(vill, "да", sluzh_1, "да", astr, "призер")</f>
        <v>0</v>
      </c>
      <c r="Q28" s="291">
        <f>COUNTIFS(vill, "да",sluzh_1, "да",astr,"призер",ovz,"да")</f>
        <v>0</v>
      </c>
      <c r="R28" s="120">
        <f t="shared" ref="R28:R50" si="1">SUM(J28,N28)</f>
        <v>0</v>
      </c>
      <c r="S28" s="120">
        <f t="shared" ref="S28:S50" si="2">SUM(K28,O28)</f>
        <v>0</v>
      </c>
      <c r="T28" s="121">
        <f t="shared" ref="T28:T50" si="3">SUM(L28,P28)</f>
        <v>0</v>
      </c>
      <c r="U28" s="121">
        <f t="shared" ref="U28:U50" si="4">SUM(M28,Q28)</f>
        <v>0</v>
      </c>
    </row>
    <row r="29" spans="1:22" ht="15.75">
      <c r="A29" s="45">
        <f t="shared" si="0"/>
        <v>128</v>
      </c>
      <c r="B29" s="46">
        <v>3</v>
      </c>
      <c r="C29" s="70" t="s">
        <v>8</v>
      </c>
      <c r="D29" s="2">
        <v>2</v>
      </c>
      <c r="E29" s="2">
        <v>1</v>
      </c>
      <c r="F29" s="289">
        <f>COUNTIFS(city, "да", sluzh_1, "да", bio, "участник")+COUNTIFS(city, "да", sluzh_1, "да", bio, "призер")+COUNTIFS(city, "да",  sluzh_1, "да",bio, "победитель")</f>
        <v>2</v>
      </c>
      <c r="G29" s="289">
        <f>COUNTIFS(city, "да", sluzh_1, "да",bio,"участник",ovz,"да")+COUNTIFS(city, "да",sluzh_1, "да",bio,"призер",ovz,"да")+COUNTIFS(city, "да", sluzh_1, "да",bio,"победитель",ovz,"да")</f>
        <v>1</v>
      </c>
      <c r="H29" s="290">
        <f>COUNTIFS(vill, "да", sluzh_1, "да", bio, "участник")+COUNTIFS(vill, "да", sluzh_1, "да", bio, "призер")+COUNTIFS(vill, "да",  sluzh_1, "да",bio, "победитель")</f>
        <v>4</v>
      </c>
      <c r="I29" s="291">
        <f>COUNTIFS(vill, "да", sluzh_1, "да",bio,"участник",ovz,"да")+COUNTIFS(vill, "да",sluzh_1, "да",bio,"призер",ovz,"да")+COUNTIFS(vill, "да", sluzh_1, "да",bio,"победитель",ovz,"да")</f>
        <v>0</v>
      </c>
      <c r="J29" s="289">
        <f>COUNTIFS(city, "да",  sluzh_1, "да",bio, "победитель")</f>
        <v>0</v>
      </c>
      <c r="K29" s="289">
        <f>COUNTIFS(city, "да", sluzh_1, "да",bio,"победитель",ovz,"да")</f>
        <v>0</v>
      </c>
      <c r="L29" s="290">
        <f>COUNTIFS(vill, "да",  sluzh_1, "да",bio, "победитель")</f>
        <v>0</v>
      </c>
      <c r="M29" s="291">
        <f>COUNTIFS(vill, "да", sluzh_1, "да",bio,"победитель",ovz,"да")</f>
        <v>0</v>
      </c>
      <c r="N29" s="289">
        <f>COUNTIFS(city, "да", sluzh_1, "да", bio, "призер")</f>
        <v>1</v>
      </c>
      <c r="O29" s="289">
        <f>COUNTIFS(city, "да",sluzh_1, "да",bio,"призер",ovz,"да")</f>
        <v>0</v>
      </c>
      <c r="P29" s="290">
        <f>COUNTIFS(vill, "да", sluzh_1, "да", bio, "призер")</f>
        <v>0</v>
      </c>
      <c r="Q29" s="291">
        <f>COUNTIFS(vill, "да",sluzh_1, "да",bio,"призер",ovz,"да")</f>
        <v>0</v>
      </c>
      <c r="R29" s="120">
        <f t="shared" si="1"/>
        <v>1</v>
      </c>
      <c r="S29" s="120">
        <f t="shared" si="2"/>
        <v>0</v>
      </c>
      <c r="T29" s="121">
        <f t="shared" si="3"/>
        <v>0</v>
      </c>
      <c r="U29" s="121">
        <f t="shared" si="4"/>
        <v>0</v>
      </c>
    </row>
    <row r="30" spans="1:22" ht="15.75">
      <c r="A30" s="45">
        <f t="shared" si="0"/>
        <v>128</v>
      </c>
      <c r="B30" s="46">
        <v>4</v>
      </c>
      <c r="C30" s="70" t="s">
        <v>9</v>
      </c>
      <c r="D30" s="2">
        <v>3</v>
      </c>
      <c r="E30" s="2">
        <v>1</v>
      </c>
      <c r="F30" s="289">
        <f>COUNTIFS(city, "да", sluzh_1, "да", geo, "участник")+COUNTIFS(city, "да", sluzh_1, "да", geo, "призер")+COUNTIFS(city, "да",  sluzh_1, "да",geo, "победитель")</f>
        <v>6</v>
      </c>
      <c r="G30" s="289">
        <f>COUNTIFS(city, "да", sluzh_1, "да",geo,"участник",ovz,"да")+COUNTIFS(city, "да",sluzh_1, "да",geo,"призер",ovz,"да")+COUNTIFS(city, "да", sluzh_1, "да",geo,"победитель",ovz,"да")</f>
        <v>0</v>
      </c>
      <c r="H30" s="290">
        <f>COUNTIFS(vill, "да", sluzh_1, "да", geo, "участник")+COUNTIFS(vill, "да", sluzh_1, "да", geo, "призер")+COUNTIFS(vill, "да",  sluzh_1, "да",geo, "победитель")</f>
        <v>2</v>
      </c>
      <c r="I30" s="291">
        <f>COUNTIFS(vill, "да", sluzh_1, "да",geo,"участник",ovz,"да")+COUNTIFS(vill, "да",sluzh_1, "да",geo,"призер",ovz,"да")+COUNTIFS(vill, "да", sluzh_1, "да",geo,"победитель",ovz,"да")</f>
        <v>0</v>
      </c>
      <c r="J30" s="289">
        <f>COUNTIFS(city, "да",  sluzh_1, "да",geo, "победитель")</f>
        <v>0</v>
      </c>
      <c r="K30" s="289">
        <f>COUNTIFS(city, "да", sluzh_1, "да",geo,"победитель",ovz,"да")</f>
        <v>0</v>
      </c>
      <c r="L30" s="290">
        <f>COUNTIFS(vill, "да",  sluzh_1, "да",geo, "победитель")</f>
        <v>0</v>
      </c>
      <c r="M30" s="291">
        <f>COUNTIFS(vill, "да", sluzh_1, "да",geo,"победитель",ovz,"да")</f>
        <v>0</v>
      </c>
      <c r="N30" s="289">
        <f>COUNTIFS(city, "да", sluzh_1, "да", geo, "призер")</f>
        <v>0</v>
      </c>
      <c r="O30" s="289">
        <f>COUNTIFS(city, "да",sluzh_1, "да",geo,"призер",ovz,"да")</f>
        <v>0</v>
      </c>
      <c r="P30" s="290">
        <f>COUNTIFS(vill, "да", sluzh_1, "да", geo, "призер")</f>
        <v>0</v>
      </c>
      <c r="Q30" s="291">
        <f>COUNTIFS(vill, "да",sluzh_1, "да",geo,"призер",ovz,"да")</f>
        <v>0</v>
      </c>
      <c r="R30" s="120">
        <f t="shared" si="1"/>
        <v>0</v>
      </c>
      <c r="S30" s="120">
        <f t="shared" si="2"/>
        <v>0</v>
      </c>
      <c r="T30" s="121">
        <f t="shared" si="3"/>
        <v>0</v>
      </c>
      <c r="U30" s="121">
        <f t="shared" si="4"/>
        <v>0</v>
      </c>
    </row>
    <row r="31" spans="1:22" ht="15.75">
      <c r="A31" s="45">
        <f t="shared" si="0"/>
        <v>128</v>
      </c>
      <c r="B31" s="46">
        <v>5</v>
      </c>
      <c r="C31" s="70" t="s">
        <v>49</v>
      </c>
      <c r="D31" s="2">
        <v>0</v>
      </c>
      <c r="E31" s="2">
        <v>0</v>
      </c>
      <c r="F31" s="289">
        <f>COUNTIFS(city, "да", sluzh_1, "да", ikt, "участник")+COUNTIFS(city, "да", sluzh_1, "да", ikt, "призер")+COUNTIFS(city, "да",  sluzh_1, "да",ikt, "победитель")</f>
        <v>0</v>
      </c>
      <c r="G31" s="289">
        <f>COUNTIFS(city, "да", sluzh_1, "да",ikt,"участник",ovz,"да")+COUNTIFS(city, "да",sluzh_1, "да",ikt,"призер",ovz,"да")+COUNTIFS(city, "да", sluzh_1, "да",ikt,"победитель",ovz,"да")</f>
        <v>0</v>
      </c>
      <c r="H31" s="290">
        <f>COUNTIFS(vill, "да", sluzh_1, "да", ikt, "участник")+COUNTIFS(vill, "да", sluzh_1, "да", ikt, "призер")+COUNTIFS(vill, "да",  sluzh_1, "да",ikt, "победитель")</f>
        <v>0</v>
      </c>
      <c r="I31" s="291">
        <f>COUNTIFS(vill, "да", sluzh_1, "да",ikt,"участник",ovz,"да")+COUNTIFS(vill, "да",sluzh_1, "да",ikt,"призер",ovz,"да")+COUNTIFS(vill, "да", sluzh_1, "да",ikt,"победитель",ovz,"да")</f>
        <v>0</v>
      </c>
      <c r="J31" s="289">
        <f>COUNTIFS(city, "да",  sluzh_1, "да",ikt, "победитель")</f>
        <v>0</v>
      </c>
      <c r="K31" s="289">
        <f>COUNTIFS(city, "да", sluzh_1, "да",ikt,"победитель",ovz,"да")</f>
        <v>0</v>
      </c>
      <c r="L31" s="290">
        <f>COUNTIFS(vill, "да",  sluzh_1, "да",ikt, "победитель")</f>
        <v>0</v>
      </c>
      <c r="M31" s="291">
        <f>COUNTIFS(vill, "да", sluzh_1, "да",ikt,"победитель",ovz,"да")</f>
        <v>0</v>
      </c>
      <c r="N31" s="289">
        <f>COUNTIFS(city, "да", sluzh_1, "да", ikt, "призер")</f>
        <v>0</v>
      </c>
      <c r="O31" s="289">
        <f>COUNTIFS(city, "да",sluzh_1, "да",ikt,"призер",ovz,"да")</f>
        <v>0</v>
      </c>
      <c r="P31" s="290">
        <f>COUNTIFS(vill, "да", sluzh_1, "да", ikt, "призер")</f>
        <v>0</v>
      </c>
      <c r="Q31" s="291">
        <f>COUNTIFS(vill, "да",sluzh_1, "да",ikt,"призер",ovz,"да")</f>
        <v>0</v>
      </c>
      <c r="R31" s="120">
        <f t="shared" si="1"/>
        <v>0</v>
      </c>
      <c r="S31" s="120">
        <f t="shared" si="2"/>
        <v>0</v>
      </c>
      <c r="T31" s="121">
        <f t="shared" si="3"/>
        <v>0</v>
      </c>
      <c r="U31" s="121">
        <f t="shared" si="4"/>
        <v>0</v>
      </c>
    </row>
    <row r="32" spans="1:22" ht="33.75" customHeight="1">
      <c r="A32" s="45">
        <f t="shared" si="0"/>
        <v>128</v>
      </c>
      <c r="B32" s="47">
        <v>6</v>
      </c>
      <c r="C32" s="70" t="s">
        <v>50</v>
      </c>
      <c r="D32" s="2">
        <v>0</v>
      </c>
      <c r="E32" s="2">
        <v>0</v>
      </c>
      <c r="F32" s="289">
        <f>COUNTIFS(city, "да", sluzh_1, "да", mxk, "участник")+COUNTIFS(city, "да", sluzh_1, "да", mxk, "призер")+COUNTIFS(city, "да",  sluzh_1, "да",mxk, "победитель")</f>
        <v>0</v>
      </c>
      <c r="G32" s="289">
        <f>COUNTIFS(city, "да", sluzh_1, "да",mxk,"участник",ovz,"да")+COUNTIFS(city, "да",sluzh_1, "да",mxk,"призер",ovz,"да")+COUNTIFS(city, "да", sluzh_1, "да",mxk,"победитель",ovz,"да")</f>
        <v>0</v>
      </c>
      <c r="H32" s="290">
        <f>COUNTIFS(vill, "да", sluzh_1, "да", mxk, "участник")+COUNTIFS(vill, "да", sluzh_1, "да", mxk, "призер")+COUNTIFS(vill, "да",  sluzh_1, "да",mxk, "победитель")</f>
        <v>0</v>
      </c>
      <c r="I32" s="291">
        <f>COUNTIFS(vill, "да", sluzh_1, "да",mxk,"участник",ovz,"да")+COUNTIFS(vill, "да",sluzh_1, "да",mxk,"призер",ovz,"да")+COUNTIFS(vill, "да", sluzh_1, "да",mxk,"победитель",ovz,"да")</f>
        <v>0</v>
      </c>
      <c r="J32" s="289">
        <f>COUNTIFS(city, "да",  sluzh_1, "да",mxk, "победитель")</f>
        <v>0</v>
      </c>
      <c r="K32" s="289">
        <f>COUNTIFS(city, "да", sluzh_1, "да",mxk,"победитель",ovz,"да")</f>
        <v>0</v>
      </c>
      <c r="L32" s="290">
        <f>COUNTIFS(vill, "да",  sluzh_1, "да",mxk, "победитель")</f>
        <v>0</v>
      </c>
      <c r="M32" s="291">
        <f>COUNTIFS(vill, "да", sluzh_1, "да",mxk,"победитель",ovz,"да")</f>
        <v>0</v>
      </c>
      <c r="N32" s="289">
        <f>COUNTIFS(city, "да", sluzh_1, "да", mxk, "призер")</f>
        <v>0</v>
      </c>
      <c r="O32" s="289">
        <f>COUNTIFS(city, "да",sluzh_1, "да",mxk,"призер",ovz,"да")</f>
        <v>0</v>
      </c>
      <c r="P32" s="290">
        <f>COUNTIFS(vill, "да", sluzh_1, "да", mxk, "призер")</f>
        <v>0</v>
      </c>
      <c r="Q32" s="291">
        <f>COUNTIFS(vill, "да",sluzh_1, "да",mxk,"призер",ovz,"да")</f>
        <v>0</v>
      </c>
      <c r="R32" s="120">
        <f t="shared" si="1"/>
        <v>0</v>
      </c>
      <c r="S32" s="120">
        <f t="shared" si="2"/>
        <v>0</v>
      </c>
      <c r="T32" s="121">
        <f t="shared" si="3"/>
        <v>0</v>
      </c>
      <c r="U32" s="121">
        <f t="shared" si="4"/>
        <v>0</v>
      </c>
    </row>
    <row r="33" spans="1:21" ht="15.75">
      <c r="A33" s="45">
        <f t="shared" si="0"/>
        <v>128</v>
      </c>
      <c r="B33" s="46">
        <v>7</v>
      </c>
      <c r="C33" s="70" t="s">
        <v>47</v>
      </c>
      <c r="D33" s="2">
        <v>0</v>
      </c>
      <c r="E33" s="2">
        <v>0</v>
      </c>
      <c r="F33" s="289">
        <f>COUNTIFS(city, "да", sluzh_1, "да", isp, "участник")+COUNTIFS(city, "да", sluzh_1, "да", isp, "призер")+COUNTIFS(city, "да",  sluzh_1, "да",isp, "победитель")</f>
        <v>0</v>
      </c>
      <c r="G33" s="289">
        <f>COUNTIFS(city, "да", sluzh_1, "да",isp,"участник",ovz,"да")+COUNTIFS(city, "да",sluzh_1, "да",isp,"призер",ovz,"да")+COUNTIFS(city, "да", sluzh_1, "да",isp,"победитель",ovz,"да")</f>
        <v>0</v>
      </c>
      <c r="H33" s="290">
        <f>COUNTIFS(vill, "да", sluzh_1, "да", isp, "участник")+COUNTIFS(vill, "да", sluzh_1, "да", isp, "призер")+COUNTIFS(vill, "да",  sluzh_1, "да",isp, "победитель")</f>
        <v>0</v>
      </c>
      <c r="I33" s="291">
        <f>COUNTIFS(vill, "да", sluzh_1, "да",isp,"участник",ovz,"да")+COUNTIFS(vill, "да",sluzh_1, "да",isp,"призер",ovz,"да")+COUNTIFS(vill, "да", sluzh_1, "да",isp,"победитель",ovz,"да")</f>
        <v>0</v>
      </c>
      <c r="J33" s="289">
        <f>COUNTIFS(city, "да",  sluzh_1, "да",isp, "победитель")</f>
        <v>0</v>
      </c>
      <c r="K33" s="289">
        <f>COUNTIFS(city, "да", sluzh_1, "да",isp,"победитель",ovz,"да")</f>
        <v>0</v>
      </c>
      <c r="L33" s="290">
        <f>COUNTIFS(vill, "да",  sluzh_1, "да",isp, "победитель")</f>
        <v>0</v>
      </c>
      <c r="M33" s="291">
        <f>COUNTIFS(vill, "да", sluzh_1, "да",isp,"победитель",ovz,"да")</f>
        <v>0</v>
      </c>
      <c r="N33" s="289">
        <f>COUNTIFS(city, "да", sluzh_1, "да", isp, "призер")</f>
        <v>0</v>
      </c>
      <c r="O33" s="289">
        <f>COUNTIFS(city, "да",sluzh_1, "да",isp,"призер",ovz,"да")</f>
        <v>0</v>
      </c>
      <c r="P33" s="290">
        <f>COUNTIFS(vill, "да", sluzh_1, "да", isp, "призер")</f>
        <v>0</v>
      </c>
      <c r="Q33" s="291">
        <f>COUNTIFS(vill, "да",sluzh_1, "да",isp,"призер",ovz,"да")</f>
        <v>0</v>
      </c>
      <c r="R33" s="120">
        <f t="shared" si="1"/>
        <v>0</v>
      </c>
      <c r="S33" s="120">
        <f t="shared" si="2"/>
        <v>0</v>
      </c>
      <c r="T33" s="121">
        <f t="shared" si="3"/>
        <v>0</v>
      </c>
      <c r="U33" s="121">
        <f t="shared" si="4"/>
        <v>0</v>
      </c>
    </row>
    <row r="34" spans="1:21" ht="15.75">
      <c r="A34" s="45">
        <f t="shared" si="0"/>
        <v>128</v>
      </c>
      <c r="B34" s="46">
        <v>8</v>
      </c>
      <c r="C34" s="70" t="s">
        <v>10</v>
      </c>
      <c r="D34" s="2">
        <v>1</v>
      </c>
      <c r="E34" s="2">
        <v>1</v>
      </c>
      <c r="F34" s="289">
        <f>COUNTIFS(city, "да", sluzh_1, "да", hist, "участник")+COUNTIFS(city, "да", sluzh_1, "да", hist, "призер")+COUNTIFS(city, "да",  sluzh_1, "да",hist, "победитель")</f>
        <v>3</v>
      </c>
      <c r="G34" s="289">
        <f>COUNTIFS(city, "да", sluzh_1, "да",hist,"участник",ovz,"да")+COUNTIFS(city, "да",sluzh_1, "да",hist,"призер",ovz,"да")+COUNTIFS(city, "да", sluzh_1, "да",hist,"победитель",ovz,"да")</f>
        <v>0</v>
      </c>
      <c r="H34" s="290">
        <f>COUNTIFS(vill, "да", sluzh_1, "да", hist, "участник")+COUNTIFS(vill, "да", sluzh_1, "да", hist, "призер")+COUNTIFS(vill, "да",  sluzh_1, "да",hist, "победитель")</f>
        <v>0</v>
      </c>
      <c r="I34" s="291">
        <f>COUNTIFS(vill, "да", sluzh_1, "да",hist,"участник",ovz,"да")+COUNTIFS(vill, "да",sluzh_1, "да",hist,"призер",ovz,"да")+COUNTIFS(vill, "да", sluzh_1, "да",hist,"победитель",ovz,"да")</f>
        <v>0</v>
      </c>
      <c r="J34" s="289">
        <f>COUNTIFS(city, "да",  sluzh_1, "да",hist, "победитель")</f>
        <v>0</v>
      </c>
      <c r="K34" s="289">
        <f>COUNTIFS(city, "да", sluzh_1, "да",hist,"победитель",ovz,"да")</f>
        <v>0</v>
      </c>
      <c r="L34" s="290">
        <f>COUNTIFS(vill, "да",  sluzh_1, "да",hist, "победитель")</f>
        <v>0</v>
      </c>
      <c r="M34" s="291">
        <f>COUNTIFS(vill, "да", sluzh_1, "да",hist,"победитель",ovz,"да")</f>
        <v>0</v>
      </c>
      <c r="N34" s="289">
        <f>COUNTIFS(city, "да", sluzh_1, "да", hist, "призер")</f>
        <v>0</v>
      </c>
      <c r="O34" s="289">
        <f>COUNTIFS(city, "да",sluzh_1, "да",hist,"призер",ovz,"да")</f>
        <v>0</v>
      </c>
      <c r="P34" s="290">
        <f>COUNTIFS(vill, "да", sluzh_1, "да", hist, "призер")</f>
        <v>0</v>
      </c>
      <c r="Q34" s="291">
        <f>COUNTIFS(vill, "да",sluzh_1, "да",hist,"призер",ovz,"да")</f>
        <v>0</v>
      </c>
      <c r="R34" s="120">
        <f t="shared" si="1"/>
        <v>0</v>
      </c>
      <c r="S34" s="120">
        <f t="shared" si="2"/>
        <v>0</v>
      </c>
      <c r="T34" s="121">
        <f t="shared" si="3"/>
        <v>0</v>
      </c>
      <c r="U34" s="121">
        <f t="shared" si="4"/>
        <v>0</v>
      </c>
    </row>
    <row r="35" spans="1:21" ht="15.75">
      <c r="A35" s="45">
        <f t="shared" si="0"/>
        <v>128</v>
      </c>
      <c r="B35" s="46">
        <v>9</v>
      </c>
      <c r="C35" s="70" t="s">
        <v>119</v>
      </c>
      <c r="D35" s="2">
        <v>0</v>
      </c>
      <c r="E35" s="2">
        <v>0</v>
      </c>
      <c r="F35" s="289">
        <f>COUNTIFS(city, "да", sluzh_1, "да", ital, "участник")+COUNTIFS(city, "да", sluzh_1, "да", ital, "призер")+COUNTIFS(city, "да",  sluzh_1, "да",ital, "победитель")</f>
        <v>0</v>
      </c>
      <c r="G35" s="289">
        <f>COUNTIFS(city, "да", sluzh_1, "да",ital,"участник",ovz,"да")+COUNTIFS(city, "да",sluzh_1, "да",ital,"призер",ovz,"да")+COUNTIFS(city, "да", sluzh_1, "да",ital,"победитель",ovz,"да")</f>
        <v>0</v>
      </c>
      <c r="H35" s="290">
        <f>COUNTIFS(vill, "да", sluzh_1, "да", ital, "участник")+COUNTIFS(vill, "да", sluzh_1, "да", ital, "призер")+COUNTIFS(vill, "да",  sluzh_1, "да",ital, "победитель")</f>
        <v>0</v>
      </c>
      <c r="I35" s="291">
        <f>COUNTIFS(vill, "да", sluzh_1, "да",ital,"участник",ovz,"да")+COUNTIFS(vill, "да",sluzh_1, "да",ital,"призер",ovz,"да")+COUNTIFS(vill, "да", sluzh_1, "да",ital,"победитель",ovz,"да")</f>
        <v>0</v>
      </c>
      <c r="J35" s="289">
        <f>COUNTIFS(city, "да",  sluzh_1, "да",ital, "победитель")</f>
        <v>0</v>
      </c>
      <c r="K35" s="289">
        <f>COUNTIFS(city, "да", sluzh_1, "да",ital,"победитель",ovz,"да")</f>
        <v>0</v>
      </c>
      <c r="L35" s="290">
        <f>COUNTIFS(vill, "да",  sluzh_1, "да",ital, "победитель")</f>
        <v>0</v>
      </c>
      <c r="M35" s="291">
        <f>COUNTIFS(vill, "да", sluzh_1, "да",ital,"победитель",ovz,"да")</f>
        <v>0</v>
      </c>
      <c r="N35" s="289">
        <f>COUNTIFS(city, "да", sluzh_1, "да", ital, "призер")</f>
        <v>0</v>
      </c>
      <c r="O35" s="289">
        <f>COUNTIFS(city, "да",sluzh_1, "да",ital,"призер",ovz,"да")</f>
        <v>0</v>
      </c>
      <c r="P35" s="290">
        <f>COUNTIFS(vill, "да", sluzh_1, "да", ital, "призер")</f>
        <v>0</v>
      </c>
      <c r="Q35" s="291">
        <f>COUNTIFS(vill, "да",sluzh_1, "да",ital,"призер",ovz,"да")</f>
        <v>0</v>
      </c>
      <c r="R35" s="120">
        <f t="shared" si="1"/>
        <v>0</v>
      </c>
      <c r="S35" s="120">
        <f t="shared" si="2"/>
        <v>0</v>
      </c>
      <c r="T35" s="121">
        <f t="shared" si="3"/>
        <v>0</v>
      </c>
      <c r="U35" s="121">
        <f t="shared" si="4"/>
        <v>0</v>
      </c>
    </row>
    <row r="36" spans="1:21" ht="15.75">
      <c r="A36" s="45">
        <f t="shared" si="0"/>
        <v>128</v>
      </c>
      <c r="B36" s="46">
        <v>10</v>
      </c>
      <c r="C36" s="70" t="s">
        <v>120</v>
      </c>
      <c r="D36" s="2">
        <v>0</v>
      </c>
      <c r="E36" s="2">
        <v>0</v>
      </c>
      <c r="F36" s="289">
        <f>COUNTIFS(city, "да", sluzh_1, "да",china, "участник")+COUNTIFS(city, "да", sluzh_1, "да", china, "призер")+COUNTIFS(city, "да",  sluzh_1, "да",china, "победитель")</f>
        <v>0</v>
      </c>
      <c r="G36" s="289">
        <f>COUNTIFS(city, "да", sluzh_1, "да",china,"участник",ovz,"да")+COUNTIFS(city, "да",sluzh_1, "да",china,"призер",ovz,"да")+COUNTIFS(city, "да", sluzh_1, "да",china,"победитель",ovz,"да")</f>
        <v>0</v>
      </c>
      <c r="H36" s="290">
        <f>COUNTIFS(vill, "да", sluzh_1, "да", china, "участник")+COUNTIFS(vill, "да", sluzh_1, "да", china, "призер")+COUNTIFS(vill, "да",  sluzh_1, "да",china, "победитель")</f>
        <v>0</v>
      </c>
      <c r="I36" s="291">
        <f>COUNTIFS(vill, "да", sluzh_1, "да",china,"участник",ovz,"да")+COUNTIFS(vill, "да",sluzh_1, "да",china,"призер",ovz,"да")+COUNTIFS(vill, "да", sluzh_1, "да",china,"победитель",ovz,"да")</f>
        <v>0</v>
      </c>
      <c r="J36" s="289">
        <f>COUNTIFS(city, "да",  sluzh_1, "да",china, "победитель")</f>
        <v>0</v>
      </c>
      <c r="K36" s="289">
        <f>COUNTIFS(city, "да", sluzh_1, "да",china,"победитель",ovz,"да")</f>
        <v>0</v>
      </c>
      <c r="L36" s="290">
        <f>COUNTIFS(vill, "да",  sluzh_1, "да",china, "победитель")</f>
        <v>0</v>
      </c>
      <c r="M36" s="291">
        <f>COUNTIFS(vill, "да", sluzh_1, "да",china,"победитель",ovz,"да")</f>
        <v>0</v>
      </c>
      <c r="N36" s="289">
        <f>COUNTIFS(city, "да", sluzh_1, "да", china, "призер")</f>
        <v>0</v>
      </c>
      <c r="O36" s="289">
        <f>COUNTIFS(city, "да",sluzh_1, "да",china,"призер",ovz,"да")</f>
        <v>0</v>
      </c>
      <c r="P36" s="290">
        <f>COUNTIFS(vill, "да", sluzh_1, "да", china, "призер")</f>
        <v>0</v>
      </c>
      <c r="Q36" s="291">
        <f>COUNTIFS(vill, "да",sluzh_1, "да",china,"призер",ovz,"да")</f>
        <v>0</v>
      </c>
      <c r="R36" s="120">
        <f t="shared" si="1"/>
        <v>0</v>
      </c>
      <c r="S36" s="120">
        <f t="shared" si="2"/>
        <v>0</v>
      </c>
      <c r="T36" s="121">
        <f t="shared" si="3"/>
        <v>0</v>
      </c>
      <c r="U36" s="121">
        <f t="shared" si="4"/>
        <v>0</v>
      </c>
    </row>
    <row r="37" spans="1:21" ht="15.75">
      <c r="A37" s="45">
        <f t="shared" si="0"/>
        <v>128</v>
      </c>
      <c r="B37" s="46">
        <v>11</v>
      </c>
      <c r="C37" s="70" t="s">
        <v>5</v>
      </c>
      <c r="D37" s="2">
        <v>2</v>
      </c>
      <c r="E37" s="2">
        <v>1</v>
      </c>
      <c r="F37" s="289">
        <f>COUNTIFS(city, "да", sluzh_1, "да",liter, "участник")+COUNTIFS(city, "да", sluzh_1, "да", liter, "призер")+COUNTIFS(city, "да",  sluzh_1, "да",liter, "победитель")</f>
        <v>1</v>
      </c>
      <c r="G37" s="289">
        <f>COUNTIFS(city, "да", sluzh_1, "да",liter,"участник",ovz,"да")+COUNTIFS(city, "да",sluzh_1, "да",liter,"призер",ovz,"да")+COUNTIFS(city, "да", sluzh_1, "да",liter,"победитель",ovz,"да")</f>
        <v>0</v>
      </c>
      <c r="H37" s="290">
        <f>COUNTIFS(vill, "да", sluzh_1, "да",liter, "участник")+COUNTIFS(vill, "да", sluzh_1, "да", liter, "призер")+COUNTIFS(vill, "да",  sluzh_1, "да",liter, "победитель")</f>
        <v>1</v>
      </c>
      <c r="I37" s="291">
        <f>COUNTIFS(vill, "да", sluzh_1, "да",liter,"участник",ovz,"да")+COUNTIFS(vill, "да",sluzh_1, "да",liter,"призер",ovz,"да")+COUNTIFS(vill, "да", sluzh_1, "да",liter,"победитель",ovz,"да")</f>
        <v>0</v>
      </c>
      <c r="J37" s="289">
        <f>COUNTIFS(city, "да",  sluzh_1, "да",liter, "победитель")</f>
        <v>0</v>
      </c>
      <c r="K37" s="289">
        <f>COUNTIFS(city, "да", sluzh_1, "да",liter,"победитель",ovz,"да")</f>
        <v>0</v>
      </c>
      <c r="L37" s="290">
        <f>COUNTIFS(vill, "да",  sluzh_1, "да",liter, "победитель")</f>
        <v>0</v>
      </c>
      <c r="M37" s="291">
        <f>COUNTIFS(vill, "да", sluzh_1, "да",liter,"победитель",ovz,"да")</f>
        <v>0</v>
      </c>
      <c r="N37" s="289">
        <f>COUNTIFS(city, "да", sluzh_1, "да", liter, "призер")</f>
        <v>0</v>
      </c>
      <c r="O37" s="289">
        <f>COUNTIFS(city, "да",sluzh_1, "да",liter,"призер",ovz,"да")</f>
        <v>0</v>
      </c>
      <c r="P37" s="290">
        <f>COUNTIFS(vill, "да", sluzh_1, "да", liter, "призер")</f>
        <v>0</v>
      </c>
      <c r="Q37" s="291">
        <f>COUNTIFS(vill, "да",sluzh_1, "да",liter,"призер",ovz,"да")</f>
        <v>0</v>
      </c>
      <c r="R37" s="120">
        <f t="shared" si="1"/>
        <v>0</v>
      </c>
      <c r="S37" s="120">
        <f t="shared" si="2"/>
        <v>0</v>
      </c>
      <c r="T37" s="121">
        <f t="shared" si="3"/>
        <v>0</v>
      </c>
      <c r="U37" s="121">
        <f t="shared" si="4"/>
        <v>0</v>
      </c>
    </row>
    <row r="38" spans="1:21" ht="15.75">
      <c r="A38" s="45">
        <f t="shared" si="0"/>
        <v>128</v>
      </c>
      <c r="B38" s="46">
        <v>12</v>
      </c>
      <c r="C38" s="70" t="s">
        <v>20</v>
      </c>
      <c r="D38" s="2">
        <v>2</v>
      </c>
      <c r="E38" s="2">
        <v>1</v>
      </c>
      <c r="F38" s="289">
        <f>COUNTIFS(city, "да", sluzh_1, "да",math, "участник")+COUNTIFS(city, "да", sluzh_1, "да", math, "призер")+COUNTIFS(city, "да",  sluzh_1, "да",math, "победитель")</f>
        <v>0</v>
      </c>
      <c r="G38" s="289">
        <f>COUNTIFS(city, "да", sluzh_1, "да",math,"участник",ovz,"да")+COUNTIFS(city, "да",sluzh_1, "да",math,"призер",ovz,"да")+COUNTIFS(city, "да", sluzh_1, "да",math,"победитель",ovz,"да")</f>
        <v>0</v>
      </c>
      <c r="H38" s="290">
        <f>COUNTIFS(vill, "да", sluzh_1, "да",math, "участник")+COUNTIFS(vill, "да", sluzh_1, "да", math, "призер")+COUNTIFS(vill, "да",  sluzh_1, "да",math, "победитель")</f>
        <v>0</v>
      </c>
      <c r="I38" s="291">
        <f>COUNTIFS(vill, "да", sluzh_1, "да",math,"участник",ovz,"да")+COUNTIFS(vill, "да",sluzh_1, "да",math,"призер",ovz,"да")+COUNTIFS(vill, "да", sluzh_1, "да",math,"победитель",ovz,"да")</f>
        <v>0</v>
      </c>
      <c r="J38" s="289">
        <f>COUNTIFS(city, "да",  sluzh_1, "да",math, "победитель")</f>
        <v>0</v>
      </c>
      <c r="K38" s="289">
        <f>COUNTIFS(city, "да", sluzh_1, "да",math,"победитель",ovz,"да")</f>
        <v>0</v>
      </c>
      <c r="L38" s="290">
        <f>COUNTIFS(vill, "да",  sluzh_1, "да",math, "победитель")</f>
        <v>0</v>
      </c>
      <c r="M38" s="291">
        <f>COUNTIFS(vill, "да", sluzh_1, "да",math,"победитель",ovz,"да")</f>
        <v>0</v>
      </c>
      <c r="N38" s="289">
        <f>COUNTIFS(city, "да", sluzh_1, "да", math, "призер")</f>
        <v>0</v>
      </c>
      <c r="O38" s="289">
        <f>COUNTIFS(city, "да",sluzh_1, "да",math,"призер",ovz,"да")</f>
        <v>0</v>
      </c>
      <c r="P38" s="290">
        <f>COUNTIFS(vill, "да", sluzh_1, "да", math, "призер")</f>
        <v>0</v>
      </c>
      <c r="Q38" s="291">
        <f>COUNTIFS(vill, "да",sluzh_1, "да",math,"призер",ovz,"да")</f>
        <v>0</v>
      </c>
      <c r="R38" s="120">
        <f t="shared" si="1"/>
        <v>0</v>
      </c>
      <c r="S38" s="120">
        <f t="shared" si="2"/>
        <v>0</v>
      </c>
      <c r="T38" s="121">
        <f t="shared" si="3"/>
        <v>0</v>
      </c>
      <c r="U38" s="121">
        <f t="shared" si="4"/>
        <v>0</v>
      </c>
    </row>
    <row r="39" spans="1:21" ht="15.75">
      <c r="A39" s="45">
        <f t="shared" si="0"/>
        <v>128</v>
      </c>
      <c r="B39" s="46">
        <v>13</v>
      </c>
      <c r="C39" s="70" t="s">
        <v>21</v>
      </c>
      <c r="D39" s="2">
        <v>0</v>
      </c>
      <c r="E39" s="2">
        <v>0</v>
      </c>
      <c r="F39" s="289">
        <f>COUNTIFS(city, "да", sluzh_1, "да",germ, "участник")+COUNTIFS(city, "да", sluzh_1, "да", germ, "призер")+COUNTIFS(city, "да",  sluzh_1, "да",germ, "победитель")</f>
        <v>0</v>
      </c>
      <c r="G39" s="289">
        <f>COUNTIFS(city, "да", sluzh_1, "да",germ,"участник",ovz,"да")+COUNTIFS(city, "да",sluzh_1, "да",germ,"призер",ovz,"да")+COUNTIFS(city, "да", sluzh_1, "да",germ,"победитель",ovz,"да")</f>
        <v>0</v>
      </c>
      <c r="H39" s="290">
        <f>COUNTIFS(vill, "да", sluzh_1, "да",germ, "участник")+COUNTIFS(vill, "да", sluzh_1, "да", germ, "призер")+COUNTIFS(vill, "да",  sluzh_1, "да",germ, "победитель")</f>
        <v>0</v>
      </c>
      <c r="I39" s="291">
        <f>COUNTIFS(vill, "да", sluzh_1, "да",germ,"участник",ovz,"да")+COUNTIFS(vill, "да",sluzh_1, "да",germ,"призер",ovz,"да")+COUNTIFS(vill, "да", sluzh_1, "да",germ,"победитель",ovz,"да")</f>
        <v>0</v>
      </c>
      <c r="J39" s="289">
        <f>COUNTIFS(city, "да",  sluzh_1, "да",germ, "победитель")</f>
        <v>0</v>
      </c>
      <c r="K39" s="289">
        <f>COUNTIFS(city, "да", sluzh_1, "да",germ,"победитель",ovz,"да")</f>
        <v>0</v>
      </c>
      <c r="L39" s="290">
        <f>COUNTIFS(vill, "да",  sluzh_1, "да",germ, "победитель")</f>
        <v>0</v>
      </c>
      <c r="M39" s="291">
        <f>COUNTIFS(vill, "да", sluzh_1, "да",germ,"победитель",ovz,"да")</f>
        <v>0</v>
      </c>
      <c r="N39" s="289">
        <f>COUNTIFS(city, "да", sluzh_1, "да", germ, "призер")</f>
        <v>0</v>
      </c>
      <c r="O39" s="289">
        <f>COUNTIFS(city, "да",sluzh_1, "да",germ,"призер",ovz,"да")</f>
        <v>0</v>
      </c>
      <c r="P39" s="290">
        <f>COUNTIFS(vill, "да", sluzh_1, "да", germ, "призер")</f>
        <v>0</v>
      </c>
      <c r="Q39" s="291">
        <f>COUNTIFS(vill, "да",sluzh_1, "да",germ,"призер",ovz,"да")</f>
        <v>0</v>
      </c>
      <c r="R39" s="120">
        <f t="shared" si="1"/>
        <v>0</v>
      </c>
      <c r="S39" s="120">
        <f t="shared" si="2"/>
        <v>0</v>
      </c>
      <c r="T39" s="121">
        <f t="shared" si="3"/>
        <v>0</v>
      </c>
      <c r="U39" s="121">
        <f t="shared" si="4"/>
        <v>0</v>
      </c>
    </row>
    <row r="40" spans="1:21" ht="15.75">
      <c r="A40" s="45">
        <f t="shared" si="0"/>
        <v>128</v>
      </c>
      <c r="B40" s="46">
        <v>14</v>
      </c>
      <c r="C40" s="70" t="s">
        <v>11</v>
      </c>
      <c r="D40" s="2">
        <v>2</v>
      </c>
      <c r="E40" s="2">
        <v>1</v>
      </c>
      <c r="F40" s="289">
        <f>COUNTIFS(city, "да", sluzh_1, "да",obsh, "участник")+COUNTIFS(city, "да", sluzh_1, "да", obsh, "призер")+COUNTIFS(city, "да",  sluzh_1, "да",obsh, "победитель")</f>
        <v>6</v>
      </c>
      <c r="G40" s="289">
        <f>COUNTIFS(city, "да", sluzh_1, "да",obsh,"участник",ovz,"да")+COUNTIFS(city, "да",sluzh_1, "да",obsh,"призер",ovz,"да")+COUNTIFS(city, "да", sluzh_1, "да",obsh,"победитель",ovz,"да")</f>
        <v>0</v>
      </c>
      <c r="H40" s="290">
        <f>COUNTIFS(vill, "да", sluzh_1, "да",obsh, "участник")+COUNTIFS(vill, "да", sluzh_1, "да", obsh, "призер")+COUNTIFS(vill, "да",  sluzh_1, "да",obsh, "победитель")</f>
        <v>0</v>
      </c>
      <c r="I40" s="291">
        <f>COUNTIFS(vill, "да", sluzh_1, "да",obsh,"участник",ovz,"да")+COUNTIFS(vill, "да",sluzh_1, "да",obsh,"призер",ovz,"да")+COUNTIFS(vill, "да", sluzh_1, "да",obsh,"победитель",ovz,"да")</f>
        <v>0</v>
      </c>
      <c r="J40" s="289">
        <f>COUNTIFS(city, "да",  sluzh_1, "да",obsh, "победитель")</f>
        <v>0</v>
      </c>
      <c r="K40" s="289">
        <f>COUNTIFS(city, "да", sluzh_1, "да",obsh,"победитель",ovz,"да")</f>
        <v>0</v>
      </c>
      <c r="L40" s="290">
        <f>COUNTIFS(vill, "да",  sluzh_1, "да",obsh, "победитель")</f>
        <v>0</v>
      </c>
      <c r="M40" s="291">
        <f>COUNTIFS(vill, "да", sluzh_1, "да",obsh,"победитель",ovz,"да")</f>
        <v>0</v>
      </c>
      <c r="N40" s="289">
        <f>COUNTIFS(city, "да", sluzh_1, "да", obsh, "призер")</f>
        <v>0</v>
      </c>
      <c r="O40" s="289">
        <f>COUNTIFS(city, "да",sluzh_1, "да",obsh,"призер",ovz,"да")</f>
        <v>0</v>
      </c>
      <c r="P40" s="290">
        <f>COUNTIFS(vill, "да", sluzh_1, "да", obsh, "призер")</f>
        <v>0</v>
      </c>
      <c r="Q40" s="291">
        <f>COUNTIFS(vill, "да",sluzh_1, "да",obsh,"призер",ovz,"да")</f>
        <v>0</v>
      </c>
      <c r="R40" s="120">
        <f t="shared" si="1"/>
        <v>0</v>
      </c>
      <c r="S40" s="120">
        <f t="shared" si="2"/>
        <v>0</v>
      </c>
      <c r="T40" s="121">
        <f t="shared" si="3"/>
        <v>0</v>
      </c>
      <c r="U40" s="121">
        <f t="shared" si="4"/>
        <v>0</v>
      </c>
    </row>
    <row r="41" spans="1:21" ht="31.5">
      <c r="A41" s="45">
        <f t="shared" si="0"/>
        <v>128</v>
      </c>
      <c r="B41" s="46">
        <v>15</v>
      </c>
      <c r="C41" s="70" t="s">
        <v>51</v>
      </c>
      <c r="D41" s="2"/>
      <c r="E41" s="2"/>
      <c r="F41" s="289">
        <f>COUNTIFS(city, "да", sluzh_1, "да",OBGH, "участник")+COUNTIFS(city, "да", sluzh_1, "да", OBGH, "призер")+COUNTIFS(city, "да",  sluzh_1, "да",OBGH, "победитель")</f>
        <v>2</v>
      </c>
      <c r="G41" s="289">
        <f>COUNTIFS(city, "да", sluzh_1, "да",OBGH,"участник",ovz,"да")+COUNTIFS(city, "да",sluzh_1, "да",OBGH,"призер",ovz,"да")+COUNTIFS(city, "да", sluzh_1, "да",OBGH,"победитель",ovz,"да")</f>
        <v>0</v>
      </c>
      <c r="H41" s="290">
        <f>COUNTIFS(vill, "да", sluzh_1, "да",OBGH, "участник")+COUNTIFS(vill, "да", sluzh_1, "да", OBGH, "призер")+COUNTIFS(vill, "да",  sluzh_1, "да",OBGH, "победитель")</f>
        <v>2</v>
      </c>
      <c r="I41" s="291">
        <f>COUNTIFS(vill, "да", sluzh_1, "да",OBGH,"участник",ovz,"да")+COUNTIFS(vill, "да",sluzh_1, "да",OBGH,"призер",ovz,"да")+COUNTIFS(vill, "да", sluzh_1, "да",OBGH,"победитель",ovz,"да")</f>
        <v>0</v>
      </c>
      <c r="J41" s="289">
        <f>COUNTIFS(city, "да",  sluzh_1, "да",OBGH, "победитель")</f>
        <v>0</v>
      </c>
      <c r="K41" s="289">
        <f>COUNTIFS(city, "да", sluzh_1, "да",OBGH,"победитель",ovz,"да")</f>
        <v>0</v>
      </c>
      <c r="L41" s="290">
        <f>COUNTIFS(vill, "да",  sluzh_1, "да",OBGH, "победитель")</f>
        <v>0</v>
      </c>
      <c r="M41" s="291">
        <f>COUNTIFS(vill, "да", sluzh_1, "да",OBGH,"победитель",ovz,"да")</f>
        <v>0</v>
      </c>
      <c r="N41" s="289">
        <f>COUNTIFS(city, "да", sluzh_1, "да", OBGH, "призер")</f>
        <v>2</v>
      </c>
      <c r="O41" s="289">
        <f>COUNTIFS(city, "да",sluzh_1, "да",OBGH,"призер",ovz,"да")</f>
        <v>0</v>
      </c>
      <c r="P41" s="290">
        <f>COUNTIFS(vill, "да", sluzh_1, "да", OBGH, "призер")</f>
        <v>0</v>
      </c>
      <c r="Q41" s="291">
        <f>COUNTIFS(vill, "да",sluzh_1, "да",OBGH,"призер",ovz,"да")</f>
        <v>0</v>
      </c>
      <c r="R41" s="120">
        <f t="shared" si="1"/>
        <v>2</v>
      </c>
      <c r="S41" s="120">
        <f t="shared" si="2"/>
        <v>0</v>
      </c>
      <c r="T41" s="121">
        <f t="shared" si="3"/>
        <v>0</v>
      </c>
      <c r="U41" s="121">
        <f t="shared" si="4"/>
        <v>0</v>
      </c>
    </row>
    <row r="42" spans="1:21" ht="15.75">
      <c r="A42" s="45">
        <f t="shared" si="0"/>
        <v>128</v>
      </c>
      <c r="B42" s="46">
        <v>16</v>
      </c>
      <c r="C42" s="70" t="s">
        <v>12</v>
      </c>
      <c r="D42" s="2">
        <v>0</v>
      </c>
      <c r="E42" s="2">
        <v>0</v>
      </c>
      <c r="F42" s="289">
        <f>COUNTIFS(city, "да", sluzh_1, "да",pravo, "участник")+COUNTIFS(city, "да", sluzh_1, "да", pravo, "призер")+COUNTIFS(city, "да",  sluzh_1, "да",pravo, "победитель")</f>
        <v>0</v>
      </c>
      <c r="G42" s="289">
        <f>COUNTIFS(city, "да", sluzh_1, "да",pravo,"участник",ovz,"да")+COUNTIFS(city, "да",sluzh_1, "да",pravo,"призер",ovz,"да")+COUNTIFS(city, "да", sluzh_1, "да",pravo,"победитель",ovz,"да")</f>
        <v>0</v>
      </c>
      <c r="H42" s="290">
        <f>COUNTIFS(vill, "да", sluzh_1, "да",pravo, "участник")+COUNTIFS(vill, "да", sluzh_1, "да", pravo, "призер")+COUNTIFS(vill, "да",  sluzh_1, "да",pravo, "победитель")</f>
        <v>0</v>
      </c>
      <c r="I42" s="291">
        <f>COUNTIFS(vill, "да", sluzh_1, "да",pravo,"участник",ovz,"да")+COUNTIFS(vill, "да",sluzh_1, "да",pravo,"призер",ovz,"да")+COUNTIFS(vill, "да", sluzh_1, "да",pravo,"победитель",ovz,"да")</f>
        <v>0</v>
      </c>
      <c r="J42" s="289">
        <f>COUNTIFS(city, "да",  sluzh_1, "да",pravo, "победитель")</f>
        <v>0</v>
      </c>
      <c r="K42" s="289">
        <f>COUNTIFS(city, "да", sluzh_1, "да",pravo,"победитель",ovz,"да")</f>
        <v>0</v>
      </c>
      <c r="L42" s="290">
        <f>COUNTIFS(vill, "да",  sluzh_1, "да",pravo, "победитель")</f>
        <v>0</v>
      </c>
      <c r="M42" s="291">
        <f>COUNTIFS(vill, "да", sluzh_1, "да",pravo,"победитель",ovz,"да")</f>
        <v>0</v>
      </c>
      <c r="N42" s="289">
        <f>COUNTIFS(city, "да", sluzh_1, "да", pravo, "призер")</f>
        <v>0</v>
      </c>
      <c r="O42" s="289">
        <f>COUNTIFS(city, "да",sluzh_1, "да",pravo,"призер",ovz,"да")</f>
        <v>0</v>
      </c>
      <c r="P42" s="290">
        <f>COUNTIFS(vill, "да", sluzh_1, "да", pravo, "призер")</f>
        <v>0</v>
      </c>
      <c r="Q42" s="291">
        <f>COUNTIFS(vill, "да",sluzh_1, "да",pravo,"призер",ovz,"да")</f>
        <v>0</v>
      </c>
      <c r="R42" s="120">
        <f t="shared" si="1"/>
        <v>0</v>
      </c>
      <c r="S42" s="120">
        <f t="shared" si="2"/>
        <v>0</v>
      </c>
      <c r="T42" s="121">
        <f t="shared" si="3"/>
        <v>0</v>
      </c>
      <c r="U42" s="121">
        <f t="shared" si="4"/>
        <v>0</v>
      </c>
    </row>
    <row r="43" spans="1:21" ht="15.75">
      <c r="A43" s="45">
        <f t="shared" si="0"/>
        <v>128</v>
      </c>
      <c r="B43" s="46">
        <v>17</v>
      </c>
      <c r="C43" s="70" t="s">
        <v>4</v>
      </c>
      <c r="D43" s="2">
        <v>3</v>
      </c>
      <c r="E43" s="2">
        <v>1</v>
      </c>
      <c r="F43" s="289">
        <f>COUNTIFS(city, "да", sluzh_1, "да",rus, "участник")+COUNTIFS(city, "да", sluzh_1, "да", rus, "призер")+COUNTIFS(city, "да",  sluzh_1, "да",rus, "победитель")</f>
        <v>4</v>
      </c>
      <c r="G43" s="289">
        <f>COUNTIFS(city, "да", sluzh_1, "да",rus,"участник",ovz,"да")+COUNTIFS(city, "да",sluzh_1, "да",rus,"призер",ovz,"да")+COUNTIFS(city, "да", sluzh_1, "да",rus,"победитель",ovz,"да")</f>
        <v>0</v>
      </c>
      <c r="H43" s="290">
        <f>COUNTIFS(vill, "да", sluzh_1, "да",rus, "участник")+COUNTIFS(vill, "да", sluzh_1, "да", rus, "призер")+COUNTIFS(vill, "да",  sluzh_1, "да",rus, "победитель")</f>
        <v>4</v>
      </c>
      <c r="I43" s="291">
        <f>COUNTIFS(vill, "да", sluzh_1, "да",rus,"участник",ovz,"да")+COUNTIFS(vill, "да",sluzh_1, "да",rus,"призер",ovz,"да")+COUNTIFS(vill, "да", sluzh_1, "да",rus,"победитель",ovz,"да")</f>
        <v>0</v>
      </c>
      <c r="J43" s="289">
        <f>COUNTIFS(city, "да",  sluzh_1, "да",rus, "победитель")</f>
        <v>0</v>
      </c>
      <c r="K43" s="289">
        <f>COUNTIFS(city, "да", sluzh_1, "да",rus,"победитель",ovz,"да")</f>
        <v>0</v>
      </c>
      <c r="L43" s="290">
        <f>COUNTIFS(vill, "да",  sluzh_1, "да",rus, "победитель")</f>
        <v>0</v>
      </c>
      <c r="M43" s="291">
        <f>COUNTIFS(vill, "да", sluzh_1, "да",rus,"победитель",ovz,"да")</f>
        <v>0</v>
      </c>
      <c r="N43" s="289">
        <f>COUNTIFS(city, "да", sluzh_1, "да", rus, "призер")</f>
        <v>0</v>
      </c>
      <c r="O43" s="289">
        <f>COUNTIFS(city, "да",sluzh_1, "да",rus,"призер",ovz,"да")</f>
        <v>0</v>
      </c>
      <c r="P43" s="290">
        <f>COUNTIFS(vill, "да", sluzh_1, "да", rus, "призер")</f>
        <v>0</v>
      </c>
      <c r="Q43" s="291">
        <f>COUNTIFS(vill, "да",sluzh_1, "да",rus,"призер",ovz,"да")</f>
        <v>0</v>
      </c>
      <c r="R43" s="120">
        <f t="shared" si="1"/>
        <v>0</v>
      </c>
      <c r="S43" s="120">
        <f t="shared" si="2"/>
        <v>0</v>
      </c>
      <c r="T43" s="121">
        <f t="shared" si="3"/>
        <v>0</v>
      </c>
      <c r="U43" s="121">
        <f t="shared" si="4"/>
        <v>0</v>
      </c>
    </row>
    <row r="44" spans="1:21" ht="15.75">
      <c r="A44" s="45">
        <f t="shared" si="0"/>
        <v>128</v>
      </c>
      <c r="B44" s="46">
        <v>18</v>
      </c>
      <c r="C44" s="70" t="s">
        <v>16</v>
      </c>
      <c r="D44" s="2"/>
      <c r="E44" s="2"/>
      <c r="F44" s="289">
        <f>COUNTIFS(city, "да", sluzh_1, "да",tehno, "участник")+COUNTIFS(city, "да", sluzh_1, "да", tehno, "призер")+COUNTIFS(city, "да",  sluzh_1, "да",tehno, "победитель")</f>
        <v>0</v>
      </c>
      <c r="G44" s="289">
        <f>COUNTIFS(city, "да", sluzh_1, "да",tehno,"участник",ovz,"да")+COUNTIFS(city, "да",sluzh_1, "да",tehno,"призер",ovz,"да")+COUNTIFS(city, "да", sluzh_1, "да",tehno,"победитель",ovz,"да")</f>
        <v>0</v>
      </c>
      <c r="H44" s="290">
        <f>COUNTIFS(vill, "да", sluzh_1, "да",tehno, "участник")+COUNTIFS(vill, "да", sluzh_1, "да", tehno, "призер")+COUNTIFS(vill, "да",  sluzh_1, "да",tehno, "победитель")</f>
        <v>0</v>
      </c>
      <c r="I44" s="291">
        <f>COUNTIFS(vill, "да", sluzh_1, "да",tehno,"участник",ovz,"да")+COUNTIFS(vill, "да",sluzh_1, "да",tehno,"призер",ovz,"да")+COUNTIFS(vill, "да", sluzh_1, "да",tehno,"победитель",ovz,"да")</f>
        <v>0</v>
      </c>
      <c r="J44" s="289">
        <f>COUNTIFS(city, "да",  sluzh_1, "да",tehno, "победитель")</f>
        <v>0</v>
      </c>
      <c r="K44" s="289">
        <f>COUNTIFS(city, "да", sluzh_1, "да",tehno,"победитель",ovz,"да")</f>
        <v>0</v>
      </c>
      <c r="L44" s="290">
        <f>COUNTIFS(vill, "да",  sluzh_1, "да",tehno, "победитель")</f>
        <v>0</v>
      </c>
      <c r="M44" s="291">
        <f>COUNTIFS(vill, "да", sluzh_1, "да",tehno,"победитель",ovz,"да")</f>
        <v>0</v>
      </c>
      <c r="N44" s="289">
        <f>COUNTIFS(city, "да", sluzh_1, "да", tehno, "призер")</f>
        <v>0</v>
      </c>
      <c r="O44" s="289">
        <f>COUNTIFS(city, "да",sluzh_1, "да",tehno,"призер",ovz,"да")</f>
        <v>0</v>
      </c>
      <c r="P44" s="290">
        <f>COUNTIFS(vill, "да", sluzh_1, "да",tehno, "призер")</f>
        <v>0</v>
      </c>
      <c r="Q44" s="291">
        <f>COUNTIFS(vill, "да",sluzh_1, "да",tehno,"призер",ovz,"да")</f>
        <v>0</v>
      </c>
      <c r="R44" s="120">
        <f t="shared" si="1"/>
        <v>0</v>
      </c>
      <c r="S44" s="120">
        <f t="shared" si="2"/>
        <v>0</v>
      </c>
      <c r="T44" s="121">
        <f t="shared" si="3"/>
        <v>0</v>
      </c>
      <c r="U44" s="121">
        <f t="shared" si="4"/>
        <v>0</v>
      </c>
    </row>
    <row r="45" spans="1:21" ht="15.75">
      <c r="A45" s="45">
        <f t="shared" si="0"/>
        <v>128</v>
      </c>
      <c r="B45" s="46">
        <v>19</v>
      </c>
      <c r="C45" s="70" t="s">
        <v>6</v>
      </c>
      <c r="D45" s="2">
        <v>1</v>
      </c>
      <c r="E45" s="2">
        <v>1</v>
      </c>
      <c r="F45" s="289">
        <f>COUNTIFS(city, "да", sluzh_1, "да",phys, "участник")+COUNTIFS(city, "да", sluzh_1, "да", phys, "призер")+COUNTIFS(city, "да",  sluzh_1, "да",phys, "победитель")</f>
        <v>0</v>
      </c>
      <c r="G45" s="289">
        <f>COUNTIFS(city, "да", sluzh_1, "да",phys,"участник",ovz,"да")+COUNTIFS(city, "да",sluzh_1, "да",phys,"призер",ovz,"да")+COUNTIFS(city, "да", sluzh_1, "да",phys,"победитель",ovz,"да")</f>
        <v>0</v>
      </c>
      <c r="H45" s="290">
        <f>COUNTIFS(vill, "да", sluzh_1, "да",phys, "участник")+COUNTIFS(vill, "да", sluzh_1, "да",phys, "призер")+COUNTIFS(vill, "да",  sluzh_1, "да",phys, "победитель")</f>
        <v>1</v>
      </c>
      <c r="I45" s="291">
        <f>COUNTIFS(vill, "да", sluzh_1, "да",phys,"участник",ovz,"да")+COUNTIFS(vill, "да",sluzh_1, "да",phys,"призер",ovz,"да")+COUNTIFS(vill, "да", sluzh_1, "да",phys,"победитель",ovz,"да")</f>
        <v>0</v>
      </c>
      <c r="J45" s="289">
        <f>COUNTIFS(city, "да",  sluzh_1, "да",phys, "победитель")</f>
        <v>0</v>
      </c>
      <c r="K45" s="289">
        <f>COUNTIFS(city, "да", sluzh_1, "да",phys,"победитель",ovz,"да")</f>
        <v>0</v>
      </c>
      <c r="L45" s="290">
        <f>COUNTIFS(vill, "да",  sluzh_1, "да",phys, "победитель")</f>
        <v>0</v>
      </c>
      <c r="M45" s="291">
        <f>COUNTIFS(vill, "да", sluzh_1, "да",phys,"победитель",ovz,"да")</f>
        <v>0</v>
      </c>
      <c r="N45" s="289">
        <f>COUNTIFS(city, "да", sluzh_1, "да", phys, "призер")</f>
        <v>0</v>
      </c>
      <c r="O45" s="289">
        <f>COUNTIFS(city, "да",sluzh_1, "да",phys,"призер",ovz,"да")</f>
        <v>0</v>
      </c>
      <c r="P45" s="290">
        <f>COUNTIFS(vill, "да", sluzh_1, "да",phys, "призер")</f>
        <v>0</v>
      </c>
      <c r="Q45" s="291">
        <f>COUNTIFS(vill, "да",sluzh_1, "да",phys,"призер",ovz,"да")</f>
        <v>0</v>
      </c>
      <c r="R45" s="120">
        <f t="shared" si="1"/>
        <v>0</v>
      </c>
      <c r="S45" s="120">
        <f t="shared" si="2"/>
        <v>0</v>
      </c>
      <c r="T45" s="121">
        <f t="shared" si="3"/>
        <v>0</v>
      </c>
      <c r="U45" s="121">
        <f t="shared" si="4"/>
        <v>0</v>
      </c>
    </row>
    <row r="46" spans="1:21" ht="15.75">
      <c r="A46" s="45">
        <f t="shared" si="0"/>
        <v>128</v>
      </c>
      <c r="B46" s="46">
        <v>20</v>
      </c>
      <c r="C46" s="70" t="s">
        <v>15</v>
      </c>
      <c r="D46" s="2">
        <v>1</v>
      </c>
      <c r="E46" s="2">
        <v>1</v>
      </c>
      <c r="F46" s="289">
        <f>COUNTIFS(city, "да", sluzh_1, "да",fizra, "участник")+COUNTIFS(city, "да", sluzh_1, "да", fizra, "призер")+COUNTIFS(city, "да",  sluzh_1, "да",fizra, "победитель")</f>
        <v>2</v>
      </c>
      <c r="G46" s="289">
        <f>COUNTIFS(city, "да", sluzh_1, "да",fizra,"участник",ovz,"да")+COUNTIFS(city, "да",sluzh_1, "да",fizra,"призер",ovz,"да")+COUNTIFS(city, "да", sluzh_1, "да",fizra,"победитель",ovz,"да")</f>
        <v>0</v>
      </c>
      <c r="H46" s="290">
        <f>COUNTIFS(vill, "да", sluzh_1, "да",fizra, "участник")+COUNTIFS(vill, "да", sluzh_1, "да",fizra, "призер")+COUNTIFS(vill, "да",  sluzh_1, "да",fizra, "победитель")</f>
        <v>0</v>
      </c>
      <c r="I46" s="291">
        <f>COUNTIFS(vill, "да", sluzh_1, "да",fizra,"участник",ovz,"да")+COUNTIFS(vill, "да",sluzh_1, "да",fizra,"призер",ovz,"да")+COUNTIFS(vill, "да", sluzh_1, "да",fizra,"победитель",ovz,"да")</f>
        <v>0</v>
      </c>
      <c r="J46" s="289">
        <f>COUNTIFS(city, "да",  sluzh_1, "да",fizra, "победитель")</f>
        <v>0</v>
      </c>
      <c r="K46" s="289">
        <f>COUNTIFS(city, "да", sluzh_1, "да",fizra,"победитель",ovz,"да")</f>
        <v>0</v>
      </c>
      <c r="L46" s="290">
        <f>COUNTIFS(vill, "да",  sluzh_1, "да",fizra, "победитель")</f>
        <v>0</v>
      </c>
      <c r="M46" s="291">
        <f>COUNTIFS(vill, "да", sluzh_1, "да",fizra,"победитель",ovz,"да")</f>
        <v>0</v>
      </c>
      <c r="N46" s="289">
        <f>COUNTIFS(city, "да", sluzh_1, "да", fizra, "призер")</f>
        <v>2</v>
      </c>
      <c r="O46" s="289">
        <f>COUNTIFS(city, "да",sluzh_1, "да",fizra,"призер",ovz,"да")</f>
        <v>0</v>
      </c>
      <c r="P46" s="290">
        <f>COUNTIFS(vill, "да", sluzh_1, "да",fizra, "призер")</f>
        <v>0</v>
      </c>
      <c r="Q46" s="291">
        <f>COUNTIFS(vill, "да",sluzh_1, "да",fizra,"призер",ovz,"да")</f>
        <v>0</v>
      </c>
      <c r="R46" s="120">
        <f t="shared" si="1"/>
        <v>2</v>
      </c>
      <c r="S46" s="120">
        <f t="shared" si="2"/>
        <v>0</v>
      </c>
      <c r="T46" s="121">
        <f t="shared" si="3"/>
        <v>0</v>
      </c>
      <c r="U46" s="121">
        <f t="shared" si="4"/>
        <v>0</v>
      </c>
    </row>
    <row r="47" spans="1:21" ht="15.75">
      <c r="A47" s="45">
        <f t="shared" si="0"/>
        <v>128</v>
      </c>
      <c r="B47" s="46">
        <v>21</v>
      </c>
      <c r="C47" s="70" t="s">
        <v>14</v>
      </c>
      <c r="D47" s="2">
        <v>0</v>
      </c>
      <c r="E47" s="2">
        <v>0</v>
      </c>
      <c r="F47" s="289">
        <f>COUNTIFS(city, "да", sluzh_1, "да",fran, "участник")+COUNTIFS(city, "да", sluzh_1, "да", fran, "призер")+COUNTIFS(city, "да",  sluzh_1, "да",fran, "победитель")</f>
        <v>0</v>
      </c>
      <c r="G47" s="289">
        <f>COUNTIFS(city, "да", sluzh_1, "да",fran,"участник",ovz,"да")+COUNTIFS(city, "да",sluzh_1, "да",fran,"призер",ovz,"да")+COUNTIFS(city, "да", sluzh_1, "да",fran,"победитель",ovz,"да")</f>
        <v>0</v>
      </c>
      <c r="H47" s="290">
        <f>COUNTIFS(vill, "да", sluzh_1, "да",fran, "участник")+COUNTIFS(vill, "да", sluzh_1, "да",fran, "призер")+COUNTIFS(vill, "да",  sluzh_1, "да",fran, "победитель")</f>
        <v>0</v>
      </c>
      <c r="I47" s="291">
        <f>COUNTIFS(vill, "да", sluzh_1, "да",fran,"участник",ovz,"да")+COUNTIFS(vill, "да",sluzh_1, "да",fran,"призер",ovz,"да")+COUNTIFS(vill, "да", sluzh_1, "да",fran,"победитель",ovz,"да")</f>
        <v>0</v>
      </c>
      <c r="J47" s="289">
        <f>COUNTIFS(city, "да",  sluzh_1, "да",fran, "победитель")</f>
        <v>0</v>
      </c>
      <c r="K47" s="289">
        <f>COUNTIFS(city, "да", sluzh_1, "да",fran,"победитель",ovz,"да")</f>
        <v>0</v>
      </c>
      <c r="L47" s="290">
        <f>COUNTIFS(vill, "да",  sluzh_1, "да",fran, "победитель")</f>
        <v>0</v>
      </c>
      <c r="M47" s="291">
        <f>COUNTIFS(vill, "да", sluzh_1, "да",fran,"победитель",ovz,"да")</f>
        <v>0</v>
      </c>
      <c r="N47" s="289">
        <f>COUNTIFS(city, "да", sluzh_1, "да", fran, "призер")</f>
        <v>0</v>
      </c>
      <c r="O47" s="289">
        <f>COUNTIFS(city, "да",sluzh_1, "да",fran,"призер",ovz,"да")</f>
        <v>0</v>
      </c>
      <c r="P47" s="290">
        <f>COUNTIFS(vill, "да", sluzh_1, "да",fran, "призер")</f>
        <v>0</v>
      </c>
      <c r="Q47" s="291">
        <f>COUNTIFS(vill, "да",sluzh_1, "да",fran,"призер",ovz,"да")</f>
        <v>0</v>
      </c>
      <c r="R47" s="120">
        <f t="shared" si="1"/>
        <v>0</v>
      </c>
      <c r="S47" s="120">
        <f t="shared" si="2"/>
        <v>0</v>
      </c>
      <c r="T47" s="121">
        <f t="shared" si="3"/>
        <v>0</v>
      </c>
      <c r="U47" s="121">
        <f t="shared" si="4"/>
        <v>0</v>
      </c>
    </row>
    <row r="48" spans="1:21" ht="15.75">
      <c r="A48" s="45">
        <f t="shared" si="0"/>
        <v>128</v>
      </c>
      <c r="B48" s="46">
        <v>22</v>
      </c>
      <c r="C48" s="70" t="s">
        <v>7</v>
      </c>
      <c r="D48" s="2">
        <v>0</v>
      </c>
      <c r="E48" s="2">
        <v>0</v>
      </c>
      <c r="F48" s="289">
        <f>COUNTIFS(city, "да", sluzh_1, "да",chemistr, "участник")+COUNTIFS(city, "да", sluzh_1, "да", chemistr, "призер")+COUNTIFS(city, "да",  sluzh_1, "да",chemistr, "победитель")</f>
        <v>0</v>
      </c>
      <c r="G48" s="289">
        <f>COUNTIFS(city, "да", sluzh_1, "да",chemistr,"участник",ovz,"да")+COUNTIFS(city, "да",sluzh_1, "да",chemistr,"призер",ovz,"да")+COUNTIFS(city, "да", sluzh_1, "да",chemistr,"победитель",ovz,"да")</f>
        <v>0</v>
      </c>
      <c r="H48" s="290">
        <f>COUNTIFS(vill, "да", sluzh_1, "да",chemistr, "участник")+COUNTIFS(vill, "да", sluzh_1, "да",chemistr, "призер")+COUNTIFS(vill, "да",  sluzh_1, "да",chemistr, "победитель")</f>
        <v>0</v>
      </c>
      <c r="I48" s="291">
        <f>COUNTIFS(vill, "да", sluzh_1, "да",chemistr,"участник",ovz,"да")+COUNTIFS(vill, "да",sluzh_1, "да",chemistr,"призер",ovz,"да")+COUNTIFS(vill, "да", sluzh_1, "да",chemistr,"победитель",ovz,"да")</f>
        <v>0</v>
      </c>
      <c r="J48" s="289">
        <f>COUNTIFS(city, "да",  sluzh_1, "да",chemistr, "победитель")</f>
        <v>0</v>
      </c>
      <c r="K48" s="289">
        <f>COUNTIFS(city, "да", sluzh_1, "да",chemistr,"победитель",ovz,"да")</f>
        <v>0</v>
      </c>
      <c r="L48" s="290">
        <f>COUNTIFS(vill, "да",  sluzh_1, "да",chemistr, "победитель")</f>
        <v>0</v>
      </c>
      <c r="M48" s="291">
        <f>COUNTIFS(vill, "да", sluzh_1, "да",chemistr,"победитель",ovz,"да")</f>
        <v>0</v>
      </c>
      <c r="N48" s="289">
        <f>COUNTIFS(city, "да", sluzh_1, "да", chemistr, "призер")</f>
        <v>0</v>
      </c>
      <c r="O48" s="289">
        <f>COUNTIFS(city, "да",sluzh_1, "да",chemistr,"призер",ovz,"да")</f>
        <v>0</v>
      </c>
      <c r="P48" s="290">
        <f>COUNTIFS(vill, "да", sluzh_1, "да",chemistr, "призер")</f>
        <v>0</v>
      </c>
      <c r="Q48" s="291">
        <f>COUNTIFS(vill, "да",sluzh_1, "да",chemistr,"призер",ovz,"да")</f>
        <v>0</v>
      </c>
      <c r="R48" s="120">
        <f t="shared" si="1"/>
        <v>0</v>
      </c>
      <c r="S48" s="120">
        <f t="shared" si="2"/>
        <v>0</v>
      </c>
      <c r="T48" s="121">
        <f t="shared" si="3"/>
        <v>0</v>
      </c>
      <c r="U48" s="121">
        <f t="shared" si="4"/>
        <v>0</v>
      </c>
    </row>
    <row r="49" spans="1:21" ht="15.75">
      <c r="A49" s="45">
        <f t="shared" si="0"/>
        <v>128</v>
      </c>
      <c r="B49" s="46">
        <v>23</v>
      </c>
      <c r="C49" s="70" t="s">
        <v>17</v>
      </c>
      <c r="D49" s="2">
        <v>1</v>
      </c>
      <c r="E49" s="2">
        <v>1</v>
      </c>
      <c r="F49" s="289">
        <f>COUNTIFS(city, "да", sluzh_1, "да",ecology, "участник")+COUNTIFS(city, "да", sluzh_1, "да", ecology, "призер")+COUNTIFS(city, "да",  sluzh_1, "да",ecology, "победитель")</f>
        <v>0</v>
      </c>
      <c r="G49" s="289">
        <f>COUNTIFS(city, "да", sluzh_1, "да",ecology,"участник",ovz,"да")+COUNTIFS(city, "да",sluzh_1, "да",ecology,"призер",ovz,"да")+COUNTIFS(city, "да", sluzh_1, "да",ecology,"победитель",ovz,"да")</f>
        <v>0</v>
      </c>
      <c r="H49" s="290">
        <f>COUNTIFS(vill, "да", sluzh_1, "да",ecology, "участник")+COUNTIFS(vill, "да", sluzh_1, "да",ecology, "призер")+COUNTIFS(vill, "да",  sluzh_1, "да",ecology, "победитель")</f>
        <v>1</v>
      </c>
      <c r="I49" s="291">
        <f>COUNTIFS(vill, "да", sluzh_1, "да",ecology,"участник",ovz,"да")+COUNTIFS(vill, "да",sluzh_1, "да",ecology,"призер",ovz,"да")+COUNTIFS(vill, "да", sluzh_1, "да",ecology,"победитель",ovz,"да")</f>
        <v>0</v>
      </c>
      <c r="J49" s="289">
        <f>COUNTIFS(city, "да",  sluzh_1, "да",ecology, "победитель")</f>
        <v>0</v>
      </c>
      <c r="K49" s="289">
        <f>COUNTIFS(city, "да", sluzh_1, "да",ecology,"победитель",ovz,"да")</f>
        <v>0</v>
      </c>
      <c r="L49" s="290">
        <f>COUNTIFS(vill, "да",  sluzh_1, "да",ecology, "победитель")</f>
        <v>0</v>
      </c>
      <c r="M49" s="291">
        <f>COUNTIFS(vill, "да", sluzh_1, "да",ecology,"победитель",ovz,"да")</f>
        <v>0</v>
      </c>
      <c r="N49" s="289">
        <f>COUNTIFS(city, "да", sluzh_1, "да", ecology, "призер")</f>
        <v>0</v>
      </c>
      <c r="O49" s="289">
        <f>COUNTIFS(city, "да",sluzh_1, "да",ecology,"призер",ovz,"да")</f>
        <v>0</v>
      </c>
      <c r="P49" s="290">
        <f>COUNTIFS(vill, "да", sluzh_1, "да",ecology, "призер")</f>
        <v>1</v>
      </c>
      <c r="Q49" s="291">
        <f>COUNTIFS(vill, "да",sluzh_1, "да",ecology,"призер",ovz,"да")</f>
        <v>0</v>
      </c>
      <c r="R49" s="120">
        <f t="shared" si="1"/>
        <v>0</v>
      </c>
      <c r="S49" s="120">
        <f t="shared" si="2"/>
        <v>0</v>
      </c>
      <c r="T49" s="121">
        <f t="shared" si="3"/>
        <v>1</v>
      </c>
      <c r="U49" s="121">
        <f t="shared" si="4"/>
        <v>0</v>
      </c>
    </row>
    <row r="50" spans="1:21" ht="15.75">
      <c r="A50" s="45">
        <f t="shared" si="0"/>
        <v>128</v>
      </c>
      <c r="B50" s="46">
        <v>24</v>
      </c>
      <c r="C50" s="70" t="s">
        <v>18</v>
      </c>
      <c r="D50" s="2">
        <v>0</v>
      </c>
      <c r="E50" s="2">
        <v>0</v>
      </c>
      <c r="F50" s="289">
        <f>COUNTIFS(city, "да", sluzh_1, "да",econom, "участник")+COUNTIFS(city, "да", sluzh_1, "да", econom, "призер")+COUNTIFS(city, "да",  sluzh_1, "да",econom, "победитель")</f>
        <v>0</v>
      </c>
      <c r="G50" s="289">
        <f>COUNTIFS(city, "да", sluzh_1, "да",econom,"участник",ovz,"да")+COUNTIFS(city, "да",sluzh_1, "да",econom,"призер",ovz,"да")+COUNTIFS(city, "да", sluzh_1, "да",econom,"победитель",ovz,"да")</f>
        <v>0</v>
      </c>
      <c r="H50" s="290">
        <f>COUNTIFS(vill, "да", sluzh_1, "да",econom, "участник")+COUNTIFS(vill, "да", sluzh_1, "да",econom, "призер")+COUNTIFS(vill, "да",  sluzh_1, "да",econom, "победитель")</f>
        <v>0</v>
      </c>
      <c r="I50" s="291">
        <f>COUNTIFS(vill, "да", sluzh_1, "да",econom,"участник",ovz,"да")+COUNTIFS(vill, "да",sluzh_1, "да",econom,"призер",ovz,"да")+COUNTIFS(vill, "да", sluzh_1, "да",econom,"победитель",ovz,"да")</f>
        <v>0</v>
      </c>
      <c r="J50" s="289">
        <f>COUNTIFS(city, "да",  sluzh_1, "да",econom, "победитель")</f>
        <v>0</v>
      </c>
      <c r="K50" s="289">
        <f>COUNTIFS(city, "да", sluzh_1, "да",econom,"победитель",ovz,"да")</f>
        <v>0</v>
      </c>
      <c r="L50" s="290">
        <f>COUNTIFS(vill, "да",  sluzh_1, "да",econom, "победитель")</f>
        <v>0</v>
      </c>
      <c r="M50" s="291">
        <f>COUNTIFS(vill, "да", sluzh_1, "да",econom,"победитель",ovz,"да")</f>
        <v>0</v>
      </c>
      <c r="N50" s="289">
        <f>COUNTIFS(city, "да", sluzh_1, "да", econom, "призер")</f>
        <v>0</v>
      </c>
      <c r="O50" s="289">
        <f>COUNTIFS(city, "да",sluzh_1, "да",econom,"призер",ovz,"да")</f>
        <v>0</v>
      </c>
      <c r="P50" s="290">
        <f>COUNTIFS(vill, "да", sluzh_1, "да",econom, "призер")</f>
        <v>0</v>
      </c>
      <c r="Q50" s="291">
        <f>COUNTIFS(vill, "да",sluzh_1, "да",econom,"призер",ovz,"да")</f>
        <v>0</v>
      </c>
      <c r="R50" s="120">
        <f t="shared" si="1"/>
        <v>0</v>
      </c>
      <c r="S50" s="120">
        <f t="shared" si="2"/>
        <v>0</v>
      </c>
      <c r="T50" s="121">
        <f t="shared" si="3"/>
        <v>0</v>
      </c>
      <c r="U50" s="121">
        <f t="shared" si="4"/>
        <v>0</v>
      </c>
    </row>
    <row r="51" spans="1:21" s="26" customFormat="1" ht="19.5">
      <c r="A51" s="45">
        <f t="shared" si="0"/>
        <v>128</v>
      </c>
      <c r="B51" s="48" t="s">
        <v>60</v>
      </c>
      <c r="C51" s="49" t="s">
        <v>92</v>
      </c>
      <c r="D51" s="50"/>
      <c r="E51" s="51">
        <f t="shared" ref="E51:U51" si="5">SUM(E27:E50)</f>
        <v>11</v>
      </c>
      <c r="F51" s="118">
        <f t="shared" si="5"/>
        <v>30</v>
      </c>
      <c r="G51" s="52">
        <f t="shared" si="5"/>
        <v>1</v>
      </c>
      <c r="H51" s="118">
        <f t="shared" si="5"/>
        <v>15</v>
      </c>
      <c r="I51" s="52">
        <f t="shared" si="5"/>
        <v>0</v>
      </c>
      <c r="J51" s="52">
        <f t="shared" si="5"/>
        <v>0</v>
      </c>
      <c r="K51" s="52">
        <f t="shared" si="5"/>
        <v>0</v>
      </c>
      <c r="L51" s="52">
        <f t="shared" si="5"/>
        <v>0</v>
      </c>
      <c r="M51" s="52">
        <f t="shared" si="5"/>
        <v>0</v>
      </c>
      <c r="N51" s="52">
        <f t="shared" si="5"/>
        <v>5</v>
      </c>
      <c r="O51" s="52">
        <f t="shared" si="5"/>
        <v>0</v>
      </c>
      <c r="P51" s="52">
        <f t="shared" si="5"/>
        <v>1</v>
      </c>
      <c r="Q51" s="52">
        <f t="shared" si="5"/>
        <v>0</v>
      </c>
      <c r="R51" s="51">
        <f t="shared" si="5"/>
        <v>5</v>
      </c>
      <c r="S51" s="51">
        <f t="shared" si="5"/>
        <v>0</v>
      </c>
      <c r="T51" s="51">
        <f t="shared" si="5"/>
        <v>1</v>
      </c>
      <c r="U51" s="51">
        <f t="shared" si="5"/>
        <v>0</v>
      </c>
    </row>
    <row r="52" spans="1:21" ht="40.5" customHeight="1">
      <c r="F52" s="75" t="s">
        <v>88</v>
      </c>
      <c r="G52" s="75"/>
      <c r="H52" s="77">
        <f>F51+H51</f>
        <v>45</v>
      </c>
      <c r="T52" s="11">
        <f>R51+T51</f>
        <v>6</v>
      </c>
    </row>
    <row r="53" spans="1:21" ht="63" customHeight="1">
      <c r="F53" s="77" t="str">
        <f>IF('1'!BI19=H52, "пройдена сверка лист 1 и 3", "требуется проверка!")</f>
        <v>пройдена сверка лист 1 и 3</v>
      </c>
    </row>
  </sheetData>
  <sheetProtection password="CA9D" sheet="1" formatCells="0" formatColumns="0" formatRows="0"/>
  <conditionalFormatting sqref="O12:P18 F53">
    <cfRule type="containsText" dxfId="24" priority="11" operator="containsText" text="требуется">
      <formula>NOT(ISERROR(SEARCH("требуется",F12)))</formula>
    </cfRule>
  </conditionalFormatting>
  <conditionalFormatting sqref="K13">
    <cfRule type="containsText" dxfId="23" priority="4" operator="containsText" text="требуется">
      <formula>NOT(ISERROR(SEARCH("требуется",K13)))</formula>
    </cfRule>
  </conditionalFormatting>
  <conditionalFormatting sqref="K17">
    <cfRule type="containsText" dxfId="22" priority="3" operator="containsText" text="требуется">
      <formula>NOT(ISERROR(SEARCH("требуется",K17)))</formula>
    </cfRule>
  </conditionalFormatting>
  <conditionalFormatting sqref="H52">
    <cfRule type="containsText" dxfId="21" priority="2" operator="containsText" text="требуется">
      <formula>NOT(ISERROR(SEARCH("требуется",H52)))</formula>
    </cfRule>
  </conditionalFormatting>
  <conditionalFormatting sqref="F27:U50">
    <cfRule type="cellIs" dxfId="20" priority="1" operator="greaterThan">
      <formula>0</formula>
    </cfRule>
  </conditionalFormatting>
  <dataValidations count="1">
    <dataValidation type="list" allowBlank="1" showInputMessage="1" showErrorMessage="1" sqref="J1">
      <formula1>etap</formula1>
    </dataValidation>
  </dataValidations>
  <pageMargins left="0.31496062992125984" right="0.11811023622047245" top="0.15748031496062992" bottom="0.15748031496062992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X53"/>
  <sheetViews>
    <sheetView topLeftCell="A31" workbookViewId="0">
      <selection activeCell="E50" sqref="E50"/>
    </sheetView>
  </sheetViews>
  <sheetFormatPr defaultRowHeight="15"/>
  <cols>
    <col min="1" max="1" width="9.140625" style="22"/>
    <col min="2" max="2" width="10.85546875" style="34" customWidth="1"/>
    <col min="3" max="3" width="25.85546875" style="22" customWidth="1"/>
    <col min="4" max="4" width="16.7109375" style="22" customWidth="1"/>
    <col min="5" max="5" width="16" style="22" customWidth="1"/>
    <col min="6" max="6" width="12.140625" style="22" customWidth="1"/>
    <col min="7" max="9" width="12.140625" style="167" customWidth="1"/>
    <col min="10" max="10" width="16" style="167" bestFit="1" customWidth="1"/>
    <col min="11" max="17" width="12.140625" style="167" customWidth="1"/>
    <col min="18" max="21" width="12.140625" style="22" customWidth="1"/>
    <col min="22" max="16384" width="9.140625" style="22"/>
  </cols>
  <sheetData>
    <row r="1" spans="1:24" ht="31.5" customHeight="1">
      <c r="A1" s="7" t="s">
        <v>61</v>
      </c>
      <c r="B1" s="164">
        <f>'1'!$B$1</f>
        <v>128</v>
      </c>
      <c r="C1" s="103"/>
      <c r="D1" s="102" t="str">
        <f>VLOOKUP(B1,msu,2,0)</f>
        <v>Оленинский муниципальный округ</v>
      </c>
      <c r="E1" s="8"/>
      <c r="F1" s="8"/>
      <c r="G1" s="166"/>
      <c r="H1" s="179"/>
      <c r="I1" s="179"/>
      <c r="J1" s="187" t="str">
        <f>'1'!$M$1</f>
        <v>муниципальный этап</v>
      </c>
      <c r="K1" s="191"/>
      <c r="L1" s="191"/>
      <c r="M1" s="191"/>
      <c r="N1" s="191"/>
      <c r="P1" s="285"/>
      <c r="Q1" s="285"/>
      <c r="R1" s="146"/>
      <c r="S1" s="146"/>
      <c r="T1" s="146"/>
      <c r="U1" s="146"/>
    </row>
    <row r="2" spans="1:24" ht="15.75">
      <c r="A2" s="7"/>
      <c r="B2" s="25" t="s">
        <v>62</v>
      </c>
      <c r="C2" s="104"/>
      <c r="J2" s="188" t="s">
        <v>62</v>
      </c>
      <c r="L2" s="193"/>
      <c r="M2" s="193"/>
      <c r="N2" s="71"/>
      <c r="P2" s="285"/>
      <c r="Q2" s="285"/>
    </row>
    <row r="3" spans="1:24" s="32" customFormat="1"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4" s="32" customFormat="1" ht="18.75">
      <c r="A4" s="105" t="s">
        <v>142</v>
      </c>
      <c r="B4" s="33"/>
      <c r="C4" s="33"/>
      <c r="D4" s="33"/>
      <c r="E4" s="33"/>
      <c r="F4" s="33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33"/>
      <c r="S4" s="33"/>
      <c r="T4" s="33"/>
      <c r="U4" s="33"/>
    </row>
    <row r="5" spans="1:24">
      <c r="E5" s="35"/>
    </row>
    <row r="6" spans="1:24" s="36" customFormat="1" ht="31.5">
      <c r="A6" s="112" t="s">
        <v>193</v>
      </c>
      <c r="B6" s="113"/>
      <c r="C6" s="113"/>
      <c r="D6" s="113"/>
      <c r="E6" s="6">
        <v>3</v>
      </c>
      <c r="F6" s="36" t="s">
        <v>667</v>
      </c>
      <c r="H6" s="169"/>
      <c r="I6" s="169"/>
      <c r="J6" s="169"/>
      <c r="K6" s="169"/>
      <c r="L6" s="169"/>
      <c r="M6" s="169"/>
      <c r="N6" s="169"/>
      <c r="O6" s="169"/>
      <c r="P6" s="169"/>
      <c r="Q6" s="194"/>
    </row>
    <row r="7" spans="1:24" s="36" customFormat="1" ht="24" customHeight="1">
      <c r="B7" s="37" t="s">
        <v>133</v>
      </c>
      <c r="E7" s="6">
        <v>3</v>
      </c>
      <c r="F7" s="36" t="s">
        <v>667</v>
      </c>
      <c r="H7" s="169"/>
      <c r="I7" s="169"/>
      <c r="J7" s="169"/>
      <c r="K7" s="169"/>
      <c r="L7" s="169"/>
      <c r="M7" s="169"/>
      <c r="N7" s="169"/>
      <c r="O7" s="169"/>
      <c r="P7" s="169"/>
      <c r="Q7" s="194"/>
    </row>
    <row r="8" spans="1:24" s="36" customFormat="1" ht="15.75">
      <c r="B8" s="34"/>
      <c r="G8" s="169"/>
      <c r="H8" s="169"/>
      <c r="I8" s="169"/>
      <c r="J8" s="169"/>
      <c r="K8" s="169"/>
      <c r="L8" s="169"/>
      <c r="M8" s="169"/>
      <c r="N8" s="169"/>
      <c r="O8" s="194"/>
      <c r="P8" s="194"/>
      <c r="Q8" s="194"/>
      <c r="R8" s="39"/>
      <c r="S8" s="39"/>
      <c r="T8" s="39"/>
      <c r="U8" s="39"/>
      <c r="V8" s="39"/>
    </row>
    <row r="9" spans="1:24" s="36" customFormat="1" ht="15.75">
      <c r="B9" s="34"/>
      <c r="G9" s="169"/>
      <c r="H9" s="169"/>
      <c r="I9" s="169"/>
      <c r="J9" s="169"/>
      <c r="K9" s="169"/>
      <c r="L9" s="169"/>
      <c r="M9" s="169"/>
      <c r="N9" s="169"/>
      <c r="O9" s="194"/>
      <c r="P9" s="194"/>
      <c r="Q9" s="194"/>
      <c r="R9" s="39"/>
      <c r="S9" s="39"/>
      <c r="T9" s="39"/>
      <c r="U9" s="39"/>
      <c r="V9" s="39"/>
    </row>
    <row r="10" spans="1:24" s="36" customFormat="1" ht="15.75">
      <c r="B10" s="34"/>
      <c r="C10" s="40" t="s">
        <v>57</v>
      </c>
      <c r="G10" s="169"/>
      <c r="H10" s="169"/>
      <c r="I10" s="169"/>
      <c r="J10" s="169"/>
      <c r="K10" s="169"/>
      <c r="L10" s="194"/>
      <c r="M10" s="194"/>
      <c r="N10" s="194"/>
      <c r="O10" s="194"/>
      <c r="P10" s="194"/>
      <c r="Q10" s="194"/>
      <c r="R10" s="39"/>
      <c r="S10" s="39"/>
      <c r="T10" s="39"/>
      <c r="U10" s="39"/>
      <c r="V10" s="39"/>
    </row>
    <row r="11" spans="1:24" s="36" customFormat="1" ht="15.75">
      <c r="B11" s="34"/>
      <c r="E11" s="41" t="s">
        <v>55</v>
      </c>
      <c r="F11" s="41" t="s">
        <v>54</v>
      </c>
      <c r="G11" s="170" t="s">
        <v>58</v>
      </c>
      <c r="H11" s="169"/>
      <c r="I11" s="184"/>
      <c r="J11" s="169"/>
      <c r="K11" s="169"/>
      <c r="L11" s="194"/>
      <c r="M11" s="194"/>
      <c r="N11" s="194"/>
      <c r="O11" s="194"/>
      <c r="P11" s="194"/>
      <c r="Q11" s="194"/>
      <c r="R11" s="39"/>
      <c r="S11" s="39"/>
      <c r="T11" s="39"/>
      <c r="U11" s="39"/>
      <c r="V11" s="39"/>
      <c r="W11" s="39"/>
      <c r="X11" s="39"/>
    </row>
    <row r="12" spans="1:24" s="36" customFormat="1" ht="15.75">
      <c r="C12" s="37"/>
      <c r="E12" s="140"/>
      <c r="F12" s="140"/>
      <c r="G12" s="171"/>
      <c r="H12" s="169"/>
      <c r="I12" s="184"/>
      <c r="J12" s="169"/>
      <c r="K12" s="169"/>
      <c r="L12" s="194"/>
      <c r="M12" s="194"/>
      <c r="N12" s="194"/>
      <c r="O12" s="71"/>
      <c r="P12" s="71"/>
      <c r="Q12" s="197"/>
      <c r="R12" s="72"/>
      <c r="S12" s="72"/>
      <c r="T12" s="72"/>
      <c r="U12" s="39"/>
      <c r="V12" s="39"/>
      <c r="W12" s="39"/>
      <c r="X12" s="39"/>
    </row>
    <row r="13" spans="1:24" s="36" customFormat="1" ht="15.75">
      <c r="A13" s="163" t="s">
        <v>668</v>
      </c>
      <c r="C13" s="79" t="s">
        <v>128</v>
      </c>
      <c r="E13" s="2">
        <v>30</v>
      </c>
      <c r="F13" s="2">
        <v>22</v>
      </c>
      <c r="G13" s="75">
        <f>SUM(E13:F13)</f>
        <v>52</v>
      </c>
      <c r="H13" s="169"/>
      <c r="I13" s="75" t="s">
        <v>164</v>
      </c>
      <c r="J13" s="189"/>
      <c r="K13" s="192" t="str">
        <f>IF(G13=SUM('1'!C14:D15),"пройдена сверка лист 1 и 3", "требуется проверка")</f>
        <v>пройдена сверка лист 1 и 3</v>
      </c>
      <c r="L13" s="194"/>
      <c r="M13" s="194"/>
      <c r="N13" s="194"/>
      <c r="O13" s="71"/>
      <c r="P13" s="71"/>
      <c r="Q13" s="197"/>
      <c r="R13" s="72"/>
      <c r="S13" s="72"/>
      <c r="T13" s="72"/>
      <c r="U13" s="39"/>
      <c r="V13" s="39"/>
    </row>
    <row r="14" spans="1:24" s="36" customFormat="1" ht="15.75">
      <c r="B14" s="115" t="s">
        <v>140</v>
      </c>
      <c r="C14" s="89"/>
      <c r="E14" s="140"/>
      <c r="F14" s="140"/>
      <c r="G14" s="171"/>
      <c r="H14" s="169"/>
      <c r="I14" s="184"/>
      <c r="J14" s="169"/>
      <c r="K14" s="169"/>
      <c r="L14" s="194"/>
      <c r="M14" s="194"/>
      <c r="N14" s="194"/>
      <c r="O14" s="71"/>
      <c r="P14" s="71"/>
      <c r="Q14" s="197"/>
      <c r="R14" s="72"/>
      <c r="S14" s="72"/>
      <c r="T14" s="72"/>
      <c r="U14" s="39"/>
      <c r="V14" s="39"/>
    </row>
    <row r="15" spans="1:24" s="36" customFormat="1" ht="15.75">
      <c r="B15" s="89"/>
      <c r="C15" s="90"/>
      <c r="E15" s="140"/>
      <c r="F15" s="140"/>
      <c r="G15" s="171"/>
      <c r="H15" s="169"/>
      <c r="I15" s="169"/>
      <c r="J15" s="169"/>
      <c r="K15" s="169"/>
      <c r="L15" s="194"/>
      <c r="M15" s="194"/>
      <c r="N15" s="194"/>
      <c r="O15" s="71"/>
      <c r="P15" s="71"/>
      <c r="Q15" s="197"/>
      <c r="R15" s="72"/>
      <c r="S15" s="72"/>
      <c r="T15" s="72"/>
      <c r="U15" s="39"/>
      <c r="V15" s="39"/>
    </row>
    <row r="16" spans="1:24" s="36" customFormat="1" ht="15.75">
      <c r="B16" s="89"/>
      <c r="C16" s="90"/>
      <c r="E16" s="140"/>
      <c r="F16" s="140"/>
      <c r="G16" s="171"/>
      <c r="H16" s="169"/>
      <c r="I16" s="169"/>
      <c r="J16" s="169"/>
      <c r="K16" s="169"/>
      <c r="L16" s="194"/>
      <c r="M16" s="194"/>
      <c r="N16" s="194"/>
      <c r="O16" s="71"/>
      <c r="P16" s="71"/>
      <c r="Q16" s="197"/>
      <c r="R16" s="72"/>
      <c r="S16" s="72"/>
      <c r="T16" s="72"/>
      <c r="U16" s="39"/>
      <c r="V16" s="39"/>
    </row>
    <row r="17" spans="1:22" s="36" customFormat="1" ht="15.75">
      <c r="B17" s="91"/>
      <c r="C17" s="92" t="s">
        <v>128</v>
      </c>
      <c r="E17" s="161">
        <f>COUNTIFS(sluzh_2,"да",city,"да",kolvo,"&gt;1")</f>
        <v>4</v>
      </c>
      <c r="F17" s="161">
        <f>COUNTIFS(sluzh_2,"да",vill,"да",kolvo,"&gt;1")</f>
        <v>0</v>
      </c>
      <c r="G17" s="75">
        <f>SUM(E17:F17)</f>
        <v>4</v>
      </c>
      <c r="H17" s="169"/>
      <c r="I17" s="75" t="s">
        <v>164</v>
      </c>
      <c r="J17" s="189"/>
      <c r="K17" s="192" t="str">
        <f>IF(G17=SUM('1'!M14:BH15),"пройдена сверка лист 1 и 3", "требуется проверка")</f>
        <v>пройдена сверка лист 1 и 3</v>
      </c>
      <c r="L17" s="194"/>
      <c r="M17" s="194"/>
      <c r="N17" s="194"/>
      <c r="O17" s="71"/>
      <c r="P17" s="71"/>
      <c r="Q17" s="197"/>
      <c r="R17" s="72"/>
      <c r="S17" s="72"/>
      <c r="T17" s="72"/>
      <c r="U17" s="39"/>
      <c r="V17" s="39"/>
    </row>
    <row r="18" spans="1:22" s="36" customFormat="1" ht="15.75">
      <c r="B18" s="81" t="s">
        <v>59</v>
      </c>
      <c r="C18" s="82"/>
      <c r="E18" s="140"/>
      <c r="F18" s="140"/>
      <c r="G18" s="171"/>
      <c r="H18" s="169"/>
      <c r="I18" s="169"/>
      <c r="J18" s="169"/>
      <c r="K18" s="169"/>
      <c r="L18" s="194"/>
      <c r="M18" s="194"/>
      <c r="N18" s="196"/>
      <c r="O18" s="196"/>
      <c r="P18" s="196"/>
      <c r="Q18" s="196"/>
      <c r="R18" s="72"/>
      <c r="S18" s="72"/>
      <c r="T18" s="72"/>
      <c r="U18" s="39"/>
      <c r="V18" s="39"/>
    </row>
    <row r="19" spans="1:22" s="36" customFormat="1" ht="15.75">
      <c r="B19" s="43"/>
      <c r="C19" s="37"/>
      <c r="E19" s="140"/>
      <c r="F19" s="140"/>
      <c r="G19" s="171"/>
      <c r="H19" s="169"/>
      <c r="I19" s="185"/>
      <c r="J19" s="169"/>
      <c r="K19" s="169"/>
      <c r="L19" s="194"/>
      <c r="M19" s="194"/>
      <c r="N19" s="196"/>
      <c r="O19" s="196"/>
      <c r="P19" s="196"/>
      <c r="Q19" s="196"/>
      <c r="R19" s="72"/>
      <c r="S19" s="72"/>
      <c r="T19" s="72"/>
      <c r="U19" s="39"/>
      <c r="V19" s="39"/>
    </row>
    <row r="20" spans="1:22" s="36" customFormat="1" ht="15.75">
      <c r="B20" s="43"/>
      <c r="C20" s="37"/>
      <c r="E20" s="140"/>
      <c r="F20" s="140"/>
      <c r="G20" s="171"/>
      <c r="H20" s="169"/>
      <c r="I20" s="185"/>
      <c r="J20" s="169"/>
      <c r="K20" s="169"/>
      <c r="L20" s="169"/>
      <c r="M20" s="169"/>
      <c r="N20" s="185"/>
      <c r="O20" s="185"/>
      <c r="P20" s="185"/>
      <c r="Q20" s="185"/>
      <c r="R20" s="43"/>
      <c r="S20" s="43"/>
      <c r="T20" s="43"/>
      <c r="U20" s="39"/>
    </row>
    <row r="21" spans="1:22" s="36" customFormat="1" ht="15.75">
      <c r="A21" s="163" t="s">
        <v>668</v>
      </c>
      <c r="B21" s="43"/>
      <c r="C21" s="98" t="s">
        <v>128</v>
      </c>
      <c r="E21" s="2">
        <v>0</v>
      </c>
      <c r="F21" s="2">
        <v>0</v>
      </c>
      <c r="G21" s="172">
        <f>SUM(E21:F21)</f>
        <v>0</v>
      </c>
      <c r="H21" s="169"/>
      <c r="I21" s="185"/>
      <c r="J21" s="169"/>
      <c r="K21" s="169"/>
      <c r="L21" s="169"/>
      <c r="M21" s="169"/>
      <c r="N21" s="185"/>
      <c r="O21" s="185"/>
      <c r="P21" s="185"/>
      <c r="Q21" s="185"/>
      <c r="R21" s="43"/>
      <c r="S21" s="43"/>
      <c r="T21" s="43"/>
      <c r="U21" s="39"/>
    </row>
    <row r="22" spans="1:22" s="36" customFormat="1" ht="15.75">
      <c r="A22" s="43"/>
      <c r="B22" s="43"/>
      <c r="C22" s="79"/>
      <c r="E22" s="72"/>
      <c r="F22" s="72"/>
      <c r="G22" s="185"/>
      <c r="H22" s="169"/>
      <c r="I22" s="185"/>
      <c r="J22" s="169"/>
      <c r="K22" s="169"/>
      <c r="L22" s="169"/>
      <c r="M22" s="169"/>
      <c r="N22" s="185"/>
      <c r="O22" s="185"/>
      <c r="P22" s="185"/>
      <c r="Q22" s="185"/>
      <c r="R22" s="43"/>
      <c r="S22" s="43"/>
      <c r="T22" s="43"/>
      <c r="U22" s="39"/>
    </row>
    <row r="23" spans="1:22" ht="15.75">
      <c r="A23" s="43"/>
      <c r="B23" s="123"/>
      <c r="C23" s="35"/>
    </row>
    <row r="24" spans="1:22" ht="45">
      <c r="A24" s="38" t="s">
        <v>64</v>
      </c>
      <c r="B24" s="124" t="s">
        <v>0</v>
      </c>
      <c r="C24" s="125" t="s">
        <v>1</v>
      </c>
      <c r="D24" s="29" t="s">
        <v>121</v>
      </c>
      <c r="E24" s="29" t="s">
        <v>52</v>
      </c>
      <c r="F24" s="176" t="s">
        <v>143</v>
      </c>
      <c r="G24" s="177"/>
      <c r="H24" s="180"/>
      <c r="I24" s="180"/>
      <c r="J24" s="190" t="s">
        <v>2</v>
      </c>
      <c r="K24" s="190"/>
      <c r="L24" s="190"/>
      <c r="M24" s="195"/>
      <c r="N24" s="190" t="s">
        <v>3</v>
      </c>
      <c r="O24" s="190"/>
      <c r="P24" s="190"/>
      <c r="Q24" s="195"/>
      <c r="R24" s="27" t="s">
        <v>919</v>
      </c>
      <c r="S24" s="27"/>
      <c r="T24" s="27"/>
      <c r="U24" s="28"/>
    </row>
    <row r="25" spans="1:22" ht="15.75">
      <c r="A25" s="67" t="s">
        <v>62</v>
      </c>
      <c r="B25" s="325"/>
      <c r="C25" s="325"/>
      <c r="D25" s="325"/>
      <c r="E25" s="325"/>
      <c r="F25" s="85" t="s">
        <v>55</v>
      </c>
      <c r="G25" s="173"/>
      <c r="H25" s="181" t="s">
        <v>54</v>
      </c>
      <c r="I25" s="186"/>
      <c r="J25" s="173" t="s">
        <v>55</v>
      </c>
      <c r="K25" s="173"/>
      <c r="L25" s="181" t="s">
        <v>54</v>
      </c>
      <c r="M25" s="186"/>
      <c r="N25" s="173" t="s">
        <v>55</v>
      </c>
      <c r="O25" s="173"/>
      <c r="P25" s="181" t="s">
        <v>54</v>
      </c>
      <c r="Q25" s="186"/>
      <c r="R25" s="85" t="s">
        <v>55</v>
      </c>
      <c r="S25" s="85"/>
      <c r="T25" s="86" t="s">
        <v>54</v>
      </c>
      <c r="U25" s="87"/>
    </row>
    <row r="26" spans="1:22" s="44" customFormat="1" ht="75">
      <c r="A26" s="329"/>
      <c r="B26" s="325"/>
      <c r="C26" s="69" t="s">
        <v>112</v>
      </c>
      <c r="D26" s="326" t="s">
        <v>954</v>
      </c>
      <c r="E26" s="326" t="s">
        <v>954</v>
      </c>
      <c r="F26" s="97" t="s">
        <v>129</v>
      </c>
      <c r="G26" s="174" t="s">
        <v>131</v>
      </c>
      <c r="H26" s="174" t="s">
        <v>129</v>
      </c>
      <c r="I26" s="174" t="s">
        <v>131</v>
      </c>
      <c r="J26" s="174" t="s">
        <v>129</v>
      </c>
      <c r="K26" s="174" t="s">
        <v>131</v>
      </c>
      <c r="L26" s="174" t="s">
        <v>129</v>
      </c>
      <c r="M26" s="174" t="s">
        <v>131</v>
      </c>
      <c r="N26" s="174" t="s">
        <v>129</v>
      </c>
      <c r="O26" s="174" t="s">
        <v>131</v>
      </c>
      <c r="P26" s="174" t="s">
        <v>129</v>
      </c>
      <c r="Q26" s="174" t="s">
        <v>131</v>
      </c>
      <c r="R26" s="97" t="s">
        <v>129</v>
      </c>
      <c r="S26" s="97" t="s">
        <v>131</v>
      </c>
      <c r="T26" s="97" t="s">
        <v>129</v>
      </c>
      <c r="U26" s="97" t="s">
        <v>131</v>
      </c>
    </row>
    <row r="27" spans="1:22" ht="15.75">
      <c r="A27" s="45">
        <f>$B$1</f>
        <v>128</v>
      </c>
      <c r="B27" s="46">
        <v>1</v>
      </c>
      <c r="C27" s="70" t="s">
        <v>13</v>
      </c>
      <c r="D27" s="3">
        <v>1</v>
      </c>
      <c r="E27" s="3">
        <v>1</v>
      </c>
      <c r="F27" s="286">
        <f>COUNTIFS(city, "да", sluzh_2, "да", engl, "участник")+COUNTIFS(city, "да", sluzh_2, "да", engl, "призер")+COUNTIFS(city, "да",  sluzh_2, "да",engl, "победитель")</f>
        <v>1</v>
      </c>
      <c r="G27" s="286">
        <f>COUNTIFS(city, "да", sluzh_2, "да",engl,"участник",ovz,"да")+COUNTIFS(city, "да",sluzh_2, "да",engl,"призер",ovz,"да")+COUNTIFS(city, "да", sluzh_2, "да",engl,"победитель",ovz,"да")</f>
        <v>0</v>
      </c>
      <c r="H27" s="287">
        <f>COUNTIFS(vill, "да", sluzh_2, "да", engl, "участник")+COUNTIFS(vill, "да", sluzh_2, "да", engl, "призер")+COUNTIFS(vill, "да",  sluzh_2, "да",engl, "победитель")</f>
        <v>0</v>
      </c>
      <c r="I27" s="288">
        <f>COUNTIFS(vill, "да", sluzh_2, "да",engl,"участник",ovz,"да")+COUNTIFS(vill, "да",sluzh_2, "да",engl,"призер",ovz,"да")+COUNTIFS(vill, "да", sluzh_2, "да",engl,"победитель",ovz,"да")</f>
        <v>0</v>
      </c>
      <c r="J27" s="286">
        <f>COUNTIFS(city, "да",  sluzh_2, "да",engl, "победитель")</f>
        <v>0</v>
      </c>
      <c r="K27" s="286">
        <f>COUNTIFS(city, "да", sluzh_2, "да",engl,"победитель",ovz,"да")</f>
        <v>0</v>
      </c>
      <c r="L27" s="287">
        <f>COUNTIFS(vill, "да",  sluzh_2, "да",engl, "победитель")</f>
        <v>0</v>
      </c>
      <c r="M27" s="288">
        <f>COUNTIFS(vill, "да", sluzh_2, "да",engl,"победитель",ovz,"да")</f>
        <v>0</v>
      </c>
      <c r="N27" s="286">
        <f>COUNTIFS(city, "да", sluzh_2, "да", engl, "призер")</f>
        <v>0</v>
      </c>
      <c r="O27" s="286">
        <f>COUNTIFS(city, "да",sluzh_2, "да",engl,"призер",ovz,"да")</f>
        <v>0</v>
      </c>
      <c r="P27" s="287">
        <f>COUNTIFS(vill, "да", sluzh_2, "да", engl, "призер")</f>
        <v>0</v>
      </c>
      <c r="Q27" s="288">
        <f>COUNTIFS(vill, "да",sluzh_2, "да",engl,"призер",ovz,"да")</f>
        <v>0</v>
      </c>
      <c r="R27" s="120">
        <f>SUM(J27,N27)</f>
        <v>0</v>
      </c>
      <c r="S27" s="120">
        <f>SUM(K27,O27)</f>
        <v>0</v>
      </c>
      <c r="T27" s="121">
        <f>SUM(L27,P27)</f>
        <v>0</v>
      </c>
      <c r="U27" s="121">
        <f>SUM(M27,Q27)</f>
        <v>0</v>
      </c>
    </row>
    <row r="28" spans="1:22" ht="15.75">
      <c r="A28" s="45">
        <f t="shared" ref="A28:A51" si="0">$B$1</f>
        <v>128</v>
      </c>
      <c r="B28" s="46">
        <v>2</v>
      </c>
      <c r="C28" s="70" t="s">
        <v>19</v>
      </c>
      <c r="D28" s="3">
        <v>0</v>
      </c>
      <c r="E28" s="3">
        <v>0</v>
      </c>
      <c r="F28" s="286">
        <f>COUNTIFS(city, "да", sluzh_2, "да", astr, "участник")+COUNTIFS(city, "да", sluzh_2, "да", astr, "призер")+COUNTIFS(city, "да",  sluzh_2, "да",astr, "победитель")</f>
        <v>0</v>
      </c>
      <c r="G28" s="286">
        <f>COUNTIFS(city, "да", sluzh_2, "да",astr,"участник",ovz,"да")+COUNTIFS(city, "да",sluzh_2, "да",astr,"призер",ovz,"да")+COUNTIFS(city, "да", sluzh_2, "да",astr,"победитель",ovz,"да")</f>
        <v>0</v>
      </c>
      <c r="H28" s="287">
        <f>COUNTIFS(vill, "да", sluzh_2, "да", astr, "участник")+COUNTIFS(vill, "да", sluzh_2, "да", astr, "призер")+COUNTIFS(vill, "да",  sluzh_2, "да",astr, "победитель")</f>
        <v>0</v>
      </c>
      <c r="I28" s="288">
        <f>COUNTIFS(vill, "да", sluzh_2, "да",astr,"участник",ovz,"да")+COUNTIFS(vill, "да",sluzh_2, "да",astr,"призер",ovz,"да")+COUNTIFS(vill, "да", sluzh_2, "да",astr,"победитель",ovz,"да")</f>
        <v>0</v>
      </c>
      <c r="J28" s="286">
        <f>COUNTIFS(city, "да",  sluzh_2, "да",astr, "победитель")</f>
        <v>0</v>
      </c>
      <c r="K28" s="286">
        <f>COUNTIFS(city, "да", sluzh_2, "да",astr,"победитель",ovz,"да")</f>
        <v>0</v>
      </c>
      <c r="L28" s="287">
        <f>COUNTIFS(vill, "да",  sluzh_2, "да",astr, "победитель")</f>
        <v>0</v>
      </c>
      <c r="M28" s="288">
        <f>COUNTIFS(vill, "да", sluzh_2, "да",astr,"победитель",ovz,"да")</f>
        <v>0</v>
      </c>
      <c r="N28" s="286">
        <f>COUNTIFS(city, "да", sluzh_2, "да", astr, "призер")</f>
        <v>0</v>
      </c>
      <c r="O28" s="286">
        <f>COUNTIFS(city, "да",sluzh_2, "да",astr,"призер",ovz,"да")</f>
        <v>0</v>
      </c>
      <c r="P28" s="287">
        <f>COUNTIFS(vill, "да", sluzh_2, "да", astr, "призер")</f>
        <v>0</v>
      </c>
      <c r="Q28" s="288">
        <f>COUNTIFS(vill, "да",sluzh_2, "да",astr,"призер",ovz,"да")</f>
        <v>0</v>
      </c>
      <c r="R28" s="120">
        <f t="shared" ref="R28:U50" si="1">SUM(J28,N28)</f>
        <v>0</v>
      </c>
      <c r="S28" s="120">
        <f t="shared" si="1"/>
        <v>0</v>
      </c>
      <c r="T28" s="121">
        <f t="shared" si="1"/>
        <v>0</v>
      </c>
      <c r="U28" s="121">
        <f t="shared" si="1"/>
        <v>0</v>
      </c>
    </row>
    <row r="29" spans="1:22" ht="15.75">
      <c r="A29" s="45">
        <f t="shared" si="0"/>
        <v>128</v>
      </c>
      <c r="B29" s="46">
        <v>3</v>
      </c>
      <c r="C29" s="70" t="s">
        <v>8</v>
      </c>
      <c r="D29" s="3">
        <v>0</v>
      </c>
      <c r="E29" s="3">
        <v>0</v>
      </c>
      <c r="F29" s="286">
        <f>COUNTIFS(city, "да", sluzh_2, "да", bio, "участник")+COUNTIFS(city, "да", sluzh_2, "да", bio, "призер")+COUNTIFS(city, "да",  sluzh_2, "да",bio, "победитель")</f>
        <v>0</v>
      </c>
      <c r="G29" s="286">
        <f>COUNTIFS(city, "да", sluzh_2, "да",bio,"участник",ovz,"да")+COUNTIFS(city, "да",sluzh_2, "да",bio,"призер",ovz,"да")+COUNTIFS(city, "да", sluzh_2, "да",bio,"победитель",ovz,"да")</f>
        <v>0</v>
      </c>
      <c r="H29" s="287">
        <f>COUNTIFS(vill, "да", sluzh_2, "да", bio, "участник")+COUNTIFS(vill, "да", sluzh_2, "да", bio, "призер")+COUNTIFS(vill, "да",  sluzh_2, "да",bio, "победитель")</f>
        <v>0</v>
      </c>
      <c r="I29" s="288">
        <f>COUNTIFS(vill, "да", sluzh_2, "да",bio,"участник",ovz,"да")+COUNTIFS(vill, "да",sluzh_2, "да",bio,"призер",ovz,"да")+COUNTIFS(vill, "да", sluzh_2, "да",bio,"победитель",ovz,"да")</f>
        <v>0</v>
      </c>
      <c r="J29" s="286">
        <f>COUNTIFS(city, "да",  sluzh_2, "да",bio, "победитель")</f>
        <v>0</v>
      </c>
      <c r="K29" s="286">
        <f>COUNTIFS(city, "да", sluzh_2, "да",bio,"победитель",ovz,"да")</f>
        <v>0</v>
      </c>
      <c r="L29" s="287">
        <f>COUNTIFS(vill, "да",  sluzh_2, "да",bio, "победитель")</f>
        <v>0</v>
      </c>
      <c r="M29" s="288">
        <f>COUNTIFS(vill, "да", sluzh_2, "да",bio,"победитель",ovz,"да")</f>
        <v>0</v>
      </c>
      <c r="N29" s="286">
        <f>COUNTIFS(city, "да", sluzh_2, "да", bio, "призер")</f>
        <v>0</v>
      </c>
      <c r="O29" s="286">
        <f>COUNTIFS(city, "да",sluzh_2, "да",bio,"призер",ovz,"да")</f>
        <v>0</v>
      </c>
      <c r="P29" s="287">
        <f>COUNTIFS(vill, "да", sluzh_2, "да", bio, "призер")</f>
        <v>0</v>
      </c>
      <c r="Q29" s="288">
        <f>COUNTIFS(vill, "да",sluzh_2, "да",bio,"призер",ovz,"да")</f>
        <v>0</v>
      </c>
      <c r="R29" s="120">
        <f t="shared" si="1"/>
        <v>0</v>
      </c>
      <c r="S29" s="120">
        <f t="shared" si="1"/>
        <v>0</v>
      </c>
      <c r="T29" s="121">
        <f t="shared" si="1"/>
        <v>0</v>
      </c>
      <c r="U29" s="121">
        <f t="shared" si="1"/>
        <v>0</v>
      </c>
    </row>
    <row r="30" spans="1:22" ht="15.75">
      <c r="A30" s="45">
        <f t="shared" si="0"/>
        <v>128</v>
      </c>
      <c r="B30" s="46">
        <v>4</v>
      </c>
      <c r="C30" s="70" t="s">
        <v>9</v>
      </c>
      <c r="D30" s="3">
        <v>1</v>
      </c>
      <c r="E30" s="3">
        <v>1</v>
      </c>
      <c r="F30" s="286">
        <f>COUNTIFS(city, "да", sluzh_2, "да", geo, "участник")+COUNTIFS(city, "да", sluzh_2, "да", geo, "призер")+COUNTIFS(city, "да",  sluzh_2, "да",geo, "победитель")</f>
        <v>3</v>
      </c>
      <c r="G30" s="286">
        <f>COUNTIFS(city, "да", sluzh_2, "да",geo,"участник",ovz,"да")+COUNTIFS(city, "да",sluzh_2, "да",geo,"призер",ovz,"да")+COUNTIFS(city, "да", sluzh_2, "да",geo,"победитель",ovz,"да")</f>
        <v>0</v>
      </c>
      <c r="H30" s="287">
        <f>COUNTIFS(vill, "да", sluzh_2, "да", geo, "участник")+COUNTIFS(vill, "да", sluzh_2, "да", geo, "призер")+COUNTIFS(vill, "да",  sluzh_2, "да",geo, "победитель")</f>
        <v>0</v>
      </c>
      <c r="I30" s="288">
        <f>COUNTIFS(vill, "да", sluzh_2, "да",geo,"участник",ovz,"да")+COUNTIFS(vill, "да",sluzh_2, "да",geo,"призер",ovz,"да")+COUNTIFS(vill, "да", sluzh_2, "да",geo,"победитель",ovz,"да")</f>
        <v>0</v>
      </c>
      <c r="J30" s="286">
        <f>COUNTIFS(city, "да",  sluzh_2, "да",geo, "победитель")</f>
        <v>0</v>
      </c>
      <c r="K30" s="286">
        <f>COUNTIFS(city, "да", sluzh_2, "да",geo,"победитель",ovz,"да")</f>
        <v>0</v>
      </c>
      <c r="L30" s="287">
        <f>COUNTIFS(vill, "да",  sluzh_2, "да",geo, "победитель")</f>
        <v>0</v>
      </c>
      <c r="M30" s="288">
        <f>COUNTIFS(vill, "да", sluzh_2, "да",geo,"победитель",ovz,"да")</f>
        <v>0</v>
      </c>
      <c r="N30" s="286">
        <f>COUNTIFS(city, "да", sluzh_2, "да", geo, "призер")</f>
        <v>0</v>
      </c>
      <c r="O30" s="286">
        <f>COUNTIFS(city, "да",sluzh_2, "да",geo,"призер",ovz,"да")</f>
        <v>0</v>
      </c>
      <c r="P30" s="287">
        <f>COUNTIFS(vill, "да", sluzh_2, "да", geo, "призер")</f>
        <v>0</v>
      </c>
      <c r="Q30" s="288">
        <f>COUNTIFS(vill, "да",sluzh_2, "да",geo,"призер",ovz,"да")</f>
        <v>0</v>
      </c>
      <c r="R30" s="120">
        <f t="shared" si="1"/>
        <v>0</v>
      </c>
      <c r="S30" s="120">
        <f t="shared" si="1"/>
        <v>0</v>
      </c>
      <c r="T30" s="121">
        <f t="shared" si="1"/>
        <v>0</v>
      </c>
      <c r="U30" s="121">
        <f t="shared" si="1"/>
        <v>0</v>
      </c>
    </row>
    <row r="31" spans="1:22" ht="15.75">
      <c r="A31" s="45">
        <f t="shared" si="0"/>
        <v>128</v>
      </c>
      <c r="B31" s="46">
        <v>5</v>
      </c>
      <c r="C31" s="70" t="s">
        <v>49</v>
      </c>
      <c r="D31" s="3">
        <v>0</v>
      </c>
      <c r="E31" s="3">
        <v>0</v>
      </c>
      <c r="F31" s="286">
        <f>COUNTIFS(city, "да", sluzh_2, "да", ikt, "участник")+COUNTIFS(city, "да", sluzh_2, "да", ikt, "призер")+COUNTIFS(city, "да",  sluzh_2, "да",ikt, "победитель")</f>
        <v>0</v>
      </c>
      <c r="G31" s="286">
        <f>COUNTIFS(city, "да", sluzh_2, "да",ikt,"участник",ovz,"да")+COUNTIFS(city, "да",sluzh_2, "да",ikt,"призер",ovz,"да")+COUNTIFS(city, "да", sluzh_2, "да",ikt,"победитель",ovz,"да")</f>
        <v>0</v>
      </c>
      <c r="H31" s="287">
        <f>COUNTIFS(vill, "да", sluzh_2, "да", ikt, "участник")+COUNTIFS(vill, "да", sluzh_2, "да", ikt, "призер")+COUNTIFS(vill, "да",  sluzh_2, "да",ikt, "победитель")</f>
        <v>0</v>
      </c>
      <c r="I31" s="288">
        <f>COUNTIFS(vill, "да", sluzh_2, "да",ikt,"участник",ovz,"да")+COUNTIFS(vill, "да",sluzh_2, "да",ikt,"призер",ovz,"да")+COUNTIFS(vill, "да", sluzh_2, "да",ikt,"победитель",ovz,"да")</f>
        <v>0</v>
      </c>
      <c r="J31" s="286">
        <f>COUNTIFS(city, "да",  sluzh_2, "да",ikt, "победитель")</f>
        <v>0</v>
      </c>
      <c r="K31" s="286">
        <f>COUNTIFS(city, "да", sluzh_2, "да",ikt,"победитель",ovz,"да")</f>
        <v>0</v>
      </c>
      <c r="L31" s="287">
        <f>COUNTIFS(vill, "да",  sluzh_2, "да",ikt, "победитель")</f>
        <v>0</v>
      </c>
      <c r="M31" s="288">
        <f>COUNTIFS(vill, "да", sluzh_2, "да",ikt,"победитель",ovz,"да")</f>
        <v>0</v>
      </c>
      <c r="N31" s="286">
        <f>COUNTIFS(city, "да", sluzh_2, "да", ikt, "призер")</f>
        <v>0</v>
      </c>
      <c r="O31" s="286">
        <f>COUNTIFS(city, "да",sluzh_2, "да",ikt,"призер",ovz,"да")</f>
        <v>0</v>
      </c>
      <c r="P31" s="287">
        <f>COUNTIFS(vill, "да", sluzh_2, "да", ikt, "призер")</f>
        <v>0</v>
      </c>
      <c r="Q31" s="288">
        <f>COUNTIFS(vill, "да",sluzh_2, "да",ikt,"призер",ovz,"да")</f>
        <v>0</v>
      </c>
      <c r="R31" s="120">
        <f t="shared" si="1"/>
        <v>0</v>
      </c>
      <c r="S31" s="120">
        <f t="shared" si="1"/>
        <v>0</v>
      </c>
      <c r="T31" s="121">
        <f t="shared" si="1"/>
        <v>0</v>
      </c>
      <c r="U31" s="121">
        <f t="shared" si="1"/>
        <v>0</v>
      </c>
    </row>
    <row r="32" spans="1:22" ht="33.75" customHeight="1">
      <c r="A32" s="45">
        <f t="shared" si="0"/>
        <v>128</v>
      </c>
      <c r="B32" s="47">
        <v>6</v>
      </c>
      <c r="C32" s="70" t="s">
        <v>50</v>
      </c>
      <c r="D32" s="3">
        <v>0</v>
      </c>
      <c r="E32" s="3">
        <v>0</v>
      </c>
      <c r="F32" s="286">
        <f>COUNTIFS(city, "да", sluzh_2, "да", mxk, "участник")+COUNTIFS(city, "да", sluzh_2, "да", mxk, "призер")+COUNTIFS(city, "да",  sluzh_2, "да",mxk, "победитель")</f>
        <v>0</v>
      </c>
      <c r="G32" s="286">
        <f>COUNTIFS(city, "да", sluzh_2, "да",mxk,"участник",ovz,"да")+COUNTIFS(city, "да",sluzh_2, "да",mxk,"призер",ovz,"да")+COUNTIFS(city, "да", sluzh_2, "да",mxk,"победитель",ovz,"да")</f>
        <v>0</v>
      </c>
      <c r="H32" s="287">
        <f>COUNTIFS(vill, "да", sluzh_2, "да", mxk, "участник")+COUNTIFS(vill, "да", sluzh_2, "да", mxk, "призер")+COUNTIFS(vill, "да",  sluzh_2, "да",mxk, "победитель")</f>
        <v>0</v>
      </c>
      <c r="I32" s="288">
        <f>COUNTIFS(vill, "да", sluzh_2, "да",mxk,"участник",ovz,"да")+COUNTIFS(vill, "да",sluzh_2, "да",mxk,"призер",ovz,"да")+COUNTIFS(vill, "да", sluzh_2, "да",mxk,"победитель",ovz,"да")</f>
        <v>0</v>
      </c>
      <c r="J32" s="286">
        <f>COUNTIFS(city, "да",  sluzh_2, "да",mxk, "победитель")</f>
        <v>0</v>
      </c>
      <c r="K32" s="286">
        <f>COUNTIFS(city, "да", sluzh_2, "да",mxk,"победитель",ovz,"да")</f>
        <v>0</v>
      </c>
      <c r="L32" s="287">
        <f>COUNTIFS(vill, "да",  sluzh_2, "да",mxk, "победитель")</f>
        <v>0</v>
      </c>
      <c r="M32" s="288">
        <f>COUNTIFS(vill, "да", sluzh_2, "да",mxk,"победитель",ovz,"да")</f>
        <v>0</v>
      </c>
      <c r="N32" s="286">
        <f>COUNTIFS(city, "да", sluzh_2, "да", mxk, "призер")</f>
        <v>0</v>
      </c>
      <c r="O32" s="286">
        <f>COUNTIFS(city, "да",sluzh_2, "да",mxk,"призер",ovz,"да")</f>
        <v>0</v>
      </c>
      <c r="P32" s="287">
        <f>COUNTIFS(vill, "да", sluzh_2, "да", mxk, "призер")</f>
        <v>0</v>
      </c>
      <c r="Q32" s="288">
        <f>COUNTIFS(vill, "да",sluzh_2, "да",mxk,"призер",ovz,"да")</f>
        <v>0</v>
      </c>
      <c r="R32" s="120">
        <f t="shared" si="1"/>
        <v>0</v>
      </c>
      <c r="S32" s="120">
        <f t="shared" si="1"/>
        <v>0</v>
      </c>
      <c r="T32" s="121">
        <f t="shared" si="1"/>
        <v>0</v>
      </c>
      <c r="U32" s="121">
        <f t="shared" si="1"/>
        <v>0</v>
      </c>
    </row>
    <row r="33" spans="1:21" ht="15.75">
      <c r="A33" s="45">
        <f t="shared" si="0"/>
        <v>128</v>
      </c>
      <c r="B33" s="46">
        <v>7</v>
      </c>
      <c r="C33" s="70" t="s">
        <v>47</v>
      </c>
      <c r="D33" s="3">
        <v>0</v>
      </c>
      <c r="E33" s="3">
        <v>0</v>
      </c>
      <c r="F33" s="286">
        <f>COUNTIFS(city, "да", sluzh_2, "да", isp, "участник")+COUNTIFS(city, "да", sluzh_2, "да", isp, "призер")+COUNTIFS(city, "да",  sluzh_2, "да",isp, "победитель")</f>
        <v>0</v>
      </c>
      <c r="G33" s="286">
        <f>COUNTIFS(city, "да", sluzh_2, "да",isp,"участник",ovz,"да")+COUNTIFS(city, "да",sluzh_2, "да",isp,"призер",ovz,"да")+COUNTIFS(city, "да", sluzh_2, "да",isp,"победитель",ovz,"да")</f>
        <v>0</v>
      </c>
      <c r="H33" s="287">
        <f>COUNTIFS(vill, "да", sluzh_2, "да", isp, "участник")+COUNTIFS(vill, "да", sluzh_2, "да", isp, "призер")+COUNTIFS(vill, "да",  sluzh_2, "да",isp, "победитель")</f>
        <v>0</v>
      </c>
      <c r="I33" s="288">
        <f>COUNTIFS(vill, "да", sluzh_2, "да",isp,"участник",ovz,"да")+COUNTIFS(vill, "да",sluzh_2, "да",isp,"призер",ovz,"да")+COUNTIFS(vill, "да", sluzh_2, "да",isp,"победитель",ovz,"да")</f>
        <v>0</v>
      </c>
      <c r="J33" s="286">
        <f>COUNTIFS(city, "да",  sluzh_2, "да",isp, "победитель")</f>
        <v>0</v>
      </c>
      <c r="K33" s="286">
        <f>COUNTIFS(city, "да", sluzh_2, "да",isp,"победитель",ovz,"да")</f>
        <v>0</v>
      </c>
      <c r="L33" s="287">
        <f>COUNTIFS(vill, "да",  sluzh_2, "да",isp, "победитель")</f>
        <v>0</v>
      </c>
      <c r="M33" s="288">
        <f>COUNTIFS(vill, "да", sluzh_2, "да",isp,"победитель",ovz,"да")</f>
        <v>0</v>
      </c>
      <c r="N33" s="286">
        <f>COUNTIFS(city, "да", sluzh_2, "да", isp, "призер")</f>
        <v>0</v>
      </c>
      <c r="O33" s="286">
        <f>COUNTIFS(city, "да",sluzh_2, "да",isp,"призер",ovz,"да")</f>
        <v>0</v>
      </c>
      <c r="P33" s="287">
        <f>COUNTIFS(vill, "да", sluzh_2, "да", isp, "призер")</f>
        <v>0</v>
      </c>
      <c r="Q33" s="288">
        <f>COUNTIFS(vill, "да",sluzh_2, "да",isp,"призер",ovz,"да")</f>
        <v>0</v>
      </c>
      <c r="R33" s="120">
        <f t="shared" si="1"/>
        <v>0</v>
      </c>
      <c r="S33" s="120">
        <f t="shared" si="1"/>
        <v>0</v>
      </c>
      <c r="T33" s="121">
        <f t="shared" si="1"/>
        <v>0</v>
      </c>
      <c r="U33" s="121">
        <f t="shared" si="1"/>
        <v>0</v>
      </c>
    </row>
    <row r="34" spans="1:21" ht="15.75">
      <c r="A34" s="45">
        <f t="shared" si="0"/>
        <v>128</v>
      </c>
      <c r="B34" s="46">
        <v>8</v>
      </c>
      <c r="C34" s="70" t="s">
        <v>10</v>
      </c>
      <c r="D34" s="3">
        <v>1</v>
      </c>
      <c r="E34" s="3">
        <v>1</v>
      </c>
      <c r="F34" s="286">
        <f>COUNTIFS(city, "да", sluzh_2, "да", hist, "участник")+COUNTIFS(city, "да", sluzh_2, "да", hist, "призер")+COUNTIFS(city, "да",  sluzh_2, "да",hist, "победитель")</f>
        <v>1</v>
      </c>
      <c r="G34" s="286">
        <f>COUNTIFS(city, "да", sluzh_2, "да",hist,"участник",ovz,"да")+COUNTIFS(city, "да",sluzh_2, "да",hist,"призер",ovz,"да")+COUNTIFS(city, "да", sluzh_2, "да",hist,"победитель",ovz,"да")</f>
        <v>0</v>
      </c>
      <c r="H34" s="287">
        <f>COUNTIFS(vill, "да", sluzh_2, "да", hist, "участник")+COUNTIFS(vill, "да", sluzh_2, "да", hist, "призер")+COUNTIFS(vill, "да",  sluzh_2, "да",hist, "победитель")</f>
        <v>0</v>
      </c>
      <c r="I34" s="288">
        <f>COUNTIFS(vill, "да", sluzh_2, "да",hist,"участник",ovz,"да")+COUNTIFS(vill, "да",sluzh_2, "да",hist,"призер",ovz,"да")+COUNTIFS(vill, "да", sluzh_2, "да",hist,"победитель",ovz,"да")</f>
        <v>0</v>
      </c>
      <c r="J34" s="286">
        <f>COUNTIFS(city, "да",  sluzh_2, "да",hist, "победитель")</f>
        <v>0</v>
      </c>
      <c r="K34" s="286">
        <f>COUNTIFS(city, "да", sluzh_2, "да",hist,"победитель",ovz,"да")</f>
        <v>0</v>
      </c>
      <c r="L34" s="287">
        <f>COUNTIFS(vill, "да",  sluzh_2, "да",hist, "победитель")</f>
        <v>0</v>
      </c>
      <c r="M34" s="288">
        <f>COUNTIFS(vill, "да", sluzh_2, "да",hist,"победитель",ovz,"да")</f>
        <v>0</v>
      </c>
      <c r="N34" s="286">
        <f>COUNTIFS(city, "да", sluzh_2, "да", hist, "призер")</f>
        <v>0</v>
      </c>
      <c r="O34" s="286">
        <f>COUNTIFS(city, "да",sluzh_2, "да",hist,"призер",ovz,"да")</f>
        <v>0</v>
      </c>
      <c r="P34" s="287">
        <f>COUNTIFS(vill, "да", sluzh_2, "да", hist, "призер")</f>
        <v>0</v>
      </c>
      <c r="Q34" s="288">
        <f>COUNTIFS(vill, "да",sluzh_2, "да",hist,"призер",ovz,"да")</f>
        <v>0</v>
      </c>
      <c r="R34" s="120">
        <f t="shared" si="1"/>
        <v>0</v>
      </c>
      <c r="S34" s="120">
        <f t="shared" si="1"/>
        <v>0</v>
      </c>
      <c r="T34" s="121">
        <f t="shared" si="1"/>
        <v>0</v>
      </c>
      <c r="U34" s="121">
        <f t="shared" si="1"/>
        <v>0</v>
      </c>
    </row>
    <row r="35" spans="1:21" ht="15.75">
      <c r="A35" s="45">
        <f t="shared" si="0"/>
        <v>128</v>
      </c>
      <c r="B35" s="46">
        <v>9</v>
      </c>
      <c r="C35" s="70" t="s">
        <v>119</v>
      </c>
      <c r="D35" s="3">
        <v>0</v>
      </c>
      <c r="E35" s="3">
        <v>0</v>
      </c>
      <c r="F35" s="286">
        <f>COUNTIFS(city, "да", sluzh_2, "да", ital, "участник")+COUNTIFS(city, "да", sluzh_2, "да", ital, "призер")+COUNTIFS(city, "да",  sluzh_2, "да",ital, "победитель")</f>
        <v>0</v>
      </c>
      <c r="G35" s="286">
        <f>COUNTIFS(city, "да", sluzh_2, "да",ital,"участник",ovz,"да")+COUNTIFS(city, "да",sluzh_2, "да",ital,"призер",ovz,"да")+COUNTIFS(city, "да", sluzh_2, "да",ital,"победитель",ovz,"да")</f>
        <v>0</v>
      </c>
      <c r="H35" s="287">
        <f>COUNTIFS(vill, "да", sluzh_2, "да", ital, "участник")+COUNTIFS(vill, "да", sluzh_2, "да", ital, "призер")+COUNTIFS(vill, "да",  sluzh_2, "да",ital, "победитель")</f>
        <v>0</v>
      </c>
      <c r="I35" s="288">
        <f>COUNTIFS(vill, "да", sluzh_2, "да",ital,"участник",ovz,"да")+COUNTIFS(vill, "да",sluzh_2, "да",ital,"призер",ovz,"да")+COUNTIFS(vill, "да", sluzh_2, "да",ital,"победитель",ovz,"да")</f>
        <v>0</v>
      </c>
      <c r="J35" s="286">
        <f>COUNTIFS(city, "да",  sluzh_2, "да",ital, "победитель")</f>
        <v>0</v>
      </c>
      <c r="K35" s="286">
        <f>COUNTIFS(city, "да", sluzh_2, "да",ital,"победитель",ovz,"да")</f>
        <v>0</v>
      </c>
      <c r="L35" s="287">
        <f>COUNTIFS(vill, "да",  sluzh_2, "да",ital, "победитель")</f>
        <v>0</v>
      </c>
      <c r="M35" s="288">
        <f>COUNTIFS(vill, "да", sluzh_2, "да",ital,"победитель",ovz,"да")</f>
        <v>0</v>
      </c>
      <c r="N35" s="286">
        <f>COUNTIFS(city, "да", sluzh_2, "да", ital, "призер")</f>
        <v>0</v>
      </c>
      <c r="O35" s="286">
        <f>COUNTIFS(city, "да",sluzh_2, "да",ital,"призер",ovz,"да")</f>
        <v>0</v>
      </c>
      <c r="P35" s="287">
        <f>COUNTIFS(vill, "да", sluzh_2, "да", ital, "призер")</f>
        <v>0</v>
      </c>
      <c r="Q35" s="288">
        <f>COUNTIFS(vill, "да",sluzh_2, "да",ital,"призер",ovz,"да")</f>
        <v>0</v>
      </c>
      <c r="R35" s="120">
        <f t="shared" si="1"/>
        <v>0</v>
      </c>
      <c r="S35" s="120">
        <f t="shared" si="1"/>
        <v>0</v>
      </c>
      <c r="T35" s="121">
        <f t="shared" si="1"/>
        <v>0</v>
      </c>
      <c r="U35" s="121">
        <f t="shared" si="1"/>
        <v>0</v>
      </c>
    </row>
    <row r="36" spans="1:21" ht="15.75">
      <c r="A36" s="45">
        <f t="shared" si="0"/>
        <v>128</v>
      </c>
      <c r="B36" s="46">
        <v>10</v>
      </c>
      <c r="C36" s="70" t="s">
        <v>120</v>
      </c>
      <c r="D36" s="3">
        <v>0</v>
      </c>
      <c r="E36" s="3">
        <v>0</v>
      </c>
      <c r="F36" s="286">
        <f>COUNTIFS(city, "да", sluzh_2, "да",china, "участник")+COUNTIFS(city, "да", sluzh_2, "да", china, "призер")+COUNTIFS(city, "да",  sluzh_2, "да",china, "победитель")</f>
        <v>0</v>
      </c>
      <c r="G36" s="286">
        <f>COUNTIFS(city, "да", sluzh_2, "да",china,"участник",ovz,"да")+COUNTIFS(city, "да",sluzh_2, "да",china,"призер",ovz,"да")+COUNTIFS(city, "да", sluzh_2, "да",china,"победитель",ovz,"да")</f>
        <v>0</v>
      </c>
      <c r="H36" s="287">
        <f>COUNTIFS(vill, "да", sluzh_2, "да", china, "участник")+COUNTIFS(vill, "да", sluzh_2, "да", china, "призер")+COUNTIFS(vill, "да",  sluzh_2, "да",china, "победитель")</f>
        <v>0</v>
      </c>
      <c r="I36" s="288">
        <f>COUNTIFS(vill, "да", sluzh_2, "да",china,"участник",ovz,"да")+COUNTIFS(vill, "да",sluzh_2, "да",china,"призер",ovz,"да")+COUNTIFS(vill, "да", sluzh_2, "да",china,"победитель",ovz,"да")</f>
        <v>0</v>
      </c>
      <c r="J36" s="286">
        <f>COUNTIFS(city, "да",  sluzh_2, "да",china, "победитель")</f>
        <v>0</v>
      </c>
      <c r="K36" s="286">
        <f>COUNTIFS(city, "да", sluzh_2, "да",china,"победитель",ovz,"да")</f>
        <v>0</v>
      </c>
      <c r="L36" s="287">
        <f>COUNTIFS(vill, "да",  sluzh_2, "да",china, "победитель")</f>
        <v>0</v>
      </c>
      <c r="M36" s="288">
        <f>COUNTIFS(vill, "да", sluzh_2, "да",china,"победитель",ovz,"да")</f>
        <v>0</v>
      </c>
      <c r="N36" s="286">
        <f>COUNTIFS(city, "да", sluzh_2, "да", china, "призер")</f>
        <v>0</v>
      </c>
      <c r="O36" s="286">
        <f>COUNTIFS(city, "да",sluzh_2, "да",china,"призер",ovz,"да")</f>
        <v>0</v>
      </c>
      <c r="P36" s="287">
        <f>COUNTIFS(vill, "да", sluzh_2, "да", china, "призер")</f>
        <v>0</v>
      </c>
      <c r="Q36" s="288">
        <f>COUNTIFS(vill, "да",sluzh_2, "да",china,"призер",ovz,"да")</f>
        <v>0</v>
      </c>
      <c r="R36" s="120">
        <f t="shared" si="1"/>
        <v>0</v>
      </c>
      <c r="S36" s="120">
        <f t="shared" si="1"/>
        <v>0</v>
      </c>
      <c r="T36" s="121">
        <f t="shared" si="1"/>
        <v>0</v>
      </c>
      <c r="U36" s="121">
        <f t="shared" si="1"/>
        <v>0</v>
      </c>
    </row>
    <row r="37" spans="1:21" ht="15.75">
      <c r="A37" s="45">
        <f t="shared" si="0"/>
        <v>128</v>
      </c>
      <c r="B37" s="46">
        <v>11</v>
      </c>
      <c r="C37" s="70" t="s">
        <v>5</v>
      </c>
      <c r="D37" s="3">
        <v>1</v>
      </c>
      <c r="E37" s="3">
        <v>1</v>
      </c>
      <c r="F37" s="286">
        <f>COUNTIFS(city, "да", sluzh_2, "да",liter, "участник")+COUNTIFS(city, "да", sluzh_2, "да", liter, "призер")+COUNTIFS(city, "да",  sluzh_2, "да",liter, "победитель")</f>
        <v>1</v>
      </c>
      <c r="G37" s="286">
        <f>COUNTIFS(city, "да", sluzh_2, "да",liter,"участник",ovz,"да")+COUNTIFS(city, "да",sluzh_2, "да",liter,"призер",ovz,"да")+COUNTIFS(city, "да", sluzh_2, "да",liter,"победитель",ovz,"да")</f>
        <v>0</v>
      </c>
      <c r="H37" s="287">
        <f>COUNTIFS(vill, "да", sluzh_2, "да",liter, "участник")+COUNTIFS(vill, "да", sluzh_2, "да", liter, "призер")+COUNTIFS(vill, "да",  sluzh_2, "да",liter, "победитель")</f>
        <v>1</v>
      </c>
      <c r="I37" s="288">
        <f>COUNTIFS(vill, "да", sluzh_2, "да",liter,"участник",ovz,"да")+COUNTIFS(vill, "да",sluzh_2, "да",liter,"призер",ovz,"да")+COUNTIFS(vill, "да", sluzh_2, "да",liter,"победитель",ovz,"да")</f>
        <v>0</v>
      </c>
      <c r="J37" s="286">
        <f>COUNTIFS(city, "да",  sluzh_2, "да",liter, "победитель")</f>
        <v>0</v>
      </c>
      <c r="K37" s="286">
        <f>COUNTIFS(city, "да", sluzh_2, "да",liter,"победитель",ovz,"да")</f>
        <v>0</v>
      </c>
      <c r="L37" s="287">
        <f>COUNTIFS(vill, "да",  sluzh_2, "да",liter, "победитель")</f>
        <v>0</v>
      </c>
      <c r="M37" s="288">
        <f>COUNTIFS(vill, "да", sluzh_2, "да",liter,"победитель",ovz,"да")</f>
        <v>0</v>
      </c>
      <c r="N37" s="286">
        <f>COUNTIFS(city, "да", sluzh_2, "да", liter, "призер")</f>
        <v>0</v>
      </c>
      <c r="O37" s="286">
        <f>COUNTIFS(city, "да",sluzh_2, "да",liter,"призер",ovz,"да")</f>
        <v>0</v>
      </c>
      <c r="P37" s="287">
        <f>COUNTIFS(vill, "да", sluzh_2, "да", liter, "призер")</f>
        <v>0</v>
      </c>
      <c r="Q37" s="288">
        <f>COUNTIFS(vill, "да",sluzh_2, "да",liter,"призер",ovz,"да")</f>
        <v>0</v>
      </c>
      <c r="R37" s="120">
        <f t="shared" si="1"/>
        <v>0</v>
      </c>
      <c r="S37" s="120">
        <f t="shared" si="1"/>
        <v>0</v>
      </c>
      <c r="T37" s="121">
        <f t="shared" si="1"/>
        <v>0</v>
      </c>
      <c r="U37" s="121">
        <f t="shared" si="1"/>
        <v>0</v>
      </c>
    </row>
    <row r="38" spans="1:21" ht="15.75">
      <c r="A38" s="45">
        <f t="shared" si="0"/>
        <v>128</v>
      </c>
      <c r="B38" s="46">
        <v>12</v>
      </c>
      <c r="C38" s="70" t="s">
        <v>20</v>
      </c>
      <c r="D38" s="3">
        <v>1</v>
      </c>
      <c r="E38" s="3">
        <v>1</v>
      </c>
      <c r="F38" s="286">
        <f>COUNTIFS(city, "да", sluzh_2, "да",math, "участник")+COUNTIFS(city, "да", sluzh_2, "да", math, "призер")+COUNTIFS(city, "да",  sluzh_2, "да",math, "победитель")</f>
        <v>2</v>
      </c>
      <c r="G38" s="286">
        <f>COUNTIFS(city, "да", sluzh_2, "да",math,"участник",ovz,"да")+COUNTIFS(city, "да",sluzh_2, "да",math,"призер",ovz,"да")+COUNTIFS(city, "да", sluzh_2, "да",math,"победитель",ovz,"да")</f>
        <v>0</v>
      </c>
      <c r="H38" s="287">
        <f>COUNTIFS(vill, "да", sluzh_2, "да",math, "участник")+COUNTIFS(vill, "да", sluzh_2, "да", math, "призер")+COUNTIFS(vill, "да",  sluzh_2, "да",math, "победитель")</f>
        <v>0</v>
      </c>
      <c r="I38" s="288">
        <f>COUNTIFS(vill, "да", sluzh_2, "да",math,"участник",ovz,"да")+COUNTIFS(vill, "да",sluzh_2, "да",math,"призер",ovz,"да")+COUNTIFS(vill, "да", sluzh_2, "да",math,"победитель",ovz,"да")</f>
        <v>0</v>
      </c>
      <c r="J38" s="286">
        <f>COUNTIFS(city, "да",  sluzh_2, "да",math, "победитель")</f>
        <v>0</v>
      </c>
      <c r="K38" s="286">
        <f>COUNTIFS(city, "да", sluzh_2, "да",math,"победитель",ovz,"да")</f>
        <v>0</v>
      </c>
      <c r="L38" s="287">
        <f>COUNTIFS(vill, "да",  sluzh_2, "да",math, "победитель")</f>
        <v>0</v>
      </c>
      <c r="M38" s="288">
        <f>COUNTIFS(vill, "да", sluzh_2, "да",math,"победитель",ovz,"да")</f>
        <v>0</v>
      </c>
      <c r="N38" s="286">
        <f>COUNTIFS(city, "да", sluzh_2, "да", math, "призер")</f>
        <v>0</v>
      </c>
      <c r="O38" s="286">
        <f>COUNTIFS(city, "да",sluzh_2, "да",math,"призер",ovz,"да")</f>
        <v>0</v>
      </c>
      <c r="P38" s="287">
        <f>COUNTIFS(vill, "да", sluzh_2, "да", math, "призер")</f>
        <v>0</v>
      </c>
      <c r="Q38" s="288">
        <f>COUNTIFS(vill, "да",sluzh_2, "да",math,"призер",ovz,"да")</f>
        <v>0</v>
      </c>
      <c r="R38" s="120">
        <f t="shared" si="1"/>
        <v>0</v>
      </c>
      <c r="S38" s="120">
        <f t="shared" si="1"/>
        <v>0</v>
      </c>
      <c r="T38" s="121">
        <f t="shared" si="1"/>
        <v>0</v>
      </c>
      <c r="U38" s="121">
        <f t="shared" si="1"/>
        <v>0</v>
      </c>
    </row>
    <row r="39" spans="1:21" ht="15.75">
      <c r="A39" s="45">
        <f t="shared" si="0"/>
        <v>128</v>
      </c>
      <c r="B39" s="46">
        <v>13</v>
      </c>
      <c r="C39" s="70" t="s">
        <v>21</v>
      </c>
      <c r="D39" s="3">
        <v>0</v>
      </c>
      <c r="E39" s="3">
        <v>0</v>
      </c>
      <c r="F39" s="286">
        <f>COUNTIFS(city, "да", sluzh_2, "да",germ, "участник")+COUNTIFS(city, "да", sluzh_2, "да", germ, "призер")+COUNTIFS(city, "да",  sluzh_2, "да",germ, "победитель")</f>
        <v>0</v>
      </c>
      <c r="G39" s="286">
        <f>COUNTIFS(city, "да", sluzh_2, "да",germ,"участник",ovz,"да")+COUNTIFS(city, "да",sluzh_2, "да",germ,"призер",ovz,"да")+COUNTIFS(city, "да", sluzh_2, "да",germ,"победитель",ovz,"да")</f>
        <v>0</v>
      </c>
      <c r="H39" s="287">
        <f>COUNTIFS(vill, "да", sluzh_2, "да",germ, "участник")+COUNTIFS(vill, "да", sluzh_2, "да", germ, "призер")+COUNTIFS(vill, "да",  sluzh_2, "да",germ, "победитель")</f>
        <v>0</v>
      </c>
      <c r="I39" s="288">
        <f>COUNTIFS(vill, "да", sluzh_2, "да",germ,"участник",ovz,"да")+COUNTIFS(vill, "да",sluzh_2, "да",germ,"призер",ovz,"да")+COUNTIFS(vill, "да", sluzh_2, "да",germ,"победитель",ovz,"да")</f>
        <v>0</v>
      </c>
      <c r="J39" s="286">
        <f>COUNTIFS(city, "да",  sluzh_2, "да",germ, "победитель")</f>
        <v>0</v>
      </c>
      <c r="K39" s="286">
        <f>COUNTIFS(city, "да", sluzh_2, "да",germ,"победитель",ovz,"да")</f>
        <v>0</v>
      </c>
      <c r="L39" s="287">
        <f>COUNTIFS(vill, "да",  sluzh_2, "да",germ, "победитель")</f>
        <v>0</v>
      </c>
      <c r="M39" s="288">
        <f>COUNTIFS(vill, "да", sluzh_2, "да",germ,"победитель",ovz,"да")</f>
        <v>0</v>
      </c>
      <c r="N39" s="286">
        <f>COUNTIFS(city, "да", sluzh_2, "да", germ, "призер")</f>
        <v>0</v>
      </c>
      <c r="O39" s="286">
        <f>COUNTIFS(city, "да",sluzh_2, "да",germ,"призер",ovz,"да")</f>
        <v>0</v>
      </c>
      <c r="P39" s="287">
        <f>COUNTIFS(vill, "да", sluzh_2, "да", germ, "призер")</f>
        <v>0</v>
      </c>
      <c r="Q39" s="288">
        <f>COUNTIFS(vill, "да",sluzh_2, "да",germ,"призер",ovz,"да")</f>
        <v>0</v>
      </c>
      <c r="R39" s="120">
        <f t="shared" si="1"/>
        <v>0</v>
      </c>
      <c r="S39" s="120">
        <f t="shared" si="1"/>
        <v>0</v>
      </c>
      <c r="T39" s="121">
        <f t="shared" si="1"/>
        <v>0</v>
      </c>
      <c r="U39" s="121">
        <f t="shared" si="1"/>
        <v>0</v>
      </c>
    </row>
    <row r="40" spans="1:21" ht="15.75">
      <c r="A40" s="45">
        <f t="shared" si="0"/>
        <v>128</v>
      </c>
      <c r="B40" s="46">
        <v>14</v>
      </c>
      <c r="C40" s="70" t="s">
        <v>11</v>
      </c>
      <c r="D40" s="3">
        <v>1</v>
      </c>
      <c r="E40" s="3">
        <v>1</v>
      </c>
      <c r="F40" s="286">
        <f>COUNTIFS(city, "да", sluzh_2, "да",obsh, "участник")+COUNTIFS(city, "да", sluzh_2, "да", obsh, "призер")+COUNTIFS(city, "да",  sluzh_2, "да",obsh, "победитель")</f>
        <v>3</v>
      </c>
      <c r="G40" s="286">
        <f>COUNTIFS(city, "да", sluzh_2, "да",obsh,"участник",ovz,"да")+COUNTIFS(city, "да",sluzh_2, "да",obsh,"призер",ovz,"да")+COUNTIFS(city, "да", sluzh_2, "да",obsh,"победитель",ovz,"да")</f>
        <v>0</v>
      </c>
      <c r="H40" s="287">
        <f>COUNTIFS(vill, "да", sluzh_2, "да",obsh, "участник")+COUNTIFS(vill, "да", sluzh_2, "да", obsh, "призер")+COUNTIFS(vill, "да",  sluzh_2, "да",obsh, "победитель")</f>
        <v>0</v>
      </c>
      <c r="I40" s="288">
        <f>COUNTIFS(vill, "да", sluzh_2, "да",obsh,"участник",ovz,"да")+COUNTIFS(vill, "да",sluzh_2, "да",obsh,"призер",ovz,"да")+COUNTIFS(vill, "да", sluzh_2, "да",obsh,"победитель",ovz,"да")</f>
        <v>0</v>
      </c>
      <c r="J40" s="286">
        <f>COUNTIFS(city, "да",  sluzh_2, "да",obsh, "победитель")</f>
        <v>0</v>
      </c>
      <c r="K40" s="286">
        <f>COUNTIFS(city, "да", sluzh_2, "да",obsh,"победитель",ovz,"да")</f>
        <v>0</v>
      </c>
      <c r="L40" s="287">
        <f>COUNTIFS(vill, "да",  sluzh_2, "да",obsh, "победитель")</f>
        <v>0</v>
      </c>
      <c r="M40" s="288">
        <f>COUNTIFS(vill, "да", sluzh_2, "да",obsh,"победитель",ovz,"да")</f>
        <v>0</v>
      </c>
      <c r="N40" s="286">
        <f>COUNTIFS(city, "да", sluzh_2, "да", obsh, "призер")</f>
        <v>0</v>
      </c>
      <c r="O40" s="286">
        <f>COUNTIFS(city, "да",sluzh_2, "да",obsh,"призер",ovz,"да")</f>
        <v>0</v>
      </c>
      <c r="P40" s="287">
        <f>COUNTIFS(vill, "да", sluzh_2, "да", obsh, "призер")</f>
        <v>0</v>
      </c>
      <c r="Q40" s="288">
        <f>COUNTIFS(vill, "да",sluzh_2, "да",obsh,"призер",ovz,"да")</f>
        <v>0</v>
      </c>
      <c r="R40" s="120">
        <f t="shared" si="1"/>
        <v>0</v>
      </c>
      <c r="S40" s="120">
        <f t="shared" si="1"/>
        <v>0</v>
      </c>
      <c r="T40" s="121">
        <f t="shared" si="1"/>
        <v>0</v>
      </c>
      <c r="U40" s="121">
        <f t="shared" si="1"/>
        <v>0</v>
      </c>
    </row>
    <row r="41" spans="1:21" ht="31.5">
      <c r="A41" s="45">
        <f t="shared" si="0"/>
        <v>128</v>
      </c>
      <c r="B41" s="46">
        <v>15</v>
      </c>
      <c r="C41" s="70" t="s">
        <v>51</v>
      </c>
      <c r="D41" s="3">
        <v>0</v>
      </c>
      <c r="E41" s="3">
        <v>0</v>
      </c>
      <c r="F41" s="286">
        <f>COUNTIFS(city, "да", sluzh_2, "да",OBGH, "участник")+COUNTIFS(city, "да", sluzh_2, "да", OBGH, "призер")+COUNTIFS(city, "да",  sluzh_2, "да",OBGH, "победитель")</f>
        <v>0</v>
      </c>
      <c r="G41" s="286">
        <f>COUNTIFS(city, "да", sluzh_2, "да",OBGH,"участник",ovz,"да")+COUNTIFS(city, "да",sluzh_2, "да",OBGH,"призер",ovz,"да")+COUNTIFS(city, "да", sluzh_2, "да",OBGH,"победитель",ovz,"да")</f>
        <v>0</v>
      </c>
      <c r="H41" s="287">
        <f>COUNTIFS(vill, "да", sluzh_2, "да",OBGH, "участник")+COUNTIFS(vill, "да", sluzh_2, "да", OBGH, "призер")+COUNTIFS(vill, "да",  sluzh_2, "да",OBGH, "победитель")</f>
        <v>0</v>
      </c>
      <c r="I41" s="288">
        <f>COUNTIFS(vill, "да", sluzh_2, "да",OBGH,"участник",ovz,"да")+COUNTIFS(vill, "да",sluzh_2, "да",OBGH,"призер",ovz,"да")+COUNTIFS(vill, "да", sluzh_2, "да",OBGH,"победитель",ovz,"да")</f>
        <v>0</v>
      </c>
      <c r="J41" s="286">
        <f>COUNTIFS(city, "да",  sluzh_2, "да",OBGH, "победитель")</f>
        <v>0</v>
      </c>
      <c r="K41" s="286">
        <f>COUNTIFS(city, "да", sluzh_2, "да",OBGH,"победитель",ovz,"да")</f>
        <v>0</v>
      </c>
      <c r="L41" s="287">
        <f>COUNTIFS(vill, "да",  sluzh_2, "да",OBGH, "победитель")</f>
        <v>0</v>
      </c>
      <c r="M41" s="288">
        <f>COUNTIFS(vill, "да", sluzh_2, "да",OBGH,"победитель",ovz,"да")</f>
        <v>0</v>
      </c>
      <c r="N41" s="286">
        <f>COUNTIFS(city, "да", sluzh_2, "да", OBGH, "призер")</f>
        <v>0</v>
      </c>
      <c r="O41" s="286">
        <f>COUNTIFS(city, "да",sluzh_2, "да",OBGH,"призер",ovz,"да")</f>
        <v>0</v>
      </c>
      <c r="P41" s="287">
        <f>COUNTIFS(vill, "да", sluzh_2, "да", OBGH, "призер")</f>
        <v>0</v>
      </c>
      <c r="Q41" s="288">
        <f>COUNTIFS(vill, "да",sluzh_2, "да",OBGH,"призер",ovz,"да")</f>
        <v>0</v>
      </c>
      <c r="R41" s="120">
        <f t="shared" si="1"/>
        <v>0</v>
      </c>
      <c r="S41" s="120">
        <f t="shared" si="1"/>
        <v>0</v>
      </c>
      <c r="T41" s="121">
        <f t="shared" si="1"/>
        <v>0</v>
      </c>
      <c r="U41" s="121">
        <f t="shared" si="1"/>
        <v>0</v>
      </c>
    </row>
    <row r="42" spans="1:21" ht="15.75">
      <c r="A42" s="45">
        <f t="shared" si="0"/>
        <v>128</v>
      </c>
      <c r="B42" s="46">
        <v>16</v>
      </c>
      <c r="C42" s="70" t="s">
        <v>12</v>
      </c>
      <c r="D42" s="3">
        <v>0</v>
      </c>
      <c r="E42" s="3">
        <v>0</v>
      </c>
      <c r="F42" s="286">
        <f>COUNTIFS(city, "да", sluzh_2, "да",pravo, "участник")+COUNTIFS(city, "да", sluzh_2, "да", pravo, "призер")+COUNTIFS(city, "да",  sluzh_2, "да",pravo, "победитель")</f>
        <v>0</v>
      </c>
      <c r="G42" s="286">
        <f>COUNTIFS(city, "да", sluzh_2, "да",pravo,"участник",ovz,"да")+COUNTIFS(city, "да",sluzh_2, "да",pravo,"призер",ovz,"да")+COUNTIFS(city, "да", sluzh_2, "да",pravo,"победитель",ovz,"да")</f>
        <v>0</v>
      </c>
      <c r="H42" s="287">
        <f>COUNTIFS(vill, "да", sluzh_2, "да",pravo, "участник")+COUNTIFS(vill, "да", sluzh_2, "да", pravo, "призер")+COUNTIFS(vill, "да",  sluzh_2, "да",pravo, "победитель")</f>
        <v>0</v>
      </c>
      <c r="I42" s="288">
        <f>COUNTIFS(vill, "да", sluzh_2, "да",pravo,"участник",ovz,"да")+COUNTIFS(vill, "да",sluzh_2, "да",pravo,"призер",ovz,"да")+COUNTIFS(vill, "да", sluzh_2, "да",pravo,"победитель",ovz,"да")</f>
        <v>0</v>
      </c>
      <c r="J42" s="286">
        <f>COUNTIFS(city, "да",  sluzh_2, "да",pravo, "победитель")</f>
        <v>0</v>
      </c>
      <c r="K42" s="286">
        <f>COUNTIFS(city, "да", sluzh_2, "да",pravo,"победитель",ovz,"да")</f>
        <v>0</v>
      </c>
      <c r="L42" s="287">
        <f>COUNTIFS(vill, "да",  sluzh_2, "да",pravo, "победитель")</f>
        <v>0</v>
      </c>
      <c r="M42" s="288">
        <f>COUNTIFS(vill, "да", sluzh_2, "да",pravo,"победитель",ovz,"да")</f>
        <v>0</v>
      </c>
      <c r="N42" s="286">
        <f>COUNTIFS(city, "да", sluzh_2, "да", pravo, "призер")</f>
        <v>0</v>
      </c>
      <c r="O42" s="286">
        <f>COUNTIFS(city, "да",sluzh_2, "да",pravo,"призер",ovz,"да")</f>
        <v>0</v>
      </c>
      <c r="P42" s="287">
        <f>COUNTIFS(vill, "да", sluzh_2, "да", pravo, "призер")</f>
        <v>0</v>
      </c>
      <c r="Q42" s="288">
        <f>COUNTIFS(vill, "да",sluzh_2, "да",pravo,"призер",ovz,"да")</f>
        <v>0</v>
      </c>
      <c r="R42" s="120">
        <f t="shared" si="1"/>
        <v>0</v>
      </c>
      <c r="S42" s="120">
        <f t="shared" si="1"/>
        <v>0</v>
      </c>
      <c r="T42" s="121">
        <f t="shared" si="1"/>
        <v>0</v>
      </c>
      <c r="U42" s="121">
        <f t="shared" si="1"/>
        <v>0</v>
      </c>
    </row>
    <row r="43" spans="1:21" ht="15.75">
      <c r="A43" s="45">
        <f t="shared" si="0"/>
        <v>128</v>
      </c>
      <c r="B43" s="46">
        <v>17</v>
      </c>
      <c r="C43" s="70" t="s">
        <v>4</v>
      </c>
      <c r="D43" s="3">
        <v>1</v>
      </c>
      <c r="E43" s="3">
        <v>1</v>
      </c>
      <c r="F43" s="286">
        <f>COUNTIFS(city, "да", sluzh_2, "да",rus, "участник")+COUNTIFS(city, "да", sluzh_2, "да", rus, "призер")+COUNTIFS(city, "да",  sluzh_2, "да",rus, "победитель")</f>
        <v>4</v>
      </c>
      <c r="G43" s="286">
        <f>COUNTIFS(city, "да", sluzh_2, "да",rus,"участник",ovz,"да")+COUNTIFS(city, "да",sluzh_2, "да",rus,"призер",ovz,"да")+COUNTIFS(city, "да", sluzh_2, "да",rus,"победитель",ovz,"да")</f>
        <v>0</v>
      </c>
      <c r="H43" s="287">
        <f>COUNTIFS(vill, "да", sluzh_2, "да",rus, "участник")+COUNTIFS(vill, "да", sluzh_2, "да", rus, "призер")+COUNTIFS(vill, "да",  sluzh_2, "да",rus, "победитель")</f>
        <v>0</v>
      </c>
      <c r="I43" s="288">
        <f>COUNTIFS(vill, "да", sluzh_2, "да",rus,"участник",ovz,"да")+COUNTIFS(vill, "да",sluzh_2, "да",rus,"призер",ovz,"да")+COUNTIFS(vill, "да", sluzh_2, "да",rus,"победитель",ovz,"да")</f>
        <v>0</v>
      </c>
      <c r="J43" s="286">
        <f>COUNTIFS(city, "да",  sluzh_2, "да",rus, "победитель")</f>
        <v>0</v>
      </c>
      <c r="K43" s="286">
        <f>COUNTIFS(city, "да", sluzh_2, "да",rus,"победитель",ovz,"да")</f>
        <v>0</v>
      </c>
      <c r="L43" s="287">
        <f>COUNTIFS(vill, "да",  sluzh_2, "да",rus, "победитель")</f>
        <v>0</v>
      </c>
      <c r="M43" s="288">
        <f>COUNTIFS(vill, "да", sluzh_2, "да",rus,"победитель",ovz,"да")</f>
        <v>0</v>
      </c>
      <c r="N43" s="286">
        <f>COUNTIFS(city, "да", sluzh_2, "да", rus, "призер")</f>
        <v>0</v>
      </c>
      <c r="O43" s="286">
        <f>COUNTIFS(city, "да",sluzh_2, "да",rus,"призер",ovz,"да")</f>
        <v>0</v>
      </c>
      <c r="P43" s="287">
        <f>COUNTIFS(vill, "да", sluzh_2, "да", rus, "призер")</f>
        <v>0</v>
      </c>
      <c r="Q43" s="288">
        <f>COUNTIFS(vill, "да",sluzh_2, "да",rus,"призер",ovz,"да")</f>
        <v>0</v>
      </c>
      <c r="R43" s="120">
        <f t="shared" si="1"/>
        <v>0</v>
      </c>
      <c r="S43" s="120">
        <f t="shared" si="1"/>
        <v>0</v>
      </c>
      <c r="T43" s="121">
        <f t="shared" si="1"/>
        <v>0</v>
      </c>
      <c r="U43" s="121">
        <f t="shared" si="1"/>
        <v>0</v>
      </c>
    </row>
    <row r="44" spans="1:21" ht="15.75">
      <c r="A44" s="45">
        <f t="shared" si="0"/>
        <v>128</v>
      </c>
      <c r="B44" s="46">
        <v>18</v>
      </c>
      <c r="C44" s="70" t="s">
        <v>16</v>
      </c>
      <c r="D44" s="3">
        <v>0</v>
      </c>
      <c r="E44" s="3">
        <v>0</v>
      </c>
      <c r="F44" s="286">
        <f>COUNTIFS(city, "да", sluzh_2, "да",tehno, "участник")+COUNTIFS(city, "да", sluzh_2, "да", tehno, "призер")+COUNTIFS(city, "да",  sluzh_2, "да",tehno, "победитель")</f>
        <v>0</v>
      </c>
      <c r="G44" s="286">
        <f>COUNTIFS(city, "да", sluzh_2, "да",tehno,"участник",ovz,"да")+COUNTIFS(city, "да",sluzh_2, "да",tehno,"призер",ovz,"да")+COUNTIFS(city, "да", sluzh_2, "да",tehno,"победитель",ovz,"да")</f>
        <v>0</v>
      </c>
      <c r="H44" s="287">
        <f>COUNTIFS(vill, "да", sluzh_2, "да",tehno, "участник")+COUNTIFS(vill, "да", sluzh_2, "да", tehno, "призер")+COUNTIFS(vill, "да",  sluzh_2, "да",tehno, "победитель")</f>
        <v>0</v>
      </c>
      <c r="I44" s="288">
        <f>COUNTIFS(vill, "да", sluzh_2, "да",tehno,"участник",ovz,"да")+COUNTIFS(vill, "да",sluzh_2, "да",tehno,"призер",ovz,"да")+COUNTIFS(vill, "да", sluzh_2, "да",tehno,"победитель",ovz,"да")</f>
        <v>0</v>
      </c>
      <c r="J44" s="286">
        <f>COUNTIFS(city, "да",  sluzh_2, "да",tehno, "победитель")</f>
        <v>0</v>
      </c>
      <c r="K44" s="286">
        <f>COUNTIFS(city, "да", sluzh_2, "да",tehno,"победитель",ovz,"да")</f>
        <v>0</v>
      </c>
      <c r="L44" s="287">
        <f>COUNTIFS(vill, "да",  sluzh_2, "да",tehno, "победитель")</f>
        <v>0</v>
      </c>
      <c r="M44" s="288">
        <f>COUNTIFS(vill, "да", sluzh_2, "да",tehno,"победитель",ovz,"да")</f>
        <v>0</v>
      </c>
      <c r="N44" s="286">
        <f>COUNTIFS(city, "да", sluzh_2, "да", tehno, "призер")</f>
        <v>0</v>
      </c>
      <c r="O44" s="286">
        <f>COUNTIFS(city, "да",sluzh_2, "да",tehno,"призер",ovz,"да")</f>
        <v>0</v>
      </c>
      <c r="P44" s="287">
        <f>COUNTIFS(vill, "да", sluzh_2, "да",tehno, "призер")</f>
        <v>0</v>
      </c>
      <c r="Q44" s="288">
        <f>COUNTIFS(vill, "да",sluzh_2, "да",tehno,"призер",ovz,"да")</f>
        <v>0</v>
      </c>
      <c r="R44" s="120">
        <f t="shared" si="1"/>
        <v>0</v>
      </c>
      <c r="S44" s="120">
        <f t="shared" si="1"/>
        <v>0</v>
      </c>
      <c r="T44" s="121">
        <f t="shared" si="1"/>
        <v>0</v>
      </c>
      <c r="U44" s="121">
        <f t="shared" si="1"/>
        <v>0</v>
      </c>
    </row>
    <row r="45" spans="1:21" ht="15.75">
      <c r="A45" s="45">
        <f t="shared" si="0"/>
        <v>128</v>
      </c>
      <c r="B45" s="46">
        <v>19</v>
      </c>
      <c r="C45" s="70" t="s">
        <v>6</v>
      </c>
      <c r="D45" s="3">
        <v>0</v>
      </c>
      <c r="E45" s="3">
        <v>0</v>
      </c>
      <c r="F45" s="286">
        <f>COUNTIFS(city, "да", sluzh_2, "да",phys, "участник")+COUNTIFS(city, "да", sluzh_2, "да", phys, "призер")+COUNTIFS(city, "да",  sluzh_2, "да",phys, "победитель")</f>
        <v>0</v>
      </c>
      <c r="G45" s="286">
        <f>COUNTIFS(city, "да", sluzh_2, "да",phys,"участник",ovz,"да")+COUNTIFS(city, "да",sluzh_2, "да",phys,"призер",ovz,"да")+COUNTIFS(city, "да", sluzh_2, "да",phys,"победитель",ovz,"да")</f>
        <v>0</v>
      </c>
      <c r="H45" s="287">
        <f>COUNTIFS(vill, "да", sluzh_2, "да",phys, "участник")+COUNTIFS(vill, "да", sluzh_2, "да",phys, "призер")+COUNTIFS(vill, "да",  sluzh_2, "да",phys, "победитель")</f>
        <v>0</v>
      </c>
      <c r="I45" s="288">
        <f>COUNTIFS(vill, "да", sluzh_2, "да",phys,"участник",ovz,"да")+COUNTIFS(vill, "да",sluzh_2, "да",phys,"призер",ovz,"да")+COUNTIFS(vill, "да", sluzh_2, "да",phys,"победитель",ovz,"да")</f>
        <v>0</v>
      </c>
      <c r="J45" s="286">
        <f>COUNTIFS(city, "да",  sluzh_2, "да",phys, "победитель")</f>
        <v>0</v>
      </c>
      <c r="K45" s="286">
        <f>COUNTIFS(city, "да", sluzh_2, "да",phys,"победитель",ovz,"да")</f>
        <v>0</v>
      </c>
      <c r="L45" s="287">
        <f>COUNTIFS(vill, "да",  sluzh_2, "да",phys, "победитель")</f>
        <v>0</v>
      </c>
      <c r="M45" s="288">
        <f>COUNTIFS(vill, "да", sluzh_2, "да",phys,"победитель",ovz,"да")</f>
        <v>0</v>
      </c>
      <c r="N45" s="286">
        <f>COUNTIFS(city, "да", sluzh_2, "да", phys, "призер")</f>
        <v>0</v>
      </c>
      <c r="O45" s="286">
        <f>COUNTIFS(city, "да",sluzh_2, "да",phys,"призер",ovz,"да")</f>
        <v>0</v>
      </c>
      <c r="P45" s="287">
        <f>COUNTIFS(vill, "да", sluzh_2, "да",phys, "призер")</f>
        <v>0</v>
      </c>
      <c r="Q45" s="288">
        <f>COUNTIFS(vill, "да",sluzh_2, "да",phys,"призер",ovz,"да")</f>
        <v>0</v>
      </c>
      <c r="R45" s="120">
        <f t="shared" si="1"/>
        <v>0</v>
      </c>
      <c r="S45" s="120">
        <f t="shared" si="1"/>
        <v>0</v>
      </c>
      <c r="T45" s="121">
        <f t="shared" si="1"/>
        <v>0</v>
      </c>
      <c r="U45" s="121">
        <f t="shared" si="1"/>
        <v>0</v>
      </c>
    </row>
    <row r="46" spans="1:21" ht="15.75">
      <c r="A46" s="45">
        <f t="shared" si="0"/>
        <v>128</v>
      </c>
      <c r="B46" s="46">
        <v>20</v>
      </c>
      <c r="C46" s="70" t="s">
        <v>15</v>
      </c>
      <c r="D46" s="3">
        <v>1</v>
      </c>
      <c r="E46" s="3">
        <v>1</v>
      </c>
      <c r="F46" s="286">
        <f>COUNTIFS(city, "да", sluzh_2, "да",fizra, "участник")+COUNTIFS(city, "да", sluzh_2, "да", fizra, "призер")+COUNTIFS(city, "да",  sluzh_2, "да",fizra, "победитель")</f>
        <v>1</v>
      </c>
      <c r="G46" s="286">
        <f>COUNTIFS(city, "да", sluzh_2, "да",fizra,"участник",ovz,"да")+COUNTIFS(city, "да",sluzh_2, "да",fizra,"призер",ovz,"да")+COUNTIFS(city, "да", sluzh_2, "да",fizra,"победитель",ovz,"да")</f>
        <v>0</v>
      </c>
      <c r="H46" s="287">
        <f>COUNTIFS(vill, "да", sluzh_2, "да",fizra, "участник")+COUNTIFS(vill, "да", sluzh_2, "да",fizra, "призер")+COUNTIFS(vill, "да",  sluzh_2, "да",fizra, "победитель")</f>
        <v>0</v>
      </c>
      <c r="I46" s="288">
        <f>COUNTIFS(vill, "да", sluzh_2, "да",fizra,"участник",ovz,"да")+COUNTIFS(vill, "да",sluzh_2, "да",fizra,"призер",ovz,"да")+COUNTIFS(vill, "да", sluzh_2, "да",fizra,"победитель",ovz,"да")</f>
        <v>0</v>
      </c>
      <c r="J46" s="286">
        <f>COUNTIFS(city, "да",  sluzh_2, "да",fizra, "победитель")</f>
        <v>0</v>
      </c>
      <c r="K46" s="286">
        <f>COUNTIFS(city, "да", sluzh_2, "да",fizra,"победитель",ovz,"да")</f>
        <v>0</v>
      </c>
      <c r="L46" s="287">
        <f>COUNTIFS(vill, "да",  sluzh_2, "да",fizra, "победитель")</f>
        <v>0</v>
      </c>
      <c r="M46" s="288">
        <f>COUNTIFS(vill, "да", sluzh_2, "да",fizra,"победитель",ovz,"да")</f>
        <v>0</v>
      </c>
      <c r="N46" s="286">
        <f>COUNTIFS(city, "да", sluzh_2, "да", fizra, "призер")</f>
        <v>1</v>
      </c>
      <c r="O46" s="286">
        <f>COUNTIFS(city, "да",sluzh_2, "да",fizra,"призер",ovz,"да")</f>
        <v>0</v>
      </c>
      <c r="P46" s="287">
        <f>COUNTIFS(vill, "да", sluzh_2, "да",fizra, "призер")</f>
        <v>0</v>
      </c>
      <c r="Q46" s="288">
        <f>COUNTIFS(vill, "да",sluzh_2, "да",fizra,"призер",ovz,"да")</f>
        <v>0</v>
      </c>
      <c r="R46" s="120">
        <f t="shared" si="1"/>
        <v>1</v>
      </c>
      <c r="S46" s="120">
        <f t="shared" si="1"/>
        <v>0</v>
      </c>
      <c r="T46" s="121">
        <f t="shared" si="1"/>
        <v>0</v>
      </c>
      <c r="U46" s="121">
        <f t="shared" si="1"/>
        <v>0</v>
      </c>
    </row>
    <row r="47" spans="1:21" ht="15.75">
      <c r="A47" s="45">
        <f t="shared" si="0"/>
        <v>128</v>
      </c>
      <c r="B47" s="46">
        <v>21</v>
      </c>
      <c r="C47" s="70" t="s">
        <v>14</v>
      </c>
      <c r="D47" s="3">
        <v>0</v>
      </c>
      <c r="E47" s="3">
        <v>0</v>
      </c>
      <c r="F47" s="286">
        <f>COUNTIFS(city, "да", sluzh_2, "да",fran, "участник")+COUNTIFS(city, "да", sluzh_2, "да", fran, "призер")+COUNTIFS(city, "да",  sluzh_2, "да",fran, "победитель")</f>
        <v>0</v>
      </c>
      <c r="G47" s="286">
        <f>COUNTIFS(city, "да", sluzh_2, "да",fran,"участник",ovz,"да")+COUNTIFS(city, "да",sluzh_2, "да",fran,"призер",ovz,"да")+COUNTIFS(city, "да", sluzh_2, "да",fran,"победитель",ovz,"да")</f>
        <v>0</v>
      </c>
      <c r="H47" s="287">
        <f>COUNTIFS(vill, "да", sluzh_2, "да",fran, "участник")+COUNTIFS(vill, "да", sluzh_2, "да",fran, "призер")+COUNTIFS(vill, "да",  sluzh_2, "да",fran, "победитель")</f>
        <v>0</v>
      </c>
      <c r="I47" s="288">
        <f>COUNTIFS(vill, "да", sluzh_2, "да",fran,"участник",ovz,"да")+COUNTIFS(vill, "да",sluzh_2, "да",fran,"призер",ovz,"да")+COUNTIFS(vill, "да", sluzh_2, "да",fran,"победитель",ovz,"да")</f>
        <v>0</v>
      </c>
      <c r="J47" s="286">
        <f>COUNTIFS(city, "да",  sluzh_2, "да",fran, "победитель")</f>
        <v>0</v>
      </c>
      <c r="K47" s="286">
        <f>COUNTIFS(city, "да", sluzh_2, "да",fran,"победитель",ovz,"да")</f>
        <v>0</v>
      </c>
      <c r="L47" s="287">
        <f>COUNTIFS(vill, "да",  sluzh_2, "да",fran, "победитель")</f>
        <v>0</v>
      </c>
      <c r="M47" s="288">
        <f>COUNTIFS(vill, "да", sluzh_2, "да",fran,"победитель",ovz,"да")</f>
        <v>0</v>
      </c>
      <c r="N47" s="286">
        <f>COUNTIFS(city, "да", sluzh_2, "да", fran, "призер")</f>
        <v>0</v>
      </c>
      <c r="O47" s="286">
        <f>COUNTIFS(city, "да",sluzh_2, "да",fran,"призер",ovz,"да")</f>
        <v>0</v>
      </c>
      <c r="P47" s="287">
        <f>COUNTIFS(vill, "да", sluzh_2, "да",fran, "призер")</f>
        <v>0</v>
      </c>
      <c r="Q47" s="288">
        <f>COUNTIFS(vill, "да",sluzh_2, "да",fran,"призер",ovz,"да")</f>
        <v>0</v>
      </c>
      <c r="R47" s="120">
        <f t="shared" si="1"/>
        <v>0</v>
      </c>
      <c r="S47" s="120">
        <f t="shared" si="1"/>
        <v>0</v>
      </c>
      <c r="T47" s="121">
        <f t="shared" si="1"/>
        <v>0</v>
      </c>
      <c r="U47" s="121">
        <f t="shared" si="1"/>
        <v>0</v>
      </c>
    </row>
    <row r="48" spans="1:21" ht="15.75">
      <c r="A48" s="45">
        <f t="shared" si="0"/>
        <v>128</v>
      </c>
      <c r="B48" s="46">
        <v>22</v>
      </c>
      <c r="C48" s="70" t="s">
        <v>7</v>
      </c>
      <c r="D48" s="3">
        <v>0</v>
      </c>
      <c r="E48" s="3">
        <v>0</v>
      </c>
      <c r="F48" s="286">
        <f>COUNTIFS(city, "да", sluzh_2, "да",chemistr, "участник")+COUNTIFS(city, "да", sluzh_2, "да", chemistr, "призер")+COUNTIFS(city, "да",  sluzh_2, "да",chemistr, "победитель")</f>
        <v>0</v>
      </c>
      <c r="G48" s="286">
        <f>COUNTIFS(city, "да", sluzh_2, "да",chemistr,"участник",ovz,"да")+COUNTIFS(city, "да",sluzh_2, "да",chemistr,"призер",ovz,"да")+COUNTIFS(city, "да", sluzh_2, "да",chemistr,"победитель",ovz,"да")</f>
        <v>0</v>
      </c>
      <c r="H48" s="287">
        <f>COUNTIFS(vill, "да", sluzh_2, "да",chemistr, "участник")+COUNTIFS(vill, "да", sluzh_2, "да",chemistr, "призер")+COUNTIFS(vill, "да",  sluzh_2, "да",chemistr, "победитель")</f>
        <v>0</v>
      </c>
      <c r="I48" s="288">
        <f>COUNTIFS(vill, "да", sluzh_2, "да",chemistr,"участник",ovz,"да")+COUNTIFS(vill, "да",sluzh_2, "да",chemistr,"призер",ovz,"да")+COUNTIFS(vill, "да", sluzh_2, "да",chemistr,"победитель",ovz,"да")</f>
        <v>0</v>
      </c>
      <c r="J48" s="286">
        <f>COUNTIFS(city, "да",  sluzh_2, "да",chemistr, "победитель")</f>
        <v>0</v>
      </c>
      <c r="K48" s="286">
        <f>COUNTIFS(city, "да", sluzh_2, "да",chemistr,"победитель",ovz,"да")</f>
        <v>0</v>
      </c>
      <c r="L48" s="287">
        <f>COUNTIFS(vill, "да",  sluzh_2, "да",chemistr, "победитель")</f>
        <v>0</v>
      </c>
      <c r="M48" s="288">
        <f>COUNTIFS(vill, "да", sluzh_2, "да",chemistr,"победитель",ovz,"да")</f>
        <v>0</v>
      </c>
      <c r="N48" s="286">
        <f>COUNTIFS(city, "да", sluzh_2, "да", chemistr, "призер")</f>
        <v>0</v>
      </c>
      <c r="O48" s="286">
        <f>COUNTIFS(city, "да",sluzh_2, "да",chemistr,"призер",ovz,"да")</f>
        <v>0</v>
      </c>
      <c r="P48" s="287">
        <f>COUNTIFS(vill, "да", sluzh_2, "да",chemistr, "призер")</f>
        <v>0</v>
      </c>
      <c r="Q48" s="288">
        <f>COUNTIFS(vill, "да",sluzh_2, "да",chemistr,"призер",ovz,"да")</f>
        <v>0</v>
      </c>
      <c r="R48" s="120">
        <f t="shared" si="1"/>
        <v>0</v>
      </c>
      <c r="S48" s="120">
        <f t="shared" si="1"/>
        <v>0</v>
      </c>
      <c r="T48" s="121">
        <f t="shared" si="1"/>
        <v>0</v>
      </c>
      <c r="U48" s="121">
        <f t="shared" si="1"/>
        <v>0</v>
      </c>
    </row>
    <row r="49" spans="1:21" ht="15.75">
      <c r="A49" s="45">
        <f t="shared" si="0"/>
        <v>128</v>
      </c>
      <c r="B49" s="46">
        <v>23</v>
      </c>
      <c r="C49" s="70" t="s">
        <v>17</v>
      </c>
      <c r="D49" s="3">
        <v>1</v>
      </c>
      <c r="E49" s="3">
        <v>1</v>
      </c>
      <c r="F49" s="286">
        <f>COUNTIFS(city, "да", sluzh_2, "да",ecology, "участник")+COUNTIFS(city, "да", sluzh_2, "да", ecology, "призер")+COUNTIFS(city, "да",  sluzh_2, "да",ecology, "победитель")</f>
        <v>0</v>
      </c>
      <c r="G49" s="286">
        <f>COUNTIFS(city, "да", sluzh_2, "да",ecology,"участник",ovz,"да")+COUNTIFS(city, "да",sluzh_2, "да",ecology,"призер",ovz,"да")+COUNTIFS(city, "да", sluzh_2, "да",ecology,"победитель",ovz,"да")</f>
        <v>0</v>
      </c>
      <c r="H49" s="287">
        <f>COUNTIFS(vill, "да", sluzh_2, "да",ecology, "участник")+COUNTIFS(vill, "да", sluzh_2, "да",ecology, "призер")+COUNTIFS(vill, "да",  sluzh_2, "да",ecology, "победитель")</f>
        <v>1</v>
      </c>
      <c r="I49" s="288">
        <f>COUNTIFS(vill, "да", sluzh_2, "да",ecology,"участник",ovz,"да")+COUNTIFS(vill, "да",sluzh_2, "да",ecology,"призер",ovz,"да")+COUNTIFS(vill, "да", sluzh_2, "да",ecology,"победитель",ovz,"да")</f>
        <v>0</v>
      </c>
      <c r="J49" s="286">
        <f>COUNTIFS(city, "да",  sluzh_2, "да",ecology, "победитель")</f>
        <v>0</v>
      </c>
      <c r="K49" s="286">
        <f>COUNTIFS(city, "да", sluzh_2, "да",ecology,"победитель",ovz,"да")</f>
        <v>0</v>
      </c>
      <c r="L49" s="287">
        <f>COUNTIFS(vill, "да",  sluzh_2, "да",ecology, "победитель")</f>
        <v>0</v>
      </c>
      <c r="M49" s="288">
        <f>COUNTIFS(vill, "да", sluzh_2, "да",ecology,"победитель",ovz,"да")</f>
        <v>0</v>
      </c>
      <c r="N49" s="286">
        <f>COUNTIFS(city, "да", sluzh_2, "да", ecology, "призер")</f>
        <v>0</v>
      </c>
      <c r="O49" s="286">
        <f>COUNTIFS(city, "да",sluzh_2, "да",ecology,"призер",ovz,"да")</f>
        <v>0</v>
      </c>
      <c r="P49" s="287">
        <f>COUNTIFS(vill, "да", sluzh_2, "да",ecology, "призер")</f>
        <v>0</v>
      </c>
      <c r="Q49" s="288">
        <f>COUNTIFS(vill, "да",sluzh_2, "да",ecology,"призер",ovz,"да")</f>
        <v>0</v>
      </c>
      <c r="R49" s="120">
        <f t="shared" si="1"/>
        <v>0</v>
      </c>
      <c r="S49" s="120">
        <f t="shared" si="1"/>
        <v>0</v>
      </c>
      <c r="T49" s="121">
        <f t="shared" si="1"/>
        <v>0</v>
      </c>
      <c r="U49" s="121">
        <f t="shared" si="1"/>
        <v>0</v>
      </c>
    </row>
    <row r="50" spans="1:21" ht="15.75">
      <c r="A50" s="45">
        <f t="shared" si="0"/>
        <v>128</v>
      </c>
      <c r="B50" s="46">
        <v>24</v>
      </c>
      <c r="C50" s="70" t="s">
        <v>18</v>
      </c>
      <c r="D50" s="3">
        <v>0</v>
      </c>
      <c r="E50" s="3">
        <v>0</v>
      </c>
      <c r="F50" s="286">
        <f>COUNTIFS(city, "да", sluzh_2, "да",econom, "участник")+COUNTIFS(city, "да", sluzh_2, "да", econom, "призер")+COUNTIFS(city, "да",  sluzh_2, "да",econom, "победитель")</f>
        <v>0</v>
      </c>
      <c r="G50" s="286">
        <f>COUNTIFS(city, "да", sluzh_2, "да",econom,"участник",ovz,"да")+COUNTIFS(city, "да",sluzh_2, "да",econom,"призер",ovz,"да")+COUNTIFS(city, "да", sluzh_2, "да",econom,"победитель",ovz,"да")</f>
        <v>0</v>
      </c>
      <c r="H50" s="287">
        <f>COUNTIFS(vill, "да", sluzh_2, "да",econom, "участник")+COUNTIFS(vill, "да", sluzh_2, "да",econom, "призер")+COUNTIFS(vill, "да",  sluzh_2, "да",econom, "победитель")</f>
        <v>0</v>
      </c>
      <c r="I50" s="288">
        <f>COUNTIFS(vill, "да", sluzh_2, "да",econom,"участник",ovz,"да")+COUNTIFS(vill, "да",sluzh_2, "да",econom,"призер",ovz,"да")+COUNTIFS(vill, "да", sluzh_2, "да",econom,"победитель",ovz,"да")</f>
        <v>0</v>
      </c>
      <c r="J50" s="286">
        <f>COUNTIFS(city, "да",  sluzh_2, "да",econom, "победитель")</f>
        <v>0</v>
      </c>
      <c r="K50" s="286">
        <f>COUNTIFS(city, "да", sluzh_2, "да",econom,"победитель",ovz,"да")</f>
        <v>0</v>
      </c>
      <c r="L50" s="287">
        <f>COUNTIFS(vill, "да",  sluzh_2, "да",econom, "победитель")</f>
        <v>0</v>
      </c>
      <c r="M50" s="288">
        <f>COUNTIFS(vill, "да", sluzh_2, "да",econom,"победитель",ovz,"да")</f>
        <v>0</v>
      </c>
      <c r="N50" s="286">
        <f>COUNTIFS(city, "да", sluzh_2, "да", econom, "призер")</f>
        <v>0</v>
      </c>
      <c r="O50" s="286">
        <f>COUNTIFS(city, "да",sluzh_2, "да",econom,"призер",ovz,"да")</f>
        <v>0</v>
      </c>
      <c r="P50" s="287">
        <f>COUNTIFS(vill, "да", sluzh_2, "да",econom, "призер")</f>
        <v>0</v>
      </c>
      <c r="Q50" s="288">
        <f>COUNTIFS(vill, "да",sluzh_2, "да",econom,"призер",ovz,"да")</f>
        <v>0</v>
      </c>
      <c r="R50" s="120">
        <f t="shared" si="1"/>
        <v>0</v>
      </c>
      <c r="S50" s="120">
        <f t="shared" si="1"/>
        <v>0</v>
      </c>
      <c r="T50" s="121">
        <f t="shared" si="1"/>
        <v>0</v>
      </c>
      <c r="U50" s="121">
        <f t="shared" si="1"/>
        <v>0</v>
      </c>
    </row>
    <row r="51" spans="1:21" s="26" customFormat="1" ht="19.5">
      <c r="A51" s="45">
        <f t="shared" si="0"/>
        <v>128</v>
      </c>
      <c r="B51" s="48" t="s">
        <v>60</v>
      </c>
      <c r="C51" s="49" t="s">
        <v>92</v>
      </c>
      <c r="D51" s="50"/>
      <c r="E51" s="51">
        <f t="shared" ref="E51:U51" si="2">SUM(E27:E50)</f>
        <v>9</v>
      </c>
      <c r="F51" s="118">
        <f t="shared" si="2"/>
        <v>16</v>
      </c>
      <c r="G51" s="175">
        <f t="shared" si="2"/>
        <v>0</v>
      </c>
      <c r="H51" s="182">
        <f t="shared" si="2"/>
        <v>2</v>
      </c>
      <c r="I51" s="175">
        <f t="shared" si="2"/>
        <v>0</v>
      </c>
      <c r="J51" s="175">
        <f t="shared" si="2"/>
        <v>0</v>
      </c>
      <c r="K51" s="175">
        <f t="shared" si="2"/>
        <v>0</v>
      </c>
      <c r="L51" s="175">
        <f t="shared" si="2"/>
        <v>0</v>
      </c>
      <c r="M51" s="175">
        <f t="shared" si="2"/>
        <v>0</v>
      </c>
      <c r="N51" s="175">
        <f t="shared" si="2"/>
        <v>1</v>
      </c>
      <c r="O51" s="175">
        <f t="shared" si="2"/>
        <v>0</v>
      </c>
      <c r="P51" s="175">
        <f t="shared" si="2"/>
        <v>0</v>
      </c>
      <c r="Q51" s="175">
        <f t="shared" si="2"/>
        <v>0</v>
      </c>
      <c r="R51" s="51">
        <f t="shared" si="2"/>
        <v>1</v>
      </c>
      <c r="S51" s="51">
        <f t="shared" si="2"/>
        <v>0</v>
      </c>
      <c r="T51" s="51">
        <f t="shared" si="2"/>
        <v>0</v>
      </c>
      <c r="U51" s="51">
        <f t="shared" si="2"/>
        <v>0</v>
      </c>
    </row>
    <row r="52" spans="1:21" ht="40.5" customHeight="1">
      <c r="F52" s="75" t="s">
        <v>88</v>
      </c>
      <c r="G52" s="75"/>
      <c r="H52" s="183">
        <f>F51+H51</f>
        <v>18</v>
      </c>
      <c r="T52" s="11">
        <f>R51+T51</f>
        <v>1</v>
      </c>
    </row>
    <row r="53" spans="1:21" ht="45.75" customHeight="1">
      <c r="F53" s="77" t="str">
        <f>IF('1'!BI20=H52, "пройдена сверка лист 1 и 3", "требуется проверка!")</f>
        <v>пройдена сверка лист 1 и 3</v>
      </c>
    </row>
  </sheetData>
  <sheetProtection password="CA9D" sheet="1" formatCells="0" formatColumns="0" formatRows="0"/>
  <conditionalFormatting sqref="O12:P17">
    <cfRule type="containsText" dxfId="19" priority="8" operator="containsText" text="требуется">
      <formula>NOT(ISERROR(SEARCH("требуется",O12)))</formula>
    </cfRule>
  </conditionalFormatting>
  <conditionalFormatting sqref="K13">
    <cfRule type="containsText" dxfId="18" priority="3" operator="containsText" text="требуется">
      <formula>NOT(ISERROR(SEARCH("требуется",K13)))</formula>
    </cfRule>
  </conditionalFormatting>
  <conditionalFormatting sqref="K17">
    <cfRule type="containsText" dxfId="17" priority="2" operator="containsText" text="требуется">
      <formula>NOT(ISERROR(SEARCH("требуется",K17)))</formula>
    </cfRule>
  </conditionalFormatting>
  <conditionalFormatting sqref="F53">
    <cfRule type="containsText" dxfId="16" priority="5" operator="containsText" text="требуется">
      <formula>NOT(ISERROR(SEARCH("требуется",F53)))</formula>
    </cfRule>
  </conditionalFormatting>
  <conditionalFormatting sqref="H52">
    <cfRule type="containsText" dxfId="15" priority="4" operator="containsText" text="требуется">
      <formula>NOT(ISERROR(SEARCH("требуется",H52)))</formula>
    </cfRule>
  </conditionalFormatting>
  <conditionalFormatting sqref="F27:U50">
    <cfRule type="cellIs" dxfId="14" priority="1" operator="greaterThan">
      <formula>0</formula>
    </cfRule>
  </conditionalFormatting>
  <dataValidations disablePrompts="1" count="1">
    <dataValidation type="list" allowBlank="1" showInputMessage="1" showErrorMessage="1" sqref="J1">
      <formula1>etap</formula1>
    </dataValidation>
  </dataValidations>
  <pageMargins left="0.31496062992125984" right="0.11811023622047245" top="0.15748031496062992" bottom="0.15748031496062992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R12"/>
  <sheetViews>
    <sheetView topLeftCell="D1" workbookViewId="0">
      <selection activeCell="D17" sqref="D17"/>
    </sheetView>
  </sheetViews>
  <sheetFormatPr defaultRowHeight="15"/>
  <cols>
    <col min="1" max="1" width="10.5703125" style="1" customWidth="1"/>
    <col min="2" max="3" width="21" style="1" customWidth="1"/>
    <col min="4" max="4" width="16.85546875" style="1" customWidth="1"/>
    <col min="5" max="5" width="17.85546875" style="1" customWidth="1"/>
    <col min="6" max="6" width="18.140625" style="1" customWidth="1"/>
    <col min="7" max="8" width="17.42578125" style="1" customWidth="1"/>
    <col min="9" max="12" width="20.7109375" style="1" customWidth="1"/>
    <col min="13" max="13" width="23.7109375" style="1" bestFit="1" customWidth="1"/>
    <col min="14" max="14" width="16.7109375" style="1" customWidth="1"/>
    <col min="15" max="15" width="18.7109375" style="1" customWidth="1"/>
    <col min="16" max="16" width="17" style="1" customWidth="1"/>
    <col min="17" max="16384" width="9.140625" style="1"/>
  </cols>
  <sheetData>
    <row r="1" spans="1:18" s="22" customFormat="1" ht="31.5" customHeight="1">
      <c r="A1" s="7" t="s">
        <v>61</v>
      </c>
      <c r="B1" s="164">
        <f>'1'!$B$1</f>
        <v>128</v>
      </c>
      <c r="C1" s="103"/>
      <c r="D1" s="102" t="str">
        <f>VLOOKUP(B1,msu,2,0)</f>
        <v>Оленинский муниципальный округ</v>
      </c>
      <c r="E1" s="8"/>
      <c r="F1" s="8"/>
      <c r="G1" s="9"/>
      <c r="H1" s="9"/>
      <c r="I1" s="139" t="str">
        <f>'1'!$M$1</f>
        <v>муниципальный этап</v>
      </c>
      <c r="J1" s="101"/>
      <c r="K1" s="101"/>
      <c r="L1" s="101"/>
      <c r="M1" s="101"/>
      <c r="O1" s="146"/>
      <c r="P1" s="146"/>
    </row>
    <row r="2" spans="1:18" s="22" customFormat="1" ht="15.75">
      <c r="A2" s="7"/>
      <c r="B2" s="25" t="s">
        <v>62</v>
      </c>
      <c r="C2" s="104"/>
      <c r="I2" s="25" t="s">
        <v>62</v>
      </c>
      <c r="K2" s="100"/>
      <c r="L2" s="100"/>
      <c r="M2" s="24"/>
      <c r="O2" s="146"/>
      <c r="P2" s="146"/>
    </row>
    <row r="3" spans="1:18" s="24" customFormat="1" ht="15.75">
      <c r="A3" s="53"/>
      <c r="B3" s="54"/>
      <c r="C3" s="54"/>
      <c r="I3" s="55"/>
      <c r="J3" s="55"/>
      <c r="K3" s="55"/>
      <c r="L3" s="55"/>
      <c r="M3" s="281"/>
    </row>
    <row r="4" spans="1:18" s="32" customFormat="1" ht="27" customHeight="1">
      <c r="A4" s="106" t="s">
        <v>144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41"/>
      <c r="N4" s="142"/>
      <c r="O4" s="142"/>
      <c r="P4" s="142"/>
      <c r="Q4" s="142"/>
      <c r="R4" s="142"/>
    </row>
    <row r="5" spans="1:18" s="32" customFormat="1" ht="27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41"/>
      <c r="N5" s="142"/>
      <c r="O5" s="142"/>
      <c r="P5" s="142"/>
      <c r="Q5" s="142"/>
      <c r="R5" s="142"/>
    </row>
    <row r="6" spans="1:18" s="11" customFormat="1" ht="45">
      <c r="E6" s="126" t="s">
        <v>176</v>
      </c>
      <c r="F6" s="127"/>
      <c r="G6" s="108"/>
      <c r="H6" s="109"/>
      <c r="I6" s="321" t="s">
        <v>175</v>
      </c>
      <c r="J6" s="322"/>
      <c r="K6" s="322"/>
      <c r="L6" s="323"/>
      <c r="M6" s="126" t="s">
        <v>174</v>
      </c>
      <c r="N6" s="108"/>
      <c r="O6" s="108"/>
      <c r="P6" s="109"/>
    </row>
    <row r="7" spans="1:18" s="26" customFormat="1" ht="92.25" customHeight="1">
      <c r="A7" s="21" t="s">
        <v>63</v>
      </c>
      <c r="B7" s="56" t="s">
        <v>117</v>
      </c>
      <c r="C7" s="56" t="s">
        <v>170</v>
      </c>
      <c r="D7" s="57" t="s">
        <v>145</v>
      </c>
      <c r="E7" s="110" t="s">
        <v>194</v>
      </c>
      <c r="F7" s="110" t="s">
        <v>148</v>
      </c>
      <c r="G7" s="110" t="s">
        <v>146</v>
      </c>
      <c r="H7" s="110" t="s">
        <v>147</v>
      </c>
      <c r="I7" s="324" t="s">
        <v>152</v>
      </c>
      <c r="J7" s="324" t="s">
        <v>148</v>
      </c>
      <c r="K7" s="324" t="s">
        <v>146</v>
      </c>
      <c r="L7" s="324" t="s">
        <v>147</v>
      </c>
      <c r="M7" s="110" t="s">
        <v>152</v>
      </c>
      <c r="N7" s="110" t="s">
        <v>148</v>
      </c>
      <c r="O7" s="110" t="s">
        <v>146</v>
      </c>
      <c r="P7" s="110" t="s">
        <v>147</v>
      </c>
    </row>
    <row r="8" spans="1:18" s="11" customFormat="1">
      <c r="A8" s="58" t="s">
        <v>62</v>
      </c>
      <c r="B8" s="78" t="s">
        <v>169</v>
      </c>
      <c r="C8" s="78" t="s">
        <v>169</v>
      </c>
      <c r="D8" s="59" t="s">
        <v>62</v>
      </c>
      <c r="E8" s="59" t="s">
        <v>62</v>
      </c>
      <c r="F8" s="59" t="s">
        <v>956</v>
      </c>
      <c r="G8" s="59" t="s">
        <v>957</v>
      </c>
      <c r="H8" s="59" t="s">
        <v>172</v>
      </c>
      <c r="I8" s="59" t="s">
        <v>62</v>
      </c>
      <c r="J8" s="59" t="s">
        <v>149</v>
      </c>
      <c r="K8" s="59" t="s">
        <v>150</v>
      </c>
      <c r="L8" s="59" t="s">
        <v>151</v>
      </c>
      <c r="M8" s="59" t="s">
        <v>712</v>
      </c>
      <c r="N8" s="59" t="s">
        <v>713</v>
      </c>
      <c r="O8" s="59" t="s">
        <v>714</v>
      </c>
      <c r="P8" s="59" t="s">
        <v>715</v>
      </c>
    </row>
    <row r="9" spans="1:18" s="282" customFormat="1" ht="18">
      <c r="A9" s="205">
        <f>$B$1</f>
        <v>128</v>
      </c>
      <c r="B9" s="331">
        <v>17</v>
      </c>
      <c r="C9" s="206">
        <v>7</v>
      </c>
      <c r="D9" s="207">
        <f>SUM('1'!$C$9:$D$15)</f>
        <v>560</v>
      </c>
      <c r="E9" s="207">
        <f>G9+H9</f>
        <v>45</v>
      </c>
      <c r="F9" s="207">
        <f>SUM('1'!$G$9:$H$15)</f>
        <v>1</v>
      </c>
      <c r="G9" s="207">
        <f>SUM('1'!$E$9:$E$15)</f>
        <v>30</v>
      </c>
      <c r="H9" s="207">
        <f>SUM('1'!$F$9:$F$15)</f>
        <v>15</v>
      </c>
      <c r="I9" s="207">
        <f>K9+L9</f>
        <v>7</v>
      </c>
      <c r="J9" s="207">
        <f>'3_5-9_кл'!S51+'3_5-9_кл'!U51+'3_10-11_кл'!S51+'3_10-11_кл'!U51</f>
        <v>0</v>
      </c>
      <c r="K9" s="207">
        <f>'3_5-9_кл'!R51+'3_10-11_кл'!R51</f>
        <v>6</v>
      </c>
      <c r="L9" s="207">
        <f>'3_5-9_кл'!T51+'3_10-11_кл'!T51</f>
        <v>1</v>
      </c>
      <c r="M9" s="207">
        <f>O9+P9</f>
        <v>6</v>
      </c>
      <c r="N9" s="207">
        <f>Приз_Побед_69!$C$46</f>
        <v>0</v>
      </c>
      <c r="O9" s="207">
        <f>Приз_Побед_69!$C$47</f>
        <v>5</v>
      </c>
      <c r="P9" s="207">
        <f>Приз_Побед_69!$C$48</f>
        <v>1</v>
      </c>
    </row>
    <row r="10" spans="1:18" s="11" customFormat="1" ht="84.75" customHeight="1">
      <c r="B10" s="332" t="s">
        <v>955</v>
      </c>
      <c r="C10" s="332" t="s">
        <v>955</v>
      </c>
      <c r="E10" s="75" t="s">
        <v>171</v>
      </c>
      <c r="G10" s="22"/>
      <c r="H10" s="11">
        <f>G9+H9</f>
        <v>45</v>
      </c>
      <c r="I10" s="75" t="s">
        <v>171</v>
      </c>
    </row>
    <row r="11" spans="1:18" s="11" customFormat="1" ht="47.25" customHeight="1">
      <c r="B11" s="107"/>
      <c r="C11" s="107"/>
      <c r="D11" s="107"/>
      <c r="E11" s="130" t="str">
        <f>IF(E9=SUM('1'!E9:F15),"пройдена проверка 1 и 4 лист", "требуется проверка 1 и 4 лист ")</f>
        <v>пройдена проверка 1 и 4 лист</v>
      </c>
      <c r="I11" s="130" t="str">
        <f>IF(I9='3_5-9_кл'!T52+'3_10-11_кл'!T52,"пройдена проверка 1 и 4 лист", "требуется проверка 1 и 4 лист ")</f>
        <v>пройдена проверка 1 и 4 лист</v>
      </c>
    </row>
    <row r="12" spans="1:18">
      <c r="A12" s="11"/>
      <c r="B12" s="11"/>
      <c r="C12" s="11"/>
      <c r="D12" s="11"/>
      <c r="F12" s="11"/>
      <c r="G12" s="11"/>
      <c r="H12" s="74"/>
      <c r="I12" s="74"/>
      <c r="J12" s="74"/>
      <c r="K12" s="11"/>
      <c r="L12" s="11"/>
    </row>
  </sheetData>
  <sheetProtection password="CA9D" sheet="1" formatCells="0" formatColumns="0" formatRows="0"/>
  <conditionalFormatting sqref="E11">
    <cfRule type="containsText" dxfId="13" priority="3" operator="containsText" text="требуется">
      <formula>NOT(ISERROR(SEARCH("требуется",E11)))</formula>
    </cfRule>
  </conditionalFormatting>
  <conditionalFormatting sqref="I11">
    <cfRule type="containsText" dxfId="12" priority="2" operator="containsText" text="требуется">
      <formula>NOT(ISERROR(SEARCH("требуется",I11)))</formula>
    </cfRule>
  </conditionalFormatting>
  <dataValidations disablePrompts="1" count="1">
    <dataValidation type="list" allowBlank="1" showInputMessage="1" showErrorMessage="1" sqref="I1">
      <formula1>etap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I29"/>
  <sheetViews>
    <sheetView workbookViewId="0">
      <selection activeCell="G22" sqref="G22"/>
    </sheetView>
  </sheetViews>
  <sheetFormatPr defaultColWidth="9.140625" defaultRowHeight="15.75"/>
  <cols>
    <col min="1" max="1" width="16.28515625" style="283" bestFit="1" customWidth="1"/>
    <col min="2" max="2" width="20.85546875" style="283" customWidth="1"/>
    <col min="3" max="3" width="16.5703125" style="283" customWidth="1"/>
    <col min="4" max="4" width="11.85546875" style="283" customWidth="1"/>
    <col min="5" max="5" width="11.42578125" style="283" customWidth="1"/>
    <col min="6" max="6" width="12" style="283" customWidth="1"/>
    <col min="7" max="7" width="15.140625" style="283" customWidth="1"/>
    <col min="8" max="8" width="11.85546875" style="283" customWidth="1"/>
    <col min="9" max="9" width="14.28515625" style="283" customWidth="1"/>
    <col min="10" max="16384" width="9.140625" style="283"/>
  </cols>
  <sheetData>
    <row r="1" spans="1:9" s="36" customFormat="1">
      <c r="B1" s="365" t="s">
        <v>199</v>
      </c>
      <c r="C1" s="365"/>
      <c r="D1" s="365"/>
      <c r="E1" s="365"/>
      <c r="F1" s="365"/>
      <c r="G1" s="365"/>
      <c r="H1" s="365"/>
      <c r="I1" s="365"/>
    </row>
    <row r="2" spans="1:9" s="36" customFormat="1" ht="75.75" customHeight="1">
      <c r="B2" s="366" t="s">
        <v>188</v>
      </c>
      <c r="C2" s="366"/>
      <c r="D2" s="366"/>
      <c r="E2" s="366"/>
      <c r="F2" s="366"/>
      <c r="G2" s="366"/>
      <c r="H2" s="366"/>
      <c r="I2" s="366"/>
    </row>
    <row r="3" spans="1:9" s="36" customFormat="1">
      <c r="A3" s="367" t="s">
        <v>198</v>
      </c>
      <c r="B3" s="367" t="s">
        <v>1</v>
      </c>
      <c r="C3" s="367"/>
      <c r="D3" s="367"/>
      <c r="E3" s="367"/>
      <c r="F3" s="367"/>
      <c r="G3" s="367"/>
      <c r="H3" s="367"/>
      <c r="I3" s="367"/>
    </row>
    <row r="4" spans="1:9" s="36" customFormat="1" ht="31.5">
      <c r="A4" s="367"/>
      <c r="B4" s="367"/>
      <c r="C4" s="238" t="s">
        <v>177</v>
      </c>
      <c r="D4" s="238" t="s">
        <v>178</v>
      </c>
      <c r="E4" s="238" t="s">
        <v>179</v>
      </c>
      <c r="F4" s="238" t="s">
        <v>180</v>
      </c>
      <c r="G4" s="238" t="s">
        <v>181</v>
      </c>
      <c r="H4" s="238" t="s">
        <v>182</v>
      </c>
      <c r="I4" s="238" t="s">
        <v>183</v>
      </c>
    </row>
    <row r="5" spans="1:9">
      <c r="A5" s="284">
        <f>'1'!$B$1</f>
        <v>128</v>
      </c>
      <c r="B5" s="284" t="s">
        <v>13</v>
      </c>
      <c r="C5" s="128"/>
      <c r="D5" s="128"/>
      <c r="E5" s="128"/>
      <c r="F5" s="128"/>
      <c r="G5" s="128"/>
      <c r="H5" s="128"/>
      <c r="I5" s="128"/>
    </row>
    <row r="6" spans="1:9">
      <c r="A6" s="284">
        <f>'1'!$B$1</f>
        <v>128</v>
      </c>
      <c r="B6" s="284" t="s">
        <v>19</v>
      </c>
      <c r="C6" s="128"/>
      <c r="D6" s="128"/>
      <c r="E6" s="128"/>
      <c r="F6" s="128"/>
      <c r="G6" s="128"/>
      <c r="H6" s="128"/>
      <c r="I6" s="128"/>
    </row>
    <row r="7" spans="1:9">
      <c r="A7" s="284">
        <f>'1'!$B$1</f>
        <v>128</v>
      </c>
      <c r="B7" s="284" t="s">
        <v>8</v>
      </c>
      <c r="C7" s="128"/>
      <c r="D7" s="128"/>
      <c r="E7" s="128"/>
      <c r="F7" s="128"/>
      <c r="G7" s="128"/>
      <c r="H7" s="128"/>
      <c r="I7" s="128"/>
    </row>
    <row r="8" spans="1:9">
      <c r="A8" s="284">
        <f>'1'!$B$1</f>
        <v>128</v>
      </c>
      <c r="B8" s="284" t="s">
        <v>9</v>
      </c>
      <c r="C8" s="128"/>
      <c r="D8" s="128"/>
      <c r="E8" s="128"/>
      <c r="F8" s="128"/>
      <c r="G8" s="128"/>
      <c r="H8" s="128"/>
      <c r="I8" s="128"/>
    </row>
    <row r="9" spans="1:9">
      <c r="A9" s="284">
        <f>'1'!$B$1</f>
        <v>128</v>
      </c>
      <c r="B9" s="284" t="s">
        <v>184</v>
      </c>
      <c r="C9" s="128"/>
      <c r="D9" s="128"/>
      <c r="E9" s="128"/>
      <c r="F9" s="128"/>
      <c r="G9" s="128"/>
      <c r="H9" s="128"/>
      <c r="I9" s="128"/>
    </row>
    <row r="10" spans="1:9" ht="47.25">
      <c r="A10" s="284">
        <f>'1'!$B$1</f>
        <v>128</v>
      </c>
      <c r="B10" s="284" t="s">
        <v>185</v>
      </c>
      <c r="C10" s="128"/>
      <c r="D10" s="128"/>
      <c r="E10" s="128"/>
      <c r="F10" s="128"/>
      <c r="G10" s="128"/>
      <c r="H10" s="128"/>
      <c r="I10" s="128"/>
    </row>
    <row r="11" spans="1:9">
      <c r="A11" s="284">
        <f>'1'!$B$1</f>
        <v>128</v>
      </c>
      <c r="B11" s="284" t="s">
        <v>10</v>
      </c>
      <c r="C11" s="128"/>
      <c r="D11" s="128"/>
      <c r="E11" s="128"/>
      <c r="F11" s="128"/>
      <c r="G11" s="128"/>
      <c r="H11" s="128"/>
      <c r="I11" s="128"/>
    </row>
    <row r="12" spans="1:9">
      <c r="A12" s="284">
        <f>'1'!$B$1</f>
        <v>128</v>
      </c>
      <c r="B12" s="284" t="s">
        <v>47</v>
      </c>
      <c r="C12" s="128"/>
      <c r="D12" s="128"/>
      <c r="E12" s="128"/>
      <c r="F12" s="128"/>
      <c r="G12" s="128"/>
      <c r="H12" s="128"/>
      <c r="I12" s="128"/>
    </row>
    <row r="13" spans="1:9">
      <c r="A13" s="284">
        <f>'1'!$B$1</f>
        <v>128</v>
      </c>
      <c r="B13" s="284" t="s">
        <v>119</v>
      </c>
      <c r="C13" s="128"/>
      <c r="D13" s="128"/>
      <c r="E13" s="128"/>
      <c r="F13" s="128"/>
      <c r="G13" s="128"/>
      <c r="H13" s="128"/>
      <c r="I13" s="128"/>
    </row>
    <row r="14" spans="1:9">
      <c r="A14" s="284">
        <f>'1'!$B$1</f>
        <v>128</v>
      </c>
      <c r="B14" s="284" t="s">
        <v>120</v>
      </c>
      <c r="C14" s="128"/>
      <c r="D14" s="128"/>
      <c r="E14" s="128"/>
      <c r="F14" s="128"/>
      <c r="G14" s="128"/>
      <c r="H14" s="128"/>
      <c r="I14" s="128"/>
    </row>
    <row r="15" spans="1:9">
      <c r="A15" s="284">
        <f>'1'!$B$1</f>
        <v>128</v>
      </c>
      <c r="B15" s="284" t="s">
        <v>5</v>
      </c>
      <c r="C15" s="128"/>
      <c r="D15" s="128"/>
      <c r="E15" s="128"/>
      <c r="F15" s="128"/>
      <c r="G15" s="128"/>
      <c r="H15" s="128"/>
      <c r="I15" s="128"/>
    </row>
    <row r="16" spans="1:9">
      <c r="A16" s="284">
        <f>'1'!$B$1</f>
        <v>128</v>
      </c>
      <c r="B16" s="284" t="s">
        <v>20</v>
      </c>
      <c r="C16" s="128"/>
      <c r="D16" s="128"/>
      <c r="E16" s="128"/>
      <c r="F16" s="128"/>
      <c r="G16" s="128"/>
      <c r="H16" s="128"/>
      <c r="I16" s="128"/>
    </row>
    <row r="17" spans="1:9">
      <c r="A17" s="284">
        <f>'1'!$B$1</f>
        <v>128</v>
      </c>
      <c r="B17" s="284" t="s">
        <v>21</v>
      </c>
      <c r="C17" s="128"/>
      <c r="D17" s="128"/>
      <c r="E17" s="128"/>
      <c r="F17" s="128"/>
      <c r="G17" s="128"/>
      <c r="H17" s="128"/>
      <c r="I17" s="128"/>
    </row>
    <row r="18" spans="1:9">
      <c r="A18" s="284">
        <f>'1'!$B$1</f>
        <v>128</v>
      </c>
      <c r="B18" s="284" t="s">
        <v>11</v>
      </c>
      <c r="C18" s="128"/>
      <c r="D18" s="128"/>
      <c r="E18" s="128"/>
      <c r="F18" s="128"/>
      <c r="G18" s="128"/>
      <c r="H18" s="128"/>
      <c r="I18" s="128"/>
    </row>
    <row r="19" spans="1:9" ht="47.25">
      <c r="A19" s="284">
        <f>'1'!$B$1</f>
        <v>128</v>
      </c>
      <c r="B19" s="284" t="s">
        <v>186</v>
      </c>
      <c r="C19" s="128"/>
      <c r="D19" s="128"/>
      <c r="E19" s="128"/>
      <c r="F19" s="128"/>
      <c r="G19" s="128"/>
      <c r="H19" s="128"/>
      <c r="I19" s="128"/>
    </row>
    <row r="20" spans="1:9">
      <c r="A20" s="284">
        <f>'1'!$B$1</f>
        <v>128</v>
      </c>
      <c r="B20" s="284" t="s">
        <v>12</v>
      </c>
      <c r="C20" s="128"/>
      <c r="D20" s="128"/>
      <c r="E20" s="128"/>
      <c r="F20" s="128"/>
      <c r="G20" s="128"/>
      <c r="H20" s="128"/>
      <c r="I20" s="128"/>
    </row>
    <row r="21" spans="1:9">
      <c r="A21" s="284">
        <f>'1'!$B$1</f>
        <v>128</v>
      </c>
      <c r="B21" s="284" t="s">
        <v>4</v>
      </c>
      <c r="C21" s="128"/>
      <c r="D21" s="128"/>
      <c r="E21" s="128"/>
      <c r="F21" s="128"/>
      <c r="G21" s="128"/>
      <c r="H21" s="128"/>
      <c r="I21" s="128"/>
    </row>
    <row r="22" spans="1:9">
      <c r="A22" s="284">
        <f>'1'!$B$1</f>
        <v>128</v>
      </c>
      <c r="B22" s="284" t="s">
        <v>16</v>
      </c>
      <c r="C22" s="128"/>
      <c r="D22" s="128"/>
      <c r="E22" s="128"/>
      <c r="F22" s="128"/>
      <c r="G22" s="128"/>
      <c r="H22" s="128"/>
      <c r="I22" s="128"/>
    </row>
    <row r="23" spans="1:9">
      <c r="A23" s="284">
        <f>'1'!$B$1</f>
        <v>128</v>
      </c>
      <c r="B23" s="284" t="s">
        <v>6</v>
      </c>
      <c r="C23" s="128"/>
      <c r="D23" s="128"/>
      <c r="E23" s="128"/>
      <c r="F23" s="128"/>
      <c r="G23" s="128"/>
      <c r="H23" s="128"/>
      <c r="I23" s="128"/>
    </row>
    <row r="24" spans="1:9" ht="31.5">
      <c r="A24" s="284">
        <f>'1'!$B$1</f>
        <v>128</v>
      </c>
      <c r="B24" s="284" t="s">
        <v>15</v>
      </c>
      <c r="C24" s="128"/>
      <c r="D24" s="128"/>
      <c r="E24" s="128"/>
      <c r="F24" s="128"/>
      <c r="G24" s="128"/>
      <c r="H24" s="128"/>
      <c r="I24" s="128"/>
    </row>
    <row r="25" spans="1:9">
      <c r="A25" s="284">
        <f>'1'!$B$1</f>
        <v>128</v>
      </c>
      <c r="B25" s="284" t="s">
        <v>14</v>
      </c>
      <c r="C25" s="128"/>
      <c r="D25" s="128"/>
      <c r="E25" s="128"/>
      <c r="F25" s="128"/>
      <c r="G25" s="128"/>
      <c r="H25" s="128"/>
      <c r="I25" s="128"/>
    </row>
    <row r="26" spans="1:9">
      <c r="A26" s="284">
        <f>'1'!$B$1</f>
        <v>128</v>
      </c>
      <c r="B26" s="284" t="s">
        <v>7</v>
      </c>
      <c r="C26" s="128"/>
      <c r="D26" s="128"/>
      <c r="E26" s="128"/>
      <c r="F26" s="128"/>
      <c r="G26" s="128"/>
      <c r="H26" s="128"/>
      <c r="I26" s="128"/>
    </row>
    <row r="27" spans="1:9">
      <c r="A27" s="284">
        <f>'1'!$B$1</f>
        <v>128</v>
      </c>
      <c r="B27" s="284" t="s">
        <v>17</v>
      </c>
      <c r="C27" s="128"/>
      <c r="D27" s="128"/>
      <c r="E27" s="128"/>
      <c r="F27" s="128"/>
      <c r="G27" s="128"/>
      <c r="H27" s="128"/>
      <c r="I27" s="128"/>
    </row>
    <row r="28" spans="1:9">
      <c r="A28" s="284">
        <f>'1'!$B$1</f>
        <v>128</v>
      </c>
      <c r="B28" s="284" t="s">
        <v>18</v>
      </c>
      <c r="C28" s="128"/>
      <c r="D28" s="128"/>
      <c r="E28" s="128"/>
      <c r="F28" s="128"/>
      <c r="G28" s="128"/>
      <c r="H28" s="128"/>
      <c r="I28" s="128"/>
    </row>
    <row r="29" spans="1:9" s="36" customFormat="1">
      <c r="A29" s="143">
        <f>'1'!$B$1</f>
        <v>128</v>
      </c>
      <c r="B29" s="144" t="s">
        <v>187</v>
      </c>
      <c r="C29" s="145">
        <f>SUM(C5:C28)</f>
        <v>0</v>
      </c>
      <c r="D29" s="145">
        <f>SUM(D5:D28)</f>
        <v>0</v>
      </c>
      <c r="E29" s="145">
        <f t="shared" ref="E29:I29" si="0">SUM(E5:E28)</f>
        <v>0</v>
      </c>
      <c r="F29" s="145">
        <f t="shared" si="0"/>
        <v>0</v>
      </c>
      <c r="G29" s="145">
        <f t="shared" si="0"/>
        <v>0</v>
      </c>
      <c r="H29" s="145">
        <f t="shared" si="0"/>
        <v>0</v>
      </c>
      <c r="I29" s="145">
        <f t="shared" si="0"/>
        <v>0</v>
      </c>
    </row>
  </sheetData>
  <sheetProtection password="CA9D" sheet="1" formatCells="0" formatColumns="0" formatRows="0"/>
  <mergeCells count="5">
    <mergeCell ref="B1:I1"/>
    <mergeCell ref="B2:I2"/>
    <mergeCell ref="B3:B4"/>
    <mergeCell ref="C3:I3"/>
    <mergeCell ref="A3:A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R12"/>
  <sheetViews>
    <sheetView topLeftCell="C1" zoomScaleNormal="100" workbookViewId="0">
      <selection activeCell="R12" sqref="R12"/>
    </sheetView>
  </sheetViews>
  <sheetFormatPr defaultRowHeight="12.75"/>
  <cols>
    <col min="1" max="1" width="16.85546875" style="60" customWidth="1"/>
    <col min="2" max="4" width="20.140625" style="60" customWidth="1"/>
    <col min="5" max="5" width="19.7109375" style="60" customWidth="1"/>
    <col min="6" max="6" width="18.140625" style="60" customWidth="1"/>
    <col min="7" max="7" width="18.28515625" style="60" bestFit="1" customWidth="1"/>
    <col min="8" max="9" width="15.42578125" style="60" customWidth="1"/>
    <col min="10" max="10" width="21.5703125" style="60" customWidth="1"/>
    <col min="11" max="12" width="15.5703125" style="60" customWidth="1"/>
    <col min="13" max="13" width="11.85546875" style="60" customWidth="1"/>
    <col min="14" max="14" width="12.42578125" style="60" customWidth="1"/>
    <col min="15" max="15" width="12.140625" style="60" customWidth="1"/>
    <col min="16" max="16" width="11.42578125" style="60" customWidth="1"/>
    <col min="17" max="17" width="16.28515625" style="60" customWidth="1"/>
    <col min="18" max="18" width="15.140625" style="60" customWidth="1"/>
    <col min="19" max="16384" width="9.140625" style="60"/>
  </cols>
  <sheetData>
    <row r="1" spans="1:18" s="22" customFormat="1" ht="31.5" customHeight="1">
      <c r="A1" s="7" t="s">
        <v>61</v>
      </c>
      <c r="B1" s="164">
        <f>'1'!$B$1</f>
        <v>128</v>
      </c>
      <c r="C1" s="103"/>
      <c r="D1" s="102" t="str">
        <f>VLOOKUP(B1,msu,2,0)</f>
        <v>Оленинский муниципальный округ</v>
      </c>
      <c r="E1" s="8"/>
      <c r="F1" s="8"/>
      <c r="G1" s="8"/>
      <c r="H1" s="9"/>
      <c r="I1" s="9"/>
      <c r="J1" s="139" t="str">
        <f>'1'!$M$1</f>
        <v>муниципальный этап</v>
      </c>
      <c r="K1" s="101"/>
      <c r="L1" s="101"/>
      <c r="M1" s="101"/>
      <c r="N1" s="101"/>
      <c r="P1" s="146"/>
      <c r="Q1" s="146"/>
    </row>
    <row r="2" spans="1:18" s="22" customFormat="1" ht="15.75">
      <c r="A2" s="7"/>
      <c r="B2" s="25" t="s">
        <v>62</v>
      </c>
      <c r="C2" s="104"/>
      <c r="J2" s="25" t="s">
        <v>62</v>
      </c>
      <c r="L2" s="100"/>
      <c r="M2" s="100"/>
      <c r="N2" s="24"/>
      <c r="P2" s="146"/>
      <c r="Q2" s="146"/>
    </row>
    <row r="3" spans="1:18" s="61" customFormat="1"/>
    <row r="4" spans="1:18" s="64" customFormat="1" ht="25.5" customHeight="1">
      <c r="A4" s="62" t="s">
        <v>153</v>
      </c>
      <c r="B4" s="62"/>
      <c r="C4" s="62"/>
      <c r="D4" s="62"/>
      <c r="E4" s="62"/>
      <c r="F4" s="62"/>
      <c r="G4" s="62"/>
      <c r="H4" s="63"/>
      <c r="I4" s="63"/>
      <c r="J4" s="62"/>
      <c r="K4" s="62"/>
      <c r="L4" s="62"/>
      <c r="M4" s="62"/>
      <c r="N4" s="62"/>
      <c r="O4" s="62"/>
      <c r="P4" s="62"/>
      <c r="Q4" s="62"/>
    </row>
    <row r="5" spans="1:18" s="61" customFormat="1"/>
    <row r="6" spans="1:18" s="61" customFormat="1"/>
    <row r="7" spans="1:18" s="61" customFormat="1" ht="66" customHeight="1">
      <c r="A7" s="370" t="s">
        <v>63</v>
      </c>
      <c r="B7" s="376" t="s">
        <v>96</v>
      </c>
      <c r="C7" s="376" t="s">
        <v>117</v>
      </c>
      <c r="D7" s="376" t="s">
        <v>118</v>
      </c>
      <c r="E7" s="237" t="s">
        <v>97</v>
      </c>
      <c r="F7" s="237" t="s">
        <v>98</v>
      </c>
      <c r="G7" s="383" t="s">
        <v>99</v>
      </c>
      <c r="H7" s="384"/>
      <c r="I7" s="384"/>
      <c r="J7" s="384"/>
      <c r="K7" s="384"/>
      <c r="L7" s="385"/>
      <c r="M7" s="373" t="s">
        <v>100</v>
      </c>
      <c r="N7" s="374"/>
      <c r="O7" s="375"/>
      <c r="P7" s="373" t="s">
        <v>101</v>
      </c>
      <c r="Q7" s="374"/>
      <c r="R7" s="375"/>
    </row>
    <row r="8" spans="1:18" s="61" customFormat="1" ht="51.75" customHeight="1">
      <c r="A8" s="371"/>
      <c r="B8" s="377"/>
      <c r="C8" s="377"/>
      <c r="D8" s="377"/>
      <c r="E8" s="376" t="s">
        <v>102</v>
      </c>
      <c r="F8" s="376" t="s">
        <v>102</v>
      </c>
      <c r="G8" s="361" t="s">
        <v>103</v>
      </c>
      <c r="H8" s="382"/>
      <c r="I8" s="362"/>
      <c r="J8" s="361" t="s">
        <v>104</v>
      </c>
      <c r="K8" s="382"/>
      <c r="L8" s="362"/>
      <c r="M8" s="368" t="s">
        <v>127</v>
      </c>
      <c r="N8" s="380" t="s">
        <v>105</v>
      </c>
      <c r="O8" s="381"/>
      <c r="P8" s="368" t="s">
        <v>127</v>
      </c>
      <c r="Q8" s="380" t="s">
        <v>106</v>
      </c>
      <c r="R8" s="381"/>
    </row>
    <row r="9" spans="1:18" s="61" customFormat="1" ht="76.5">
      <c r="A9" s="371"/>
      <c r="B9" s="377"/>
      <c r="C9" s="377"/>
      <c r="D9" s="377"/>
      <c r="E9" s="377"/>
      <c r="F9" s="377"/>
      <c r="G9" s="73" t="s">
        <v>107</v>
      </c>
      <c r="H9" s="73" t="s">
        <v>108</v>
      </c>
      <c r="I9" s="73" t="s">
        <v>114</v>
      </c>
      <c r="J9" s="73" t="s">
        <v>109</v>
      </c>
      <c r="K9" s="73" t="s">
        <v>108</v>
      </c>
      <c r="L9" s="73" t="s">
        <v>114</v>
      </c>
      <c r="M9" s="379"/>
      <c r="N9" s="368" t="s">
        <v>110</v>
      </c>
      <c r="O9" s="368" t="s">
        <v>53</v>
      </c>
      <c r="P9" s="379"/>
      <c r="Q9" s="368" t="s">
        <v>110</v>
      </c>
      <c r="R9" s="368" t="s">
        <v>53</v>
      </c>
    </row>
    <row r="10" spans="1:18" s="61" customFormat="1" ht="19.5" customHeight="1">
      <c r="A10" s="372"/>
      <c r="B10" s="378"/>
      <c r="C10" s="378"/>
      <c r="D10" s="378"/>
      <c r="E10" s="378"/>
      <c r="F10" s="378"/>
      <c r="G10" s="65" t="s">
        <v>111</v>
      </c>
      <c r="H10" s="65" t="s">
        <v>111</v>
      </c>
      <c r="I10" s="65" t="s">
        <v>111</v>
      </c>
      <c r="J10" s="65" t="s">
        <v>111</v>
      </c>
      <c r="K10" s="65" t="s">
        <v>111</v>
      </c>
      <c r="L10" s="65" t="s">
        <v>111</v>
      </c>
      <c r="M10" s="369"/>
      <c r="N10" s="369"/>
      <c r="O10" s="369"/>
      <c r="P10" s="369"/>
      <c r="Q10" s="369"/>
      <c r="R10" s="369"/>
    </row>
    <row r="11" spans="1:18" s="147" customFormat="1" ht="12.75" customHeight="1">
      <c r="A11" s="31">
        <v>1</v>
      </c>
      <c r="B11" s="66">
        <v>2</v>
      </c>
      <c r="C11" s="66" t="s">
        <v>172</v>
      </c>
      <c r="D11" s="66" t="s">
        <v>173</v>
      </c>
      <c r="E11" s="66">
        <v>5</v>
      </c>
      <c r="F11" s="66">
        <v>6</v>
      </c>
      <c r="G11" s="66">
        <v>7</v>
      </c>
      <c r="H11" s="66">
        <v>8</v>
      </c>
      <c r="I11" s="66">
        <v>9</v>
      </c>
      <c r="J11" s="66">
        <v>10</v>
      </c>
      <c r="K11" s="66">
        <v>11</v>
      </c>
      <c r="L11" s="66">
        <v>12</v>
      </c>
      <c r="M11" s="66">
        <v>13</v>
      </c>
      <c r="N11" s="66">
        <v>14</v>
      </c>
      <c r="O11" s="66">
        <v>15</v>
      </c>
      <c r="P11" s="66">
        <v>16</v>
      </c>
      <c r="Q11" s="66">
        <v>17</v>
      </c>
      <c r="R11" s="66">
        <v>18</v>
      </c>
    </row>
    <row r="12" spans="1:18" s="204" customFormat="1" ht="72.75" customHeight="1">
      <c r="A12" s="139">
        <f t="shared" ref="A12" si="0">$B$1</f>
        <v>128</v>
      </c>
      <c r="B12" s="208" t="str">
        <f>VLOOKUP(A12,msu,2,0)</f>
        <v>Оленинский муниципальный округ</v>
      </c>
      <c r="C12" s="333">
        <f>'4'!B9</f>
        <v>17</v>
      </c>
      <c r="D12" s="333">
        <f>'4'!C9</f>
        <v>7</v>
      </c>
      <c r="E12" s="209">
        <v>7</v>
      </c>
      <c r="F12" s="209">
        <v>7</v>
      </c>
      <c r="G12" s="209">
        <v>7</v>
      </c>
      <c r="H12" s="209">
        <v>0</v>
      </c>
      <c r="I12" s="209">
        <v>0</v>
      </c>
      <c r="J12" s="209">
        <v>7</v>
      </c>
      <c r="K12" s="209">
        <v>0</v>
      </c>
      <c r="L12" s="209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09">
        <v>0</v>
      </c>
    </row>
  </sheetData>
  <sheetProtection password="CA9D" sheet="1" formatCells="0" formatColumns="0" formatRows="0" insertRows="0"/>
  <mergeCells count="19">
    <mergeCell ref="Q9:Q10"/>
    <mergeCell ref="C7:C10"/>
    <mergeCell ref="D7:D10"/>
    <mergeCell ref="R9:R10"/>
    <mergeCell ref="A7:A10"/>
    <mergeCell ref="M7:O7"/>
    <mergeCell ref="P7:R7"/>
    <mergeCell ref="E8:E10"/>
    <mergeCell ref="F8:F10"/>
    <mergeCell ref="B7:B10"/>
    <mergeCell ref="M8:M10"/>
    <mergeCell ref="N8:O8"/>
    <mergeCell ref="P8:P10"/>
    <mergeCell ref="Q8:R8"/>
    <mergeCell ref="G8:I8"/>
    <mergeCell ref="J8:L8"/>
    <mergeCell ref="G7:L7"/>
    <mergeCell ref="N9:N10"/>
    <mergeCell ref="O9:O10"/>
  </mergeCells>
  <dataValidations count="1">
    <dataValidation type="list" allowBlank="1" showInputMessage="1" showErrorMessage="1" sqref="J1">
      <formula1>etap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H49"/>
  <sheetViews>
    <sheetView showZero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" sqref="H1"/>
    </sheetView>
  </sheetViews>
  <sheetFormatPr defaultRowHeight="15"/>
  <cols>
    <col min="1" max="1" width="11.5703125" style="11" customWidth="1"/>
    <col min="2" max="2" width="37" style="11" customWidth="1"/>
    <col min="3" max="4" width="8" style="11" customWidth="1"/>
    <col min="5" max="5" width="9.28515625" style="11" customWidth="1"/>
    <col min="6" max="8" width="8" style="11" customWidth="1"/>
    <col min="9" max="9" width="9.28515625" style="11" customWidth="1"/>
    <col min="10" max="12" width="8" style="11" customWidth="1"/>
    <col min="13" max="13" width="9.28515625" style="11" customWidth="1"/>
    <col min="14" max="16" width="8" style="11" customWidth="1"/>
    <col min="17" max="17" width="9.28515625" style="11" customWidth="1"/>
    <col min="18" max="20" width="8" style="11" customWidth="1"/>
    <col min="21" max="21" width="9.28515625" style="11" customWidth="1"/>
    <col min="22" max="24" width="8" style="11" customWidth="1"/>
    <col min="25" max="25" width="9.28515625" style="11" customWidth="1"/>
    <col min="26" max="28" width="8" style="11" customWidth="1"/>
    <col min="29" max="29" width="9.28515625" style="11" customWidth="1"/>
    <col min="30" max="32" width="8" style="11" customWidth="1"/>
    <col min="33" max="33" width="9.28515625" style="11" customWidth="1"/>
    <col min="34" max="34" width="8" style="11" customWidth="1"/>
    <col min="35" max="16384" width="9.140625" style="11"/>
  </cols>
  <sheetData>
    <row r="1" spans="1:34">
      <c r="A1" s="201" t="s">
        <v>198</v>
      </c>
      <c r="B1" s="201" t="s">
        <v>921</v>
      </c>
      <c r="C1" s="201">
        <v>4</v>
      </c>
      <c r="D1" s="280" t="s">
        <v>928</v>
      </c>
      <c r="E1" s="201" t="s">
        <v>936</v>
      </c>
      <c r="F1" s="201" t="s">
        <v>937</v>
      </c>
      <c r="G1" s="201">
        <v>5</v>
      </c>
      <c r="H1" s="280" t="s">
        <v>927</v>
      </c>
      <c r="I1" s="201" t="s">
        <v>938</v>
      </c>
      <c r="J1" s="201" t="s">
        <v>939</v>
      </c>
      <c r="K1" s="201">
        <v>6</v>
      </c>
      <c r="L1" s="280" t="s">
        <v>929</v>
      </c>
      <c r="M1" s="201" t="s">
        <v>940</v>
      </c>
      <c r="N1" s="201" t="s">
        <v>941</v>
      </c>
      <c r="O1" s="201">
        <v>7</v>
      </c>
      <c r="P1" s="280" t="s">
        <v>930</v>
      </c>
      <c r="Q1" s="201" t="s">
        <v>942</v>
      </c>
      <c r="R1" s="201" t="s">
        <v>943</v>
      </c>
      <c r="S1" s="201">
        <v>8</v>
      </c>
      <c r="T1" s="280" t="s">
        <v>931</v>
      </c>
      <c r="U1" s="201" t="s">
        <v>944</v>
      </c>
      <c r="V1" s="201" t="s">
        <v>945</v>
      </c>
      <c r="W1" s="201">
        <v>9</v>
      </c>
      <c r="X1" s="280" t="s">
        <v>932</v>
      </c>
      <c r="Y1" s="201" t="s">
        <v>944</v>
      </c>
      <c r="Z1" s="201" t="s">
        <v>945</v>
      </c>
      <c r="AA1" s="201">
        <v>10</v>
      </c>
      <c r="AB1" s="280" t="s">
        <v>933</v>
      </c>
      <c r="AC1" s="201" t="s">
        <v>946</v>
      </c>
      <c r="AD1" s="201" t="s">
        <v>947</v>
      </c>
      <c r="AE1" s="201">
        <v>11</v>
      </c>
      <c r="AF1" s="280" t="s">
        <v>934</v>
      </c>
      <c r="AG1" s="201" t="s">
        <v>948</v>
      </c>
      <c r="AH1" s="201" t="s">
        <v>949</v>
      </c>
    </row>
    <row r="2" spans="1:34" ht="40.5">
      <c r="A2" s="5">
        <v>101</v>
      </c>
      <c r="B2" s="160" t="s">
        <v>65</v>
      </c>
      <c r="C2" s="160">
        <f t="shared" ref="C2:AE6" si="0">COUNTIFS(kod_msu,$A2,klass,C$1,pobeda,"&gt;0")</f>
        <v>0</v>
      </c>
      <c r="D2" s="269">
        <f t="shared" ref="D2:D44" si="1">COUNTIFS(kod_msu,$A2,klass,C$1,pobeda,"&gt;0",ovz,"да")</f>
        <v>0</v>
      </c>
      <c r="E2" s="160">
        <f t="shared" ref="E2:E44" si="2">COUNTIFS(kod_msu,$A2,klass,C$1,pobeda,"&gt;0",city,"да")</f>
        <v>0</v>
      </c>
      <c r="F2" s="160">
        <f t="shared" ref="F2:F44" si="3">COUNTIFS(kod_msu,$A2,klass,C$1,pobeda,"&gt;0",vill,"да")</f>
        <v>0</v>
      </c>
      <c r="G2" s="160">
        <f t="shared" si="0"/>
        <v>0</v>
      </c>
      <c r="H2" s="269">
        <f t="shared" ref="H2:H44" si="4">COUNTIFS(kod_msu,$A2,klass,G$1,pobeda,"&gt;0",ovz,"да")</f>
        <v>0</v>
      </c>
      <c r="I2" s="160">
        <f t="shared" ref="I2:I44" si="5">COUNTIFS(kod_msu,$A2,klass,G$1,pobeda,"&gt;0",city,"да")</f>
        <v>0</v>
      </c>
      <c r="J2" s="160">
        <f t="shared" ref="J2:J44" si="6">COUNTIFS(kod_msu,$A2,klass,G$1,pobeda,"&gt;0",vill,"да")</f>
        <v>0</v>
      </c>
      <c r="K2" s="160">
        <f t="shared" si="0"/>
        <v>0</v>
      </c>
      <c r="L2" s="269">
        <f t="shared" ref="L2:L44" si="7">COUNTIFS(kod_msu,$A2,klass,K$1,pobeda,"&gt;0",ovz,"да")</f>
        <v>0</v>
      </c>
      <c r="M2" s="160">
        <f t="shared" ref="M2:M44" si="8">COUNTIFS(kod_msu,$A2,klass,K$1,pobeda,"&gt;0",city,"да")</f>
        <v>0</v>
      </c>
      <c r="N2" s="160">
        <f t="shared" ref="N2:N44" si="9">COUNTIFS(kod_msu,$A2,klass,K$1,pobeda,"&gt;0",vill,"да")</f>
        <v>0</v>
      </c>
      <c r="O2" s="160">
        <f t="shared" si="0"/>
        <v>0</v>
      </c>
      <c r="P2" s="269">
        <f t="shared" ref="P2:P44" si="10">COUNTIFS(kod_msu,$A2,klass,O$1,pobeda,"&gt;0",ovz,"да")</f>
        <v>0</v>
      </c>
      <c r="Q2" s="160">
        <f t="shared" ref="Q2:Q44" si="11">COUNTIFS(kod_msu,$A2,klass,O$1,pobeda,"&gt;0",city,"да")</f>
        <v>0</v>
      </c>
      <c r="R2" s="160">
        <f t="shared" ref="R2:R44" si="12">COUNTIFS(kod_msu,$A2,klass,O$1,pobeda,"&gt;0",vill,"да")</f>
        <v>0</v>
      </c>
      <c r="S2" s="160">
        <f t="shared" si="0"/>
        <v>0</v>
      </c>
      <c r="T2" s="269">
        <f t="shared" ref="T2:T44" si="13">COUNTIFS(kod_msu,$A2,klass,S$1,pobeda,"&gt;0",ovz,"да")</f>
        <v>0</v>
      </c>
      <c r="U2" s="160">
        <f t="shared" ref="U2:U44" si="14">COUNTIFS(kod_msu,$A2,klass,S$1,pobeda,"&gt;0",city,"да")</f>
        <v>0</v>
      </c>
      <c r="V2" s="160">
        <f t="shared" ref="V2:V44" si="15">COUNTIFS(kod_msu,$A2,klass,S$1,pobeda,"&gt;0",vill,"да")</f>
        <v>0</v>
      </c>
      <c r="W2" s="160">
        <f t="shared" si="0"/>
        <v>0</v>
      </c>
      <c r="X2" s="269">
        <f t="shared" ref="X2:X44" si="16">COUNTIFS(kod_msu,$A2,klass,W$1,pobeda,"&gt;0",ovz,"да")</f>
        <v>0</v>
      </c>
      <c r="Y2" s="160">
        <f t="shared" ref="Y2:Y44" si="17">COUNTIFS(kod_msu,$A2,klass,W$1,pobeda,"&gt;0",city,"да")</f>
        <v>0</v>
      </c>
      <c r="Z2" s="160">
        <f t="shared" ref="Z2:Z44" si="18">COUNTIFS(kod_msu,$A2,klass,W$1,pobeda,"&gt;0",vill,"да")</f>
        <v>0</v>
      </c>
      <c r="AA2" s="160">
        <f t="shared" si="0"/>
        <v>0</v>
      </c>
      <c r="AB2" s="269">
        <f t="shared" ref="AB2:AB44" si="19">COUNTIFS(kod_msu,$A2,klass,AA$1,pobeda,"&gt;0",ovz,"да")</f>
        <v>0</v>
      </c>
      <c r="AC2" s="160">
        <f t="shared" ref="AC2:AC44" si="20">COUNTIFS(kod_msu,$A2,klass,AA$1,pobeda,"&gt;0",city,"да")</f>
        <v>0</v>
      </c>
      <c r="AD2" s="160">
        <f t="shared" ref="AD2:AD44" si="21">COUNTIFS(kod_msu,$A2,klass,AA$1,pobeda,"&gt;0",vill,"да")</f>
        <v>0</v>
      </c>
      <c r="AE2" s="160">
        <f t="shared" si="0"/>
        <v>0</v>
      </c>
      <c r="AF2" s="269">
        <f t="shared" ref="AF2:AF44" si="22">COUNTIFS(kod_msu,$A2,klass,AE$1,pobeda,"&gt;0",ovz,"да")</f>
        <v>0</v>
      </c>
      <c r="AG2" s="160">
        <f t="shared" ref="AG2:AG44" si="23">COUNTIFS(kod_msu,$A2,klass,AE$1,pobeda,"&gt;0",city,"да")</f>
        <v>0</v>
      </c>
      <c r="AH2" s="160">
        <f t="shared" ref="AH2:AH44" si="24">COUNTIFS(kod_msu,$A2,klass,AE$1,pobeda,"&gt;0",vill,"да")</f>
        <v>0</v>
      </c>
    </row>
    <row r="3" spans="1:34" ht="40.5">
      <c r="A3" s="5">
        <v>102</v>
      </c>
      <c r="B3" s="160" t="s">
        <v>200</v>
      </c>
      <c r="C3" s="160">
        <f t="shared" si="0"/>
        <v>0</v>
      </c>
      <c r="D3" s="269">
        <f t="shared" si="1"/>
        <v>0</v>
      </c>
      <c r="E3" s="160">
        <f t="shared" si="2"/>
        <v>0</v>
      </c>
      <c r="F3" s="160">
        <f t="shared" si="3"/>
        <v>0</v>
      </c>
      <c r="G3" s="160">
        <f t="shared" si="0"/>
        <v>0</v>
      </c>
      <c r="H3" s="269">
        <f t="shared" si="4"/>
        <v>0</v>
      </c>
      <c r="I3" s="160">
        <f t="shared" si="5"/>
        <v>0</v>
      </c>
      <c r="J3" s="160">
        <f t="shared" si="6"/>
        <v>0</v>
      </c>
      <c r="K3" s="160">
        <f t="shared" si="0"/>
        <v>0</v>
      </c>
      <c r="L3" s="269">
        <f t="shared" si="7"/>
        <v>0</v>
      </c>
      <c r="M3" s="160">
        <f t="shared" si="8"/>
        <v>0</v>
      </c>
      <c r="N3" s="160">
        <f t="shared" si="9"/>
        <v>0</v>
      </c>
      <c r="O3" s="160">
        <f t="shared" si="0"/>
        <v>0</v>
      </c>
      <c r="P3" s="269">
        <f t="shared" si="10"/>
        <v>0</v>
      </c>
      <c r="Q3" s="160">
        <f t="shared" si="11"/>
        <v>0</v>
      </c>
      <c r="R3" s="160">
        <f t="shared" si="12"/>
        <v>0</v>
      </c>
      <c r="S3" s="160">
        <f t="shared" si="0"/>
        <v>0</v>
      </c>
      <c r="T3" s="269">
        <f t="shared" si="13"/>
        <v>0</v>
      </c>
      <c r="U3" s="160">
        <f t="shared" si="14"/>
        <v>0</v>
      </c>
      <c r="V3" s="160">
        <f t="shared" si="15"/>
        <v>0</v>
      </c>
      <c r="W3" s="160">
        <f t="shared" si="0"/>
        <v>0</v>
      </c>
      <c r="X3" s="269">
        <f t="shared" si="16"/>
        <v>0</v>
      </c>
      <c r="Y3" s="160">
        <f t="shared" si="17"/>
        <v>0</v>
      </c>
      <c r="Z3" s="160">
        <f t="shared" si="18"/>
        <v>0</v>
      </c>
      <c r="AA3" s="160">
        <f t="shared" si="0"/>
        <v>0</v>
      </c>
      <c r="AB3" s="269">
        <f t="shared" si="19"/>
        <v>0</v>
      </c>
      <c r="AC3" s="160">
        <f t="shared" si="20"/>
        <v>0</v>
      </c>
      <c r="AD3" s="160">
        <f t="shared" si="21"/>
        <v>0</v>
      </c>
      <c r="AE3" s="160">
        <f t="shared" si="0"/>
        <v>0</v>
      </c>
      <c r="AF3" s="269">
        <f t="shared" si="22"/>
        <v>0</v>
      </c>
      <c r="AG3" s="160">
        <f t="shared" si="23"/>
        <v>0</v>
      </c>
      <c r="AH3" s="160">
        <f t="shared" si="24"/>
        <v>0</v>
      </c>
    </row>
    <row r="4" spans="1:34" ht="40.5">
      <c r="A4" s="5">
        <v>103</v>
      </c>
      <c r="B4" s="160" t="s">
        <v>201</v>
      </c>
      <c r="C4" s="160">
        <f t="shared" si="0"/>
        <v>0</v>
      </c>
      <c r="D4" s="269">
        <f t="shared" si="1"/>
        <v>0</v>
      </c>
      <c r="E4" s="160">
        <f t="shared" si="2"/>
        <v>0</v>
      </c>
      <c r="F4" s="160">
        <f t="shared" si="3"/>
        <v>0</v>
      </c>
      <c r="G4" s="160">
        <f t="shared" si="0"/>
        <v>0</v>
      </c>
      <c r="H4" s="269">
        <f t="shared" si="4"/>
        <v>0</v>
      </c>
      <c r="I4" s="160">
        <f t="shared" si="5"/>
        <v>0</v>
      </c>
      <c r="J4" s="160">
        <f t="shared" si="6"/>
        <v>0</v>
      </c>
      <c r="K4" s="160">
        <f t="shared" si="0"/>
        <v>0</v>
      </c>
      <c r="L4" s="269">
        <f t="shared" si="7"/>
        <v>0</v>
      </c>
      <c r="M4" s="160">
        <f t="shared" si="8"/>
        <v>0</v>
      </c>
      <c r="N4" s="160">
        <f t="shared" si="9"/>
        <v>0</v>
      </c>
      <c r="O4" s="160">
        <f t="shared" si="0"/>
        <v>0</v>
      </c>
      <c r="P4" s="269">
        <f t="shared" si="10"/>
        <v>0</v>
      </c>
      <c r="Q4" s="160">
        <f t="shared" si="11"/>
        <v>0</v>
      </c>
      <c r="R4" s="160">
        <f t="shared" si="12"/>
        <v>0</v>
      </c>
      <c r="S4" s="160">
        <f t="shared" si="0"/>
        <v>0</v>
      </c>
      <c r="T4" s="269">
        <f t="shared" si="13"/>
        <v>0</v>
      </c>
      <c r="U4" s="160">
        <f t="shared" si="14"/>
        <v>0</v>
      </c>
      <c r="V4" s="160">
        <f t="shared" si="15"/>
        <v>0</v>
      </c>
      <c r="W4" s="160">
        <f t="shared" si="0"/>
        <v>0</v>
      </c>
      <c r="X4" s="269">
        <f t="shared" si="16"/>
        <v>0</v>
      </c>
      <c r="Y4" s="160">
        <f t="shared" si="17"/>
        <v>0</v>
      </c>
      <c r="Z4" s="160">
        <f t="shared" si="18"/>
        <v>0</v>
      </c>
      <c r="AA4" s="160">
        <f t="shared" si="0"/>
        <v>0</v>
      </c>
      <c r="AB4" s="269">
        <f t="shared" si="19"/>
        <v>0</v>
      </c>
      <c r="AC4" s="160">
        <f t="shared" si="20"/>
        <v>0</v>
      </c>
      <c r="AD4" s="160">
        <f t="shared" si="21"/>
        <v>0</v>
      </c>
      <c r="AE4" s="160">
        <f t="shared" si="0"/>
        <v>0</v>
      </c>
      <c r="AF4" s="269">
        <f t="shared" si="22"/>
        <v>0</v>
      </c>
      <c r="AG4" s="160">
        <f t="shared" si="23"/>
        <v>0</v>
      </c>
      <c r="AH4" s="160">
        <f t="shared" si="24"/>
        <v>0</v>
      </c>
    </row>
    <row r="5" spans="1:34" ht="20.25">
      <c r="A5" s="5">
        <v>104</v>
      </c>
      <c r="B5" s="160" t="s">
        <v>66</v>
      </c>
      <c r="C5" s="160">
        <f t="shared" si="0"/>
        <v>0</v>
      </c>
      <c r="D5" s="269">
        <f t="shared" si="1"/>
        <v>0</v>
      </c>
      <c r="E5" s="160">
        <f t="shared" si="2"/>
        <v>0</v>
      </c>
      <c r="F5" s="160">
        <f t="shared" si="3"/>
        <v>0</v>
      </c>
      <c r="G5" s="160">
        <f t="shared" si="0"/>
        <v>0</v>
      </c>
      <c r="H5" s="269">
        <f t="shared" si="4"/>
        <v>0</v>
      </c>
      <c r="I5" s="160">
        <f t="shared" si="5"/>
        <v>0</v>
      </c>
      <c r="J5" s="160">
        <f t="shared" si="6"/>
        <v>0</v>
      </c>
      <c r="K5" s="160">
        <f t="shared" si="0"/>
        <v>0</v>
      </c>
      <c r="L5" s="269">
        <f t="shared" si="7"/>
        <v>0</v>
      </c>
      <c r="M5" s="160">
        <f t="shared" si="8"/>
        <v>0</v>
      </c>
      <c r="N5" s="160">
        <f t="shared" si="9"/>
        <v>0</v>
      </c>
      <c r="O5" s="160">
        <f t="shared" si="0"/>
        <v>0</v>
      </c>
      <c r="P5" s="269">
        <f t="shared" si="10"/>
        <v>0</v>
      </c>
      <c r="Q5" s="160">
        <f t="shared" si="11"/>
        <v>0</v>
      </c>
      <c r="R5" s="160">
        <f t="shared" si="12"/>
        <v>0</v>
      </c>
      <c r="S5" s="160">
        <f t="shared" si="0"/>
        <v>0</v>
      </c>
      <c r="T5" s="269">
        <f t="shared" si="13"/>
        <v>0</v>
      </c>
      <c r="U5" s="160">
        <f t="shared" si="14"/>
        <v>0</v>
      </c>
      <c r="V5" s="160">
        <f t="shared" si="15"/>
        <v>0</v>
      </c>
      <c r="W5" s="160">
        <f t="shared" si="0"/>
        <v>0</v>
      </c>
      <c r="X5" s="269">
        <f t="shared" si="16"/>
        <v>0</v>
      </c>
      <c r="Y5" s="160">
        <f t="shared" si="17"/>
        <v>0</v>
      </c>
      <c r="Z5" s="160">
        <f t="shared" si="18"/>
        <v>0</v>
      </c>
      <c r="AA5" s="160">
        <f t="shared" si="0"/>
        <v>0</v>
      </c>
      <c r="AB5" s="269">
        <f t="shared" si="19"/>
        <v>0</v>
      </c>
      <c r="AC5" s="160">
        <f t="shared" si="20"/>
        <v>0</v>
      </c>
      <c r="AD5" s="160">
        <f t="shared" si="21"/>
        <v>0</v>
      </c>
      <c r="AE5" s="160">
        <f t="shared" si="0"/>
        <v>0</v>
      </c>
      <c r="AF5" s="269">
        <f t="shared" si="22"/>
        <v>0</v>
      </c>
      <c r="AG5" s="160">
        <f t="shared" si="23"/>
        <v>0</v>
      </c>
      <c r="AH5" s="160">
        <f t="shared" si="24"/>
        <v>0</v>
      </c>
    </row>
    <row r="6" spans="1:34" ht="20.25">
      <c r="A6" s="5">
        <v>105</v>
      </c>
      <c r="B6" s="160" t="s">
        <v>67</v>
      </c>
      <c r="C6" s="160">
        <f t="shared" si="0"/>
        <v>0</v>
      </c>
      <c r="D6" s="269">
        <f t="shared" si="1"/>
        <v>0</v>
      </c>
      <c r="E6" s="160">
        <f t="shared" si="2"/>
        <v>0</v>
      </c>
      <c r="F6" s="160">
        <f t="shared" si="3"/>
        <v>0</v>
      </c>
      <c r="G6" s="160">
        <f t="shared" si="0"/>
        <v>0</v>
      </c>
      <c r="H6" s="269">
        <f t="shared" si="4"/>
        <v>0</v>
      </c>
      <c r="I6" s="160">
        <f t="shared" si="5"/>
        <v>0</v>
      </c>
      <c r="J6" s="160">
        <f t="shared" si="6"/>
        <v>0</v>
      </c>
      <c r="K6" s="160">
        <f t="shared" si="0"/>
        <v>0</v>
      </c>
      <c r="L6" s="269">
        <f t="shared" si="7"/>
        <v>0</v>
      </c>
      <c r="M6" s="160">
        <f t="shared" si="8"/>
        <v>0</v>
      </c>
      <c r="N6" s="160">
        <f t="shared" si="9"/>
        <v>0</v>
      </c>
      <c r="O6" s="160">
        <f t="shared" si="0"/>
        <v>0</v>
      </c>
      <c r="P6" s="269">
        <f t="shared" si="10"/>
        <v>0</v>
      </c>
      <c r="Q6" s="160">
        <f t="shared" si="11"/>
        <v>0</v>
      </c>
      <c r="R6" s="160">
        <f t="shared" si="12"/>
        <v>0</v>
      </c>
      <c r="S6" s="160">
        <f t="shared" si="0"/>
        <v>0</v>
      </c>
      <c r="T6" s="269">
        <f t="shared" si="13"/>
        <v>0</v>
      </c>
      <c r="U6" s="160">
        <f t="shared" si="14"/>
        <v>0</v>
      </c>
      <c r="V6" s="160">
        <f t="shared" si="15"/>
        <v>0</v>
      </c>
      <c r="W6" s="160">
        <f t="shared" ref="W6:AE6" si="25">COUNTIFS(kod_msu,$A6,klass,W$1,pobeda,"&gt;0")</f>
        <v>0</v>
      </c>
      <c r="X6" s="269">
        <f t="shared" si="16"/>
        <v>0</v>
      </c>
      <c r="Y6" s="160">
        <f t="shared" si="17"/>
        <v>0</v>
      </c>
      <c r="Z6" s="160">
        <f t="shared" si="18"/>
        <v>0</v>
      </c>
      <c r="AA6" s="160">
        <f t="shared" si="25"/>
        <v>0</v>
      </c>
      <c r="AB6" s="269">
        <f t="shared" si="19"/>
        <v>0</v>
      </c>
      <c r="AC6" s="160">
        <f t="shared" si="20"/>
        <v>0</v>
      </c>
      <c r="AD6" s="160">
        <f t="shared" si="21"/>
        <v>0</v>
      </c>
      <c r="AE6" s="160">
        <f t="shared" si="25"/>
        <v>0</v>
      </c>
      <c r="AF6" s="269">
        <f t="shared" si="22"/>
        <v>0</v>
      </c>
      <c r="AG6" s="160">
        <f t="shared" si="23"/>
        <v>0</v>
      </c>
      <c r="AH6" s="160">
        <f t="shared" si="24"/>
        <v>0</v>
      </c>
    </row>
    <row r="7" spans="1:34" ht="40.5">
      <c r="A7" s="5">
        <v>106</v>
      </c>
      <c r="B7" s="160" t="s">
        <v>68</v>
      </c>
      <c r="C7" s="160">
        <f t="shared" ref="C7:O44" si="26">COUNTIFS(kod_msu,$A7,klass,C$1,pobeda,"&gt;0")</f>
        <v>0</v>
      </c>
      <c r="D7" s="269">
        <f t="shared" si="1"/>
        <v>0</v>
      </c>
      <c r="E7" s="160">
        <f t="shared" si="2"/>
        <v>0</v>
      </c>
      <c r="F7" s="160">
        <f t="shared" si="3"/>
        <v>0</v>
      </c>
      <c r="G7" s="160">
        <f t="shared" si="26"/>
        <v>0</v>
      </c>
      <c r="H7" s="269">
        <f t="shared" si="4"/>
        <v>0</v>
      </c>
      <c r="I7" s="160">
        <f t="shared" si="5"/>
        <v>0</v>
      </c>
      <c r="J7" s="160">
        <f t="shared" si="6"/>
        <v>0</v>
      </c>
      <c r="K7" s="160">
        <f t="shared" si="26"/>
        <v>0</v>
      </c>
      <c r="L7" s="269">
        <f t="shared" si="7"/>
        <v>0</v>
      </c>
      <c r="M7" s="160">
        <f t="shared" si="8"/>
        <v>0</v>
      </c>
      <c r="N7" s="160">
        <f t="shared" si="9"/>
        <v>0</v>
      </c>
      <c r="O7" s="160">
        <f t="shared" si="26"/>
        <v>0</v>
      </c>
      <c r="P7" s="269">
        <f t="shared" si="10"/>
        <v>0</v>
      </c>
      <c r="Q7" s="160">
        <f t="shared" si="11"/>
        <v>0</v>
      </c>
      <c r="R7" s="160">
        <f t="shared" si="12"/>
        <v>0</v>
      </c>
      <c r="S7" s="160">
        <f t="shared" ref="S7:AE44" si="27">COUNTIFS(kod_msu,$A7,klass,S$1,pobeda,"&gt;0")</f>
        <v>0</v>
      </c>
      <c r="T7" s="269">
        <f t="shared" si="13"/>
        <v>0</v>
      </c>
      <c r="U7" s="160">
        <f t="shared" si="14"/>
        <v>0</v>
      </c>
      <c r="V7" s="160">
        <f t="shared" si="15"/>
        <v>0</v>
      </c>
      <c r="W7" s="160">
        <f t="shared" si="27"/>
        <v>0</v>
      </c>
      <c r="X7" s="269">
        <f t="shared" si="16"/>
        <v>0</v>
      </c>
      <c r="Y7" s="160">
        <f t="shared" si="17"/>
        <v>0</v>
      </c>
      <c r="Z7" s="160">
        <f t="shared" si="18"/>
        <v>0</v>
      </c>
      <c r="AA7" s="160">
        <f t="shared" si="27"/>
        <v>0</v>
      </c>
      <c r="AB7" s="269">
        <f t="shared" si="19"/>
        <v>0</v>
      </c>
      <c r="AC7" s="160">
        <f t="shared" si="20"/>
        <v>0</v>
      </c>
      <c r="AD7" s="160">
        <f t="shared" si="21"/>
        <v>0</v>
      </c>
      <c r="AE7" s="160">
        <f t="shared" si="27"/>
        <v>0</v>
      </c>
      <c r="AF7" s="269">
        <f t="shared" si="22"/>
        <v>0</v>
      </c>
      <c r="AG7" s="160">
        <f t="shared" si="23"/>
        <v>0</v>
      </c>
      <c r="AH7" s="160">
        <f t="shared" si="24"/>
        <v>0</v>
      </c>
    </row>
    <row r="8" spans="1:34" ht="40.5">
      <c r="A8" s="5">
        <v>107</v>
      </c>
      <c r="B8" s="160" t="s">
        <v>202</v>
      </c>
      <c r="C8" s="160">
        <f t="shared" si="26"/>
        <v>0</v>
      </c>
      <c r="D8" s="269">
        <f t="shared" si="1"/>
        <v>0</v>
      </c>
      <c r="E8" s="160">
        <f t="shared" si="2"/>
        <v>0</v>
      </c>
      <c r="F8" s="160">
        <f t="shared" si="3"/>
        <v>0</v>
      </c>
      <c r="G8" s="160">
        <f t="shared" si="26"/>
        <v>0</v>
      </c>
      <c r="H8" s="269">
        <f t="shared" si="4"/>
        <v>0</v>
      </c>
      <c r="I8" s="160">
        <f t="shared" si="5"/>
        <v>0</v>
      </c>
      <c r="J8" s="160">
        <f t="shared" si="6"/>
        <v>0</v>
      </c>
      <c r="K8" s="160">
        <f t="shared" si="26"/>
        <v>0</v>
      </c>
      <c r="L8" s="269">
        <f t="shared" si="7"/>
        <v>0</v>
      </c>
      <c r="M8" s="160">
        <f t="shared" si="8"/>
        <v>0</v>
      </c>
      <c r="N8" s="160">
        <f t="shared" si="9"/>
        <v>0</v>
      </c>
      <c r="O8" s="160">
        <f t="shared" si="26"/>
        <v>0</v>
      </c>
      <c r="P8" s="269">
        <f t="shared" si="10"/>
        <v>0</v>
      </c>
      <c r="Q8" s="160">
        <f t="shared" si="11"/>
        <v>0</v>
      </c>
      <c r="R8" s="160">
        <f t="shared" si="12"/>
        <v>0</v>
      </c>
      <c r="S8" s="160">
        <f t="shared" si="27"/>
        <v>0</v>
      </c>
      <c r="T8" s="269">
        <f t="shared" si="13"/>
        <v>0</v>
      </c>
      <c r="U8" s="160">
        <f t="shared" si="14"/>
        <v>0</v>
      </c>
      <c r="V8" s="160">
        <f t="shared" si="15"/>
        <v>0</v>
      </c>
      <c r="W8" s="160">
        <f t="shared" si="27"/>
        <v>0</v>
      </c>
      <c r="X8" s="269">
        <f t="shared" si="16"/>
        <v>0</v>
      </c>
      <c r="Y8" s="160">
        <f t="shared" si="17"/>
        <v>0</v>
      </c>
      <c r="Z8" s="160">
        <f t="shared" si="18"/>
        <v>0</v>
      </c>
      <c r="AA8" s="160">
        <f t="shared" si="27"/>
        <v>0</v>
      </c>
      <c r="AB8" s="269">
        <f t="shared" si="19"/>
        <v>0</v>
      </c>
      <c r="AC8" s="160">
        <f t="shared" si="20"/>
        <v>0</v>
      </c>
      <c r="AD8" s="160">
        <f t="shared" si="21"/>
        <v>0</v>
      </c>
      <c r="AE8" s="160">
        <f t="shared" si="27"/>
        <v>0</v>
      </c>
      <c r="AF8" s="269">
        <f t="shared" si="22"/>
        <v>0</v>
      </c>
      <c r="AG8" s="160">
        <f t="shared" si="23"/>
        <v>0</v>
      </c>
      <c r="AH8" s="160">
        <f t="shared" si="24"/>
        <v>0</v>
      </c>
    </row>
    <row r="9" spans="1:34" ht="40.5">
      <c r="A9" s="5">
        <v>108</v>
      </c>
      <c r="B9" s="160" t="s">
        <v>203</v>
      </c>
      <c r="C9" s="160">
        <f t="shared" si="26"/>
        <v>0</v>
      </c>
      <c r="D9" s="269">
        <f t="shared" si="1"/>
        <v>0</v>
      </c>
      <c r="E9" s="160">
        <f t="shared" si="2"/>
        <v>0</v>
      </c>
      <c r="F9" s="160">
        <f t="shared" si="3"/>
        <v>0</v>
      </c>
      <c r="G9" s="160">
        <f t="shared" si="26"/>
        <v>0</v>
      </c>
      <c r="H9" s="269">
        <f t="shared" si="4"/>
        <v>0</v>
      </c>
      <c r="I9" s="160">
        <f t="shared" si="5"/>
        <v>0</v>
      </c>
      <c r="J9" s="160">
        <f t="shared" si="6"/>
        <v>0</v>
      </c>
      <c r="K9" s="160">
        <f t="shared" si="26"/>
        <v>0</v>
      </c>
      <c r="L9" s="269">
        <f t="shared" si="7"/>
        <v>0</v>
      </c>
      <c r="M9" s="160">
        <f t="shared" si="8"/>
        <v>0</v>
      </c>
      <c r="N9" s="160">
        <f t="shared" si="9"/>
        <v>0</v>
      </c>
      <c r="O9" s="160">
        <f t="shared" si="26"/>
        <v>0</v>
      </c>
      <c r="P9" s="269">
        <f t="shared" si="10"/>
        <v>0</v>
      </c>
      <c r="Q9" s="160">
        <f t="shared" si="11"/>
        <v>0</v>
      </c>
      <c r="R9" s="160">
        <f t="shared" si="12"/>
        <v>0</v>
      </c>
      <c r="S9" s="160">
        <f t="shared" si="27"/>
        <v>0</v>
      </c>
      <c r="T9" s="269">
        <f t="shared" si="13"/>
        <v>0</v>
      </c>
      <c r="U9" s="160">
        <f t="shared" si="14"/>
        <v>0</v>
      </c>
      <c r="V9" s="160">
        <f t="shared" si="15"/>
        <v>0</v>
      </c>
      <c r="W9" s="160">
        <f t="shared" si="27"/>
        <v>0</v>
      </c>
      <c r="X9" s="269">
        <f t="shared" si="16"/>
        <v>0</v>
      </c>
      <c r="Y9" s="160">
        <f t="shared" si="17"/>
        <v>0</v>
      </c>
      <c r="Z9" s="160">
        <f t="shared" si="18"/>
        <v>0</v>
      </c>
      <c r="AA9" s="160">
        <f t="shared" si="27"/>
        <v>0</v>
      </c>
      <c r="AB9" s="269">
        <f t="shared" si="19"/>
        <v>0</v>
      </c>
      <c r="AC9" s="160">
        <f t="shared" si="20"/>
        <v>0</v>
      </c>
      <c r="AD9" s="160">
        <f t="shared" si="21"/>
        <v>0</v>
      </c>
      <c r="AE9" s="160">
        <f t="shared" si="27"/>
        <v>0</v>
      </c>
      <c r="AF9" s="269">
        <f t="shared" si="22"/>
        <v>0</v>
      </c>
      <c r="AG9" s="160">
        <f t="shared" si="23"/>
        <v>0</v>
      </c>
      <c r="AH9" s="160">
        <f t="shared" si="24"/>
        <v>0</v>
      </c>
    </row>
    <row r="10" spans="1:34" ht="20.25">
      <c r="A10" s="5">
        <v>109</v>
      </c>
      <c r="B10" s="160" t="s">
        <v>69</v>
      </c>
      <c r="C10" s="160">
        <f t="shared" si="26"/>
        <v>0</v>
      </c>
      <c r="D10" s="269">
        <f t="shared" si="1"/>
        <v>0</v>
      </c>
      <c r="E10" s="160">
        <f t="shared" si="2"/>
        <v>0</v>
      </c>
      <c r="F10" s="160">
        <f t="shared" si="3"/>
        <v>0</v>
      </c>
      <c r="G10" s="160">
        <f t="shared" si="26"/>
        <v>0</v>
      </c>
      <c r="H10" s="269">
        <f t="shared" si="4"/>
        <v>0</v>
      </c>
      <c r="I10" s="160">
        <f t="shared" si="5"/>
        <v>0</v>
      </c>
      <c r="J10" s="160">
        <f t="shared" si="6"/>
        <v>0</v>
      </c>
      <c r="K10" s="160">
        <f t="shared" si="26"/>
        <v>0</v>
      </c>
      <c r="L10" s="269">
        <f t="shared" si="7"/>
        <v>0</v>
      </c>
      <c r="M10" s="160">
        <f t="shared" si="8"/>
        <v>0</v>
      </c>
      <c r="N10" s="160">
        <f t="shared" si="9"/>
        <v>0</v>
      </c>
      <c r="O10" s="160">
        <f t="shared" si="26"/>
        <v>0</v>
      </c>
      <c r="P10" s="269">
        <f t="shared" si="10"/>
        <v>0</v>
      </c>
      <c r="Q10" s="160">
        <f t="shared" si="11"/>
        <v>0</v>
      </c>
      <c r="R10" s="160">
        <f t="shared" si="12"/>
        <v>0</v>
      </c>
      <c r="S10" s="160">
        <f t="shared" si="27"/>
        <v>0</v>
      </c>
      <c r="T10" s="269">
        <f t="shared" si="13"/>
        <v>0</v>
      </c>
      <c r="U10" s="160">
        <f t="shared" si="14"/>
        <v>0</v>
      </c>
      <c r="V10" s="160">
        <f t="shared" si="15"/>
        <v>0</v>
      </c>
      <c r="W10" s="160">
        <f t="shared" si="27"/>
        <v>0</v>
      </c>
      <c r="X10" s="269">
        <f t="shared" si="16"/>
        <v>0</v>
      </c>
      <c r="Y10" s="160">
        <f t="shared" si="17"/>
        <v>0</v>
      </c>
      <c r="Z10" s="160">
        <f t="shared" si="18"/>
        <v>0</v>
      </c>
      <c r="AA10" s="160">
        <f t="shared" si="27"/>
        <v>0</v>
      </c>
      <c r="AB10" s="269">
        <f t="shared" si="19"/>
        <v>0</v>
      </c>
      <c r="AC10" s="160">
        <f t="shared" si="20"/>
        <v>0</v>
      </c>
      <c r="AD10" s="160">
        <f t="shared" si="21"/>
        <v>0</v>
      </c>
      <c r="AE10" s="160">
        <f t="shared" si="27"/>
        <v>0</v>
      </c>
      <c r="AF10" s="269">
        <f t="shared" si="22"/>
        <v>0</v>
      </c>
      <c r="AG10" s="160">
        <f t="shared" si="23"/>
        <v>0</v>
      </c>
      <c r="AH10" s="160">
        <f t="shared" si="24"/>
        <v>0</v>
      </c>
    </row>
    <row r="11" spans="1:34" ht="40.5">
      <c r="A11" s="5">
        <v>110</v>
      </c>
      <c r="B11" s="160" t="s">
        <v>70</v>
      </c>
      <c r="C11" s="160">
        <f t="shared" si="26"/>
        <v>0</v>
      </c>
      <c r="D11" s="269">
        <f t="shared" si="1"/>
        <v>0</v>
      </c>
      <c r="E11" s="160">
        <f t="shared" si="2"/>
        <v>0</v>
      </c>
      <c r="F11" s="160">
        <f t="shared" si="3"/>
        <v>0</v>
      </c>
      <c r="G11" s="160">
        <f t="shared" si="26"/>
        <v>0</v>
      </c>
      <c r="H11" s="269">
        <f t="shared" si="4"/>
        <v>0</v>
      </c>
      <c r="I11" s="160">
        <f t="shared" si="5"/>
        <v>0</v>
      </c>
      <c r="J11" s="160">
        <f t="shared" si="6"/>
        <v>0</v>
      </c>
      <c r="K11" s="160">
        <f t="shared" si="26"/>
        <v>0</v>
      </c>
      <c r="L11" s="269">
        <f t="shared" si="7"/>
        <v>0</v>
      </c>
      <c r="M11" s="160">
        <f t="shared" si="8"/>
        <v>0</v>
      </c>
      <c r="N11" s="160">
        <f t="shared" si="9"/>
        <v>0</v>
      </c>
      <c r="O11" s="160">
        <f t="shared" si="26"/>
        <v>0</v>
      </c>
      <c r="P11" s="269">
        <f t="shared" si="10"/>
        <v>0</v>
      </c>
      <c r="Q11" s="160">
        <f t="shared" si="11"/>
        <v>0</v>
      </c>
      <c r="R11" s="160">
        <f t="shared" si="12"/>
        <v>0</v>
      </c>
      <c r="S11" s="160">
        <f t="shared" si="27"/>
        <v>0</v>
      </c>
      <c r="T11" s="269">
        <f t="shared" si="13"/>
        <v>0</v>
      </c>
      <c r="U11" s="160">
        <f t="shared" si="14"/>
        <v>0</v>
      </c>
      <c r="V11" s="160">
        <f t="shared" si="15"/>
        <v>0</v>
      </c>
      <c r="W11" s="160">
        <f t="shared" si="27"/>
        <v>0</v>
      </c>
      <c r="X11" s="269">
        <f t="shared" si="16"/>
        <v>0</v>
      </c>
      <c r="Y11" s="160">
        <f t="shared" si="17"/>
        <v>0</v>
      </c>
      <c r="Z11" s="160">
        <f t="shared" si="18"/>
        <v>0</v>
      </c>
      <c r="AA11" s="160">
        <f t="shared" si="27"/>
        <v>0</v>
      </c>
      <c r="AB11" s="269">
        <f t="shared" si="19"/>
        <v>0</v>
      </c>
      <c r="AC11" s="160">
        <f t="shared" si="20"/>
        <v>0</v>
      </c>
      <c r="AD11" s="160">
        <f t="shared" si="21"/>
        <v>0</v>
      </c>
      <c r="AE11" s="160">
        <f t="shared" si="27"/>
        <v>0</v>
      </c>
      <c r="AF11" s="269">
        <f t="shared" si="22"/>
        <v>0</v>
      </c>
      <c r="AG11" s="160">
        <f t="shared" si="23"/>
        <v>0</v>
      </c>
      <c r="AH11" s="160">
        <f t="shared" si="24"/>
        <v>0</v>
      </c>
    </row>
    <row r="12" spans="1:34" ht="40.5">
      <c r="A12" s="5">
        <v>112</v>
      </c>
      <c r="B12" s="160" t="s">
        <v>204</v>
      </c>
      <c r="C12" s="160">
        <f t="shared" si="26"/>
        <v>0</v>
      </c>
      <c r="D12" s="269">
        <f t="shared" si="1"/>
        <v>0</v>
      </c>
      <c r="E12" s="160">
        <f t="shared" si="2"/>
        <v>0</v>
      </c>
      <c r="F12" s="160">
        <f t="shared" si="3"/>
        <v>0</v>
      </c>
      <c r="G12" s="160">
        <f t="shared" si="26"/>
        <v>0</v>
      </c>
      <c r="H12" s="269">
        <f t="shared" si="4"/>
        <v>0</v>
      </c>
      <c r="I12" s="160">
        <f t="shared" si="5"/>
        <v>0</v>
      </c>
      <c r="J12" s="160">
        <f t="shared" si="6"/>
        <v>0</v>
      </c>
      <c r="K12" s="160">
        <f t="shared" si="26"/>
        <v>0</v>
      </c>
      <c r="L12" s="269">
        <f t="shared" si="7"/>
        <v>0</v>
      </c>
      <c r="M12" s="160">
        <f t="shared" si="8"/>
        <v>0</v>
      </c>
      <c r="N12" s="160">
        <f t="shared" si="9"/>
        <v>0</v>
      </c>
      <c r="O12" s="160">
        <f t="shared" si="26"/>
        <v>0</v>
      </c>
      <c r="P12" s="269">
        <f t="shared" si="10"/>
        <v>0</v>
      </c>
      <c r="Q12" s="160">
        <f t="shared" si="11"/>
        <v>0</v>
      </c>
      <c r="R12" s="160">
        <f t="shared" si="12"/>
        <v>0</v>
      </c>
      <c r="S12" s="160">
        <f t="shared" si="27"/>
        <v>0</v>
      </c>
      <c r="T12" s="269">
        <f t="shared" si="13"/>
        <v>0</v>
      </c>
      <c r="U12" s="160">
        <f t="shared" si="14"/>
        <v>0</v>
      </c>
      <c r="V12" s="160">
        <f t="shared" si="15"/>
        <v>0</v>
      </c>
      <c r="W12" s="160">
        <f t="shared" si="27"/>
        <v>0</v>
      </c>
      <c r="X12" s="269">
        <f t="shared" si="16"/>
        <v>0</v>
      </c>
      <c r="Y12" s="160">
        <f t="shared" si="17"/>
        <v>0</v>
      </c>
      <c r="Z12" s="160">
        <f t="shared" si="18"/>
        <v>0</v>
      </c>
      <c r="AA12" s="160">
        <f t="shared" si="27"/>
        <v>0</v>
      </c>
      <c r="AB12" s="269">
        <f t="shared" si="19"/>
        <v>0</v>
      </c>
      <c r="AC12" s="160">
        <f t="shared" si="20"/>
        <v>0</v>
      </c>
      <c r="AD12" s="160">
        <f t="shared" si="21"/>
        <v>0</v>
      </c>
      <c r="AE12" s="160">
        <f t="shared" si="27"/>
        <v>0</v>
      </c>
      <c r="AF12" s="269">
        <f t="shared" si="22"/>
        <v>0</v>
      </c>
      <c r="AG12" s="160">
        <f t="shared" si="23"/>
        <v>0</v>
      </c>
      <c r="AH12" s="160">
        <f t="shared" si="24"/>
        <v>0</v>
      </c>
    </row>
    <row r="13" spans="1:34" ht="40.5">
      <c r="A13" s="5">
        <v>113</v>
      </c>
      <c r="B13" s="160" t="s">
        <v>71</v>
      </c>
      <c r="C13" s="160">
        <f t="shared" si="26"/>
        <v>0</v>
      </c>
      <c r="D13" s="269">
        <f t="shared" si="1"/>
        <v>0</v>
      </c>
      <c r="E13" s="160">
        <f t="shared" si="2"/>
        <v>0</v>
      </c>
      <c r="F13" s="160">
        <f t="shared" si="3"/>
        <v>0</v>
      </c>
      <c r="G13" s="160">
        <f t="shared" si="26"/>
        <v>0</v>
      </c>
      <c r="H13" s="269">
        <f t="shared" si="4"/>
        <v>0</v>
      </c>
      <c r="I13" s="160">
        <f t="shared" si="5"/>
        <v>0</v>
      </c>
      <c r="J13" s="160">
        <f t="shared" si="6"/>
        <v>0</v>
      </c>
      <c r="K13" s="160">
        <f t="shared" si="26"/>
        <v>0</v>
      </c>
      <c r="L13" s="269">
        <f t="shared" si="7"/>
        <v>0</v>
      </c>
      <c r="M13" s="160">
        <f t="shared" si="8"/>
        <v>0</v>
      </c>
      <c r="N13" s="160">
        <f t="shared" si="9"/>
        <v>0</v>
      </c>
      <c r="O13" s="160">
        <f t="shared" si="26"/>
        <v>0</v>
      </c>
      <c r="P13" s="269">
        <f t="shared" si="10"/>
        <v>0</v>
      </c>
      <c r="Q13" s="160">
        <f t="shared" si="11"/>
        <v>0</v>
      </c>
      <c r="R13" s="160">
        <f t="shared" si="12"/>
        <v>0</v>
      </c>
      <c r="S13" s="160">
        <f t="shared" si="27"/>
        <v>0</v>
      </c>
      <c r="T13" s="269">
        <f t="shared" si="13"/>
        <v>0</v>
      </c>
      <c r="U13" s="160">
        <f t="shared" si="14"/>
        <v>0</v>
      </c>
      <c r="V13" s="160">
        <f t="shared" si="15"/>
        <v>0</v>
      </c>
      <c r="W13" s="160">
        <f t="shared" si="27"/>
        <v>0</v>
      </c>
      <c r="X13" s="269">
        <f t="shared" si="16"/>
        <v>0</v>
      </c>
      <c r="Y13" s="160">
        <f t="shared" si="17"/>
        <v>0</v>
      </c>
      <c r="Z13" s="160">
        <f t="shared" si="18"/>
        <v>0</v>
      </c>
      <c r="AA13" s="160">
        <f t="shared" si="27"/>
        <v>0</v>
      </c>
      <c r="AB13" s="269">
        <f t="shared" si="19"/>
        <v>0</v>
      </c>
      <c r="AC13" s="160">
        <f t="shared" si="20"/>
        <v>0</v>
      </c>
      <c r="AD13" s="160">
        <f t="shared" si="21"/>
        <v>0</v>
      </c>
      <c r="AE13" s="160">
        <f t="shared" si="27"/>
        <v>0</v>
      </c>
      <c r="AF13" s="269">
        <f t="shared" si="22"/>
        <v>0</v>
      </c>
      <c r="AG13" s="160">
        <f t="shared" si="23"/>
        <v>0</v>
      </c>
      <c r="AH13" s="160">
        <f t="shared" si="24"/>
        <v>0</v>
      </c>
    </row>
    <row r="14" spans="1:34" ht="40.5">
      <c r="A14" s="5">
        <v>114</v>
      </c>
      <c r="B14" s="160" t="s">
        <v>205</v>
      </c>
      <c r="C14" s="160">
        <f t="shared" si="26"/>
        <v>0</v>
      </c>
      <c r="D14" s="269">
        <f t="shared" si="1"/>
        <v>0</v>
      </c>
      <c r="E14" s="160">
        <f t="shared" si="2"/>
        <v>0</v>
      </c>
      <c r="F14" s="160">
        <f t="shared" si="3"/>
        <v>0</v>
      </c>
      <c r="G14" s="160">
        <f t="shared" si="26"/>
        <v>0</v>
      </c>
      <c r="H14" s="269">
        <f t="shared" si="4"/>
        <v>0</v>
      </c>
      <c r="I14" s="160">
        <f t="shared" si="5"/>
        <v>0</v>
      </c>
      <c r="J14" s="160">
        <f t="shared" si="6"/>
        <v>0</v>
      </c>
      <c r="K14" s="160">
        <f t="shared" si="26"/>
        <v>0</v>
      </c>
      <c r="L14" s="269">
        <f t="shared" si="7"/>
        <v>0</v>
      </c>
      <c r="M14" s="160">
        <f t="shared" si="8"/>
        <v>0</v>
      </c>
      <c r="N14" s="160">
        <f t="shared" si="9"/>
        <v>0</v>
      </c>
      <c r="O14" s="160">
        <f t="shared" si="26"/>
        <v>0</v>
      </c>
      <c r="P14" s="269">
        <f t="shared" si="10"/>
        <v>0</v>
      </c>
      <c r="Q14" s="160">
        <f t="shared" si="11"/>
        <v>0</v>
      </c>
      <c r="R14" s="160">
        <f t="shared" si="12"/>
        <v>0</v>
      </c>
      <c r="S14" s="160">
        <f t="shared" si="27"/>
        <v>0</v>
      </c>
      <c r="T14" s="269">
        <f t="shared" si="13"/>
        <v>0</v>
      </c>
      <c r="U14" s="160">
        <f t="shared" si="14"/>
        <v>0</v>
      </c>
      <c r="V14" s="160">
        <f t="shared" si="15"/>
        <v>0</v>
      </c>
      <c r="W14" s="160">
        <f t="shared" si="27"/>
        <v>0</v>
      </c>
      <c r="X14" s="269">
        <f t="shared" si="16"/>
        <v>0</v>
      </c>
      <c r="Y14" s="160">
        <f t="shared" si="17"/>
        <v>0</v>
      </c>
      <c r="Z14" s="160">
        <f t="shared" si="18"/>
        <v>0</v>
      </c>
      <c r="AA14" s="160">
        <f t="shared" si="27"/>
        <v>0</v>
      </c>
      <c r="AB14" s="269">
        <f t="shared" si="19"/>
        <v>0</v>
      </c>
      <c r="AC14" s="160">
        <f t="shared" si="20"/>
        <v>0</v>
      </c>
      <c r="AD14" s="160">
        <f t="shared" si="21"/>
        <v>0</v>
      </c>
      <c r="AE14" s="160">
        <f t="shared" si="27"/>
        <v>0</v>
      </c>
      <c r="AF14" s="269">
        <f t="shared" si="22"/>
        <v>0</v>
      </c>
      <c r="AG14" s="160">
        <f t="shared" si="23"/>
        <v>0</v>
      </c>
      <c r="AH14" s="160">
        <f t="shared" si="24"/>
        <v>0</v>
      </c>
    </row>
    <row r="15" spans="1:34" ht="20.25">
      <c r="A15" s="5">
        <v>115</v>
      </c>
      <c r="B15" s="160" t="s">
        <v>72</v>
      </c>
      <c r="C15" s="160">
        <f t="shared" si="26"/>
        <v>0</v>
      </c>
      <c r="D15" s="269">
        <f t="shared" si="1"/>
        <v>0</v>
      </c>
      <c r="E15" s="160">
        <f t="shared" si="2"/>
        <v>0</v>
      </c>
      <c r="F15" s="160">
        <f t="shared" si="3"/>
        <v>0</v>
      </c>
      <c r="G15" s="160">
        <f t="shared" si="26"/>
        <v>0</v>
      </c>
      <c r="H15" s="269">
        <f t="shared" si="4"/>
        <v>0</v>
      </c>
      <c r="I15" s="160">
        <f t="shared" si="5"/>
        <v>0</v>
      </c>
      <c r="J15" s="160">
        <f t="shared" si="6"/>
        <v>0</v>
      </c>
      <c r="K15" s="160">
        <f t="shared" si="26"/>
        <v>0</v>
      </c>
      <c r="L15" s="269">
        <f t="shared" si="7"/>
        <v>0</v>
      </c>
      <c r="M15" s="160">
        <f t="shared" si="8"/>
        <v>0</v>
      </c>
      <c r="N15" s="160">
        <f t="shared" si="9"/>
        <v>0</v>
      </c>
      <c r="O15" s="160">
        <f t="shared" si="26"/>
        <v>0</v>
      </c>
      <c r="P15" s="269">
        <f t="shared" si="10"/>
        <v>0</v>
      </c>
      <c r="Q15" s="160">
        <f t="shared" si="11"/>
        <v>0</v>
      </c>
      <c r="R15" s="160">
        <f t="shared" si="12"/>
        <v>0</v>
      </c>
      <c r="S15" s="160">
        <f t="shared" si="27"/>
        <v>0</v>
      </c>
      <c r="T15" s="269">
        <f t="shared" si="13"/>
        <v>0</v>
      </c>
      <c r="U15" s="160">
        <f t="shared" si="14"/>
        <v>0</v>
      </c>
      <c r="V15" s="160">
        <f t="shared" si="15"/>
        <v>0</v>
      </c>
      <c r="W15" s="160">
        <f t="shared" si="27"/>
        <v>0</v>
      </c>
      <c r="X15" s="269">
        <f t="shared" si="16"/>
        <v>0</v>
      </c>
      <c r="Y15" s="160">
        <f t="shared" si="17"/>
        <v>0</v>
      </c>
      <c r="Z15" s="160">
        <f t="shared" si="18"/>
        <v>0</v>
      </c>
      <c r="AA15" s="160">
        <f t="shared" si="27"/>
        <v>0</v>
      </c>
      <c r="AB15" s="269">
        <f t="shared" si="19"/>
        <v>0</v>
      </c>
      <c r="AC15" s="160">
        <f t="shared" si="20"/>
        <v>0</v>
      </c>
      <c r="AD15" s="160">
        <f t="shared" si="21"/>
        <v>0</v>
      </c>
      <c r="AE15" s="160">
        <f t="shared" si="27"/>
        <v>0</v>
      </c>
      <c r="AF15" s="269">
        <f t="shared" si="22"/>
        <v>0</v>
      </c>
      <c r="AG15" s="160">
        <f t="shared" si="23"/>
        <v>0</v>
      </c>
      <c r="AH15" s="160">
        <f t="shared" si="24"/>
        <v>0</v>
      </c>
    </row>
    <row r="16" spans="1:34" ht="40.5">
      <c r="A16" s="5">
        <v>116</v>
      </c>
      <c r="B16" s="160" t="s">
        <v>206</v>
      </c>
      <c r="C16" s="160">
        <f t="shared" si="26"/>
        <v>0</v>
      </c>
      <c r="D16" s="269">
        <f t="shared" si="1"/>
        <v>0</v>
      </c>
      <c r="E16" s="160">
        <f t="shared" si="2"/>
        <v>0</v>
      </c>
      <c r="F16" s="160">
        <f t="shared" si="3"/>
        <v>0</v>
      </c>
      <c r="G16" s="160">
        <f t="shared" si="26"/>
        <v>0</v>
      </c>
      <c r="H16" s="269">
        <f t="shared" si="4"/>
        <v>0</v>
      </c>
      <c r="I16" s="160">
        <f t="shared" si="5"/>
        <v>0</v>
      </c>
      <c r="J16" s="160">
        <f t="shared" si="6"/>
        <v>0</v>
      </c>
      <c r="K16" s="160">
        <f t="shared" si="26"/>
        <v>0</v>
      </c>
      <c r="L16" s="269">
        <f t="shared" si="7"/>
        <v>0</v>
      </c>
      <c r="M16" s="160">
        <f t="shared" si="8"/>
        <v>0</v>
      </c>
      <c r="N16" s="160">
        <f t="shared" si="9"/>
        <v>0</v>
      </c>
      <c r="O16" s="160">
        <f t="shared" si="26"/>
        <v>0</v>
      </c>
      <c r="P16" s="269">
        <f t="shared" si="10"/>
        <v>0</v>
      </c>
      <c r="Q16" s="160">
        <f t="shared" si="11"/>
        <v>0</v>
      </c>
      <c r="R16" s="160">
        <f t="shared" si="12"/>
        <v>0</v>
      </c>
      <c r="S16" s="160">
        <f t="shared" si="27"/>
        <v>0</v>
      </c>
      <c r="T16" s="269">
        <f t="shared" si="13"/>
        <v>0</v>
      </c>
      <c r="U16" s="160">
        <f t="shared" si="14"/>
        <v>0</v>
      </c>
      <c r="V16" s="160">
        <f t="shared" si="15"/>
        <v>0</v>
      </c>
      <c r="W16" s="160">
        <f t="shared" si="27"/>
        <v>0</v>
      </c>
      <c r="X16" s="269">
        <f t="shared" si="16"/>
        <v>0</v>
      </c>
      <c r="Y16" s="160">
        <f t="shared" si="17"/>
        <v>0</v>
      </c>
      <c r="Z16" s="160">
        <f t="shared" si="18"/>
        <v>0</v>
      </c>
      <c r="AA16" s="160">
        <f t="shared" si="27"/>
        <v>0</v>
      </c>
      <c r="AB16" s="269">
        <f t="shared" si="19"/>
        <v>0</v>
      </c>
      <c r="AC16" s="160">
        <f t="shared" si="20"/>
        <v>0</v>
      </c>
      <c r="AD16" s="160">
        <f t="shared" si="21"/>
        <v>0</v>
      </c>
      <c r="AE16" s="160">
        <f t="shared" si="27"/>
        <v>0</v>
      </c>
      <c r="AF16" s="269">
        <f t="shared" si="22"/>
        <v>0</v>
      </c>
      <c r="AG16" s="160">
        <f t="shared" si="23"/>
        <v>0</v>
      </c>
      <c r="AH16" s="160">
        <f t="shared" si="24"/>
        <v>0</v>
      </c>
    </row>
    <row r="17" spans="1:34" ht="40.5">
      <c r="A17" s="5">
        <v>117</v>
      </c>
      <c r="B17" s="160" t="s">
        <v>73</v>
      </c>
      <c r="C17" s="160">
        <f t="shared" si="26"/>
        <v>0</v>
      </c>
      <c r="D17" s="269">
        <f t="shared" si="1"/>
        <v>0</v>
      </c>
      <c r="E17" s="160">
        <f t="shared" si="2"/>
        <v>0</v>
      </c>
      <c r="F17" s="160">
        <f t="shared" si="3"/>
        <v>0</v>
      </c>
      <c r="G17" s="160">
        <f t="shared" si="26"/>
        <v>0</v>
      </c>
      <c r="H17" s="269">
        <f t="shared" si="4"/>
        <v>0</v>
      </c>
      <c r="I17" s="160">
        <f t="shared" si="5"/>
        <v>0</v>
      </c>
      <c r="J17" s="160">
        <f t="shared" si="6"/>
        <v>0</v>
      </c>
      <c r="K17" s="160">
        <f t="shared" si="26"/>
        <v>0</v>
      </c>
      <c r="L17" s="269">
        <f t="shared" si="7"/>
        <v>0</v>
      </c>
      <c r="M17" s="160">
        <f t="shared" si="8"/>
        <v>0</v>
      </c>
      <c r="N17" s="160">
        <f t="shared" si="9"/>
        <v>0</v>
      </c>
      <c r="O17" s="160">
        <f t="shared" si="26"/>
        <v>0</v>
      </c>
      <c r="P17" s="269">
        <f t="shared" si="10"/>
        <v>0</v>
      </c>
      <c r="Q17" s="160">
        <f t="shared" si="11"/>
        <v>0</v>
      </c>
      <c r="R17" s="160">
        <f t="shared" si="12"/>
        <v>0</v>
      </c>
      <c r="S17" s="160">
        <f t="shared" si="27"/>
        <v>0</v>
      </c>
      <c r="T17" s="269">
        <f t="shared" si="13"/>
        <v>0</v>
      </c>
      <c r="U17" s="160">
        <f t="shared" si="14"/>
        <v>0</v>
      </c>
      <c r="V17" s="160">
        <f t="shared" si="15"/>
        <v>0</v>
      </c>
      <c r="W17" s="160">
        <f t="shared" si="27"/>
        <v>0</v>
      </c>
      <c r="X17" s="269">
        <f t="shared" si="16"/>
        <v>0</v>
      </c>
      <c r="Y17" s="160">
        <f t="shared" si="17"/>
        <v>0</v>
      </c>
      <c r="Z17" s="160">
        <f t="shared" si="18"/>
        <v>0</v>
      </c>
      <c r="AA17" s="160">
        <f t="shared" si="27"/>
        <v>0</v>
      </c>
      <c r="AB17" s="269">
        <f t="shared" si="19"/>
        <v>0</v>
      </c>
      <c r="AC17" s="160">
        <f t="shared" si="20"/>
        <v>0</v>
      </c>
      <c r="AD17" s="160">
        <f t="shared" si="21"/>
        <v>0</v>
      </c>
      <c r="AE17" s="160">
        <f t="shared" si="27"/>
        <v>0</v>
      </c>
      <c r="AF17" s="269">
        <f t="shared" si="22"/>
        <v>0</v>
      </c>
      <c r="AG17" s="160">
        <f t="shared" si="23"/>
        <v>0</v>
      </c>
      <c r="AH17" s="160">
        <f t="shared" si="24"/>
        <v>0</v>
      </c>
    </row>
    <row r="18" spans="1:34" ht="40.5">
      <c r="A18" s="5">
        <v>118</v>
      </c>
      <c r="B18" s="160" t="s">
        <v>134</v>
      </c>
      <c r="C18" s="160">
        <f t="shared" si="26"/>
        <v>0</v>
      </c>
      <c r="D18" s="269">
        <f t="shared" si="1"/>
        <v>0</v>
      </c>
      <c r="E18" s="160">
        <f t="shared" si="2"/>
        <v>0</v>
      </c>
      <c r="F18" s="160">
        <f t="shared" si="3"/>
        <v>0</v>
      </c>
      <c r="G18" s="160">
        <f t="shared" si="26"/>
        <v>0</v>
      </c>
      <c r="H18" s="269">
        <f t="shared" si="4"/>
        <v>0</v>
      </c>
      <c r="I18" s="160">
        <f t="shared" si="5"/>
        <v>0</v>
      </c>
      <c r="J18" s="160">
        <f t="shared" si="6"/>
        <v>0</v>
      </c>
      <c r="K18" s="160">
        <f t="shared" si="26"/>
        <v>0</v>
      </c>
      <c r="L18" s="269">
        <f t="shared" si="7"/>
        <v>0</v>
      </c>
      <c r="M18" s="160">
        <f t="shared" si="8"/>
        <v>0</v>
      </c>
      <c r="N18" s="160">
        <f t="shared" si="9"/>
        <v>0</v>
      </c>
      <c r="O18" s="160">
        <f t="shared" si="26"/>
        <v>0</v>
      </c>
      <c r="P18" s="269">
        <f t="shared" si="10"/>
        <v>0</v>
      </c>
      <c r="Q18" s="160">
        <f t="shared" si="11"/>
        <v>0</v>
      </c>
      <c r="R18" s="160">
        <f t="shared" si="12"/>
        <v>0</v>
      </c>
      <c r="S18" s="160">
        <f t="shared" si="27"/>
        <v>0</v>
      </c>
      <c r="T18" s="269">
        <f t="shared" si="13"/>
        <v>0</v>
      </c>
      <c r="U18" s="160">
        <f t="shared" si="14"/>
        <v>0</v>
      </c>
      <c r="V18" s="160">
        <f t="shared" si="15"/>
        <v>0</v>
      </c>
      <c r="W18" s="160">
        <f t="shared" si="27"/>
        <v>0</v>
      </c>
      <c r="X18" s="269">
        <f t="shared" si="16"/>
        <v>0</v>
      </c>
      <c r="Y18" s="160">
        <f t="shared" si="17"/>
        <v>0</v>
      </c>
      <c r="Z18" s="160">
        <f t="shared" si="18"/>
        <v>0</v>
      </c>
      <c r="AA18" s="160">
        <f t="shared" si="27"/>
        <v>0</v>
      </c>
      <c r="AB18" s="269">
        <f t="shared" si="19"/>
        <v>0</v>
      </c>
      <c r="AC18" s="160">
        <f t="shared" si="20"/>
        <v>0</v>
      </c>
      <c r="AD18" s="160">
        <f t="shared" si="21"/>
        <v>0</v>
      </c>
      <c r="AE18" s="160">
        <f t="shared" si="27"/>
        <v>0</v>
      </c>
      <c r="AF18" s="269">
        <f t="shared" si="22"/>
        <v>0</v>
      </c>
      <c r="AG18" s="160">
        <f t="shared" si="23"/>
        <v>0</v>
      </c>
      <c r="AH18" s="160">
        <f t="shared" si="24"/>
        <v>0</v>
      </c>
    </row>
    <row r="19" spans="1:34" ht="40.5">
      <c r="A19" s="5">
        <v>120</v>
      </c>
      <c r="B19" s="160" t="s">
        <v>207</v>
      </c>
      <c r="C19" s="160">
        <f t="shared" si="26"/>
        <v>0</v>
      </c>
      <c r="D19" s="269">
        <f t="shared" si="1"/>
        <v>0</v>
      </c>
      <c r="E19" s="160">
        <f t="shared" si="2"/>
        <v>0</v>
      </c>
      <c r="F19" s="160">
        <f t="shared" si="3"/>
        <v>0</v>
      </c>
      <c r="G19" s="160">
        <f t="shared" si="26"/>
        <v>0</v>
      </c>
      <c r="H19" s="269">
        <f t="shared" si="4"/>
        <v>0</v>
      </c>
      <c r="I19" s="160">
        <f t="shared" si="5"/>
        <v>0</v>
      </c>
      <c r="J19" s="160">
        <f t="shared" si="6"/>
        <v>0</v>
      </c>
      <c r="K19" s="160">
        <f t="shared" si="26"/>
        <v>0</v>
      </c>
      <c r="L19" s="269">
        <f t="shared" si="7"/>
        <v>0</v>
      </c>
      <c r="M19" s="160">
        <f t="shared" si="8"/>
        <v>0</v>
      </c>
      <c r="N19" s="160">
        <f t="shared" si="9"/>
        <v>0</v>
      </c>
      <c r="O19" s="160">
        <f t="shared" si="26"/>
        <v>0</v>
      </c>
      <c r="P19" s="269">
        <f t="shared" si="10"/>
        <v>0</v>
      </c>
      <c r="Q19" s="160">
        <f t="shared" si="11"/>
        <v>0</v>
      </c>
      <c r="R19" s="160">
        <f t="shared" si="12"/>
        <v>0</v>
      </c>
      <c r="S19" s="160">
        <f t="shared" si="27"/>
        <v>0</v>
      </c>
      <c r="T19" s="269">
        <f t="shared" si="13"/>
        <v>0</v>
      </c>
      <c r="U19" s="160">
        <f t="shared" si="14"/>
        <v>0</v>
      </c>
      <c r="V19" s="160">
        <f t="shared" si="15"/>
        <v>0</v>
      </c>
      <c r="W19" s="160">
        <f t="shared" si="27"/>
        <v>0</v>
      </c>
      <c r="X19" s="269">
        <f t="shared" si="16"/>
        <v>0</v>
      </c>
      <c r="Y19" s="160">
        <f t="shared" si="17"/>
        <v>0</v>
      </c>
      <c r="Z19" s="160">
        <f t="shared" si="18"/>
        <v>0</v>
      </c>
      <c r="AA19" s="160">
        <f t="shared" si="27"/>
        <v>0</v>
      </c>
      <c r="AB19" s="269">
        <f t="shared" si="19"/>
        <v>0</v>
      </c>
      <c r="AC19" s="160">
        <f t="shared" si="20"/>
        <v>0</v>
      </c>
      <c r="AD19" s="160">
        <f t="shared" si="21"/>
        <v>0</v>
      </c>
      <c r="AE19" s="160">
        <f t="shared" si="27"/>
        <v>0</v>
      </c>
      <c r="AF19" s="269">
        <f t="shared" si="22"/>
        <v>0</v>
      </c>
      <c r="AG19" s="160">
        <f t="shared" si="23"/>
        <v>0</v>
      </c>
      <c r="AH19" s="160">
        <f t="shared" si="24"/>
        <v>0</v>
      </c>
    </row>
    <row r="20" spans="1:34" ht="40.5">
      <c r="A20" s="5">
        <v>121</v>
      </c>
      <c r="B20" s="160" t="s">
        <v>74</v>
      </c>
      <c r="C20" s="160">
        <f t="shared" si="26"/>
        <v>0</v>
      </c>
      <c r="D20" s="269">
        <f t="shared" si="1"/>
        <v>0</v>
      </c>
      <c r="E20" s="160">
        <f t="shared" si="2"/>
        <v>0</v>
      </c>
      <c r="F20" s="160">
        <f t="shared" si="3"/>
        <v>0</v>
      </c>
      <c r="G20" s="160">
        <f t="shared" si="26"/>
        <v>0</v>
      </c>
      <c r="H20" s="269">
        <f t="shared" si="4"/>
        <v>0</v>
      </c>
      <c r="I20" s="160">
        <f t="shared" si="5"/>
        <v>0</v>
      </c>
      <c r="J20" s="160">
        <f t="shared" si="6"/>
        <v>0</v>
      </c>
      <c r="K20" s="160">
        <f t="shared" si="26"/>
        <v>0</v>
      </c>
      <c r="L20" s="269">
        <f t="shared" si="7"/>
        <v>0</v>
      </c>
      <c r="M20" s="160">
        <f t="shared" si="8"/>
        <v>0</v>
      </c>
      <c r="N20" s="160">
        <f t="shared" si="9"/>
        <v>0</v>
      </c>
      <c r="O20" s="160">
        <f t="shared" si="26"/>
        <v>0</v>
      </c>
      <c r="P20" s="269">
        <f t="shared" si="10"/>
        <v>0</v>
      </c>
      <c r="Q20" s="160">
        <f t="shared" si="11"/>
        <v>0</v>
      </c>
      <c r="R20" s="160">
        <f t="shared" si="12"/>
        <v>0</v>
      </c>
      <c r="S20" s="160">
        <f t="shared" si="27"/>
        <v>0</v>
      </c>
      <c r="T20" s="269">
        <f t="shared" si="13"/>
        <v>0</v>
      </c>
      <c r="U20" s="160">
        <f t="shared" si="14"/>
        <v>0</v>
      </c>
      <c r="V20" s="160">
        <f t="shared" si="15"/>
        <v>0</v>
      </c>
      <c r="W20" s="160">
        <f t="shared" si="27"/>
        <v>0</v>
      </c>
      <c r="X20" s="269">
        <f t="shared" si="16"/>
        <v>0</v>
      </c>
      <c r="Y20" s="160">
        <f t="shared" si="17"/>
        <v>0</v>
      </c>
      <c r="Z20" s="160">
        <f t="shared" si="18"/>
        <v>0</v>
      </c>
      <c r="AA20" s="160">
        <f t="shared" si="27"/>
        <v>0</v>
      </c>
      <c r="AB20" s="269">
        <f t="shared" si="19"/>
        <v>0</v>
      </c>
      <c r="AC20" s="160">
        <f t="shared" si="20"/>
        <v>0</v>
      </c>
      <c r="AD20" s="160">
        <f t="shared" si="21"/>
        <v>0</v>
      </c>
      <c r="AE20" s="160">
        <f t="shared" si="27"/>
        <v>0</v>
      </c>
      <c r="AF20" s="269">
        <f t="shared" si="22"/>
        <v>0</v>
      </c>
      <c r="AG20" s="160">
        <f t="shared" si="23"/>
        <v>0</v>
      </c>
      <c r="AH20" s="160">
        <f t="shared" si="24"/>
        <v>0</v>
      </c>
    </row>
    <row r="21" spans="1:34" ht="20.25">
      <c r="A21" s="5">
        <v>122</v>
      </c>
      <c r="B21" s="160" t="s">
        <v>75</v>
      </c>
      <c r="C21" s="160">
        <f t="shared" si="26"/>
        <v>0</v>
      </c>
      <c r="D21" s="269">
        <f t="shared" si="1"/>
        <v>0</v>
      </c>
      <c r="E21" s="160">
        <f t="shared" si="2"/>
        <v>0</v>
      </c>
      <c r="F21" s="160">
        <f t="shared" si="3"/>
        <v>0</v>
      </c>
      <c r="G21" s="160">
        <f t="shared" si="26"/>
        <v>0</v>
      </c>
      <c r="H21" s="269">
        <f t="shared" si="4"/>
        <v>0</v>
      </c>
      <c r="I21" s="160">
        <f t="shared" si="5"/>
        <v>0</v>
      </c>
      <c r="J21" s="160">
        <f t="shared" si="6"/>
        <v>0</v>
      </c>
      <c r="K21" s="160">
        <f t="shared" si="26"/>
        <v>0</v>
      </c>
      <c r="L21" s="269">
        <f t="shared" si="7"/>
        <v>0</v>
      </c>
      <c r="M21" s="160">
        <f t="shared" si="8"/>
        <v>0</v>
      </c>
      <c r="N21" s="160">
        <f t="shared" si="9"/>
        <v>0</v>
      </c>
      <c r="O21" s="160">
        <f t="shared" si="26"/>
        <v>0</v>
      </c>
      <c r="P21" s="269">
        <f t="shared" si="10"/>
        <v>0</v>
      </c>
      <c r="Q21" s="160">
        <f t="shared" si="11"/>
        <v>0</v>
      </c>
      <c r="R21" s="160">
        <f t="shared" si="12"/>
        <v>0</v>
      </c>
      <c r="S21" s="160">
        <f t="shared" si="27"/>
        <v>0</v>
      </c>
      <c r="T21" s="269">
        <f t="shared" si="13"/>
        <v>0</v>
      </c>
      <c r="U21" s="160">
        <f t="shared" si="14"/>
        <v>0</v>
      </c>
      <c r="V21" s="160">
        <f t="shared" si="15"/>
        <v>0</v>
      </c>
      <c r="W21" s="160">
        <f t="shared" si="27"/>
        <v>0</v>
      </c>
      <c r="X21" s="269">
        <f t="shared" si="16"/>
        <v>0</v>
      </c>
      <c r="Y21" s="160">
        <f t="shared" si="17"/>
        <v>0</v>
      </c>
      <c r="Z21" s="160">
        <f t="shared" si="18"/>
        <v>0</v>
      </c>
      <c r="AA21" s="160">
        <f t="shared" si="27"/>
        <v>0</v>
      </c>
      <c r="AB21" s="269">
        <f t="shared" si="19"/>
        <v>0</v>
      </c>
      <c r="AC21" s="160">
        <f t="shared" si="20"/>
        <v>0</v>
      </c>
      <c r="AD21" s="160">
        <f t="shared" si="21"/>
        <v>0</v>
      </c>
      <c r="AE21" s="160">
        <f t="shared" si="27"/>
        <v>0</v>
      </c>
      <c r="AF21" s="269">
        <f t="shared" si="22"/>
        <v>0</v>
      </c>
      <c r="AG21" s="160">
        <f t="shared" si="23"/>
        <v>0</v>
      </c>
      <c r="AH21" s="160">
        <f t="shared" si="24"/>
        <v>0</v>
      </c>
    </row>
    <row r="22" spans="1:34" ht="40.5">
      <c r="A22" s="5">
        <v>123</v>
      </c>
      <c r="B22" s="160" t="s">
        <v>76</v>
      </c>
      <c r="C22" s="160">
        <f t="shared" si="26"/>
        <v>0</v>
      </c>
      <c r="D22" s="269">
        <f t="shared" si="1"/>
        <v>0</v>
      </c>
      <c r="E22" s="160">
        <f t="shared" si="2"/>
        <v>0</v>
      </c>
      <c r="F22" s="160">
        <f t="shared" si="3"/>
        <v>0</v>
      </c>
      <c r="G22" s="160">
        <f t="shared" si="26"/>
        <v>0</v>
      </c>
      <c r="H22" s="269">
        <f t="shared" si="4"/>
        <v>0</v>
      </c>
      <c r="I22" s="160">
        <f t="shared" si="5"/>
        <v>0</v>
      </c>
      <c r="J22" s="160">
        <f t="shared" si="6"/>
        <v>0</v>
      </c>
      <c r="K22" s="160">
        <f t="shared" si="26"/>
        <v>0</v>
      </c>
      <c r="L22" s="269">
        <f t="shared" si="7"/>
        <v>0</v>
      </c>
      <c r="M22" s="160">
        <f t="shared" si="8"/>
        <v>0</v>
      </c>
      <c r="N22" s="160">
        <f t="shared" si="9"/>
        <v>0</v>
      </c>
      <c r="O22" s="160">
        <f t="shared" si="26"/>
        <v>0</v>
      </c>
      <c r="P22" s="269">
        <f t="shared" si="10"/>
        <v>0</v>
      </c>
      <c r="Q22" s="160">
        <f t="shared" si="11"/>
        <v>0</v>
      </c>
      <c r="R22" s="160">
        <f t="shared" si="12"/>
        <v>0</v>
      </c>
      <c r="S22" s="160">
        <f t="shared" si="27"/>
        <v>0</v>
      </c>
      <c r="T22" s="269">
        <f t="shared" si="13"/>
        <v>0</v>
      </c>
      <c r="U22" s="160">
        <f t="shared" si="14"/>
        <v>0</v>
      </c>
      <c r="V22" s="160">
        <f t="shared" si="15"/>
        <v>0</v>
      </c>
      <c r="W22" s="160">
        <f t="shared" si="27"/>
        <v>0</v>
      </c>
      <c r="X22" s="269">
        <f t="shared" si="16"/>
        <v>0</v>
      </c>
      <c r="Y22" s="160">
        <f t="shared" si="17"/>
        <v>0</v>
      </c>
      <c r="Z22" s="160">
        <f t="shared" si="18"/>
        <v>0</v>
      </c>
      <c r="AA22" s="160">
        <f t="shared" si="27"/>
        <v>0</v>
      </c>
      <c r="AB22" s="269">
        <f t="shared" si="19"/>
        <v>0</v>
      </c>
      <c r="AC22" s="160">
        <f t="shared" si="20"/>
        <v>0</v>
      </c>
      <c r="AD22" s="160">
        <f t="shared" si="21"/>
        <v>0</v>
      </c>
      <c r="AE22" s="160">
        <f t="shared" si="27"/>
        <v>0</v>
      </c>
      <c r="AF22" s="269">
        <f t="shared" si="22"/>
        <v>0</v>
      </c>
      <c r="AG22" s="160">
        <f t="shared" si="23"/>
        <v>0</v>
      </c>
      <c r="AH22" s="160">
        <f t="shared" si="24"/>
        <v>0</v>
      </c>
    </row>
    <row r="23" spans="1:34" ht="40.5">
      <c r="A23" s="5">
        <v>124</v>
      </c>
      <c r="B23" s="160" t="s">
        <v>135</v>
      </c>
      <c r="C23" s="160">
        <f t="shared" si="26"/>
        <v>0</v>
      </c>
      <c r="D23" s="269">
        <f t="shared" si="1"/>
        <v>0</v>
      </c>
      <c r="E23" s="160">
        <f t="shared" si="2"/>
        <v>0</v>
      </c>
      <c r="F23" s="160">
        <f t="shared" si="3"/>
        <v>0</v>
      </c>
      <c r="G23" s="160">
        <f t="shared" si="26"/>
        <v>0</v>
      </c>
      <c r="H23" s="269">
        <f t="shared" si="4"/>
        <v>0</v>
      </c>
      <c r="I23" s="160">
        <f t="shared" si="5"/>
        <v>0</v>
      </c>
      <c r="J23" s="160">
        <f t="shared" si="6"/>
        <v>0</v>
      </c>
      <c r="K23" s="160">
        <f t="shared" si="26"/>
        <v>0</v>
      </c>
      <c r="L23" s="269">
        <f t="shared" si="7"/>
        <v>0</v>
      </c>
      <c r="M23" s="160">
        <f t="shared" si="8"/>
        <v>0</v>
      </c>
      <c r="N23" s="160">
        <f t="shared" si="9"/>
        <v>0</v>
      </c>
      <c r="O23" s="160">
        <f t="shared" si="26"/>
        <v>0</v>
      </c>
      <c r="P23" s="269">
        <f t="shared" si="10"/>
        <v>0</v>
      </c>
      <c r="Q23" s="160">
        <f t="shared" si="11"/>
        <v>0</v>
      </c>
      <c r="R23" s="160">
        <f t="shared" si="12"/>
        <v>0</v>
      </c>
      <c r="S23" s="160">
        <f t="shared" si="27"/>
        <v>0</v>
      </c>
      <c r="T23" s="269">
        <f t="shared" si="13"/>
        <v>0</v>
      </c>
      <c r="U23" s="160">
        <f t="shared" si="14"/>
        <v>0</v>
      </c>
      <c r="V23" s="160">
        <f t="shared" si="15"/>
        <v>0</v>
      </c>
      <c r="W23" s="160">
        <f t="shared" si="27"/>
        <v>0</v>
      </c>
      <c r="X23" s="269">
        <f t="shared" si="16"/>
        <v>0</v>
      </c>
      <c r="Y23" s="160">
        <f t="shared" si="17"/>
        <v>0</v>
      </c>
      <c r="Z23" s="160">
        <f t="shared" si="18"/>
        <v>0</v>
      </c>
      <c r="AA23" s="160">
        <f t="shared" si="27"/>
        <v>0</v>
      </c>
      <c r="AB23" s="269">
        <f t="shared" si="19"/>
        <v>0</v>
      </c>
      <c r="AC23" s="160">
        <f t="shared" si="20"/>
        <v>0</v>
      </c>
      <c r="AD23" s="160">
        <f t="shared" si="21"/>
        <v>0</v>
      </c>
      <c r="AE23" s="160">
        <f t="shared" si="27"/>
        <v>0</v>
      </c>
      <c r="AF23" s="269">
        <f t="shared" si="22"/>
        <v>0</v>
      </c>
      <c r="AG23" s="160">
        <f t="shared" si="23"/>
        <v>0</v>
      </c>
      <c r="AH23" s="160">
        <f t="shared" si="24"/>
        <v>0</v>
      </c>
    </row>
    <row r="24" spans="1:34" ht="40.5">
      <c r="A24" s="5">
        <v>125</v>
      </c>
      <c r="B24" s="160" t="s">
        <v>208</v>
      </c>
      <c r="C24" s="160">
        <f t="shared" si="26"/>
        <v>0</v>
      </c>
      <c r="D24" s="269">
        <f t="shared" si="1"/>
        <v>0</v>
      </c>
      <c r="E24" s="160">
        <f t="shared" si="2"/>
        <v>0</v>
      </c>
      <c r="F24" s="160">
        <f t="shared" si="3"/>
        <v>0</v>
      </c>
      <c r="G24" s="160">
        <f t="shared" si="26"/>
        <v>0</v>
      </c>
      <c r="H24" s="269">
        <f t="shared" si="4"/>
        <v>0</v>
      </c>
      <c r="I24" s="160">
        <f t="shared" si="5"/>
        <v>0</v>
      </c>
      <c r="J24" s="160">
        <f t="shared" si="6"/>
        <v>0</v>
      </c>
      <c r="K24" s="160">
        <f t="shared" si="26"/>
        <v>0</v>
      </c>
      <c r="L24" s="269">
        <f t="shared" si="7"/>
        <v>0</v>
      </c>
      <c r="M24" s="160">
        <f t="shared" si="8"/>
        <v>0</v>
      </c>
      <c r="N24" s="160">
        <f t="shared" si="9"/>
        <v>0</v>
      </c>
      <c r="O24" s="160">
        <f t="shared" si="26"/>
        <v>0</v>
      </c>
      <c r="P24" s="269">
        <f t="shared" si="10"/>
        <v>0</v>
      </c>
      <c r="Q24" s="160">
        <f t="shared" si="11"/>
        <v>0</v>
      </c>
      <c r="R24" s="160">
        <f t="shared" si="12"/>
        <v>0</v>
      </c>
      <c r="S24" s="160">
        <f t="shared" si="27"/>
        <v>0</v>
      </c>
      <c r="T24" s="269">
        <f t="shared" si="13"/>
        <v>0</v>
      </c>
      <c r="U24" s="160">
        <f t="shared" si="14"/>
        <v>0</v>
      </c>
      <c r="V24" s="160">
        <f t="shared" si="15"/>
        <v>0</v>
      </c>
      <c r="W24" s="160">
        <f t="shared" si="27"/>
        <v>0</v>
      </c>
      <c r="X24" s="269">
        <f t="shared" si="16"/>
        <v>0</v>
      </c>
      <c r="Y24" s="160">
        <f t="shared" si="17"/>
        <v>0</v>
      </c>
      <c r="Z24" s="160">
        <f t="shared" si="18"/>
        <v>0</v>
      </c>
      <c r="AA24" s="160">
        <f t="shared" si="27"/>
        <v>0</v>
      </c>
      <c r="AB24" s="269">
        <f t="shared" si="19"/>
        <v>0</v>
      </c>
      <c r="AC24" s="160">
        <f t="shared" si="20"/>
        <v>0</v>
      </c>
      <c r="AD24" s="160">
        <f t="shared" si="21"/>
        <v>0</v>
      </c>
      <c r="AE24" s="160">
        <f t="shared" si="27"/>
        <v>0</v>
      </c>
      <c r="AF24" s="269">
        <f t="shared" si="22"/>
        <v>0</v>
      </c>
      <c r="AG24" s="160">
        <f t="shared" si="23"/>
        <v>0</v>
      </c>
      <c r="AH24" s="160">
        <f t="shared" si="24"/>
        <v>0</v>
      </c>
    </row>
    <row r="25" spans="1:34" ht="40.5">
      <c r="A25" s="5">
        <v>126</v>
      </c>
      <c r="B25" s="160" t="s">
        <v>136</v>
      </c>
      <c r="C25" s="160">
        <f t="shared" si="26"/>
        <v>0</v>
      </c>
      <c r="D25" s="269">
        <f t="shared" si="1"/>
        <v>0</v>
      </c>
      <c r="E25" s="160">
        <f t="shared" si="2"/>
        <v>0</v>
      </c>
      <c r="F25" s="160">
        <f t="shared" si="3"/>
        <v>0</v>
      </c>
      <c r="G25" s="160">
        <f t="shared" si="26"/>
        <v>0</v>
      </c>
      <c r="H25" s="269">
        <f t="shared" si="4"/>
        <v>0</v>
      </c>
      <c r="I25" s="160">
        <f t="shared" si="5"/>
        <v>0</v>
      </c>
      <c r="J25" s="160">
        <f t="shared" si="6"/>
        <v>0</v>
      </c>
      <c r="K25" s="160">
        <f t="shared" si="26"/>
        <v>0</v>
      </c>
      <c r="L25" s="269">
        <f t="shared" si="7"/>
        <v>0</v>
      </c>
      <c r="M25" s="160">
        <f t="shared" si="8"/>
        <v>0</v>
      </c>
      <c r="N25" s="160">
        <f t="shared" si="9"/>
        <v>0</v>
      </c>
      <c r="O25" s="160">
        <f t="shared" si="26"/>
        <v>0</v>
      </c>
      <c r="P25" s="269">
        <f t="shared" si="10"/>
        <v>0</v>
      </c>
      <c r="Q25" s="160">
        <f t="shared" si="11"/>
        <v>0</v>
      </c>
      <c r="R25" s="160">
        <f t="shared" si="12"/>
        <v>0</v>
      </c>
      <c r="S25" s="160">
        <f t="shared" si="27"/>
        <v>0</v>
      </c>
      <c r="T25" s="269">
        <f t="shared" si="13"/>
        <v>0</v>
      </c>
      <c r="U25" s="160">
        <f t="shared" si="14"/>
        <v>0</v>
      </c>
      <c r="V25" s="160">
        <f t="shared" si="15"/>
        <v>0</v>
      </c>
      <c r="W25" s="160">
        <f t="shared" si="27"/>
        <v>0</v>
      </c>
      <c r="X25" s="269">
        <f t="shared" si="16"/>
        <v>0</v>
      </c>
      <c r="Y25" s="160">
        <f t="shared" si="17"/>
        <v>0</v>
      </c>
      <c r="Z25" s="160">
        <f t="shared" si="18"/>
        <v>0</v>
      </c>
      <c r="AA25" s="160">
        <f t="shared" si="27"/>
        <v>0</v>
      </c>
      <c r="AB25" s="269">
        <f t="shared" si="19"/>
        <v>0</v>
      </c>
      <c r="AC25" s="160">
        <f t="shared" si="20"/>
        <v>0</v>
      </c>
      <c r="AD25" s="160">
        <f t="shared" si="21"/>
        <v>0</v>
      </c>
      <c r="AE25" s="160">
        <f t="shared" si="27"/>
        <v>0</v>
      </c>
      <c r="AF25" s="269">
        <f t="shared" si="22"/>
        <v>0</v>
      </c>
      <c r="AG25" s="160">
        <f t="shared" si="23"/>
        <v>0</v>
      </c>
      <c r="AH25" s="160">
        <f t="shared" si="24"/>
        <v>0</v>
      </c>
    </row>
    <row r="26" spans="1:34" ht="40.5">
      <c r="A26" s="5">
        <v>127</v>
      </c>
      <c r="B26" s="160" t="s">
        <v>77</v>
      </c>
      <c r="C26" s="160">
        <f t="shared" si="26"/>
        <v>0</v>
      </c>
      <c r="D26" s="269">
        <f t="shared" si="1"/>
        <v>0</v>
      </c>
      <c r="E26" s="160">
        <f t="shared" si="2"/>
        <v>0</v>
      </c>
      <c r="F26" s="160">
        <f t="shared" si="3"/>
        <v>0</v>
      </c>
      <c r="G26" s="160">
        <f t="shared" si="26"/>
        <v>0</v>
      </c>
      <c r="H26" s="269">
        <f t="shared" si="4"/>
        <v>0</v>
      </c>
      <c r="I26" s="160">
        <f t="shared" si="5"/>
        <v>0</v>
      </c>
      <c r="J26" s="160">
        <f t="shared" si="6"/>
        <v>0</v>
      </c>
      <c r="K26" s="160">
        <f t="shared" si="26"/>
        <v>0</v>
      </c>
      <c r="L26" s="269">
        <f t="shared" si="7"/>
        <v>0</v>
      </c>
      <c r="M26" s="160">
        <f t="shared" si="8"/>
        <v>0</v>
      </c>
      <c r="N26" s="160">
        <f t="shared" si="9"/>
        <v>0</v>
      </c>
      <c r="O26" s="160">
        <f t="shared" si="26"/>
        <v>0</v>
      </c>
      <c r="P26" s="269">
        <f t="shared" si="10"/>
        <v>0</v>
      </c>
      <c r="Q26" s="160">
        <f t="shared" si="11"/>
        <v>0</v>
      </c>
      <c r="R26" s="160">
        <f t="shared" si="12"/>
        <v>0</v>
      </c>
      <c r="S26" s="160">
        <f t="shared" si="27"/>
        <v>0</v>
      </c>
      <c r="T26" s="269">
        <f t="shared" si="13"/>
        <v>0</v>
      </c>
      <c r="U26" s="160">
        <f t="shared" si="14"/>
        <v>0</v>
      </c>
      <c r="V26" s="160">
        <f t="shared" si="15"/>
        <v>0</v>
      </c>
      <c r="W26" s="160">
        <f t="shared" si="27"/>
        <v>0</v>
      </c>
      <c r="X26" s="269">
        <f t="shared" si="16"/>
        <v>0</v>
      </c>
      <c r="Y26" s="160">
        <f t="shared" si="17"/>
        <v>0</v>
      </c>
      <c r="Z26" s="160">
        <f t="shared" si="18"/>
        <v>0</v>
      </c>
      <c r="AA26" s="160">
        <f t="shared" si="27"/>
        <v>0</v>
      </c>
      <c r="AB26" s="269">
        <f t="shared" si="19"/>
        <v>0</v>
      </c>
      <c r="AC26" s="160">
        <f t="shared" si="20"/>
        <v>0</v>
      </c>
      <c r="AD26" s="160">
        <f t="shared" si="21"/>
        <v>0</v>
      </c>
      <c r="AE26" s="160">
        <f t="shared" si="27"/>
        <v>0</v>
      </c>
      <c r="AF26" s="269">
        <f t="shared" si="22"/>
        <v>0</v>
      </c>
      <c r="AG26" s="160">
        <f t="shared" si="23"/>
        <v>0</v>
      </c>
      <c r="AH26" s="160">
        <f t="shared" si="24"/>
        <v>0</v>
      </c>
    </row>
    <row r="27" spans="1:34" ht="40.5">
      <c r="A27" s="5">
        <v>128</v>
      </c>
      <c r="B27" s="160" t="s">
        <v>78</v>
      </c>
      <c r="C27" s="160">
        <f t="shared" si="26"/>
        <v>0</v>
      </c>
      <c r="D27" s="269">
        <f t="shared" si="1"/>
        <v>0</v>
      </c>
      <c r="E27" s="160">
        <f t="shared" si="2"/>
        <v>0</v>
      </c>
      <c r="F27" s="160">
        <f t="shared" si="3"/>
        <v>0</v>
      </c>
      <c r="G27" s="160">
        <f t="shared" si="26"/>
        <v>0</v>
      </c>
      <c r="H27" s="269">
        <f t="shared" si="4"/>
        <v>0</v>
      </c>
      <c r="I27" s="160">
        <f t="shared" si="5"/>
        <v>0</v>
      </c>
      <c r="J27" s="160">
        <f t="shared" si="6"/>
        <v>0</v>
      </c>
      <c r="K27" s="160">
        <f t="shared" si="26"/>
        <v>0</v>
      </c>
      <c r="L27" s="269">
        <f t="shared" si="7"/>
        <v>0</v>
      </c>
      <c r="M27" s="160">
        <f t="shared" si="8"/>
        <v>0</v>
      </c>
      <c r="N27" s="160">
        <f t="shared" si="9"/>
        <v>0</v>
      </c>
      <c r="O27" s="160">
        <f t="shared" si="26"/>
        <v>3</v>
      </c>
      <c r="P27" s="269">
        <f t="shared" si="10"/>
        <v>0</v>
      </c>
      <c r="Q27" s="160">
        <f t="shared" si="11"/>
        <v>2</v>
      </c>
      <c r="R27" s="160">
        <f t="shared" si="12"/>
        <v>1</v>
      </c>
      <c r="S27" s="160">
        <f t="shared" si="27"/>
        <v>1</v>
      </c>
      <c r="T27" s="269">
        <f t="shared" si="13"/>
        <v>0</v>
      </c>
      <c r="U27" s="160">
        <f t="shared" si="14"/>
        <v>1</v>
      </c>
      <c r="V27" s="160">
        <f t="shared" si="15"/>
        <v>0</v>
      </c>
      <c r="W27" s="160">
        <f t="shared" si="27"/>
        <v>1</v>
      </c>
      <c r="X27" s="269">
        <f t="shared" si="16"/>
        <v>0</v>
      </c>
      <c r="Y27" s="160">
        <f t="shared" si="17"/>
        <v>1</v>
      </c>
      <c r="Z27" s="160">
        <f t="shared" si="18"/>
        <v>0</v>
      </c>
      <c r="AA27" s="160">
        <f t="shared" si="27"/>
        <v>1</v>
      </c>
      <c r="AB27" s="269">
        <f t="shared" si="19"/>
        <v>0</v>
      </c>
      <c r="AC27" s="160">
        <f t="shared" si="20"/>
        <v>1</v>
      </c>
      <c r="AD27" s="160">
        <f t="shared" si="21"/>
        <v>0</v>
      </c>
      <c r="AE27" s="160">
        <f t="shared" si="27"/>
        <v>0</v>
      </c>
      <c r="AF27" s="269">
        <f t="shared" si="22"/>
        <v>0</v>
      </c>
      <c r="AG27" s="160">
        <f t="shared" si="23"/>
        <v>0</v>
      </c>
      <c r="AH27" s="160">
        <f t="shared" si="24"/>
        <v>0</v>
      </c>
    </row>
    <row r="28" spans="1:34" ht="40.5">
      <c r="A28" s="5">
        <v>129</v>
      </c>
      <c r="B28" s="160" t="s">
        <v>79</v>
      </c>
      <c r="C28" s="160">
        <f t="shared" si="26"/>
        <v>0</v>
      </c>
      <c r="D28" s="269">
        <f t="shared" si="1"/>
        <v>0</v>
      </c>
      <c r="E28" s="160">
        <f t="shared" si="2"/>
        <v>0</v>
      </c>
      <c r="F28" s="160">
        <f t="shared" si="3"/>
        <v>0</v>
      </c>
      <c r="G28" s="160">
        <f t="shared" si="26"/>
        <v>0</v>
      </c>
      <c r="H28" s="269">
        <f t="shared" si="4"/>
        <v>0</v>
      </c>
      <c r="I28" s="160">
        <f t="shared" si="5"/>
        <v>0</v>
      </c>
      <c r="J28" s="160">
        <f t="shared" si="6"/>
        <v>0</v>
      </c>
      <c r="K28" s="160">
        <f t="shared" si="26"/>
        <v>0</v>
      </c>
      <c r="L28" s="269">
        <f t="shared" si="7"/>
        <v>0</v>
      </c>
      <c r="M28" s="160">
        <f t="shared" si="8"/>
        <v>0</v>
      </c>
      <c r="N28" s="160">
        <f t="shared" si="9"/>
        <v>0</v>
      </c>
      <c r="O28" s="160">
        <f t="shared" si="26"/>
        <v>0</v>
      </c>
      <c r="P28" s="269">
        <f t="shared" si="10"/>
        <v>0</v>
      </c>
      <c r="Q28" s="160">
        <f t="shared" si="11"/>
        <v>0</v>
      </c>
      <c r="R28" s="160">
        <f t="shared" si="12"/>
        <v>0</v>
      </c>
      <c r="S28" s="160">
        <f t="shared" si="27"/>
        <v>0</v>
      </c>
      <c r="T28" s="269">
        <f t="shared" si="13"/>
        <v>0</v>
      </c>
      <c r="U28" s="160">
        <f t="shared" si="14"/>
        <v>0</v>
      </c>
      <c r="V28" s="160">
        <f t="shared" si="15"/>
        <v>0</v>
      </c>
      <c r="W28" s="160">
        <f t="shared" si="27"/>
        <v>0</v>
      </c>
      <c r="X28" s="269">
        <f t="shared" si="16"/>
        <v>0</v>
      </c>
      <c r="Y28" s="160">
        <f t="shared" si="17"/>
        <v>0</v>
      </c>
      <c r="Z28" s="160">
        <f t="shared" si="18"/>
        <v>0</v>
      </c>
      <c r="AA28" s="160">
        <f t="shared" si="27"/>
        <v>0</v>
      </c>
      <c r="AB28" s="269">
        <f t="shared" si="19"/>
        <v>0</v>
      </c>
      <c r="AC28" s="160">
        <f t="shared" si="20"/>
        <v>0</v>
      </c>
      <c r="AD28" s="160">
        <f t="shared" si="21"/>
        <v>0</v>
      </c>
      <c r="AE28" s="160">
        <f t="shared" si="27"/>
        <v>0</v>
      </c>
      <c r="AF28" s="269">
        <f t="shared" si="22"/>
        <v>0</v>
      </c>
      <c r="AG28" s="160">
        <f t="shared" si="23"/>
        <v>0</v>
      </c>
      <c r="AH28" s="160">
        <f t="shared" si="24"/>
        <v>0</v>
      </c>
    </row>
    <row r="29" spans="1:34" ht="40.5">
      <c r="A29" s="5">
        <v>130</v>
      </c>
      <c r="B29" s="160" t="s">
        <v>80</v>
      </c>
      <c r="C29" s="160">
        <f t="shared" si="26"/>
        <v>0</v>
      </c>
      <c r="D29" s="269">
        <f t="shared" si="1"/>
        <v>0</v>
      </c>
      <c r="E29" s="160">
        <f t="shared" si="2"/>
        <v>0</v>
      </c>
      <c r="F29" s="160">
        <f t="shared" si="3"/>
        <v>0</v>
      </c>
      <c r="G29" s="160">
        <f t="shared" si="26"/>
        <v>0</v>
      </c>
      <c r="H29" s="269">
        <f t="shared" si="4"/>
        <v>0</v>
      </c>
      <c r="I29" s="160">
        <f t="shared" si="5"/>
        <v>0</v>
      </c>
      <c r="J29" s="160">
        <f t="shared" si="6"/>
        <v>0</v>
      </c>
      <c r="K29" s="160">
        <f t="shared" si="26"/>
        <v>0</v>
      </c>
      <c r="L29" s="269">
        <f t="shared" si="7"/>
        <v>0</v>
      </c>
      <c r="M29" s="160">
        <f t="shared" si="8"/>
        <v>0</v>
      </c>
      <c r="N29" s="160">
        <f t="shared" si="9"/>
        <v>0</v>
      </c>
      <c r="O29" s="160">
        <f t="shared" si="26"/>
        <v>0</v>
      </c>
      <c r="P29" s="269">
        <f t="shared" si="10"/>
        <v>0</v>
      </c>
      <c r="Q29" s="160">
        <f t="shared" si="11"/>
        <v>0</v>
      </c>
      <c r="R29" s="160">
        <f t="shared" si="12"/>
        <v>0</v>
      </c>
      <c r="S29" s="160">
        <f t="shared" si="27"/>
        <v>0</v>
      </c>
      <c r="T29" s="269">
        <f t="shared" si="13"/>
        <v>0</v>
      </c>
      <c r="U29" s="160">
        <f t="shared" si="14"/>
        <v>0</v>
      </c>
      <c r="V29" s="160">
        <f t="shared" si="15"/>
        <v>0</v>
      </c>
      <c r="W29" s="160">
        <f t="shared" si="27"/>
        <v>0</v>
      </c>
      <c r="X29" s="269">
        <f t="shared" si="16"/>
        <v>0</v>
      </c>
      <c r="Y29" s="160">
        <f t="shared" si="17"/>
        <v>0</v>
      </c>
      <c r="Z29" s="160">
        <f t="shared" si="18"/>
        <v>0</v>
      </c>
      <c r="AA29" s="160">
        <f t="shared" si="27"/>
        <v>0</v>
      </c>
      <c r="AB29" s="269">
        <f t="shared" si="19"/>
        <v>0</v>
      </c>
      <c r="AC29" s="160">
        <f t="shared" si="20"/>
        <v>0</v>
      </c>
      <c r="AD29" s="160">
        <f t="shared" si="21"/>
        <v>0</v>
      </c>
      <c r="AE29" s="160">
        <f t="shared" si="27"/>
        <v>0</v>
      </c>
      <c r="AF29" s="269">
        <f t="shared" si="22"/>
        <v>0</v>
      </c>
      <c r="AG29" s="160">
        <f t="shared" si="23"/>
        <v>0</v>
      </c>
      <c r="AH29" s="160">
        <f t="shared" si="24"/>
        <v>0</v>
      </c>
    </row>
    <row r="30" spans="1:34" ht="40.5">
      <c r="A30" s="5">
        <v>131</v>
      </c>
      <c r="B30" s="160" t="s">
        <v>137</v>
      </c>
      <c r="C30" s="160">
        <f t="shared" si="26"/>
        <v>0</v>
      </c>
      <c r="D30" s="269">
        <f t="shared" si="1"/>
        <v>0</v>
      </c>
      <c r="E30" s="160">
        <f t="shared" si="2"/>
        <v>0</v>
      </c>
      <c r="F30" s="160">
        <f t="shared" si="3"/>
        <v>0</v>
      </c>
      <c r="G30" s="160">
        <f t="shared" si="26"/>
        <v>0</v>
      </c>
      <c r="H30" s="269">
        <f t="shared" si="4"/>
        <v>0</v>
      </c>
      <c r="I30" s="160">
        <f t="shared" si="5"/>
        <v>0</v>
      </c>
      <c r="J30" s="160">
        <f t="shared" si="6"/>
        <v>0</v>
      </c>
      <c r="K30" s="160">
        <f t="shared" si="26"/>
        <v>0</v>
      </c>
      <c r="L30" s="269">
        <f t="shared" si="7"/>
        <v>0</v>
      </c>
      <c r="M30" s="160">
        <f t="shared" si="8"/>
        <v>0</v>
      </c>
      <c r="N30" s="160">
        <f t="shared" si="9"/>
        <v>0</v>
      </c>
      <c r="O30" s="160">
        <f t="shared" si="26"/>
        <v>0</v>
      </c>
      <c r="P30" s="269">
        <f t="shared" si="10"/>
        <v>0</v>
      </c>
      <c r="Q30" s="160">
        <f t="shared" si="11"/>
        <v>0</v>
      </c>
      <c r="R30" s="160">
        <f t="shared" si="12"/>
        <v>0</v>
      </c>
      <c r="S30" s="160">
        <f t="shared" si="27"/>
        <v>0</v>
      </c>
      <c r="T30" s="269">
        <f t="shared" si="13"/>
        <v>0</v>
      </c>
      <c r="U30" s="160">
        <f t="shared" si="14"/>
        <v>0</v>
      </c>
      <c r="V30" s="160">
        <f t="shared" si="15"/>
        <v>0</v>
      </c>
      <c r="W30" s="160">
        <f t="shared" si="27"/>
        <v>0</v>
      </c>
      <c r="X30" s="269">
        <f t="shared" si="16"/>
        <v>0</v>
      </c>
      <c r="Y30" s="160">
        <f t="shared" si="17"/>
        <v>0</v>
      </c>
      <c r="Z30" s="160">
        <f t="shared" si="18"/>
        <v>0</v>
      </c>
      <c r="AA30" s="160">
        <f t="shared" si="27"/>
        <v>0</v>
      </c>
      <c r="AB30" s="269">
        <f t="shared" si="19"/>
        <v>0</v>
      </c>
      <c r="AC30" s="160">
        <f t="shared" si="20"/>
        <v>0</v>
      </c>
      <c r="AD30" s="160">
        <f t="shared" si="21"/>
        <v>0</v>
      </c>
      <c r="AE30" s="160">
        <f t="shared" si="27"/>
        <v>0</v>
      </c>
      <c r="AF30" s="269">
        <f t="shared" si="22"/>
        <v>0</v>
      </c>
      <c r="AG30" s="160">
        <f t="shared" si="23"/>
        <v>0</v>
      </c>
      <c r="AH30" s="160">
        <f t="shared" si="24"/>
        <v>0</v>
      </c>
    </row>
    <row r="31" spans="1:34" ht="40.5">
      <c r="A31" s="5">
        <v>133</v>
      </c>
      <c r="B31" s="160" t="s">
        <v>81</v>
      </c>
      <c r="C31" s="160">
        <f t="shared" si="26"/>
        <v>0</v>
      </c>
      <c r="D31" s="269">
        <f t="shared" si="1"/>
        <v>0</v>
      </c>
      <c r="E31" s="160">
        <f t="shared" si="2"/>
        <v>0</v>
      </c>
      <c r="F31" s="160">
        <f t="shared" si="3"/>
        <v>0</v>
      </c>
      <c r="G31" s="160">
        <f t="shared" si="26"/>
        <v>0</v>
      </c>
      <c r="H31" s="269">
        <f t="shared" si="4"/>
        <v>0</v>
      </c>
      <c r="I31" s="160">
        <f t="shared" si="5"/>
        <v>0</v>
      </c>
      <c r="J31" s="160">
        <f t="shared" si="6"/>
        <v>0</v>
      </c>
      <c r="K31" s="160">
        <f t="shared" si="26"/>
        <v>0</v>
      </c>
      <c r="L31" s="269">
        <f t="shared" si="7"/>
        <v>0</v>
      </c>
      <c r="M31" s="160">
        <f t="shared" si="8"/>
        <v>0</v>
      </c>
      <c r="N31" s="160">
        <f t="shared" si="9"/>
        <v>0</v>
      </c>
      <c r="O31" s="160">
        <f t="shared" si="26"/>
        <v>0</v>
      </c>
      <c r="P31" s="269">
        <f t="shared" si="10"/>
        <v>0</v>
      </c>
      <c r="Q31" s="160">
        <f t="shared" si="11"/>
        <v>0</v>
      </c>
      <c r="R31" s="160">
        <f t="shared" si="12"/>
        <v>0</v>
      </c>
      <c r="S31" s="160">
        <f t="shared" si="27"/>
        <v>0</v>
      </c>
      <c r="T31" s="269">
        <f t="shared" si="13"/>
        <v>0</v>
      </c>
      <c r="U31" s="160">
        <f t="shared" si="14"/>
        <v>0</v>
      </c>
      <c r="V31" s="160">
        <f t="shared" si="15"/>
        <v>0</v>
      </c>
      <c r="W31" s="160">
        <f t="shared" si="27"/>
        <v>0</v>
      </c>
      <c r="X31" s="269">
        <f t="shared" si="16"/>
        <v>0</v>
      </c>
      <c r="Y31" s="160">
        <f t="shared" si="17"/>
        <v>0</v>
      </c>
      <c r="Z31" s="160">
        <f t="shared" si="18"/>
        <v>0</v>
      </c>
      <c r="AA31" s="160">
        <f t="shared" si="27"/>
        <v>0</v>
      </c>
      <c r="AB31" s="269">
        <f t="shared" si="19"/>
        <v>0</v>
      </c>
      <c r="AC31" s="160">
        <f t="shared" si="20"/>
        <v>0</v>
      </c>
      <c r="AD31" s="160">
        <f t="shared" si="21"/>
        <v>0</v>
      </c>
      <c r="AE31" s="160">
        <f t="shared" si="27"/>
        <v>0</v>
      </c>
      <c r="AF31" s="269">
        <f t="shared" si="22"/>
        <v>0</v>
      </c>
      <c r="AG31" s="160">
        <f t="shared" si="23"/>
        <v>0</v>
      </c>
      <c r="AH31" s="160">
        <f t="shared" si="24"/>
        <v>0</v>
      </c>
    </row>
    <row r="32" spans="1:34" ht="40.5">
      <c r="A32" s="5">
        <v>134</v>
      </c>
      <c r="B32" s="160" t="s">
        <v>82</v>
      </c>
      <c r="C32" s="160">
        <f t="shared" si="26"/>
        <v>0</v>
      </c>
      <c r="D32" s="269">
        <f t="shared" si="1"/>
        <v>0</v>
      </c>
      <c r="E32" s="160">
        <f t="shared" si="2"/>
        <v>0</v>
      </c>
      <c r="F32" s="160">
        <f t="shared" si="3"/>
        <v>0</v>
      </c>
      <c r="G32" s="160">
        <f t="shared" si="26"/>
        <v>0</v>
      </c>
      <c r="H32" s="269">
        <f t="shared" si="4"/>
        <v>0</v>
      </c>
      <c r="I32" s="160">
        <f t="shared" si="5"/>
        <v>0</v>
      </c>
      <c r="J32" s="160">
        <f t="shared" si="6"/>
        <v>0</v>
      </c>
      <c r="K32" s="160">
        <f t="shared" si="26"/>
        <v>0</v>
      </c>
      <c r="L32" s="269">
        <f t="shared" si="7"/>
        <v>0</v>
      </c>
      <c r="M32" s="160">
        <f t="shared" si="8"/>
        <v>0</v>
      </c>
      <c r="N32" s="160">
        <f t="shared" si="9"/>
        <v>0</v>
      </c>
      <c r="O32" s="160">
        <f t="shared" si="26"/>
        <v>0</v>
      </c>
      <c r="P32" s="269">
        <f t="shared" si="10"/>
        <v>0</v>
      </c>
      <c r="Q32" s="160">
        <f t="shared" si="11"/>
        <v>0</v>
      </c>
      <c r="R32" s="160">
        <f t="shared" si="12"/>
        <v>0</v>
      </c>
      <c r="S32" s="160">
        <f t="shared" si="27"/>
        <v>0</v>
      </c>
      <c r="T32" s="269">
        <f t="shared" si="13"/>
        <v>0</v>
      </c>
      <c r="U32" s="160">
        <f t="shared" si="14"/>
        <v>0</v>
      </c>
      <c r="V32" s="160">
        <f t="shared" si="15"/>
        <v>0</v>
      </c>
      <c r="W32" s="160">
        <f t="shared" si="27"/>
        <v>0</v>
      </c>
      <c r="X32" s="269">
        <f t="shared" si="16"/>
        <v>0</v>
      </c>
      <c r="Y32" s="160">
        <f t="shared" si="17"/>
        <v>0</v>
      </c>
      <c r="Z32" s="160">
        <f t="shared" si="18"/>
        <v>0</v>
      </c>
      <c r="AA32" s="160">
        <f t="shared" si="27"/>
        <v>0</v>
      </c>
      <c r="AB32" s="269">
        <f t="shared" si="19"/>
        <v>0</v>
      </c>
      <c r="AC32" s="160">
        <f t="shared" si="20"/>
        <v>0</v>
      </c>
      <c r="AD32" s="160">
        <f t="shared" si="21"/>
        <v>0</v>
      </c>
      <c r="AE32" s="160">
        <f t="shared" si="27"/>
        <v>0</v>
      </c>
      <c r="AF32" s="269">
        <f t="shared" si="22"/>
        <v>0</v>
      </c>
      <c r="AG32" s="160">
        <f t="shared" si="23"/>
        <v>0</v>
      </c>
      <c r="AH32" s="160">
        <f t="shared" si="24"/>
        <v>0</v>
      </c>
    </row>
    <row r="33" spans="1:34" ht="40.5">
      <c r="A33" s="5">
        <v>135</v>
      </c>
      <c r="B33" s="160" t="s">
        <v>922</v>
      </c>
      <c r="C33" s="160">
        <f t="shared" si="26"/>
        <v>0</v>
      </c>
      <c r="D33" s="269">
        <f t="shared" si="1"/>
        <v>0</v>
      </c>
      <c r="E33" s="160">
        <f t="shared" si="2"/>
        <v>0</v>
      </c>
      <c r="F33" s="160">
        <f t="shared" si="3"/>
        <v>0</v>
      </c>
      <c r="G33" s="160">
        <f t="shared" si="26"/>
        <v>0</v>
      </c>
      <c r="H33" s="269">
        <f t="shared" si="4"/>
        <v>0</v>
      </c>
      <c r="I33" s="160">
        <f t="shared" si="5"/>
        <v>0</v>
      </c>
      <c r="J33" s="160">
        <f t="shared" si="6"/>
        <v>0</v>
      </c>
      <c r="K33" s="160">
        <f t="shared" si="26"/>
        <v>0</v>
      </c>
      <c r="L33" s="269">
        <f t="shared" si="7"/>
        <v>0</v>
      </c>
      <c r="M33" s="160">
        <f t="shared" si="8"/>
        <v>0</v>
      </c>
      <c r="N33" s="160">
        <f t="shared" si="9"/>
        <v>0</v>
      </c>
      <c r="O33" s="160">
        <f t="shared" si="26"/>
        <v>0</v>
      </c>
      <c r="P33" s="269">
        <f t="shared" si="10"/>
        <v>0</v>
      </c>
      <c r="Q33" s="160">
        <f t="shared" si="11"/>
        <v>0</v>
      </c>
      <c r="R33" s="160">
        <f t="shared" si="12"/>
        <v>0</v>
      </c>
      <c r="S33" s="160">
        <f t="shared" si="27"/>
        <v>0</v>
      </c>
      <c r="T33" s="269">
        <f t="shared" si="13"/>
        <v>0</v>
      </c>
      <c r="U33" s="160">
        <f t="shared" si="14"/>
        <v>0</v>
      </c>
      <c r="V33" s="160">
        <f t="shared" si="15"/>
        <v>0</v>
      </c>
      <c r="W33" s="160">
        <f t="shared" si="27"/>
        <v>0</v>
      </c>
      <c r="X33" s="269">
        <f t="shared" si="16"/>
        <v>0</v>
      </c>
      <c r="Y33" s="160">
        <f t="shared" si="17"/>
        <v>0</v>
      </c>
      <c r="Z33" s="160">
        <f t="shared" si="18"/>
        <v>0</v>
      </c>
      <c r="AA33" s="160">
        <f t="shared" si="27"/>
        <v>0</v>
      </c>
      <c r="AB33" s="269">
        <f t="shared" si="19"/>
        <v>0</v>
      </c>
      <c r="AC33" s="160">
        <f t="shared" si="20"/>
        <v>0</v>
      </c>
      <c r="AD33" s="160">
        <f t="shared" si="21"/>
        <v>0</v>
      </c>
      <c r="AE33" s="160">
        <f t="shared" si="27"/>
        <v>0</v>
      </c>
      <c r="AF33" s="269">
        <f t="shared" si="22"/>
        <v>0</v>
      </c>
      <c r="AG33" s="160">
        <f t="shared" si="23"/>
        <v>0</v>
      </c>
      <c r="AH33" s="160">
        <f t="shared" si="24"/>
        <v>0</v>
      </c>
    </row>
    <row r="34" spans="1:34" ht="40.5">
      <c r="A34" s="5">
        <v>136</v>
      </c>
      <c r="B34" s="160" t="s">
        <v>138</v>
      </c>
      <c r="C34" s="160">
        <f t="shared" si="26"/>
        <v>0</v>
      </c>
      <c r="D34" s="269">
        <f t="shared" si="1"/>
        <v>0</v>
      </c>
      <c r="E34" s="160">
        <f t="shared" si="2"/>
        <v>0</v>
      </c>
      <c r="F34" s="160">
        <f t="shared" si="3"/>
        <v>0</v>
      </c>
      <c r="G34" s="160">
        <f t="shared" si="26"/>
        <v>0</v>
      </c>
      <c r="H34" s="269">
        <f t="shared" si="4"/>
        <v>0</v>
      </c>
      <c r="I34" s="160">
        <f t="shared" si="5"/>
        <v>0</v>
      </c>
      <c r="J34" s="160">
        <f t="shared" si="6"/>
        <v>0</v>
      </c>
      <c r="K34" s="160">
        <f t="shared" si="26"/>
        <v>0</v>
      </c>
      <c r="L34" s="269">
        <f t="shared" si="7"/>
        <v>0</v>
      </c>
      <c r="M34" s="160">
        <f t="shared" si="8"/>
        <v>0</v>
      </c>
      <c r="N34" s="160">
        <f t="shared" si="9"/>
        <v>0</v>
      </c>
      <c r="O34" s="160">
        <f t="shared" si="26"/>
        <v>0</v>
      </c>
      <c r="P34" s="269">
        <f t="shared" si="10"/>
        <v>0</v>
      </c>
      <c r="Q34" s="160">
        <f t="shared" si="11"/>
        <v>0</v>
      </c>
      <c r="R34" s="160">
        <f t="shared" si="12"/>
        <v>0</v>
      </c>
      <c r="S34" s="160">
        <f t="shared" si="27"/>
        <v>0</v>
      </c>
      <c r="T34" s="269">
        <f t="shared" si="13"/>
        <v>0</v>
      </c>
      <c r="U34" s="160">
        <f t="shared" si="14"/>
        <v>0</v>
      </c>
      <c r="V34" s="160">
        <f t="shared" si="15"/>
        <v>0</v>
      </c>
      <c r="W34" s="160">
        <f t="shared" si="27"/>
        <v>0</v>
      </c>
      <c r="X34" s="269">
        <f t="shared" si="16"/>
        <v>0</v>
      </c>
      <c r="Y34" s="160">
        <f t="shared" si="17"/>
        <v>0</v>
      </c>
      <c r="Z34" s="160">
        <f t="shared" si="18"/>
        <v>0</v>
      </c>
      <c r="AA34" s="160">
        <f t="shared" si="27"/>
        <v>0</v>
      </c>
      <c r="AB34" s="269">
        <f t="shared" si="19"/>
        <v>0</v>
      </c>
      <c r="AC34" s="160">
        <f t="shared" si="20"/>
        <v>0</v>
      </c>
      <c r="AD34" s="160">
        <f t="shared" si="21"/>
        <v>0</v>
      </c>
      <c r="AE34" s="160">
        <f t="shared" si="27"/>
        <v>0</v>
      </c>
      <c r="AF34" s="269">
        <f t="shared" si="22"/>
        <v>0</v>
      </c>
      <c r="AG34" s="160">
        <f t="shared" si="23"/>
        <v>0</v>
      </c>
      <c r="AH34" s="160">
        <f t="shared" si="24"/>
        <v>0</v>
      </c>
    </row>
    <row r="35" spans="1:34" ht="40.5">
      <c r="A35" s="5">
        <v>137</v>
      </c>
      <c r="B35" s="160" t="s">
        <v>209</v>
      </c>
      <c r="C35" s="160">
        <f t="shared" si="26"/>
        <v>0</v>
      </c>
      <c r="D35" s="269">
        <f t="shared" si="1"/>
        <v>0</v>
      </c>
      <c r="E35" s="160">
        <f t="shared" si="2"/>
        <v>0</v>
      </c>
      <c r="F35" s="160">
        <f t="shared" si="3"/>
        <v>0</v>
      </c>
      <c r="G35" s="160">
        <f t="shared" si="26"/>
        <v>0</v>
      </c>
      <c r="H35" s="269">
        <f t="shared" si="4"/>
        <v>0</v>
      </c>
      <c r="I35" s="160">
        <f t="shared" si="5"/>
        <v>0</v>
      </c>
      <c r="J35" s="160">
        <f t="shared" si="6"/>
        <v>0</v>
      </c>
      <c r="K35" s="160">
        <f t="shared" si="26"/>
        <v>0</v>
      </c>
      <c r="L35" s="269">
        <f t="shared" si="7"/>
        <v>0</v>
      </c>
      <c r="M35" s="160">
        <f t="shared" si="8"/>
        <v>0</v>
      </c>
      <c r="N35" s="160">
        <f t="shared" si="9"/>
        <v>0</v>
      </c>
      <c r="O35" s="160">
        <f t="shared" si="26"/>
        <v>0</v>
      </c>
      <c r="P35" s="269">
        <f t="shared" si="10"/>
        <v>0</v>
      </c>
      <c r="Q35" s="160">
        <f t="shared" si="11"/>
        <v>0</v>
      </c>
      <c r="R35" s="160">
        <f t="shared" si="12"/>
        <v>0</v>
      </c>
      <c r="S35" s="160">
        <f t="shared" si="27"/>
        <v>0</v>
      </c>
      <c r="T35" s="269">
        <f t="shared" si="13"/>
        <v>0</v>
      </c>
      <c r="U35" s="160">
        <f t="shared" si="14"/>
        <v>0</v>
      </c>
      <c r="V35" s="160">
        <f t="shared" si="15"/>
        <v>0</v>
      </c>
      <c r="W35" s="160">
        <f t="shared" si="27"/>
        <v>0</v>
      </c>
      <c r="X35" s="269">
        <f t="shared" si="16"/>
        <v>0</v>
      </c>
      <c r="Y35" s="160">
        <f t="shared" si="17"/>
        <v>0</v>
      </c>
      <c r="Z35" s="160">
        <f t="shared" si="18"/>
        <v>0</v>
      </c>
      <c r="AA35" s="160">
        <f t="shared" si="27"/>
        <v>0</v>
      </c>
      <c r="AB35" s="269">
        <f t="shared" si="19"/>
        <v>0</v>
      </c>
      <c r="AC35" s="160">
        <f t="shared" si="20"/>
        <v>0</v>
      </c>
      <c r="AD35" s="160">
        <f t="shared" si="21"/>
        <v>0</v>
      </c>
      <c r="AE35" s="160">
        <f t="shared" si="27"/>
        <v>0</v>
      </c>
      <c r="AF35" s="269">
        <f t="shared" si="22"/>
        <v>0</v>
      </c>
      <c r="AG35" s="160">
        <f t="shared" si="23"/>
        <v>0</v>
      </c>
      <c r="AH35" s="160">
        <f t="shared" si="24"/>
        <v>0</v>
      </c>
    </row>
    <row r="36" spans="1:34" ht="20.25">
      <c r="A36" s="5">
        <v>138</v>
      </c>
      <c r="B36" s="160" t="s">
        <v>83</v>
      </c>
      <c r="C36" s="160">
        <f t="shared" si="26"/>
        <v>0</v>
      </c>
      <c r="D36" s="269">
        <f t="shared" si="1"/>
        <v>0</v>
      </c>
      <c r="E36" s="160">
        <f t="shared" si="2"/>
        <v>0</v>
      </c>
      <c r="F36" s="160">
        <f t="shared" si="3"/>
        <v>0</v>
      </c>
      <c r="G36" s="160">
        <f t="shared" si="26"/>
        <v>0</v>
      </c>
      <c r="H36" s="269">
        <f t="shared" si="4"/>
        <v>0</v>
      </c>
      <c r="I36" s="160">
        <f t="shared" si="5"/>
        <v>0</v>
      </c>
      <c r="J36" s="160">
        <f t="shared" si="6"/>
        <v>0</v>
      </c>
      <c r="K36" s="160">
        <f t="shared" si="26"/>
        <v>0</v>
      </c>
      <c r="L36" s="269">
        <f t="shared" si="7"/>
        <v>0</v>
      </c>
      <c r="M36" s="160">
        <f t="shared" si="8"/>
        <v>0</v>
      </c>
      <c r="N36" s="160">
        <f t="shared" si="9"/>
        <v>0</v>
      </c>
      <c r="O36" s="160">
        <f t="shared" si="26"/>
        <v>0</v>
      </c>
      <c r="P36" s="269">
        <f t="shared" si="10"/>
        <v>0</v>
      </c>
      <c r="Q36" s="160">
        <f t="shared" si="11"/>
        <v>0</v>
      </c>
      <c r="R36" s="160">
        <f t="shared" si="12"/>
        <v>0</v>
      </c>
      <c r="S36" s="160">
        <f t="shared" si="27"/>
        <v>0</v>
      </c>
      <c r="T36" s="269">
        <f t="shared" si="13"/>
        <v>0</v>
      </c>
      <c r="U36" s="160">
        <f t="shared" si="14"/>
        <v>0</v>
      </c>
      <c r="V36" s="160">
        <f t="shared" si="15"/>
        <v>0</v>
      </c>
      <c r="W36" s="160">
        <f t="shared" si="27"/>
        <v>0</v>
      </c>
      <c r="X36" s="269">
        <f t="shared" si="16"/>
        <v>0</v>
      </c>
      <c r="Y36" s="160">
        <f t="shared" si="17"/>
        <v>0</v>
      </c>
      <c r="Z36" s="160">
        <f t="shared" si="18"/>
        <v>0</v>
      </c>
      <c r="AA36" s="160">
        <f t="shared" si="27"/>
        <v>0</v>
      </c>
      <c r="AB36" s="269">
        <f t="shared" si="19"/>
        <v>0</v>
      </c>
      <c r="AC36" s="160">
        <f t="shared" si="20"/>
        <v>0</v>
      </c>
      <c r="AD36" s="160">
        <f t="shared" si="21"/>
        <v>0</v>
      </c>
      <c r="AE36" s="160">
        <f t="shared" si="27"/>
        <v>0</v>
      </c>
      <c r="AF36" s="269">
        <f t="shared" si="22"/>
        <v>0</v>
      </c>
      <c r="AG36" s="160">
        <f t="shared" si="23"/>
        <v>0</v>
      </c>
      <c r="AH36" s="160">
        <f t="shared" si="24"/>
        <v>0</v>
      </c>
    </row>
    <row r="37" spans="1:34" ht="40.5">
      <c r="A37" s="5">
        <v>139</v>
      </c>
      <c r="B37" s="160" t="s">
        <v>210</v>
      </c>
      <c r="C37" s="160">
        <f t="shared" si="26"/>
        <v>0</v>
      </c>
      <c r="D37" s="269">
        <f t="shared" si="1"/>
        <v>0</v>
      </c>
      <c r="E37" s="160">
        <f t="shared" si="2"/>
        <v>0</v>
      </c>
      <c r="F37" s="160">
        <f t="shared" si="3"/>
        <v>0</v>
      </c>
      <c r="G37" s="160">
        <f t="shared" si="26"/>
        <v>0</v>
      </c>
      <c r="H37" s="269">
        <f t="shared" si="4"/>
        <v>0</v>
      </c>
      <c r="I37" s="160">
        <f t="shared" si="5"/>
        <v>0</v>
      </c>
      <c r="J37" s="160">
        <f t="shared" si="6"/>
        <v>0</v>
      </c>
      <c r="K37" s="160">
        <f t="shared" si="26"/>
        <v>0</v>
      </c>
      <c r="L37" s="269">
        <f t="shared" si="7"/>
        <v>0</v>
      </c>
      <c r="M37" s="160">
        <f t="shared" si="8"/>
        <v>0</v>
      </c>
      <c r="N37" s="160">
        <f t="shared" si="9"/>
        <v>0</v>
      </c>
      <c r="O37" s="160">
        <f t="shared" si="26"/>
        <v>0</v>
      </c>
      <c r="P37" s="269">
        <f t="shared" si="10"/>
        <v>0</v>
      </c>
      <c r="Q37" s="160">
        <f t="shared" si="11"/>
        <v>0</v>
      </c>
      <c r="R37" s="160">
        <f t="shared" si="12"/>
        <v>0</v>
      </c>
      <c r="S37" s="160">
        <f t="shared" si="27"/>
        <v>0</v>
      </c>
      <c r="T37" s="269">
        <f t="shared" si="13"/>
        <v>0</v>
      </c>
      <c r="U37" s="160">
        <f t="shared" si="14"/>
        <v>0</v>
      </c>
      <c r="V37" s="160">
        <f t="shared" si="15"/>
        <v>0</v>
      </c>
      <c r="W37" s="160">
        <f t="shared" si="27"/>
        <v>0</v>
      </c>
      <c r="X37" s="269">
        <f t="shared" si="16"/>
        <v>0</v>
      </c>
      <c r="Y37" s="160">
        <f t="shared" si="17"/>
        <v>0</v>
      </c>
      <c r="Z37" s="160">
        <f t="shared" si="18"/>
        <v>0</v>
      </c>
      <c r="AA37" s="160">
        <f t="shared" si="27"/>
        <v>0</v>
      </c>
      <c r="AB37" s="269">
        <f t="shared" si="19"/>
        <v>0</v>
      </c>
      <c r="AC37" s="160">
        <f t="shared" si="20"/>
        <v>0</v>
      </c>
      <c r="AD37" s="160">
        <f t="shared" si="21"/>
        <v>0</v>
      </c>
      <c r="AE37" s="160">
        <f t="shared" si="27"/>
        <v>0</v>
      </c>
      <c r="AF37" s="269">
        <f t="shared" si="22"/>
        <v>0</v>
      </c>
      <c r="AG37" s="160">
        <f t="shared" si="23"/>
        <v>0</v>
      </c>
      <c r="AH37" s="160">
        <f t="shared" si="24"/>
        <v>0</v>
      </c>
    </row>
    <row r="38" spans="1:34" ht="40.5">
      <c r="A38" s="5">
        <v>140</v>
      </c>
      <c r="B38" s="160" t="s">
        <v>84</v>
      </c>
      <c r="C38" s="160">
        <f t="shared" si="26"/>
        <v>0</v>
      </c>
      <c r="D38" s="269">
        <f t="shared" si="1"/>
        <v>0</v>
      </c>
      <c r="E38" s="160">
        <f t="shared" si="2"/>
        <v>0</v>
      </c>
      <c r="F38" s="160">
        <f t="shared" si="3"/>
        <v>0</v>
      </c>
      <c r="G38" s="160">
        <f t="shared" si="26"/>
        <v>0</v>
      </c>
      <c r="H38" s="269">
        <f t="shared" si="4"/>
        <v>0</v>
      </c>
      <c r="I38" s="160">
        <f t="shared" si="5"/>
        <v>0</v>
      </c>
      <c r="J38" s="160">
        <f t="shared" si="6"/>
        <v>0</v>
      </c>
      <c r="K38" s="160">
        <f t="shared" si="26"/>
        <v>0</v>
      </c>
      <c r="L38" s="269">
        <f t="shared" si="7"/>
        <v>0</v>
      </c>
      <c r="M38" s="160">
        <f t="shared" si="8"/>
        <v>0</v>
      </c>
      <c r="N38" s="160">
        <f t="shared" si="9"/>
        <v>0</v>
      </c>
      <c r="O38" s="160">
        <f t="shared" si="26"/>
        <v>0</v>
      </c>
      <c r="P38" s="269">
        <f t="shared" si="10"/>
        <v>0</v>
      </c>
      <c r="Q38" s="160">
        <f t="shared" si="11"/>
        <v>0</v>
      </c>
      <c r="R38" s="160">
        <f t="shared" si="12"/>
        <v>0</v>
      </c>
      <c r="S38" s="160">
        <f t="shared" si="27"/>
        <v>0</v>
      </c>
      <c r="T38" s="269">
        <f t="shared" si="13"/>
        <v>0</v>
      </c>
      <c r="U38" s="160">
        <f t="shared" si="14"/>
        <v>0</v>
      </c>
      <c r="V38" s="160">
        <f t="shared" si="15"/>
        <v>0</v>
      </c>
      <c r="W38" s="160">
        <f t="shared" si="27"/>
        <v>0</v>
      </c>
      <c r="X38" s="269">
        <f t="shared" si="16"/>
        <v>0</v>
      </c>
      <c r="Y38" s="160">
        <f t="shared" si="17"/>
        <v>0</v>
      </c>
      <c r="Z38" s="160">
        <f t="shared" si="18"/>
        <v>0</v>
      </c>
      <c r="AA38" s="160">
        <f t="shared" si="27"/>
        <v>0</v>
      </c>
      <c r="AB38" s="269">
        <f t="shared" si="19"/>
        <v>0</v>
      </c>
      <c r="AC38" s="160">
        <f t="shared" si="20"/>
        <v>0</v>
      </c>
      <c r="AD38" s="160">
        <f t="shared" si="21"/>
        <v>0</v>
      </c>
      <c r="AE38" s="160">
        <f t="shared" si="27"/>
        <v>0</v>
      </c>
      <c r="AF38" s="269">
        <f t="shared" si="22"/>
        <v>0</v>
      </c>
      <c r="AG38" s="160">
        <f t="shared" si="23"/>
        <v>0</v>
      </c>
      <c r="AH38" s="160">
        <f t="shared" si="24"/>
        <v>0</v>
      </c>
    </row>
    <row r="39" spans="1:34" ht="40.5">
      <c r="A39" s="5">
        <v>141</v>
      </c>
      <c r="B39" s="160" t="s">
        <v>211</v>
      </c>
      <c r="C39" s="160">
        <f t="shared" si="26"/>
        <v>0</v>
      </c>
      <c r="D39" s="269">
        <f t="shared" si="1"/>
        <v>0</v>
      </c>
      <c r="E39" s="160">
        <f t="shared" si="2"/>
        <v>0</v>
      </c>
      <c r="F39" s="160">
        <f t="shared" si="3"/>
        <v>0</v>
      </c>
      <c r="G39" s="160">
        <f t="shared" si="26"/>
        <v>0</v>
      </c>
      <c r="H39" s="269">
        <f t="shared" si="4"/>
        <v>0</v>
      </c>
      <c r="I39" s="160">
        <f t="shared" si="5"/>
        <v>0</v>
      </c>
      <c r="J39" s="160">
        <f t="shared" si="6"/>
        <v>0</v>
      </c>
      <c r="K39" s="160">
        <f t="shared" si="26"/>
        <v>0</v>
      </c>
      <c r="L39" s="269">
        <f t="shared" si="7"/>
        <v>0</v>
      </c>
      <c r="M39" s="160">
        <f t="shared" si="8"/>
        <v>0</v>
      </c>
      <c r="N39" s="160">
        <f t="shared" si="9"/>
        <v>0</v>
      </c>
      <c r="O39" s="160">
        <f t="shared" si="26"/>
        <v>0</v>
      </c>
      <c r="P39" s="269">
        <f t="shared" si="10"/>
        <v>0</v>
      </c>
      <c r="Q39" s="160">
        <f t="shared" si="11"/>
        <v>0</v>
      </c>
      <c r="R39" s="160">
        <f t="shared" si="12"/>
        <v>0</v>
      </c>
      <c r="S39" s="160">
        <f t="shared" si="27"/>
        <v>0</v>
      </c>
      <c r="T39" s="269">
        <f t="shared" si="13"/>
        <v>0</v>
      </c>
      <c r="U39" s="160">
        <f t="shared" si="14"/>
        <v>0</v>
      </c>
      <c r="V39" s="160">
        <f t="shared" si="15"/>
        <v>0</v>
      </c>
      <c r="W39" s="160">
        <f t="shared" si="27"/>
        <v>0</v>
      </c>
      <c r="X39" s="269">
        <f t="shared" si="16"/>
        <v>0</v>
      </c>
      <c r="Y39" s="160">
        <f t="shared" si="17"/>
        <v>0</v>
      </c>
      <c r="Z39" s="160">
        <f t="shared" si="18"/>
        <v>0</v>
      </c>
      <c r="AA39" s="160">
        <f t="shared" si="27"/>
        <v>0</v>
      </c>
      <c r="AB39" s="269">
        <f t="shared" si="19"/>
        <v>0</v>
      </c>
      <c r="AC39" s="160">
        <f t="shared" si="20"/>
        <v>0</v>
      </c>
      <c r="AD39" s="160">
        <f t="shared" si="21"/>
        <v>0</v>
      </c>
      <c r="AE39" s="160">
        <f t="shared" si="27"/>
        <v>0</v>
      </c>
      <c r="AF39" s="269">
        <f t="shared" si="22"/>
        <v>0</v>
      </c>
      <c r="AG39" s="160">
        <f t="shared" si="23"/>
        <v>0</v>
      </c>
      <c r="AH39" s="160">
        <f t="shared" si="24"/>
        <v>0</v>
      </c>
    </row>
    <row r="40" spans="1:34" ht="20.25">
      <c r="A40" s="5">
        <v>142</v>
      </c>
      <c r="B40" s="160" t="s">
        <v>85</v>
      </c>
      <c r="C40" s="160">
        <f t="shared" si="26"/>
        <v>0</v>
      </c>
      <c r="D40" s="269">
        <f t="shared" si="1"/>
        <v>0</v>
      </c>
      <c r="E40" s="160">
        <f t="shared" si="2"/>
        <v>0</v>
      </c>
      <c r="F40" s="160">
        <f t="shared" si="3"/>
        <v>0</v>
      </c>
      <c r="G40" s="160">
        <f t="shared" si="26"/>
        <v>0</v>
      </c>
      <c r="H40" s="269">
        <f t="shared" si="4"/>
        <v>0</v>
      </c>
      <c r="I40" s="160">
        <f t="shared" si="5"/>
        <v>0</v>
      </c>
      <c r="J40" s="160">
        <f t="shared" si="6"/>
        <v>0</v>
      </c>
      <c r="K40" s="160">
        <f t="shared" si="26"/>
        <v>0</v>
      </c>
      <c r="L40" s="269">
        <f t="shared" si="7"/>
        <v>0</v>
      </c>
      <c r="M40" s="160">
        <f t="shared" si="8"/>
        <v>0</v>
      </c>
      <c r="N40" s="160">
        <f t="shared" si="9"/>
        <v>0</v>
      </c>
      <c r="O40" s="160">
        <f t="shared" si="26"/>
        <v>0</v>
      </c>
      <c r="P40" s="269">
        <f t="shared" si="10"/>
        <v>0</v>
      </c>
      <c r="Q40" s="160">
        <f t="shared" si="11"/>
        <v>0</v>
      </c>
      <c r="R40" s="160">
        <f t="shared" si="12"/>
        <v>0</v>
      </c>
      <c r="S40" s="160">
        <f t="shared" si="27"/>
        <v>0</v>
      </c>
      <c r="T40" s="269">
        <f t="shared" si="13"/>
        <v>0</v>
      </c>
      <c r="U40" s="160">
        <f t="shared" si="14"/>
        <v>0</v>
      </c>
      <c r="V40" s="160">
        <f t="shared" si="15"/>
        <v>0</v>
      </c>
      <c r="W40" s="160">
        <f t="shared" si="27"/>
        <v>0</v>
      </c>
      <c r="X40" s="269">
        <f t="shared" si="16"/>
        <v>0</v>
      </c>
      <c r="Y40" s="160">
        <f t="shared" si="17"/>
        <v>0</v>
      </c>
      <c r="Z40" s="160">
        <f t="shared" si="18"/>
        <v>0</v>
      </c>
      <c r="AA40" s="160">
        <f t="shared" si="27"/>
        <v>0</v>
      </c>
      <c r="AB40" s="269">
        <f t="shared" si="19"/>
        <v>0</v>
      </c>
      <c r="AC40" s="160">
        <f t="shared" si="20"/>
        <v>0</v>
      </c>
      <c r="AD40" s="160">
        <f t="shared" si="21"/>
        <v>0</v>
      </c>
      <c r="AE40" s="160">
        <f t="shared" si="27"/>
        <v>0</v>
      </c>
      <c r="AF40" s="269">
        <f t="shared" si="22"/>
        <v>0</v>
      </c>
      <c r="AG40" s="160">
        <f t="shared" si="23"/>
        <v>0</v>
      </c>
      <c r="AH40" s="160">
        <f t="shared" si="24"/>
        <v>0</v>
      </c>
    </row>
    <row r="41" spans="1:34" ht="20.25">
      <c r="A41" s="5">
        <v>143</v>
      </c>
      <c r="B41" s="160" t="s">
        <v>86</v>
      </c>
      <c r="C41" s="160">
        <f t="shared" si="26"/>
        <v>0</v>
      </c>
      <c r="D41" s="269">
        <f t="shared" si="1"/>
        <v>0</v>
      </c>
      <c r="E41" s="160">
        <f t="shared" si="2"/>
        <v>0</v>
      </c>
      <c r="F41" s="160">
        <f t="shared" si="3"/>
        <v>0</v>
      </c>
      <c r="G41" s="160">
        <f t="shared" si="26"/>
        <v>0</v>
      </c>
      <c r="H41" s="269">
        <f t="shared" si="4"/>
        <v>0</v>
      </c>
      <c r="I41" s="160">
        <f t="shared" si="5"/>
        <v>0</v>
      </c>
      <c r="J41" s="160">
        <f t="shared" si="6"/>
        <v>0</v>
      </c>
      <c r="K41" s="160">
        <f t="shared" si="26"/>
        <v>0</v>
      </c>
      <c r="L41" s="269">
        <f t="shared" si="7"/>
        <v>0</v>
      </c>
      <c r="M41" s="160">
        <f t="shared" si="8"/>
        <v>0</v>
      </c>
      <c r="N41" s="160">
        <f t="shared" si="9"/>
        <v>0</v>
      </c>
      <c r="O41" s="160">
        <f t="shared" si="26"/>
        <v>0</v>
      </c>
      <c r="P41" s="269">
        <f t="shared" si="10"/>
        <v>0</v>
      </c>
      <c r="Q41" s="160">
        <f t="shared" si="11"/>
        <v>0</v>
      </c>
      <c r="R41" s="160">
        <f t="shared" si="12"/>
        <v>0</v>
      </c>
      <c r="S41" s="160">
        <f t="shared" si="27"/>
        <v>0</v>
      </c>
      <c r="T41" s="269">
        <f t="shared" si="13"/>
        <v>0</v>
      </c>
      <c r="U41" s="160">
        <f t="shared" si="14"/>
        <v>0</v>
      </c>
      <c r="V41" s="160">
        <f t="shared" si="15"/>
        <v>0</v>
      </c>
      <c r="W41" s="160">
        <f t="shared" si="27"/>
        <v>0</v>
      </c>
      <c r="X41" s="269">
        <f t="shared" si="16"/>
        <v>0</v>
      </c>
      <c r="Y41" s="160">
        <f t="shared" si="17"/>
        <v>0</v>
      </c>
      <c r="Z41" s="160">
        <f t="shared" si="18"/>
        <v>0</v>
      </c>
      <c r="AA41" s="160">
        <f t="shared" si="27"/>
        <v>0</v>
      </c>
      <c r="AB41" s="269">
        <f t="shared" si="19"/>
        <v>0</v>
      </c>
      <c r="AC41" s="160">
        <f t="shared" si="20"/>
        <v>0</v>
      </c>
      <c r="AD41" s="160">
        <f t="shared" si="21"/>
        <v>0</v>
      </c>
      <c r="AE41" s="160">
        <f t="shared" si="27"/>
        <v>0</v>
      </c>
      <c r="AF41" s="269">
        <f t="shared" si="22"/>
        <v>0</v>
      </c>
      <c r="AG41" s="160">
        <f t="shared" si="23"/>
        <v>0</v>
      </c>
      <c r="AH41" s="160">
        <f t="shared" si="24"/>
        <v>0</v>
      </c>
    </row>
    <row r="42" spans="1:34" ht="40.5">
      <c r="A42" s="5" t="s">
        <v>716</v>
      </c>
      <c r="B42" s="160" t="s">
        <v>212</v>
      </c>
      <c r="C42" s="160">
        <f t="shared" si="26"/>
        <v>0</v>
      </c>
      <c r="D42" s="269">
        <f t="shared" si="1"/>
        <v>0</v>
      </c>
      <c r="E42" s="160">
        <f t="shared" si="2"/>
        <v>0</v>
      </c>
      <c r="F42" s="160">
        <f t="shared" si="3"/>
        <v>0</v>
      </c>
      <c r="G42" s="160">
        <f t="shared" si="26"/>
        <v>0</v>
      </c>
      <c r="H42" s="269">
        <f t="shared" si="4"/>
        <v>0</v>
      </c>
      <c r="I42" s="160">
        <f t="shared" si="5"/>
        <v>0</v>
      </c>
      <c r="J42" s="160">
        <f t="shared" si="6"/>
        <v>0</v>
      </c>
      <c r="K42" s="160">
        <f t="shared" si="26"/>
        <v>0</v>
      </c>
      <c r="L42" s="269">
        <f t="shared" si="7"/>
        <v>0</v>
      </c>
      <c r="M42" s="160">
        <f t="shared" si="8"/>
        <v>0</v>
      </c>
      <c r="N42" s="160">
        <f t="shared" si="9"/>
        <v>0</v>
      </c>
      <c r="O42" s="160">
        <f t="shared" si="26"/>
        <v>0</v>
      </c>
      <c r="P42" s="269">
        <f t="shared" si="10"/>
        <v>0</v>
      </c>
      <c r="Q42" s="160">
        <f t="shared" si="11"/>
        <v>0</v>
      </c>
      <c r="R42" s="160">
        <f t="shared" si="12"/>
        <v>0</v>
      </c>
      <c r="S42" s="160">
        <f t="shared" si="27"/>
        <v>0</v>
      </c>
      <c r="T42" s="269">
        <f t="shared" si="13"/>
        <v>0</v>
      </c>
      <c r="U42" s="160">
        <f t="shared" si="14"/>
        <v>0</v>
      </c>
      <c r="V42" s="160">
        <f t="shared" si="15"/>
        <v>0</v>
      </c>
      <c r="W42" s="160">
        <f t="shared" si="27"/>
        <v>0</v>
      </c>
      <c r="X42" s="269">
        <f t="shared" si="16"/>
        <v>0</v>
      </c>
      <c r="Y42" s="160">
        <f t="shared" si="17"/>
        <v>0</v>
      </c>
      <c r="Z42" s="160">
        <f t="shared" si="18"/>
        <v>0</v>
      </c>
      <c r="AA42" s="160">
        <f t="shared" si="27"/>
        <v>0</v>
      </c>
      <c r="AB42" s="269">
        <f t="shared" si="19"/>
        <v>0</v>
      </c>
      <c r="AC42" s="160">
        <f t="shared" si="20"/>
        <v>0</v>
      </c>
      <c r="AD42" s="160">
        <f t="shared" si="21"/>
        <v>0</v>
      </c>
      <c r="AE42" s="160">
        <f t="shared" si="27"/>
        <v>0</v>
      </c>
      <c r="AF42" s="269">
        <f t="shared" si="22"/>
        <v>0</v>
      </c>
      <c r="AG42" s="160">
        <f t="shared" si="23"/>
        <v>0</v>
      </c>
      <c r="AH42" s="160">
        <f t="shared" si="24"/>
        <v>0</v>
      </c>
    </row>
    <row r="43" spans="1:34" ht="60.75">
      <c r="A43" s="5" t="s">
        <v>221</v>
      </c>
      <c r="B43" s="160" t="s">
        <v>213</v>
      </c>
      <c r="C43" s="160">
        <f t="shared" si="26"/>
        <v>0</v>
      </c>
      <c r="D43" s="269">
        <f t="shared" si="1"/>
        <v>0</v>
      </c>
      <c r="E43" s="160">
        <f t="shared" si="2"/>
        <v>0</v>
      </c>
      <c r="F43" s="160">
        <f t="shared" si="3"/>
        <v>0</v>
      </c>
      <c r="G43" s="160">
        <f t="shared" si="26"/>
        <v>0</v>
      </c>
      <c r="H43" s="269">
        <f t="shared" si="4"/>
        <v>0</v>
      </c>
      <c r="I43" s="160">
        <f t="shared" si="5"/>
        <v>0</v>
      </c>
      <c r="J43" s="160">
        <f t="shared" si="6"/>
        <v>0</v>
      </c>
      <c r="K43" s="160">
        <f t="shared" si="26"/>
        <v>0</v>
      </c>
      <c r="L43" s="269">
        <f t="shared" si="7"/>
        <v>0</v>
      </c>
      <c r="M43" s="160">
        <f t="shared" si="8"/>
        <v>0</v>
      </c>
      <c r="N43" s="160">
        <f t="shared" si="9"/>
        <v>0</v>
      </c>
      <c r="O43" s="160">
        <f t="shared" si="26"/>
        <v>0</v>
      </c>
      <c r="P43" s="269">
        <f t="shared" si="10"/>
        <v>0</v>
      </c>
      <c r="Q43" s="160">
        <f t="shared" si="11"/>
        <v>0</v>
      </c>
      <c r="R43" s="160">
        <f t="shared" si="12"/>
        <v>0</v>
      </c>
      <c r="S43" s="160">
        <f t="shared" si="27"/>
        <v>0</v>
      </c>
      <c r="T43" s="269">
        <f t="shared" si="13"/>
        <v>0</v>
      </c>
      <c r="U43" s="160">
        <f t="shared" si="14"/>
        <v>0</v>
      </c>
      <c r="V43" s="160">
        <f t="shared" si="15"/>
        <v>0</v>
      </c>
      <c r="W43" s="160">
        <f t="shared" si="27"/>
        <v>0</v>
      </c>
      <c r="X43" s="269">
        <f t="shared" si="16"/>
        <v>0</v>
      </c>
      <c r="Y43" s="160">
        <f t="shared" si="17"/>
        <v>0</v>
      </c>
      <c r="Z43" s="160">
        <f t="shared" si="18"/>
        <v>0</v>
      </c>
      <c r="AA43" s="160">
        <f t="shared" si="27"/>
        <v>0</v>
      </c>
      <c r="AB43" s="269">
        <f t="shared" si="19"/>
        <v>0</v>
      </c>
      <c r="AC43" s="160">
        <f t="shared" si="20"/>
        <v>0</v>
      </c>
      <c r="AD43" s="160">
        <f t="shared" si="21"/>
        <v>0</v>
      </c>
      <c r="AE43" s="160">
        <f t="shared" si="27"/>
        <v>0</v>
      </c>
      <c r="AF43" s="269">
        <f t="shared" si="22"/>
        <v>0</v>
      </c>
      <c r="AG43" s="160">
        <f t="shared" si="23"/>
        <v>0</v>
      </c>
      <c r="AH43" s="160">
        <f t="shared" si="24"/>
        <v>0</v>
      </c>
    </row>
    <row r="44" spans="1:34" ht="40.5">
      <c r="A44" s="5">
        <v>969</v>
      </c>
      <c r="B44" s="160" t="s">
        <v>87</v>
      </c>
      <c r="C44" s="160">
        <f t="shared" si="26"/>
        <v>0</v>
      </c>
      <c r="D44" s="269">
        <f t="shared" si="1"/>
        <v>0</v>
      </c>
      <c r="E44" s="160">
        <f t="shared" si="2"/>
        <v>0</v>
      </c>
      <c r="F44" s="160">
        <f t="shared" si="3"/>
        <v>0</v>
      </c>
      <c r="G44" s="160">
        <f t="shared" si="26"/>
        <v>0</v>
      </c>
      <c r="H44" s="269">
        <f t="shared" si="4"/>
        <v>0</v>
      </c>
      <c r="I44" s="160">
        <f t="shared" si="5"/>
        <v>0</v>
      </c>
      <c r="J44" s="160">
        <f t="shared" si="6"/>
        <v>0</v>
      </c>
      <c r="K44" s="160">
        <f t="shared" si="26"/>
        <v>0</v>
      </c>
      <c r="L44" s="269">
        <f t="shared" si="7"/>
        <v>0</v>
      </c>
      <c r="M44" s="160">
        <f t="shared" si="8"/>
        <v>0</v>
      </c>
      <c r="N44" s="160">
        <f t="shared" si="9"/>
        <v>0</v>
      </c>
      <c r="O44" s="160">
        <f t="shared" si="26"/>
        <v>0</v>
      </c>
      <c r="P44" s="269">
        <f t="shared" si="10"/>
        <v>0</v>
      </c>
      <c r="Q44" s="160">
        <f t="shared" si="11"/>
        <v>0</v>
      </c>
      <c r="R44" s="160">
        <f t="shared" si="12"/>
        <v>0</v>
      </c>
      <c r="S44" s="160">
        <f t="shared" si="27"/>
        <v>0</v>
      </c>
      <c r="T44" s="269">
        <f t="shared" si="13"/>
        <v>0</v>
      </c>
      <c r="U44" s="160">
        <f t="shared" si="14"/>
        <v>0</v>
      </c>
      <c r="V44" s="160">
        <f t="shared" si="15"/>
        <v>0</v>
      </c>
      <c r="W44" s="160">
        <f t="shared" si="27"/>
        <v>0</v>
      </c>
      <c r="X44" s="269">
        <f t="shared" si="16"/>
        <v>0</v>
      </c>
      <c r="Y44" s="160">
        <f t="shared" si="17"/>
        <v>0</v>
      </c>
      <c r="Z44" s="160">
        <f t="shared" si="18"/>
        <v>0</v>
      </c>
      <c r="AA44" s="160">
        <f t="shared" si="27"/>
        <v>0</v>
      </c>
      <c r="AB44" s="269">
        <f t="shared" si="19"/>
        <v>0</v>
      </c>
      <c r="AC44" s="160">
        <f t="shared" si="20"/>
        <v>0</v>
      </c>
      <c r="AD44" s="160">
        <f t="shared" si="21"/>
        <v>0</v>
      </c>
      <c r="AE44" s="160">
        <f t="shared" si="27"/>
        <v>0</v>
      </c>
      <c r="AF44" s="269">
        <f t="shared" si="22"/>
        <v>0</v>
      </c>
      <c r="AG44" s="160">
        <f t="shared" si="23"/>
        <v>0</v>
      </c>
      <c r="AH44" s="160">
        <f t="shared" si="24"/>
        <v>0</v>
      </c>
    </row>
    <row r="45" spans="1:34" ht="20.25">
      <c r="A45" s="5"/>
      <c r="B45" s="270" t="s">
        <v>935</v>
      </c>
      <c r="C45" s="160">
        <f>SUM(C2:C44)</f>
        <v>0</v>
      </c>
      <c r="D45" s="269">
        <f t="shared" ref="D45:AH45" si="28">SUM(D2:D44)</f>
        <v>0</v>
      </c>
      <c r="E45" s="160">
        <f t="shared" si="28"/>
        <v>0</v>
      </c>
      <c r="F45" s="160">
        <f t="shared" si="28"/>
        <v>0</v>
      </c>
      <c r="G45" s="160">
        <f t="shared" si="28"/>
        <v>0</v>
      </c>
      <c r="H45" s="269">
        <f t="shared" si="28"/>
        <v>0</v>
      </c>
      <c r="I45" s="160">
        <f t="shared" si="28"/>
        <v>0</v>
      </c>
      <c r="J45" s="160">
        <f t="shared" si="28"/>
        <v>0</v>
      </c>
      <c r="K45" s="160">
        <f t="shared" si="28"/>
        <v>0</v>
      </c>
      <c r="L45" s="269">
        <f t="shared" si="28"/>
        <v>0</v>
      </c>
      <c r="M45" s="160">
        <f t="shared" si="28"/>
        <v>0</v>
      </c>
      <c r="N45" s="160">
        <f t="shared" si="28"/>
        <v>0</v>
      </c>
      <c r="O45" s="160">
        <f t="shared" si="28"/>
        <v>3</v>
      </c>
      <c r="P45" s="269">
        <f t="shared" si="28"/>
        <v>0</v>
      </c>
      <c r="Q45" s="160">
        <f t="shared" si="28"/>
        <v>2</v>
      </c>
      <c r="R45" s="160">
        <f t="shared" si="28"/>
        <v>1</v>
      </c>
      <c r="S45" s="160">
        <f t="shared" si="28"/>
        <v>1</v>
      </c>
      <c r="T45" s="269">
        <f t="shared" si="28"/>
        <v>0</v>
      </c>
      <c r="U45" s="160">
        <f t="shared" si="28"/>
        <v>1</v>
      </c>
      <c r="V45" s="160">
        <f t="shared" si="28"/>
        <v>0</v>
      </c>
      <c r="W45" s="160">
        <f t="shared" si="28"/>
        <v>1</v>
      </c>
      <c r="X45" s="269">
        <f t="shared" si="28"/>
        <v>0</v>
      </c>
      <c r="Y45" s="160">
        <f t="shared" si="28"/>
        <v>1</v>
      </c>
      <c r="Z45" s="160">
        <f t="shared" si="28"/>
        <v>0</v>
      </c>
      <c r="AA45" s="160">
        <f t="shared" si="28"/>
        <v>1</v>
      </c>
      <c r="AB45" s="269">
        <f t="shared" si="28"/>
        <v>0</v>
      </c>
      <c r="AC45" s="160">
        <f t="shared" si="28"/>
        <v>1</v>
      </c>
      <c r="AD45" s="160">
        <f t="shared" si="28"/>
        <v>0</v>
      </c>
      <c r="AE45" s="160">
        <f t="shared" si="28"/>
        <v>0</v>
      </c>
      <c r="AF45" s="269">
        <f t="shared" si="28"/>
        <v>0</v>
      </c>
      <c r="AG45" s="160">
        <f t="shared" si="28"/>
        <v>0</v>
      </c>
      <c r="AH45" s="160">
        <f t="shared" si="28"/>
        <v>0</v>
      </c>
    </row>
    <row r="46" spans="1:34" ht="20.25">
      <c r="B46" s="278" t="s">
        <v>950</v>
      </c>
      <c r="C46" s="279">
        <f>D$45+H$45+L$45+P$45+T$45+X$45+AB$45+AF$45</f>
        <v>0</v>
      </c>
    </row>
    <row r="47" spans="1:34" ht="20.25">
      <c r="B47" s="278" t="s">
        <v>951</v>
      </c>
      <c r="C47" s="279">
        <f>E$45+I$45+M$45+Q$45+U$45+Y$45+AC$45+AG$45</f>
        <v>5</v>
      </c>
    </row>
    <row r="48" spans="1:34" ht="20.25">
      <c r="B48" s="278" t="s">
        <v>952</v>
      </c>
      <c r="C48" s="279">
        <f>F$45+J$45+N$45+R$45+V$45+Z$45+AD$45+AH$45</f>
        <v>1</v>
      </c>
    </row>
    <row r="49" spans="2:3" ht="20.25">
      <c r="B49" s="278" t="s">
        <v>953</v>
      </c>
      <c r="C49" s="11">
        <f>C47+C48</f>
        <v>6</v>
      </c>
    </row>
  </sheetData>
  <sheetProtection password="CA9D" sheet="1" objects="1" scenarios="1"/>
  <conditionalFormatting sqref="C2:D44">
    <cfRule type="cellIs" dxfId="11" priority="52" operator="greaterThan">
      <formula>0</formula>
    </cfRule>
  </conditionalFormatting>
  <conditionalFormatting sqref="F2:F44">
    <cfRule type="cellIs" dxfId="10" priority="10" operator="greaterThan">
      <formula>0</formula>
    </cfRule>
  </conditionalFormatting>
  <conditionalFormatting sqref="E2:E44">
    <cfRule type="cellIs" dxfId="9" priority="11" operator="greaterThan">
      <formula>0</formula>
    </cfRule>
  </conditionalFormatting>
  <conditionalFormatting sqref="G2:H44 K2:L44 O2:P44 S2:T44 W2:X44 AA2:AB44 AE2:AF44">
    <cfRule type="cellIs" dxfId="8" priority="9" operator="greaterThan">
      <formula>0</formula>
    </cfRule>
  </conditionalFormatting>
  <conditionalFormatting sqref="I2:I44 M2:M44 Q2:Q44 U2:U44 Y2:Y44 AC2:AC44 AG2:AG44">
    <cfRule type="cellIs" dxfId="7" priority="8" operator="greaterThan">
      <formula>0</formula>
    </cfRule>
  </conditionalFormatting>
  <conditionalFormatting sqref="J2:J44 N2:N44 R2:R44 V2:V44 Z2:Z44 AD2:AD44 AH2:AH44">
    <cfRule type="cellIs" dxfId="6" priority="7" operator="greaterThan">
      <formula>0</formula>
    </cfRule>
  </conditionalFormatting>
  <conditionalFormatting sqref="C45:D45">
    <cfRule type="cellIs" dxfId="5" priority="6" operator="greaterThan">
      <formula>0</formula>
    </cfRule>
  </conditionalFormatting>
  <conditionalFormatting sqref="E45">
    <cfRule type="cellIs" dxfId="4" priority="5" operator="greaterThan">
      <formula>0</formula>
    </cfRule>
  </conditionalFormatting>
  <conditionalFormatting sqref="F45">
    <cfRule type="cellIs" dxfId="3" priority="4" operator="greaterThan">
      <formula>0</formula>
    </cfRule>
  </conditionalFormatting>
  <conditionalFormatting sqref="G45:H45 K45:L45 O45:P45 S45:T45 W45:X45 AA45:AB45 AE45:AF45">
    <cfRule type="cellIs" dxfId="2" priority="3" operator="greaterThan">
      <formula>0</formula>
    </cfRule>
  </conditionalFormatting>
  <conditionalFormatting sqref="I45 M45 Q45 U45 Y45 AC45 AG45">
    <cfRule type="cellIs" dxfId="1" priority="2" operator="greaterThan">
      <formula>0</formula>
    </cfRule>
  </conditionalFormatting>
  <conditionalFormatting sqref="J45 N45 R45 V45 Z45 AD45 AH45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Z24"/>
  <sheetViews>
    <sheetView workbookViewId="0">
      <selection activeCell="K13" sqref="K13"/>
    </sheetView>
  </sheetViews>
  <sheetFormatPr defaultRowHeight="15"/>
  <cols>
    <col min="2" max="2" width="26.42578125" customWidth="1"/>
  </cols>
  <sheetData>
    <row r="1" spans="1:26" ht="15.75">
      <c r="A1" s="151">
        <v>1</v>
      </c>
      <c r="B1" s="150" t="s">
        <v>13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</row>
    <row r="2" spans="1:26" ht="15.75">
      <c r="A2" s="151">
        <v>2</v>
      </c>
      <c r="B2" s="150" t="s">
        <v>19</v>
      </c>
      <c r="C2" t="s">
        <v>13</v>
      </c>
      <c r="D2" t="s">
        <v>19</v>
      </c>
      <c r="E2" t="s">
        <v>8</v>
      </c>
      <c r="F2" t="s">
        <v>9</v>
      </c>
      <c r="G2" t="s">
        <v>49</v>
      </c>
      <c r="H2" t="s">
        <v>225</v>
      </c>
      <c r="I2" t="s">
        <v>47</v>
      </c>
      <c r="J2" t="s">
        <v>10</v>
      </c>
      <c r="K2" t="s">
        <v>119</v>
      </c>
      <c r="L2" t="s">
        <v>120</v>
      </c>
      <c r="M2" t="s">
        <v>5</v>
      </c>
      <c r="N2" t="s">
        <v>20</v>
      </c>
      <c r="O2" t="s">
        <v>21</v>
      </c>
      <c r="P2" t="s">
        <v>11</v>
      </c>
      <c r="Q2" t="s">
        <v>51</v>
      </c>
      <c r="R2" t="s">
        <v>12</v>
      </c>
      <c r="S2" t="s">
        <v>4</v>
      </c>
      <c r="T2" t="s">
        <v>16</v>
      </c>
      <c r="U2" t="s">
        <v>6</v>
      </c>
      <c r="V2" t="s">
        <v>15</v>
      </c>
      <c r="W2" t="s">
        <v>14</v>
      </c>
      <c r="X2" t="s">
        <v>7</v>
      </c>
      <c r="Y2" t="s">
        <v>17</v>
      </c>
      <c r="Z2" t="s">
        <v>18</v>
      </c>
    </row>
    <row r="3" spans="1:26" ht="15.75">
      <c r="A3" s="151">
        <v>3</v>
      </c>
      <c r="B3" s="150" t="s">
        <v>8</v>
      </c>
    </row>
    <row r="4" spans="1:26" ht="15.75">
      <c r="A4" s="151">
        <v>4</v>
      </c>
      <c r="B4" s="150" t="s">
        <v>9</v>
      </c>
      <c r="D4" s="344" t="s">
        <v>1457</v>
      </c>
    </row>
    <row r="5" spans="1:26" ht="15.75">
      <c r="A5" s="151">
        <v>5</v>
      </c>
      <c r="B5" s="150" t="s">
        <v>49</v>
      </c>
    </row>
    <row r="6" spans="1:26" ht="15.75">
      <c r="A6" s="151">
        <v>6</v>
      </c>
      <c r="B6" s="150" t="s">
        <v>225</v>
      </c>
    </row>
    <row r="7" spans="1:26" ht="15.75">
      <c r="A7" s="151">
        <v>7</v>
      </c>
      <c r="B7" s="150" t="s">
        <v>47</v>
      </c>
    </row>
    <row r="8" spans="1:26" ht="15.75">
      <c r="A8" s="151">
        <v>8</v>
      </c>
      <c r="B8" s="150" t="s">
        <v>10</v>
      </c>
    </row>
    <row r="9" spans="1:26" ht="15.75">
      <c r="A9" s="151">
        <v>9</v>
      </c>
      <c r="B9" s="150" t="s">
        <v>119</v>
      </c>
    </row>
    <row r="10" spans="1:26" ht="15.75">
      <c r="A10" s="151">
        <v>10</v>
      </c>
      <c r="B10" s="150" t="s">
        <v>120</v>
      </c>
    </row>
    <row r="11" spans="1:26" ht="15.75">
      <c r="A11" s="151">
        <v>11</v>
      </c>
      <c r="B11" s="150" t="s">
        <v>5</v>
      </c>
    </row>
    <row r="12" spans="1:26" ht="15.75">
      <c r="A12" s="151">
        <v>12</v>
      </c>
      <c r="B12" s="150" t="s">
        <v>20</v>
      </c>
    </row>
    <row r="13" spans="1:26" ht="15.75">
      <c r="A13" s="151">
        <v>13</v>
      </c>
      <c r="B13" s="150" t="s">
        <v>21</v>
      </c>
    </row>
    <row r="14" spans="1:26" ht="15.75">
      <c r="A14" s="151">
        <v>14</v>
      </c>
      <c r="B14" s="150" t="s">
        <v>11</v>
      </c>
    </row>
    <row r="15" spans="1:26" ht="31.5">
      <c r="A15" s="151">
        <v>15</v>
      </c>
      <c r="B15" s="150" t="s">
        <v>51</v>
      </c>
    </row>
    <row r="16" spans="1:26" ht="15.75">
      <c r="A16" s="151">
        <v>16</v>
      </c>
      <c r="B16" s="150" t="s">
        <v>12</v>
      </c>
    </row>
    <row r="17" spans="1:2" ht="15.75">
      <c r="A17" s="151">
        <v>17</v>
      </c>
      <c r="B17" s="150" t="s">
        <v>4</v>
      </c>
    </row>
    <row r="18" spans="1:2" ht="15.75">
      <c r="A18" s="151">
        <v>18</v>
      </c>
      <c r="B18" s="150" t="s">
        <v>16</v>
      </c>
    </row>
    <row r="19" spans="1:2" ht="15.75">
      <c r="A19" s="151">
        <v>19</v>
      </c>
      <c r="B19" s="150" t="s">
        <v>6</v>
      </c>
    </row>
    <row r="20" spans="1:2" ht="15.75">
      <c r="A20" s="151">
        <v>20</v>
      </c>
      <c r="B20" s="150" t="s">
        <v>15</v>
      </c>
    </row>
    <row r="21" spans="1:2" ht="15.75">
      <c r="A21" s="151">
        <v>21</v>
      </c>
      <c r="B21" s="150" t="s">
        <v>14</v>
      </c>
    </row>
    <row r="22" spans="1:2" ht="15.75">
      <c r="A22" s="151">
        <v>22</v>
      </c>
      <c r="B22" s="150" t="s">
        <v>7</v>
      </c>
    </row>
    <row r="23" spans="1:2" ht="15.75">
      <c r="A23" s="151">
        <v>23</v>
      </c>
      <c r="B23" s="150" t="s">
        <v>17</v>
      </c>
    </row>
    <row r="24" spans="1:2" ht="15.75">
      <c r="A24" s="151">
        <v>24</v>
      </c>
      <c r="B24" s="150" t="s">
        <v>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0000"/>
  </sheetPr>
  <dimension ref="A1:E337"/>
  <sheetViews>
    <sheetView topLeftCell="A82" workbookViewId="0">
      <selection activeCell="E182" sqref="E182"/>
    </sheetView>
  </sheetViews>
  <sheetFormatPr defaultRowHeight="15.75"/>
  <cols>
    <col min="1" max="1" width="11.85546875" bestFit="1" customWidth="1"/>
    <col min="2" max="2" width="56.28515625" style="222" customWidth="1"/>
    <col min="3" max="3" width="11.85546875" style="222" customWidth="1"/>
    <col min="4" max="4" width="12.7109375" style="222" customWidth="1"/>
    <col min="5" max="5" width="29.7109375" style="233" customWidth="1"/>
  </cols>
  <sheetData>
    <row r="1" spans="1:5" ht="18.75">
      <c r="A1" s="391" t="s">
        <v>717</v>
      </c>
      <c r="B1" s="391"/>
      <c r="C1" s="391"/>
      <c r="D1" s="391"/>
      <c r="E1" s="391"/>
    </row>
    <row r="2" spans="1:5">
      <c r="A2" s="392" t="s">
        <v>718</v>
      </c>
      <c r="B2" s="392"/>
      <c r="C2" s="393" t="s">
        <v>719</v>
      </c>
      <c r="D2" s="393"/>
      <c r="E2" s="393"/>
    </row>
    <row r="3" spans="1:5">
      <c r="A3" s="392"/>
      <c r="B3" s="392"/>
      <c r="C3" s="393" t="s">
        <v>720</v>
      </c>
      <c r="D3" s="393"/>
      <c r="E3" s="393"/>
    </row>
    <row r="4" spans="1:5">
      <c r="A4" s="392"/>
      <c r="B4" s="392"/>
      <c r="C4" s="393" t="s">
        <v>721</v>
      </c>
      <c r="D4" s="393"/>
      <c r="E4" s="393"/>
    </row>
    <row r="5" spans="1:5" ht="47.25">
      <c r="A5" s="241" t="s">
        <v>0</v>
      </c>
      <c r="B5" s="241" t="s">
        <v>722</v>
      </c>
      <c r="C5" s="241" t="s">
        <v>723</v>
      </c>
      <c r="D5" s="241" t="s">
        <v>724</v>
      </c>
      <c r="E5" s="211" t="s">
        <v>725</v>
      </c>
    </row>
    <row r="6" spans="1:5">
      <c r="A6" s="212">
        <v>1</v>
      </c>
      <c r="B6" s="212">
        <v>2</v>
      </c>
      <c r="C6" s="212">
        <v>3</v>
      </c>
      <c r="D6" s="212">
        <v>4</v>
      </c>
      <c r="E6" s="211">
        <v>5</v>
      </c>
    </row>
    <row r="7" spans="1:5" ht="63">
      <c r="A7" s="217" t="s">
        <v>730</v>
      </c>
      <c r="B7" s="218" t="s">
        <v>731</v>
      </c>
      <c r="C7" s="219" t="s">
        <v>728</v>
      </c>
      <c r="D7" s="220">
        <v>0</v>
      </c>
      <c r="E7" s="221" t="s">
        <v>729</v>
      </c>
    </row>
    <row r="8" spans="1:5">
      <c r="A8" s="387" t="s">
        <v>726</v>
      </c>
      <c r="B8" s="387"/>
      <c r="C8" s="387"/>
      <c r="D8" s="387"/>
      <c r="E8" s="387"/>
    </row>
    <row r="9" spans="1:5">
      <c r="A9" s="240" t="s">
        <v>732</v>
      </c>
      <c r="B9" s="213" t="s">
        <v>733</v>
      </c>
      <c r="C9" s="239" t="s">
        <v>728</v>
      </c>
      <c r="D9" s="215">
        <v>0</v>
      </c>
      <c r="E9" s="215">
        <f>'1'!$E$18</f>
        <v>0</v>
      </c>
    </row>
    <row r="10" spans="1:5">
      <c r="A10" s="240" t="s">
        <v>734</v>
      </c>
      <c r="B10" s="213" t="s">
        <v>735</v>
      </c>
      <c r="C10" s="239" t="s">
        <v>728</v>
      </c>
      <c r="D10" s="215">
        <v>0</v>
      </c>
      <c r="E10" s="215">
        <f>'1'!$E$19</f>
        <v>21</v>
      </c>
    </row>
    <row r="11" spans="1:5">
      <c r="A11" s="240" t="s">
        <v>736</v>
      </c>
      <c r="B11" s="213" t="s">
        <v>737</v>
      </c>
      <c r="C11" s="239" t="s">
        <v>728</v>
      </c>
      <c r="D11" s="215">
        <v>0</v>
      </c>
      <c r="E11" s="215">
        <f>'1'!$E$20</f>
        <v>9</v>
      </c>
    </row>
    <row r="12" spans="1:5">
      <c r="A12" s="389" t="s">
        <v>727</v>
      </c>
      <c r="B12" s="389"/>
      <c r="C12" s="389"/>
      <c r="D12" s="389"/>
      <c r="E12" s="389"/>
    </row>
    <row r="13" spans="1:5">
      <c r="A13" s="240"/>
      <c r="B13" s="213" t="s">
        <v>733</v>
      </c>
      <c r="C13" s="239" t="s">
        <v>728</v>
      </c>
      <c r="D13" s="215">
        <v>0</v>
      </c>
      <c r="E13" s="215">
        <f>'1'!$F$18</f>
        <v>0</v>
      </c>
    </row>
    <row r="14" spans="1:5">
      <c r="A14" s="240"/>
      <c r="B14" s="213" t="s">
        <v>735</v>
      </c>
      <c r="C14" s="239" t="s">
        <v>728</v>
      </c>
      <c r="D14" s="215">
        <v>0</v>
      </c>
      <c r="E14" s="215">
        <f>'1'!$F$19</f>
        <v>13</v>
      </c>
    </row>
    <row r="15" spans="1:5">
      <c r="A15" s="240"/>
      <c r="B15" s="213" t="s">
        <v>737</v>
      </c>
      <c r="C15" s="239" t="s">
        <v>728</v>
      </c>
      <c r="D15" s="215">
        <v>0</v>
      </c>
      <c r="E15" s="215">
        <f>'1'!$F$20</f>
        <v>2</v>
      </c>
    </row>
    <row r="16" spans="1:5" ht="31.5">
      <c r="A16" s="240">
        <v>17</v>
      </c>
      <c r="B16" s="242" t="s">
        <v>738</v>
      </c>
      <c r="C16" s="239" t="s">
        <v>728</v>
      </c>
      <c r="D16" s="215">
        <v>0</v>
      </c>
      <c r="E16" s="234" t="s">
        <v>729</v>
      </c>
    </row>
    <row r="17" spans="1:5">
      <c r="A17" s="390" t="s">
        <v>726</v>
      </c>
      <c r="B17" s="390"/>
      <c r="C17" s="390"/>
      <c r="D17" s="390"/>
      <c r="E17" s="390"/>
    </row>
    <row r="18" spans="1:5">
      <c r="A18" s="387" t="s">
        <v>733</v>
      </c>
      <c r="B18" s="387"/>
      <c r="C18" s="387"/>
      <c r="D18" s="387"/>
      <c r="E18" s="387"/>
    </row>
    <row r="19" spans="1:5">
      <c r="A19" s="240" t="s">
        <v>739</v>
      </c>
      <c r="B19" s="214" t="s">
        <v>740</v>
      </c>
      <c r="C19" s="239" t="s">
        <v>728</v>
      </c>
      <c r="D19" s="215">
        <v>0</v>
      </c>
      <c r="E19" s="232">
        <f>'2_4_кл'!$F$30</f>
        <v>0</v>
      </c>
    </row>
    <row r="20" spans="1:5" ht="31.5">
      <c r="A20" s="240" t="s">
        <v>741</v>
      </c>
      <c r="B20" s="216" t="s">
        <v>742</v>
      </c>
      <c r="C20" s="239" t="s">
        <v>728</v>
      </c>
      <c r="D20" s="215">
        <v>0</v>
      </c>
      <c r="E20" s="211">
        <f>'2_4_кл'!$R$30</f>
        <v>0</v>
      </c>
    </row>
    <row r="21" spans="1:5">
      <c r="A21" s="240" t="s">
        <v>743</v>
      </c>
      <c r="B21" s="214" t="s">
        <v>744</v>
      </c>
      <c r="C21" s="239" t="s">
        <v>728</v>
      </c>
      <c r="D21" s="215">
        <v>0</v>
      </c>
      <c r="E21" s="232">
        <f>'2_4_кл'!$F$31</f>
        <v>0</v>
      </c>
    </row>
    <row r="22" spans="1:5" ht="31.5">
      <c r="A22" s="240" t="s">
        <v>745</v>
      </c>
      <c r="B22" s="216" t="s">
        <v>742</v>
      </c>
      <c r="C22" s="239" t="s">
        <v>728</v>
      </c>
      <c r="D22" s="215">
        <v>0</v>
      </c>
      <c r="E22" s="211">
        <f>'2_4_кл'!$R$31</f>
        <v>0</v>
      </c>
    </row>
    <row r="23" spans="1:5">
      <c r="A23" s="387" t="s">
        <v>735</v>
      </c>
      <c r="B23" s="387"/>
      <c r="C23" s="387"/>
      <c r="D23" s="387"/>
      <c r="E23" s="387"/>
    </row>
    <row r="24" spans="1:5">
      <c r="A24" s="240" t="s">
        <v>746</v>
      </c>
      <c r="B24" s="214" t="s">
        <v>740</v>
      </c>
      <c r="C24" s="239" t="s">
        <v>728</v>
      </c>
      <c r="D24" s="215">
        <v>0</v>
      </c>
      <c r="E24" s="232">
        <f>'3_5-9_кл'!$F$38</f>
        <v>0</v>
      </c>
    </row>
    <row r="25" spans="1:5" ht="31.5">
      <c r="A25" s="240" t="s">
        <v>747</v>
      </c>
      <c r="B25" s="216" t="s">
        <v>742</v>
      </c>
      <c r="C25" s="239" t="s">
        <v>728</v>
      </c>
      <c r="D25" s="215">
        <v>0</v>
      </c>
      <c r="E25" s="211">
        <f>'3_5-9_кл'!$R$38</f>
        <v>0</v>
      </c>
    </row>
    <row r="26" spans="1:5" ht="31.5">
      <c r="A26" s="240" t="s">
        <v>748</v>
      </c>
      <c r="B26" s="216" t="s">
        <v>749</v>
      </c>
      <c r="C26" s="239" t="s">
        <v>728</v>
      </c>
      <c r="D26" s="215">
        <v>0</v>
      </c>
      <c r="E26" s="211"/>
    </row>
    <row r="27" spans="1:5" ht="31.5">
      <c r="A27" s="240" t="s">
        <v>750</v>
      </c>
      <c r="B27" s="216" t="s">
        <v>751</v>
      </c>
      <c r="C27" s="239" t="s">
        <v>728</v>
      </c>
      <c r="D27" s="215">
        <v>0</v>
      </c>
      <c r="E27" s="211"/>
    </row>
    <row r="28" spans="1:5">
      <c r="A28" s="240" t="s">
        <v>752</v>
      </c>
      <c r="B28" s="214" t="s">
        <v>744</v>
      </c>
      <c r="C28" s="239" t="s">
        <v>728</v>
      </c>
      <c r="D28" s="215">
        <v>0</v>
      </c>
      <c r="E28" s="232">
        <f>'3_5-9_кл'!$F$43</f>
        <v>4</v>
      </c>
    </row>
    <row r="29" spans="1:5" ht="31.5">
      <c r="A29" s="240" t="s">
        <v>753</v>
      </c>
      <c r="B29" s="216" t="s">
        <v>742</v>
      </c>
      <c r="C29" s="239" t="s">
        <v>728</v>
      </c>
      <c r="D29" s="215">
        <v>0</v>
      </c>
      <c r="E29" s="211">
        <f>'3_5-9_кл'!$R$43</f>
        <v>0</v>
      </c>
    </row>
    <row r="30" spans="1:5" ht="31.5">
      <c r="A30" s="240" t="s">
        <v>754</v>
      </c>
      <c r="B30" s="216" t="s">
        <v>749</v>
      </c>
      <c r="C30" s="239" t="s">
        <v>728</v>
      </c>
      <c r="D30" s="215">
        <v>0</v>
      </c>
      <c r="E30" s="211"/>
    </row>
    <row r="31" spans="1:5" ht="31.5">
      <c r="A31" s="240" t="s">
        <v>755</v>
      </c>
      <c r="B31" s="216" t="s">
        <v>751</v>
      </c>
      <c r="C31" s="239" t="s">
        <v>728</v>
      </c>
      <c r="D31" s="215">
        <v>0</v>
      </c>
      <c r="E31" s="211"/>
    </row>
    <row r="32" spans="1:5">
      <c r="A32" s="240" t="s">
        <v>756</v>
      </c>
      <c r="B32" s="214" t="s">
        <v>757</v>
      </c>
      <c r="C32" s="239" t="s">
        <v>728</v>
      </c>
      <c r="D32" s="215">
        <v>0</v>
      </c>
      <c r="E32" s="232">
        <f>'3_5-9_кл'!$F$27+'3_5-9_кл'!$F$33+'3_5-9_кл'!$F$35+'3_5-9_кл'!$F$36+'3_5-9_кл'!$F$39+'3_5-9_кл'!$F$47</f>
        <v>4</v>
      </c>
    </row>
    <row r="33" spans="1:5" ht="31.5">
      <c r="A33" s="240" t="s">
        <v>758</v>
      </c>
      <c r="B33" s="216" t="s">
        <v>742</v>
      </c>
      <c r="C33" s="239" t="s">
        <v>728</v>
      </c>
      <c r="D33" s="215">
        <v>0</v>
      </c>
      <c r="E33" s="211">
        <f>'3_5-9_кл'!$R$27+'3_5-9_кл'!$R$33+'3_5-9_кл'!$R$35+'3_5-9_кл'!$R$36+'3_5-9_кл'!$R$39+'3_5-9_кл'!$R$47</f>
        <v>0</v>
      </c>
    </row>
    <row r="34" spans="1:5" ht="31.5">
      <c r="A34" s="240" t="s">
        <v>759</v>
      </c>
      <c r="B34" s="216" t="s">
        <v>749</v>
      </c>
      <c r="C34" s="239" t="s">
        <v>728</v>
      </c>
      <c r="D34" s="215">
        <v>0</v>
      </c>
      <c r="E34" s="211"/>
    </row>
    <row r="35" spans="1:5" ht="31.5">
      <c r="A35" s="240" t="s">
        <v>760</v>
      </c>
      <c r="B35" s="216" t="s">
        <v>751</v>
      </c>
      <c r="C35" s="239" t="s">
        <v>728</v>
      </c>
      <c r="D35" s="215">
        <v>0</v>
      </c>
      <c r="E35" s="211"/>
    </row>
    <row r="36" spans="1:5">
      <c r="A36" s="240" t="s">
        <v>761</v>
      </c>
      <c r="B36" s="214" t="s">
        <v>762</v>
      </c>
      <c r="C36" s="239" t="s">
        <v>728</v>
      </c>
      <c r="D36" s="215">
        <v>0</v>
      </c>
      <c r="E36" s="232">
        <f>'3_5-9_кл'!$F$31</f>
        <v>0</v>
      </c>
    </row>
    <row r="37" spans="1:5" ht="31.5">
      <c r="A37" s="240" t="s">
        <v>763</v>
      </c>
      <c r="B37" s="216" t="s">
        <v>742</v>
      </c>
      <c r="C37" s="239" t="s">
        <v>728</v>
      </c>
      <c r="D37" s="215">
        <v>0</v>
      </c>
      <c r="E37" s="211">
        <f>'3_5-9_кл'!$R$31</f>
        <v>0</v>
      </c>
    </row>
    <row r="38" spans="1:5" ht="31.5">
      <c r="A38" s="240" t="s">
        <v>764</v>
      </c>
      <c r="B38" s="216" t="s">
        <v>749</v>
      </c>
      <c r="C38" s="239" t="s">
        <v>728</v>
      </c>
      <c r="D38" s="215">
        <v>0</v>
      </c>
      <c r="E38" s="211"/>
    </row>
    <row r="39" spans="1:5" ht="31.5">
      <c r="A39" s="240" t="s">
        <v>765</v>
      </c>
      <c r="B39" s="216" t="s">
        <v>751</v>
      </c>
      <c r="C39" s="239" t="s">
        <v>728</v>
      </c>
      <c r="D39" s="215">
        <v>0</v>
      </c>
      <c r="E39" s="211"/>
    </row>
    <row r="40" spans="1:5">
      <c r="A40" s="240" t="s">
        <v>766</v>
      </c>
      <c r="B40" s="214" t="s">
        <v>767</v>
      </c>
      <c r="C40" s="239" t="s">
        <v>728</v>
      </c>
      <c r="D40" s="215">
        <v>0</v>
      </c>
      <c r="E40" s="232">
        <f>'3_5-9_кл'!$F$45</f>
        <v>0</v>
      </c>
    </row>
    <row r="41" spans="1:5" ht="31.5">
      <c r="A41" s="240" t="s">
        <v>768</v>
      </c>
      <c r="B41" s="216" t="s">
        <v>742</v>
      </c>
      <c r="C41" s="239" t="s">
        <v>728</v>
      </c>
      <c r="D41" s="215">
        <v>0</v>
      </c>
      <c r="E41" s="211">
        <f>'3_5-9_кл'!$R$45</f>
        <v>0</v>
      </c>
    </row>
    <row r="42" spans="1:5" ht="31.5">
      <c r="A42" s="240" t="s">
        <v>769</v>
      </c>
      <c r="B42" s="216" t="s">
        <v>749</v>
      </c>
      <c r="C42" s="239" t="s">
        <v>728</v>
      </c>
      <c r="D42" s="215">
        <v>0</v>
      </c>
      <c r="E42" s="211"/>
    </row>
    <row r="43" spans="1:5" ht="31.5">
      <c r="A43" s="240" t="s">
        <v>770</v>
      </c>
      <c r="B43" s="216" t="s">
        <v>751</v>
      </c>
      <c r="C43" s="239" t="s">
        <v>728</v>
      </c>
      <c r="D43" s="215">
        <v>0</v>
      </c>
      <c r="E43" s="211"/>
    </row>
    <row r="44" spans="1:5">
      <c r="A44" s="240" t="s">
        <v>771</v>
      </c>
      <c r="B44" s="214" t="s">
        <v>772</v>
      </c>
      <c r="C44" s="239" t="s">
        <v>728</v>
      </c>
      <c r="D44" s="215">
        <v>0</v>
      </c>
      <c r="E44" s="232">
        <f>'3_5-9_кл'!$F$48</f>
        <v>0</v>
      </c>
    </row>
    <row r="45" spans="1:5" ht="31.5">
      <c r="A45" s="240" t="s">
        <v>773</v>
      </c>
      <c r="B45" s="216" t="s">
        <v>742</v>
      </c>
      <c r="C45" s="239" t="s">
        <v>728</v>
      </c>
      <c r="D45" s="215">
        <v>0</v>
      </c>
      <c r="E45" s="211">
        <f>'3_5-9_кл'!$R$48</f>
        <v>0</v>
      </c>
    </row>
    <row r="46" spans="1:5" ht="31.5">
      <c r="A46" s="240" t="s">
        <v>774</v>
      </c>
      <c r="B46" s="216" t="s">
        <v>749</v>
      </c>
      <c r="C46" s="239" t="s">
        <v>728</v>
      </c>
      <c r="D46" s="215">
        <v>0</v>
      </c>
      <c r="E46" s="211">
        <f>'3_5-9_кл'!$R$48</f>
        <v>0</v>
      </c>
    </row>
    <row r="47" spans="1:5" ht="31.5">
      <c r="A47" s="240" t="s">
        <v>775</v>
      </c>
      <c r="B47" s="216" t="s">
        <v>751</v>
      </c>
      <c r="C47" s="239" t="s">
        <v>728</v>
      </c>
      <c r="D47" s="215">
        <v>0</v>
      </c>
      <c r="E47" s="211">
        <f>'3_5-9_кл'!$R$48</f>
        <v>0</v>
      </c>
    </row>
    <row r="48" spans="1:5">
      <c r="A48" s="240" t="s">
        <v>776</v>
      </c>
      <c r="B48" s="214" t="s">
        <v>777</v>
      </c>
      <c r="C48" s="239" t="s">
        <v>728</v>
      </c>
      <c r="D48" s="215">
        <v>0</v>
      </c>
      <c r="E48" s="232">
        <f>'3_5-9_кл'!$F$29</f>
        <v>2</v>
      </c>
    </row>
    <row r="49" spans="1:5" ht="31.5">
      <c r="A49" s="240" t="s">
        <v>778</v>
      </c>
      <c r="B49" s="216" t="s">
        <v>742</v>
      </c>
      <c r="C49" s="239" t="s">
        <v>728</v>
      </c>
      <c r="D49" s="215">
        <v>0</v>
      </c>
      <c r="E49" s="211">
        <f>'3_5-9_кл'!$R$29</f>
        <v>1</v>
      </c>
    </row>
    <row r="50" spans="1:5" ht="31.5">
      <c r="A50" s="240" t="s">
        <v>779</v>
      </c>
      <c r="B50" s="216" t="s">
        <v>749</v>
      </c>
      <c r="C50" s="239" t="s">
        <v>728</v>
      </c>
      <c r="D50" s="215">
        <v>0</v>
      </c>
      <c r="E50" s="211"/>
    </row>
    <row r="51" spans="1:5" ht="31.5">
      <c r="A51" s="240" t="s">
        <v>780</v>
      </c>
      <c r="B51" s="216" t="s">
        <v>751</v>
      </c>
      <c r="C51" s="239" t="s">
        <v>728</v>
      </c>
      <c r="D51" s="215">
        <v>0</v>
      </c>
      <c r="E51" s="211"/>
    </row>
    <row r="52" spans="1:5">
      <c r="A52" s="240" t="s">
        <v>781</v>
      </c>
      <c r="B52" s="214" t="s">
        <v>782</v>
      </c>
      <c r="C52" s="239" t="s">
        <v>728</v>
      </c>
      <c r="D52" s="215">
        <v>0</v>
      </c>
      <c r="E52" s="232">
        <f>'3_5-9_кл'!$F$49</f>
        <v>0</v>
      </c>
    </row>
    <row r="53" spans="1:5" ht="31.5">
      <c r="A53" s="240" t="s">
        <v>783</v>
      </c>
      <c r="B53" s="216" t="s">
        <v>742</v>
      </c>
      <c r="C53" s="239" t="s">
        <v>728</v>
      </c>
      <c r="D53" s="215">
        <v>0</v>
      </c>
      <c r="E53" s="211">
        <f>'3_5-9_кл'!$R$49</f>
        <v>0</v>
      </c>
    </row>
    <row r="54" spans="1:5" ht="31.5">
      <c r="A54" s="240" t="s">
        <v>784</v>
      </c>
      <c r="B54" s="216" t="s">
        <v>749</v>
      </c>
      <c r="C54" s="239" t="s">
        <v>728</v>
      </c>
      <c r="D54" s="215">
        <v>0</v>
      </c>
      <c r="E54" s="211"/>
    </row>
    <row r="55" spans="1:5" ht="31.5">
      <c r="A55" s="240" t="s">
        <v>785</v>
      </c>
      <c r="B55" s="216" t="s">
        <v>751</v>
      </c>
      <c r="C55" s="239" t="s">
        <v>728</v>
      </c>
      <c r="D55" s="215">
        <v>0</v>
      </c>
      <c r="E55" s="211"/>
    </row>
    <row r="56" spans="1:5">
      <c r="A56" s="240" t="s">
        <v>786</v>
      </c>
      <c r="B56" s="214" t="s">
        <v>787</v>
      </c>
      <c r="C56" s="239" t="s">
        <v>728</v>
      </c>
      <c r="D56" s="215">
        <v>0</v>
      </c>
      <c r="E56" s="232">
        <f>'3_5-9_кл'!$F$30</f>
        <v>6</v>
      </c>
    </row>
    <row r="57" spans="1:5" ht="31.5">
      <c r="A57" s="240" t="s">
        <v>788</v>
      </c>
      <c r="B57" s="216" t="s">
        <v>742</v>
      </c>
      <c r="C57" s="239" t="s">
        <v>728</v>
      </c>
      <c r="D57" s="215">
        <v>0</v>
      </c>
      <c r="E57" s="211">
        <f>'3_5-9_кл'!$R$30</f>
        <v>0</v>
      </c>
    </row>
    <row r="58" spans="1:5" ht="31.5">
      <c r="A58" s="240" t="s">
        <v>789</v>
      </c>
      <c r="B58" s="216" t="s">
        <v>749</v>
      </c>
      <c r="C58" s="239" t="s">
        <v>728</v>
      </c>
      <c r="D58" s="215">
        <v>0</v>
      </c>
      <c r="E58" s="211"/>
    </row>
    <row r="59" spans="1:5" ht="31.5">
      <c r="A59" s="240" t="s">
        <v>790</v>
      </c>
      <c r="B59" s="216" t="s">
        <v>751</v>
      </c>
      <c r="C59" s="239" t="s">
        <v>728</v>
      </c>
      <c r="D59" s="215">
        <v>0</v>
      </c>
      <c r="E59" s="211"/>
    </row>
    <row r="60" spans="1:5">
      <c r="A60" s="240" t="s">
        <v>791</v>
      </c>
      <c r="B60" s="214" t="s">
        <v>792</v>
      </c>
      <c r="C60" s="239" t="s">
        <v>728</v>
      </c>
      <c r="D60" s="215">
        <v>0</v>
      </c>
      <c r="E60" s="232">
        <f>'3_5-9_кл'!$F$28</f>
        <v>0</v>
      </c>
    </row>
    <row r="61" spans="1:5" ht="31.5">
      <c r="A61" s="240" t="s">
        <v>793</v>
      </c>
      <c r="B61" s="216" t="s">
        <v>742</v>
      </c>
      <c r="C61" s="239" t="s">
        <v>728</v>
      </c>
      <c r="D61" s="215">
        <v>0</v>
      </c>
      <c r="E61" s="211">
        <f>'3_5-9_кл'!$R$28</f>
        <v>0</v>
      </c>
    </row>
    <row r="62" spans="1:5" ht="31.5">
      <c r="A62" s="240" t="s">
        <v>794</v>
      </c>
      <c r="B62" s="216" t="s">
        <v>749</v>
      </c>
      <c r="C62" s="239" t="s">
        <v>728</v>
      </c>
      <c r="D62" s="215">
        <v>0</v>
      </c>
      <c r="E62" s="211"/>
    </row>
    <row r="63" spans="1:5" ht="31.5">
      <c r="A63" s="240" t="s">
        <v>795</v>
      </c>
      <c r="B63" s="216" t="s">
        <v>751</v>
      </c>
      <c r="C63" s="239" t="s">
        <v>728</v>
      </c>
      <c r="D63" s="215">
        <v>0</v>
      </c>
      <c r="E63" s="211"/>
    </row>
    <row r="64" spans="1:5">
      <c r="A64" s="240" t="s">
        <v>796</v>
      </c>
      <c r="B64" s="214" t="s">
        <v>797</v>
      </c>
      <c r="C64" s="239" t="s">
        <v>728</v>
      </c>
      <c r="D64" s="215">
        <v>0</v>
      </c>
      <c r="E64" s="232">
        <f>'3_5-9_кл'!$F$37</f>
        <v>1</v>
      </c>
    </row>
    <row r="65" spans="1:5" ht="31.5">
      <c r="A65" s="240" t="s">
        <v>798</v>
      </c>
      <c r="B65" s="216" t="s">
        <v>742</v>
      </c>
      <c r="C65" s="239" t="s">
        <v>728</v>
      </c>
      <c r="D65" s="215">
        <v>0</v>
      </c>
      <c r="E65" s="211">
        <f>'3_5-9_кл'!$R$37</f>
        <v>0</v>
      </c>
    </row>
    <row r="66" spans="1:5" ht="31.5">
      <c r="A66" s="240" t="s">
        <v>799</v>
      </c>
      <c r="B66" s="216" t="s">
        <v>749</v>
      </c>
      <c r="C66" s="239" t="s">
        <v>728</v>
      </c>
      <c r="D66" s="215">
        <v>0</v>
      </c>
      <c r="E66" s="211"/>
    </row>
    <row r="67" spans="1:5" ht="31.5">
      <c r="A67" s="240" t="s">
        <v>800</v>
      </c>
      <c r="B67" s="216" t="s">
        <v>751</v>
      </c>
      <c r="C67" s="239" t="s">
        <v>728</v>
      </c>
      <c r="D67" s="215">
        <v>0</v>
      </c>
      <c r="E67" s="211"/>
    </row>
    <row r="68" spans="1:5">
      <c r="A68" s="240" t="s">
        <v>801</v>
      </c>
      <c r="B68" s="214" t="s">
        <v>802</v>
      </c>
      <c r="C68" s="239" t="s">
        <v>728</v>
      </c>
      <c r="D68" s="215">
        <v>0</v>
      </c>
      <c r="E68" s="232">
        <f>'3_5-9_кл'!$F$34</f>
        <v>3</v>
      </c>
    </row>
    <row r="69" spans="1:5" ht="31.5">
      <c r="A69" s="240" t="s">
        <v>803</v>
      </c>
      <c r="B69" s="216" t="s">
        <v>742</v>
      </c>
      <c r="C69" s="239" t="s">
        <v>728</v>
      </c>
      <c r="D69" s="215">
        <v>0</v>
      </c>
      <c r="E69" s="211">
        <f>'3_5-9_кл'!$R$34</f>
        <v>0</v>
      </c>
    </row>
    <row r="70" spans="1:5" ht="31.5">
      <c r="A70" s="240" t="s">
        <v>804</v>
      </c>
      <c r="B70" s="216" t="s">
        <v>749</v>
      </c>
      <c r="C70" s="239" t="s">
        <v>728</v>
      </c>
      <c r="D70" s="215">
        <v>0</v>
      </c>
      <c r="E70" s="211"/>
    </row>
    <row r="71" spans="1:5" ht="31.5">
      <c r="A71" s="240" t="s">
        <v>805</v>
      </c>
      <c r="B71" s="216" t="s">
        <v>751</v>
      </c>
      <c r="C71" s="239" t="s">
        <v>728</v>
      </c>
      <c r="D71" s="215">
        <v>0</v>
      </c>
      <c r="E71" s="211"/>
    </row>
    <row r="72" spans="1:5">
      <c r="A72" s="240" t="s">
        <v>806</v>
      </c>
      <c r="B72" s="214" t="s">
        <v>807</v>
      </c>
      <c r="C72" s="239" t="s">
        <v>728</v>
      </c>
      <c r="D72" s="215">
        <v>0</v>
      </c>
      <c r="E72" s="232">
        <f>'3_5-9_кл'!$F$40</f>
        <v>6</v>
      </c>
    </row>
    <row r="73" spans="1:5" ht="31.5">
      <c r="A73" s="240" t="s">
        <v>808</v>
      </c>
      <c r="B73" s="216" t="s">
        <v>742</v>
      </c>
      <c r="C73" s="239" t="s">
        <v>728</v>
      </c>
      <c r="D73" s="215">
        <v>0</v>
      </c>
      <c r="E73" s="211">
        <f>'3_5-9_кл'!$R$40</f>
        <v>0</v>
      </c>
    </row>
    <row r="74" spans="1:5" ht="31.5">
      <c r="A74" s="240" t="s">
        <v>809</v>
      </c>
      <c r="B74" s="216" t="s">
        <v>749</v>
      </c>
      <c r="C74" s="239" t="s">
        <v>728</v>
      </c>
      <c r="D74" s="215">
        <v>0</v>
      </c>
      <c r="E74" s="211"/>
    </row>
    <row r="75" spans="1:5" ht="31.5">
      <c r="A75" s="240" t="s">
        <v>810</v>
      </c>
      <c r="B75" s="216" t="s">
        <v>751</v>
      </c>
      <c r="C75" s="239" t="s">
        <v>728</v>
      </c>
      <c r="D75" s="215">
        <v>0</v>
      </c>
      <c r="E75" s="211"/>
    </row>
    <row r="76" spans="1:5">
      <c r="A76" s="240" t="s">
        <v>811</v>
      </c>
      <c r="B76" s="214" t="s">
        <v>812</v>
      </c>
      <c r="C76" s="239" t="s">
        <v>728</v>
      </c>
      <c r="D76" s="215">
        <v>0</v>
      </c>
      <c r="E76" s="232">
        <f>'3_5-9_кл'!$F$50</f>
        <v>0</v>
      </c>
    </row>
    <row r="77" spans="1:5" ht="31.5">
      <c r="A77" s="240" t="s">
        <v>813</v>
      </c>
      <c r="B77" s="216" t="s">
        <v>742</v>
      </c>
      <c r="C77" s="239" t="s">
        <v>728</v>
      </c>
      <c r="D77" s="215">
        <v>0</v>
      </c>
      <c r="E77" s="211">
        <f>'3_5-9_кл'!$R$50</f>
        <v>0</v>
      </c>
    </row>
    <row r="78" spans="1:5" ht="31.5">
      <c r="A78" s="240" t="s">
        <v>814</v>
      </c>
      <c r="B78" s="216" t="s">
        <v>749</v>
      </c>
      <c r="C78" s="239" t="s">
        <v>728</v>
      </c>
      <c r="D78" s="215">
        <v>0</v>
      </c>
      <c r="E78" s="211"/>
    </row>
    <row r="79" spans="1:5" ht="31.5">
      <c r="A79" s="240" t="s">
        <v>815</v>
      </c>
      <c r="B79" s="216" t="s">
        <v>751</v>
      </c>
      <c r="C79" s="239" t="s">
        <v>728</v>
      </c>
      <c r="D79" s="215">
        <v>0</v>
      </c>
      <c r="E79" s="211"/>
    </row>
    <row r="80" spans="1:5">
      <c r="A80" s="240" t="s">
        <v>816</v>
      </c>
      <c r="B80" s="214" t="s">
        <v>817</v>
      </c>
      <c r="C80" s="239" t="s">
        <v>728</v>
      </c>
      <c r="D80" s="215">
        <v>0</v>
      </c>
      <c r="E80" s="232">
        <f>'3_5-9_кл'!$F$42</f>
        <v>0</v>
      </c>
    </row>
    <row r="81" spans="1:5" ht="31.5">
      <c r="A81" s="240" t="s">
        <v>818</v>
      </c>
      <c r="B81" s="216" t="s">
        <v>742</v>
      </c>
      <c r="C81" s="239" t="s">
        <v>728</v>
      </c>
      <c r="D81" s="215">
        <v>0</v>
      </c>
      <c r="E81" s="211">
        <f>'3_5-9_кл'!$R$42</f>
        <v>0</v>
      </c>
    </row>
    <row r="82" spans="1:5" ht="31.5">
      <c r="A82" s="240" t="s">
        <v>819</v>
      </c>
      <c r="B82" s="216" t="s">
        <v>749</v>
      </c>
      <c r="C82" s="239" t="s">
        <v>728</v>
      </c>
      <c r="D82" s="215">
        <v>0</v>
      </c>
      <c r="E82" s="211"/>
    </row>
    <row r="83" spans="1:5" ht="31.5">
      <c r="A83" s="240" t="s">
        <v>820</v>
      </c>
      <c r="B83" s="216" t="s">
        <v>751</v>
      </c>
      <c r="C83" s="239" t="s">
        <v>728</v>
      </c>
      <c r="D83" s="215">
        <v>0</v>
      </c>
      <c r="E83" s="211"/>
    </row>
    <row r="84" spans="1:5" ht="31.5">
      <c r="A84" s="240" t="s">
        <v>821</v>
      </c>
      <c r="B84" s="214" t="s">
        <v>822</v>
      </c>
      <c r="C84" s="239" t="s">
        <v>728</v>
      </c>
      <c r="D84" s="215">
        <v>0</v>
      </c>
      <c r="E84" s="232">
        <f>'3_5-9_кл'!$F$32</f>
        <v>0</v>
      </c>
    </row>
    <row r="85" spans="1:5" ht="31.5">
      <c r="A85" s="240" t="s">
        <v>823</v>
      </c>
      <c r="B85" s="216" t="s">
        <v>742</v>
      </c>
      <c r="C85" s="239" t="s">
        <v>728</v>
      </c>
      <c r="D85" s="215">
        <v>0</v>
      </c>
      <c r="E85" s="211">
        <f>'3_5-9_кл'!$R$32</f>
        <v>0</v>
      </c>
    </row>
    <row r="86" spans="1:5" ht="31.5">
      <c r="A86" s="240" t="s">
        <v>824</v>
      </c>
      <c r="B86" s="216" t="s">
        <v>749</v>
      </c>
      <c r="C86" s="239" t="s">
        <v>728</v>
      </c>
      <c r="D86" s="215">
        <v>0</v>
      </c>
      <c r="E86" s="211"/>
    </row>
    <row r="87" spans="1:5" ht="31.5">
      <c r="A87" s="240" t="s">
        <v>825</v>
      </c>
      <c r="B87" s="216" t="s">
        <v>751</v>
      </c>
      <c r="C87" s="239" t="s">
        <v>728</v>
      </c>
      <c r="D87" s="215">
        <v>0</v>
      </c>
      <c r="E87" s="211"/>
    </row>
    <row r="88" spans="1:5">
      <c r="A88" s="240" t="s">
        <v>826</v>
      </c>
      <c r="B88" s="214" t="s">
        <v>827</v>
      </c>
      <c r="C88" s="239" t="s">
        <v>728</v>
      </c>
      <c r="D88" s="215">
        <v>0</v>
      </c>
      <c r="E88" s="232">
        <f>'3_5-9_кл'!$F$46</f>
        <v>2</v>
      </c>
    </row>
    <row r="89" spans="1:5" ht="31.5">
      <c r="A89" s="240" t="s">
        <v>828</v>
      </c>
      <c r="B89" s="216" t="s">
        <v>742</v>
      </c>
      <c r="C89" s="239" t="s">
        <v>728</v>
      </c>
      <c r="D89" s="215">
        <v>0</v>
      </c>
      <c r="E89" s="211">
        <f>'3_5-9_кл'!$R$46</f>
        <v>2</v>
      </c>
    </row>
    <row r="90" spans="1:5" ht="31.5">
      <c r="A90" s="240" t="s">
        <v>829</v>
      </c>
      <c r="B90" s="216" t="s">
        <v>749</v>
      </c>
      <c r="C90" s="239" t="s">
        <v>728</v>
      </c>
      <c r="D90" s="215">
        <v>0</v>
      </c>
      <c r="E90" s="211"/>
    </row>
    <row r="91" spans="1:5" ht="31.5">
      <c r="A91" s="240" t="s">
        <v>830</v>
      </c>
      <c r="B91" s="216" t="s">
        <v>751</v>
      </c>
      <c r="C91" s="239" t="s">
        <v>728</v>
      </c>
      <c r="D91" s="215">
        <v>0</v>
      </c>
      <c r="E91" s="211"/>
    </row>
    <row r="92" spans="1:5">
      <c r="A92" s="240" t="s">
        <v>831</v>
      </c>
      <c r="B92" s="214" t="s">
        <v>832</v>
      </c>
      <c r="C92" s="239" t="s">
        <v>728</v>
      </c>
      <c r="D92" s="215">
        <v>0</v>
      </c>
      <c r="E92" s="232">
        <f>'3_5-9_кл'!$F$44</f>
        <v>0</v>
      </c>
    </row>
    <row r="93" spans="1:5" ht="31.5">
      <c r="A93" s="240" t="s">
        <v>833</v>
      </c>
      <c r="B93" s="216" t="s">
        <v>742</v>
      </c>
      <c r="C93" s="239" t="s">
        <v>728</v>
      </c>
      <c r="D93" s="215">
        <v>0</v>
      </c>
      <c r="E93" s="211">
        <f>'3_5-9_кл'!$R$44</f>
        <v>0</v>
      </c>
    </row>
    <row r="94" spans="1:5" ht="31.5">
      <c r="A94" s="240" t="s">
        <v>834</v>
      </c>
      <c r="B94" s="216" t="s">
        <v>749</v>
      </c>
      <c r="C94" s="239" t="s">
        <v>728</v>
      </c>
      <c r="D94" s="215">
        <v>0</v>
      </c>
      <c r="E94" s="211"/>
    </row>
    <row r="95" spans="1:5" ht="31.5">
      <c r="A95" s="240" t="s">
        <v>835</v>
      </c>
      <c r="B95" s="216" t="s">
        <v>751</v>
      </c>
      <c r="C95" s="239" t="s">
        <v>728</v>
      </c>
      <c r="D95" s="215">
        <v>0</v>
      </c>
      <c r="E95" s="211"/>
    </row>
    <row r="96" spans="1:5">
      <c r="A96" s="240" t="s">
        <v>836</v>
      </c>
      <c r="B96" s="214" t="s">
        <v>837</v>
      </c>
      <c r="C96" s="239" t="s">
        <v>728</v>
      </c>
      <c r="D96" s="215">
        <v>0</v>
      </c>
      <c r="E96" s="232">
        <f>'3_5-9_кл'!$F$41</f>
        <v>2</v>
      </c>
    </row>
    <row r="97" spans="1:5" ht="31.5">
      <c r="A97" s="240" t="s">
        <v>838</v>
      </c>
      <c r="B97" s="216" t="s">
        <v>742</v>
      </c>
      <c r="C97" s="239" t="s">
        <v>728</v>
      </c>
      <c r="D97" s="215">
        <v>0</v>
      </c>
      <c r="E97" s="211">
        <f>'3_5-9_кл'!$R$41</f>
        <v>2</v>
      </c>
    </row>
    <row r="98" spans="1:5" ht="31.5">
      <c r="A98" s="240" t="s">
        <v>839</v>
      </c>
      <c r="B98" s="216" t="s">
        <v>749</v>
      </c>
      <c r="C98" s="239" t="s">
        <v>728</v>
      </c>
      <c r="D98" s="215">
        <v>0</v>
      </c>
      <c r="E98" s="211"/>
    </row>
    <row r="99" spans="1:5" ht="31.5">
      <c r="A99" s="240" t="s">
        <v>840</v>
      </c>
      <c r="B99" s="216" t="s">
        <v>751</v>
      </c>
      <c r="C99" s="239" t="s">
        <v>728</v>
      </c>
      <c r="D99" s="215">
        <v>0</v>
      </c>
      <c r="E99" s="211"/>
    </row>
    <row r="100" spans="1:5">
      <c r="A100" s="387" t="s">
        <v>737</v>
      </c>
      <c r="B100" s="387"/>
      <c r="C100" s="387"/>
      <c r="D100" s="387"/>
      <c r="E100" s="387"/>
    </row>
    <row r="101" spans="1:5">
      <c r="A101" s="240" t="s">
        <v>841</v>
      </c>
      <c r="B101" s="214" t="s">
        <v>740</v>
      </c>
      <c r="C101" s="239" t="s">
        <v>728</v>
      </c>
      <c r="D101" s="215">
        <v>0</v>
      </c>
      <c r="E101" s="232">
        <f>'3_10-11_кл'!$F$38</f>
        <v>2</v>
      </c>
    </row>
    <row r="102" spans="1:5" ht="31.5">
      <c r="A102" s="240" t="s">
        <v>842</v>
      </c>
      <c r="B102" s="216" t="s">
        <v>742</v>
      </c>
      <c r="C102" s="239" t="s">
        <v>728</v>
      </c>
      <c r="D102" s="215">
        <v>0</v>
      </c>
      <c r="E102" s="211">
        <f>'3_10-11_кл'!$R$38</f>
        <v>0</v>
      </c>
    </row>
    <row r="103" spans="1:5" ht="31.5">
      <c r="A103" s="240" t="s">
        <v>843</v>
      </c>
      <c r="B103" s="216" t="s">
        <v>749</v>
      </c>
      <c r="C103" s="239" t="s">
        <v>728</v>
      </c>
      <c r="D103" s="215">
        <v>0</v>
      </c>
      <c r="E103" s="211"/>
    </row>
    <row r="104" spans="1:5" ht="31.5">
      <c r="A104" s="240" t="s">
        <v>844</v>
      </c>
      <c r="B104" s="216" t="s">
        <v>751</v>
      </c>
      <c r="C104" s="239" t="s">
        <v>728</v>
      </c>
      <c r="D104" s="215">
        <v>0</v>
      </c>
      <c r="E104" s="211"/>
    </row>
    <row r="105" spans="1:5">
      <c r="A105" s="240" t="s">
        <v>845</v>
      </c>
      <c r="B105" s="214" t="s">
        <v>744</v>
      </c>
      <c r="C105" s="239" t="s">
        <v>728</v>
      </c>
      <c r="D105" s="215">
        <v>0</v>
      </c>
      <c r="E105" s="232">
        <f>'3_10-11_кл'!$F$43</f>
        <v>4</v>
      </c>
    </row>
    <row r="106" spans="1:5" ht="31.5">
      <c r="A106" s="240" t="s">
        <v>846</v>
      </c>
      <c r="B106" s="216" t="s">
        <v>742</v>
      </c>
      <c r="C106" s="239" t="s">
        <v>728</v>
      </c>
      <c r="D106" s="215">
        <v>0</v>
      </c>
      <c r="E106" s="211">
        <f>'3_10-11_кл'!$R$43</f>
        <v>0</v>
      </c>
    </row>
    <row r="107" spans="1:5" ht="31.5">
      <c r="A107" s="240" t="s">
        <v>847</v>
      </c>
      <c r="B107" s="216" t="s">
        <v>749</v>
      </c>
      <c r="C107" s="239" t="s">
        <v>728</v>
      </c>
      <c r="D107" s="215">
        <v>0</v>
      </c>
      <c r="E107" s="211"/>
    </row>
    <row r="108" spans="1:5" ht="31.5">
      <c r="A108" s="240" t="s">
        <v>848</v>
      </c>
      <c r="B108" s="216" t="s">
        <v>751</v>
      </c>
      <c r="C108" s="239" t="s">
        <v>728</v>
      </c>
      <c r="D108" s="215">
        <v>0</v>
      </c>
      <c r="E108" s="211"/>
    </row>
    <row r="109" spans="1:5">
      <c r="A109" s="240" t="s">
        <v>849</v>
      </c>
      <c r="B109" s="214" t="s">
        <v>757</v>
      </c>
      <c r="C109" s="239" t="s">
        <v>728</v>
      </c>
      <c r="D109" s="215">
        <v>0</v>
      </c>
      <c r="E109" s="232">
        <f>'3_10-11_кл'!$F$27+'3_10-11_кл'!$F$33+'3_10-11_кл'!$F$35+'3_10-11_кл'!$F$36+'3_10-11_кл'!$F$39+'3_10-11_кл'!$F$47</f>
        <v>1</v>
      </c>
    </row>
    <row r="110" spans="1:5" ht="31.5">
      <c r="A110" s="240" t="s">
        <v>850</v>
      </c>
      <c r="B110" s="216" t="s">
        <v>742</v>
      </c>
      <c r="C110" s="239" t="s">
        <v>728</v>
      </c>
      <c r="D110" s="215">
        <v>0</v>
      </c>
      <c r="E110" s="211">
        <f>'3_10-11_кл'!$R$27+'3_10-11_кл'!$R$33+'3_10-11_кл'!$R$35+'3_10-11_кл'!$R$36+'3_10-11_кл'!$R$39+'3_10-11_кл'!$R$47</f>
        <v>0</v>
      </c>
    </row>
    <row r="111" spans="1:5" ht="31.5">
      <c r="A111" s="240" t="s">
        <v>851</v>
      </c>
      <c r="B111" s="216" t="s">
        <v>749</v>
      </c>
      <c r="C111" s="239" t="s">
        <v>728</v>
      </c>
      <c r="D111" s="215">
        <v>0</v>
      </c>
      <c r="E111" s="211"/>
    </row>
    <row r="112" spans="1:5" ht="31.5">
      <c r="A112" s="240" t="s">
        <v>852</v>
      </c>
      <c r="B112" s="216" t="s">
        <v>751</v>
      </c>
      <c r="C112" s="239" t="s">
        <v>728</v>
      </c>
      <c r="D112" s="215">
        <v>0</v>
      </c>
      <c r="E112" s="211"/>
    </row>
    <row r="113" spans="1:5">
      <c r="A113" s="240" t="s">
        <v>853</v>
      </c>
      <c r="B113" s="214" t="s">
        <v>762</v>
      </c>
      <c r="C113" s="239" t="s">
        <v>728</v>
      </c>
      <c r="D113" s="215">
        <v>0</v>
      </c>
      <c r="E113" s="232">
        <f>'3_10-11_кл'!$F$31</f>
        <v>0</v>
      </c>
    </row>
    <row r="114" spans="1:5" ht="31.5">
      <c r="A114" s="240" t="s">
        <v>854</v>
      </c>
      <c r="B114" s="216" t="s">
        <v>742</v>
      </c>
      <c r="C114" s="239" t="s">
        <v>728</v>
      </c>
      <c r="D114" s="215">
        <v>0</v>
      </c>
      <c r="E114" s="211">
        <f>'3_10-11_кл'!$R$31</f>
        <v>0</v>
      </c>
    </row>
    <row r="115" spans="1:5" ht="31.5">
      <c r="A115" s="240" t="s">
        <v>855</v>
      </c>
      <c r="B115" s="216" t="s">
        <v>749</v>
      </c>
      <c r="C115" s="239" t="s">
        <v>728</v>
      </c>
      <c r="D115" s="215">
        <v>0</v>
      </c>
      <c r="E115" s="211"/>
    </row>
    <row r="116" spans="1:5" ht="31.5">
      <c r="A116" s="240" t="s">
        <v>856</v>
      </c>
      <c r="B116" s="216" t="s">
        <v>751</v>
      </c>
      <c r="C116" s="239" t="s">
        <v>728</v>
      </c>
      <c r="D116" s="215">
        <v>0</v>
      </c>
      <c r="E116" s="211"/>
    </row>
    <row r="117" spans="1:5">
      <c r="A117" s="240" t="s">
        <v>857</v>
      </c>
      <c r="B117" s="214" t="s">
        <v>767</v>
      </c>
      <c r="C117" s="239" t="s">
        <v>728</v>
      </c>
      <c r="D117" s="215">
        <v>0</v>
      </c>
      <c r="E117" s="232">
        <f>'3_10-11_кл'!$F$45</f>
        <v>0</v>
      </c>
    </row>
    <row r="118" spans="1:5" ht="31.5">
      <c r="A118" s="240" t="s">
        <v>858</v>
      </c>
      <c r="B118" s="216" t="s">
        <v>742</v>
      </c>
      <c r="C118" s="239" t="s">
        <v>728</v>
      </c>
      <c r="D118" s="215">
        <v>0</v>
      </c>
      <c r="E118" s="211">
        <f>'3_10-11_кл'!$R$45</f>
        <v>0</v>
      </c>
    </row>
    <row r="119" spans="1:5" ht="31.5">
      <c r="A119" s="240" t="s">
        <v>859</v>
      </c>
      <c r="B119" s="216" t="s">
        <v>749</v>
      </c>
      <c r="C119" s="239" t="s">
        <v>728</v>
      </c>
      <c r="D119" s="215">
        <v>0</v>
      </c>
      <c r="E119" s="211"/>
    </row>
    <row r="120" spans="1:5" ht="31.5">
      <c r="A120" s="240" t="s">
        <v>860</v>
      </c>
      <c r="B120" s="216" t="s">
        <v>751</v>
      </c>
      <c r="C120" s="239" t="s">
        <v>728</v>
      </c>
      <c r="D120" s="215">
        <v>0</v>
      </c>
      <c r="E120" s="211"/>
    </row>
    <row r="121" spans="1:5">
      <c r="A121" s="240" t="s">
        <v>861</v>
      </c>
      <c r="B121" s="214" t="s">
        <v>772</v>
      </c>
      <c r="C121" s="239" t="s">
        <v>728</v>
      </c>
      <c r="D121" s="215">
        <v>0</v>
      </c>
      <c r="E121" s="232">
        <f>'3_10-11_кл'!$F$48</f>
        <v>0</v>
      </c>
    </row>
    <row r="122" spans="1:5" ht="31.5">
      <c r="A122" s="240" t="s">
        <v>862</v>
      </c>
      <c r="B122" s="216" t="s">
        <v>742</v>
      </c>
      <c r="C122" s="239" t="s">
        <v>728</v>
      </c>
      <c r="D122" s="215">
        <v>0</v>
      </c>
      <c r="E122" s="211">
        <f>'3_10-11_кл'!$R$48</f>
        <v>0</v>
      </c>
    </row>
    <row r="123" spans="1:5" ht="31.5">
      <c r="A123" s="240" t="s">
        <v>863</v>
      </c>
      <c r="B123" s="216" t="s">
        <v>749</v>
      </c>
      <c r="C123" s="239" t="s">
        <v>728</v>
      </c>
      <c r="D123" s="215">
        <v>0</v>
      </c>
      <c r="E123" s="211"/>
    </row>
    <row r="124" spans="1:5" ht="31.5">
      <c r="A124" s="240" t="s">
        <v>864</v>
      </c>
      <c r="B124" s="216" t="s">
        <v>751</v>
      </c>
      <c r="C124" s="239" t="s">
        <v>728</v>
      </c>
      <c r="D124" s="215">
        <v>0</v>
      </c>
      <c r="E124" s="211"/>
    </row>
    <row r="125" spans="1:5">
      <c r="A125" s="240" t="s">
        <v>865</v>
      </c>
      <c r="B125" s="214" t="s">
        <v>777</v>
      </c>
      <c r="C125" s="239" t="s">
        <v>728</v>
      </c>
      <c r="D125" s="215">
        <v>0</v>
      </c>
      <c r="E125" s="232">
        <f>'3_10-11_кл'!$F$29</f>
        <v>0</v>
      </c>
    </row>
    <row r="126" spans="1:5" ht="31.5">
      <c r="A126" s="240" t="s">
        <v>866</v>
      </c>
      <c r="B126" s="216" t="s">
        <v>742</v>
      </c>
      <c r="C126" s="239" t="s">
        <v>728</v>
      </c>
      <c r="D126" s="215">
        <v>0</v>
      </c>
      <c r="E126" s="211">
        <f>'3_10-11_кл'!$R$29</f>
        <v>0</v>
      </c>
    </row>
    <row r="127" spans="1:5" ht="31.5">
      <c r="A127" s="240" t="s">
        <v>867</v>
      </c>
      <c r="B127" s="216" t="s">
        <v>749</v>
      </c>
      <c r="C127" s="239" t="s">
        <v>728</v>
      </c>
      <c r="D127" s="215">
        <v>0</v>
      </c>
      <c r="E127" s="211"/>
    </row>
    <row r="128" spans="1:5" ht="31.5">
      <c r="A128" s="240" t="s">
        <v>868</v>
      </c>
      <c r="B128" s="216" t="s">
        <v>751</v>
      </c>
      <c r="C128" s="239" t="s">
        <v>728</v>
      </c>
      <c r="D128" s="215">
        <v>0</v>
      </c>
      <c r="E128" s="211"/>
    </row>
    <row r="129" spans="1:5">
      <c r="A129" s="240" t="s">
        <v>869</v>
      </c>
      <c r="B129" s="214" t="s">
        <v>782</v>
      </c>
      <c r="C129" s="239" t="s">
        <v>728</v>
      </c>
      <c r="D129" s="215">
        <v>0</v>
      </c>
      <c r="E129" s="232">
        <f>'3_5-9_кл'!$F$49</f>
        <v>0</v>
      </c>
    </row>
    <row r="130" spans="1:5" ht="31.5">
      <c r="A130" s="240" t="s">
        <v>870</v>
      </c>
      <c r="B130" s="216" t="s">
        <v>742</v>
      </c>
      <c r="C130" s="239" t="s">
        <v>728</v>
      </c>
      <c r="D130" s="215">
        <v>0</v>
      </c>
      <c r="E130" s="211">
        <f>'3_5-9_кл'!$R$49</f>
        <v>0</v>
      </c>
    </row>
    <row r="131" spans="1:5" ht="31.5">
      <c r="A131" s="240" t="s">
        <v>871</v>
      </c>
      <c r="B131" s="216" t="s">
        <v>749</v>
      </c>
      <c r="C131" s="239" t="s">
        <v>728</v>
      </c>
      <c r="D131" s="215">
        <v>0</v>
      </c>
      <c r="E131" s="211"/>
    </row>
    <row r="132" spans="1:5" ht="31.5">
      <c r="A132" s="240" t="s">
        <v>872</v>
      </c>
      <c r="B132" s="216" t="s">
        <v>751</v>
      </c>
      <c r="C132" s="239" t="s">
        <v>728</v>
      </c>
      <c r="D132" s="215">
        <v>0</v>
      </c>
      <c r="E132" s="211"/>
    </row>
    <row r="133" spans="1:5">
      <c r="A133" s="240" t="s">
        <v>873</v>
      </c>
      <c r="B133" s="214" t="s">
        <v>787</v>
      </c>
      <c r="C133" s="239" t="s">
        <v>728</v>
      </c>
      <c r="D133" s="215">
        <v>0</v>
      </c>
      <c r="E133" s="232">
        <f>'3_10-11_кл'!$F$30</f>
        <v>3</v>
      </c>
    </row>
    <row r="134" spans="1:5" ht="31.5">
      <c r="A134" s="240" t="s">
        <v>874</v>
      </c>
      <c r="B134" s="216" t="s">
        <v>742</v>
      </c>
      <c r="C134" s="239" t="s">
        <v>728</v>
      </c>
      <c r="D134" s="215">
        <v>0</v>
      </c>
      <c r="E134" s="211">
        <f>'3_10-11_кл'!$R$30</f>
        <v>0</v>
      </c>
    </row>
    <row r="135" spans="1:5" ht="31.5">
      <c r="A135" s="240" t="s">
        <v>875</v>
      </c>
      <c r="B135" s="216" t="s">
        <v>749</v>
      </c>
      <c r="C135" s="239" t="s">
        <v>728</v>
      </c>
      <c r="D135" s="215">
        <v>0</v>
      </c>
      <c r="E135" s="211"/>
    </row>
    <row r="136" spans="1:5" ht="31.5">
      <c r="A136" s="240" t="s">
        <v>876</v>
      </c>
      <c r="B136" s="216" t="s">
        <v>751</v>
      </c>
      <c r="C136" s="239" t="s">
        <v>728</v>
      </c>
      <c r="D136" s="215">
        <v>0</v>
      </c>
      <c r="E136" s="211"/>
    </row>
    <row r="137" spans="1:5">
      <c r="A137" s="240" t="s">
        <v>877</v>
      </c>
      <c r="B137" s="214" t="s">
        <v>792</v>
      </c>
      <c r="C137" s="239" t="s">
        <v>728</v>
      </c>
      <c r="D137" s="215">
        <v>0</v>
      </c>
      <c r="E137" s="232">
        <f>'3_10-11_кл'!$F$28</f>
        <v>0</v>
      </c>
    </row>
    <row r="138" spans="1:5" ht="31.5">
      <c r="A138" s="240" t="s">
        <v>878</v>
      </c>
      <c r="B138" s="216" t="s">
        <v>742</v>
      </c>
      <c r="C138" s="239" t="s">
        <v>728</v>
      </c>
      <c r="D138" s="215">
        <v>0</v>
      </c>
      <c r="E138" s="211">
        <f>'3_10-11_кл'!$R$28</f>
        <v>0</v>
      </c>
    </row>
    <row r="139" spans="1:5" ht="31.5">
      <c r="A139" s="240" t="s">
        <v>879</v>
      </c>
      <c r="B139" s="216" t="s">
        <v>749</v>
      </c>
      <c r="C139" s="239" t="s">
        <v>728</v>
      </c>
      <c r="D139" s="215">
        <v>0</v>
      </c>
      <c r="E139" s="211"/>
    </row>
    <row r="140" spans="1:5" ht="31.5">
      <c r="A140" s="240" t="s">
        <v>880</v>
      </c>
      <c r="B140" s="216" t="s">
        <v>751</v>
      </c>
      <c r="C140" s="239" t="s">
        <v>728</v>
      </c>
      <c r="D140" s="215">
        <v>0</v>
      </c>
      <c r="E140" s="211"/>
    </row>
    <row r="141" spans="1:5">
      <c r="A141" s="240" t="s">
        <v>881</v>
      </c>
      <c r="B141" s="214" t="s">
        <v>797</v>
      </c>
      <c r="C141" s="239" t="s">
        <v>728</v>
      </c>
      <c r="D141" s="215">
        <v>0</v>
      </c>
      <c r="E141" s="232">
        <f>'3_10-11_кл'!$F$37</f>
        <v>1</v>
      </c>
    </row>
    <row r="142" spans="1:5" ht="31.5">
      <c r="A142" s="240" t="s">
        <v>882</v>
      </c>
      <c r="B142" s="216" t="s">
        <v>742</v>
      </c>
      <c r="C142" s="239" t="s">
        <v>728</v>
      </c>
      <c r="D142" s="215">
        <v>0</v>
      </c>
      <c r="E142" s="211">
        <f>'3_10-11_кл'!$R$37</f>
        <v>0</v>
      </c>
    </row>
    <row r="143" spans="1:5" ht="31.5">
      <c r="A143" s="240" t="s">
        <v>883</v>
      </c>
      <c r="B143" s="216" t="s">
        <v>749</v>
      </c>
      <c r="C143" s="239" t="s">
        <v>728</v>
      </c>
      <c r="D143" s="215">
        <v>0</v>
      </c>
      <c r="E143" s="211"/>
    </row>
    <row r="144" spans="1:5" ht="31.5">
      <c r="A144" s="240" t="s">
        <v>884</v>
      </c>
      <c r="B144" s="216" t="s">
        <v>751</v>
      </c>
      <c r="C144" s="239" t="s">
        <v>728</v>
      </c>
      <c r="D144" s="215">
        <v>0</v>
      </c>
      <c r="E144" s="211"/>
    </row>
    <row r="145" spans="1:5">
      <c r="A145" s="240" t="s">
        <v>885</v>
      </c>
      <c r="B145" s="214" t="s">
        <v>802</v>
      </c>
      <c r="C145" s="239" t="s">
        <v>728</v>
      </c>
      <c r="D145" s="215">
        <v>0</v>
      </c>
      <c r="E145" s="232">
        <f>'3_10-11_кл'!$F$34</f>
        <v>1</v>
      </c>
    </row>
    <row r="146" spans="1:5" ht="31.5">
      <c r="A146" s="240" t="s">
        <v>886</v>
      </c>
      <c r="B146" s="216" t="s">
        <v>742</v>
      </c>
      <c r="C146" s="239" t="s">
        <v>728</v>
      </c>
      <c r="D146" s="215">
        <v>0</v>
      </c>
      <c r="E146" s="211">
        <f>'3_10-11_кл'!$R$34</f>
        <v>0</v>
      </c>
    </row>
    <row r="147" spans="1:5" ht="31.5">
      <c r="A147" s="240" t="s">
        <v>887</v>
      </c>
      <c r="B147" s="216" t="s">
        <v>749</v>
      </c>
      <c r="C147" s="239" t="s">
        <v>728</v>
      </c>
      <c r="D147" s="215">
        <v>0</v>
      </c>
      <c r="E147" s="211"/>
    </row>
    <row r="148" spans="1:5" ht="31.5">
      <c r="A148" s="240" t="s">
        <v>888</v>
      </c>
      <c r="B148" s="216" t="s">
        <v>751</v>
      </c>
      <c r="C148" s="239" t="s">
        <v>728</v>
      </c>
      <c r="D148" s="215">
        <v>0</v>
      </c>
      <c r="E148" s="211"/>
    </row>
    <row r="149" spans="1:5">
      <c r="A149" s="240" t="s">
        <v>889</v>
      </c>
      <c r="B149" s="214" t="s">
        <v>807</v>
      </c>
      <c r="C149" s="239" t="s">
        <v>728</v>
      </c>
      <c r="D149" s="215">
        <v>0</v>
      </c>
      <c r="E149" s="232">
        <f>'3_10-11_кл'!$F$40</f>
        <v>3</v>
      </c>
    </row>
    <row r="150" spans="1:5" ht="31.5">
      <c r="A150" s="240" t="s">
        <v>890</v>
      </c>
      <c r="B150" s="216" t="s">
        <v>742</v>
      </c>
      <c r="C150" s="239" t="s">
        <v>728</v>
      </c>
      <c r="D150" s="215">
        <v>0</v>
      </c>
      <c r="E150" s="211">
        <f>'3_10-11_кл'!$R$40</f>
        <v>0</v>
      </c>
    </row>
    <row r="151" spans="1:5" ht="31.5">
      <c r="A151" s="240" t="s">
        <v>891</v>
      </c>
      <c r="B151" s="216" t="s">
        <v>749</v>
      </c>
      <c r="C151" s="239" t="s">
        <v>728</v>
      </c>
      <c r="D151" s="215">
        <v>0</v>
      </c>
      <c r="E151" s="211"/>
    </row>
    <row r="152" spans="1:5" ht="31.5">
      <c r="A152" s="240" t="s">
        <v>892</v>
      </c>
      <c r="B152" s="216" t="s">
        <v>751</v>
      </c>
      <c r="C152" s="239" t="s">
        <v>728</v>
      </c>
      <c r="D152" s="215">
        <v>0</v>
      </c>
      <c r="E152" s="211"/>
    </row>
    <row r="153" spans="1:5">
      <c r="A153" s="240" t="s">
        <v>893</v>
      </c>
      <c r="B153" s="214" t="s">
        <v>812</v>
      </c>
      <c r="C153" s="239" t="s">
        <v>728</v>
      </c>
      <c r="D153" s="215">
        <v>0</v>
      </c>
      <c r="E153" s="232">
        <f>'3_10-11_кл'!$F$50</f>
        <v>0</v>
      </c>
    </row>
    <row r="154" spans="1:5" ht="31.5">
      <c r="A154" s="240" t="s">
        <v>894</v>
      </c>
      <c r="B154" s="216" t="s">
        <v>742</v>
      </c>
      <c r="C154" s="239" t="s">
        <v>728</v>
      </c>
      <c r="D154" s="215">
        <v>0</v>
      </c>
      <c r="E154" s="211">
        <f>'3_10-11_кл'!$R$50</f>
        <v>0</v>
      </c>
    </row>
    <row r="155" spans="1:5" ht="31.5">
      <c r="A155" s="240" t="s">
        <v>895</v>
      </c>
      <c r="B155" s="216" t="s">
        <v>749</v>
      </c>
      <c r="C155" s="239" t="s">
        <v>728</v>
      </c>
      <c r="D155" s="215">
        <v>0</v>
      </c>
      <c r="E155" s="211"/>
    </row>
    <row r="156" spans="1:5" ht="31.5">
      <c r="A156" s="240" t="s">
        <v>896</v>
      </c>
      <c r="B156" s="216" t="s">
        <v>751</v>
      </c>
      <c r="C156" s="239" t="s">
        <v>728</v>
      </c>
      <c r="D156" s="215">
        <v>0</v>
      </c>
      <c r="E156" s="211"/>
    </row>
    <row r="157" spans="1:5">
      <c r="A157" s="240" t="s">
        <v>897</v>
      </c>
      <c r="B157" s="214" t="s">
        <v>817</v>
      </c>
      <c r="C157" s="239" t="s">
        <v>728</v>
      </c>
      <c r="D157" s="215">
        <v>0</v>
      </c>
      <c r="E157" s="232">
        <f>'3_10-11_кл'!$F$42</f>
        <v>0</v>
      </c>
    </row>
    <row r="158" spans="1:5" ht="31.5">
      <c r="A158" s="240" t="s">
        <v>898</v>
      </c>
      <c r="B158" s="216" t="s">
        <v>742</v>
      </c>
      <c r="C158" s="239" t="s">
        <v>728</v>
      </c>
      <c r="D158" s="215">
        <v>0</v>
      </c>
      <c r="E158" s="211">
        <f>'3_10-11_кл'!$R$42</f>
        <v>0</v>
      </c>
    </row>
    <row r="159" spans="1:5" ht="31.5">
      <c r="A159" s="240" t="s">
        <v>899</v>
      </c>
      <c r="B159" s="216" t="s">
        <v>749</v>
      </c>
      <c r="C159" s="239" t="s">
        <v>728</v>
      </c>
      <c r="D159" s="215">
        <v>0</v>
      </c>
      <c r="E159" s="211"/>
    </row>
    <row r="160" spans="1:5" ht="31.5">
      <c r="A160" s="240" t="s">
        <v>900</v>
      </c>
      <c r="B160" s="216" t="s">
        <v>751</v>
      </c>
      <c r="C160" s="239" t="s">
        <v>728</v>
      </c>
      <c r="D160" s="215">
        <v>0</v>
      </c>
      <c r="E160" s="211"/>
    </row>
    <row r="161" spans="1:5" ht="31.5">
      <c r="A161" s="240" t="s">
        <v>901</v>
      </c>
      <c r="B161" s="214" t="s">
        <v>822</v>
      </c>
      <c r="C161" s="239" t="s">
        <v>728</v>
      </c>
      <c r="D161" s="215">
        <v>0</v>
      </c>
      <c r="E161" s="232">
        <f>'3_10-11_кл'!$F$32</f>
        <v>0</v>
      </c>
    </row>
    <row r="162" spans="1:5" ht="31.5">
      <c r="A162" s="240" t="s">
        <v>902</v>
      </c>
      <c r="B162" s="216" t="s">
        <v>742</v>
      </c>
      <c r="C162" s="239" t="s">
        <v>728</v>
      </c>
      <c r="D162" s="215">
        <v>0</v>
      </c>
      <c r="E162" s="211">
        <f>'3_10-11_кл'!$R$32</f>
        <v>0</v>
      </c>
    </row>
    <row r="163" spans="1:5" ht="31.5">
      <c r="A163" s="240" t="s">
        <v>903</v>
      </c>
      <c r="B163" s="216" t="s">
        <v>749</v>
      </c>
      <c r="C163" s="239" t="s">
        <v>728</v>
      </c>
      <c r="D163" s="215">
        <v>0</v>
      </c>
      <c r="E163" s="211"/>
    </row>
    <row r="164" spans="1:5" ht="31.5">
      <c r="A164" s="240" t="s">
        <v>904</v>
      </c>
      <c r="B164" s="216" t="s">
        <v>751</v>
      </c>
      <c r="C164" s="239" t="s">
        <v>728</v>
      </c>
      <c r="D164" s="215">
        <v>0</v>
      </c>
      <c r="E164" s="211"/>
    </row>
    <row r="165" spans="1:5">
      <c r="A165" s="240" t="s">
        <v>905</v>
      </c>
      <c r="B165" s="214" t="s">
        <v>827</v>
      </c>
      <c r="C165" s="239" t="s">
        <v>728</v>
      </c>
      <c r="D165" s="215">
        <v>0</v>
      </c>
      <c r="E165" s="232">
        <f>'3_10-11_кл'!$F$46</f>
        <v>1</v>
      </c>
    </row>
    <row r="166" spans="1:5" ht="31.5">
      <c r="A166" s="240" t="s">
        <v>906</v>
      </c>
      <c r="B166" s="216" t="s">
        <v>742</v>
      </c>
      <c r="C166" s="239" t="s">
        <v>728</v>
      </c>
      <c r="D166" s="215">
        <v>0</v>
      </c>
      <c r="E166" s="211">
        <f>'3_10-11_кл'!$R$46</f>
        <v>1</v>
      </c>
    </row>
    <row r="167" spans="1:5" ht="31.5">
      <c r="A167" s="240" t="s">
        <v>907</v>
      </c>
      <c r="B167" s="216" t="s">
        <v>749</v>
      </c>
      <c r="C167" s="239" t="s">
        <v>728</v>
      </c>
      <c r="D167" s="215">
        <v>0</v>
      </c>
      <c r="E167" s="211"/>
    </row>
    <row r="168" spans="1:5" ht="31.5">
      <c r="A168" s="240" t="s">
        <v>908</v>
      </c>
      <c r="B168" s="216" t="s">
        <v>751</v>
      </c>
      <c r="C168" s="239" t="s">
        <v>728</v>
      </c>
      <c r="D168" s="215">
        <v>0</v>
      </c>
      <c r="E168" s="211"/>
    </row>
    <row r="169" spans="1:5">
      <c r="A169" s="240" t="s">
        <v>909</v>
      </c>
      <c r="B169" s="214" t="s">
        <v>832</v>
      </c>
      <c r="C169" s="239" t="s">
        <v>728</v>
      </c>
      <c r="D169" s="215">
        <v>0</v>
      </c>
      <c r="E169" s="232">
        <f>'3_10-11_кл'!$F$44</f>
        <v>0</v>
      </c>
    </row>
    <row r="170" spans="1:5" ht="31.5">
      <c r="A170" s="240" t="s">
        <v>910</v>
      </c>
      <c r="B170" s="216" t="s">
        <v>742</v>
      </c>
      <c r="C170" s="239" t="s">
        <v>728</v>
      </c>
      <c r="D170" s="215">
        <v>0</v>
      </c>
      <c r="E170" s="211">
        <f>'3_10-11_кл'!$R$44</f>
        <v>0</v>
      </c>
    </row>
    <row r="171" spans="1:5" ht="31.5">
      <c r="A171" s="240" t="s">
        <v>911</v>
      </c>
      <c r="B171" s="216" t="s">
        <v>749</v>
      </c>
      <c r="C171" s="239" t="s">
        <v>728</v>
      </c>
      <c r="D171" s="215">
        <v>0</v>
      </c>
      <c r="E171" s="211"/>
    </row>
    <row r="172" spans="1:5" ht="31.5">
      <c r="A172" s="240" t="s">
        <v>912</v>
      </c>
      <c r="B172" s="216" t="s">
        <v>751</v>
      </c>
      <c r="C172" s="239" t="s">
        <v>728</v>
      </c>
      <c r="D172" s="215">
        <v>0</v>
      </c>
      <c r="E172" s="211"/>
    </row>
    <row r="173" spans="1:5">
      <c r="A173" s="240" t="s">
        <v>913</v>
      </c>
      <c r="B173" s="214" t="s">
        <v>837</v>
      </c>
      <c r="C173" s="239" t="s">
        <v>728</v>
      </c>
      <c r="D173" s="215">
        <v>0</v>
      </c>
      <c r="E173" s="232">
        <f>'3_10-11_кл'!$F$41</f>
        <v>0</v>
      </c>
    </row>
    <row r="174" spans="1:5" ht="31.5">
      <c r="A174" s="240" t="s">
        <v>914</v>
      </c>
      <c r="B174" s="216" t="s">
        <v>742</v>
      </c>
      <c r="C174" s="239" t="s">
        <v>728</v>
      </c>
      <c r="D174" s="215">
        <v>0</v>
      </c>
      <c r="E174" s="211">
        <f>'3_10-11_кл'!$R$41</f>
        <v>0</v>
      </c>
    </row>
    <row r="175" spans="1:5" ht="31.5">
      <c r="A175" s="240" t="s">
        <v>915</v>
      </c>
      <c r="B175" s="216" t="s">
        <v>749</v>
      </c>
      <c r="C175" s="239" t="s">
        <v>728</v>
      </c>
      <c r="D175" s="215">
        <v>0</v>
      </c>
      <c r="E175" s="211"/>
    </row>
    <row r="176" spans="1:5" ht="31.5">
      <c r="A176" s="240" t="s">
        <v>916</v>
      </c>
      <c r="B176" s="216" t="s">
        <v>751</v>
      </c>
      <c r="C176" s="239" t="s">
        <v>728</v>
      </c>
      <c r="D176" s="215">
        <v>0</v>
      </c>
      <c r="E176" s="211"/>
    </row>
    <row r="177" spans="1:5">
      <c r="A177" s="388" t="s">
        <v>727</v>
      </c>
      <c r="B177" s="388"/>
      <c r="C177" s="388"/>
      <c r="D177" s="388"/>
      <c r="E177" s="388"/>
    </row>
    <row r="178" spans="1:5">
      <c r="A178" s="235"/>
      <c r="B178" s="310" t="s">
        <v>918</v>
      </c>
      <c r="C178" s="235"/>
      <c r="D178" s="235"/>
      <c r="E178" s="235"/>
    </row>
    <row r="179" spans="1:5">
      <c r="A179" s="240"/>
      <c r="B179" s="214" t="s">
        <v>740</v>
      </c>
      <c r="C179" s="239" t="s">
        <v>728</v>
      </c>
      <c r="D179" s="215">
        <v>0</v>
      </c>
      <c r="E179" s="232">
        <f>'2_4_кл'!$H$30</f>
        <v>0</v>
      </c>
    </row>
    <row r="180" spans="1:5" ht="31.5">
      <c r="A180" s="240"/>
      <c r="B180" s="216" t="s">
        <v>742</v>
      </c>
      <c r="C180" s="239" t="s">
        <v>728</v>
      </c>
      <c r="D180" s="215">
        <v>0</v>
      </c>
      <c r="E180" s="211">
        <f>'2_4_кл'!$T$30</f>
        <v>0</v>
      </c>
    </row>
    <row r="181" spans="1:5">
      <c r="A181" s="240"/>
      <c r="B181" s="214" t="s">
        <v>744</v>
      </c>
      <c r="C181" s="239" t="s">
        <v>728</v>
      </c>
      <c r="D181" s="215">
        <v>0</v>
      </c>
      <c r="E181" s="232">
        <f>'2_4_кл'!$H$31</f>
        <v>0</v>
      </c>
    </row>
    <row r="182" spans="1:5" ht="31.5">
      <c r="A182" s="240"/>
      <c r="B182" s="216" t="s">
        <v>742</v>
      </c>
      <c r="C182" s="239" t="s">
        <v>728</v>
      </c>
      <c r="D182" s="215">
        <v>0</v>
      </c>
      <c r="E182" s="211">
        <f>'2_4_кл'!$T$31</f>
        <v>0</v>
      </c>
    </row>
    <row r="183" spans="1:5">
      <c r="A183" s="387" t="s">
        <v>735</v>
      </c>
      <c r="B183" s="387"/>
      <c r="C183" s="387"/>
      <c r="D183" s="387"/>
      <c r="E183" s="387"/>
    </row>
    <row r="184" spans="1:5">
      <c r="A184" s="240"/>
      <c r="B184" s="214" t="s">
        <v>740</v>
      </c>
      <c r="C184" s="239" t="s">
        <v>728</v>
      </c>
      <c r="D184" s="215">
        <v>0</v>
      </c>
      <c r="E184" s="232">
        <f>'3_5-9_кл'!$H$38</f>
        <v>0</v>
      </c>
    </row>
    <row r="185" spans="1:5" ht="31.5">
      <c r="A185" s="240"/>
      <c r="B185" s="216" t="s">
        <v>742</v>
      </c>
      <c r="C185" s="239" t="s">
        <v>728</v>
      </c>
      <c r="D185" s="215">
        <v>0</v>
      </c>
      <c r="E185" s="211">
        <f>'3_5-9_кл'!$T$38</f>
        <v>0</v>
      </c>
    </row>
    <row r="186" spans="1:5" ht="31.5">
      <c r="A186" s="240"/>
      <c r="B186" s="216" t="s">
        <v>749</v>
      </c>
      <c r="C186" s="239" t="s">
        <v>728</v>
      </c>
      <c r="D186" s="215">
        <v>0</v>
      </c>
      <c r="E186" s="211"/>
    </row>
    <row r="187" spans="1:5" ht="31.5">
      <c r="A187" s="240"/>
      <c r="B187" s="216" t="s">
        <v>751</v>
      </c>
      <c r="C187" s="239" t="s">
        <v>728</v>
      </c>
      <c r="D187" s="215">
        <v>0</v>
      </c>
      <c r="E187" s="211"/>
    </row>
    <row r="188" spans="1:5">
      <c r="A188" s="240"/>
      <c r="B188" s="214" t="s">
        <v>744</v>
      </c>
      <c r="C188" s="239" t="s">
        <v>728</v>
      </c>
      <c r="D188" s="215">
        <v>0</v>
      </c>
      <c r="E188" s="232">
        <f>'3_5-9_кл'!$H$43</f>
        <v>4</v>
      </c>
    </row>
    <row r="189" spans="1:5" ht="31.5">
      <c r="A189" s="240"/>
      <c r="B189" s="216" t="s">
        <v>742</v>
      </c>
      <c r="C189" s="239" t="s">
        <v>728</v>
      </c>
      <c r="D189" s="215">
        <v>0</v>
      </c>
      <c r="E189" s="211">
        <f>'3_5-9_кл'!$T$43</f>
        <v>0</v>
      </c>
    </row>
    <row r="190" spans="1:5" ht="31.5">
      <c r="A190" s="240"/>
      <c r="B190" s="216" t="s">
        <v>749</v>
      </c>
      <c r="C190" s="239" t="s">
        <v>728</v>
      </c>
      <c r="D190" s="215">
        <v>0</v>
      </c>
      <c r="E190" s="211"/>
    </row>
    <row r="191" spans="1:5" ht="31.5">
      <c r="A191" s="240"/>
      <c r="B191" s="216" t="s">
        <v>751</v>
      </c>
      <c r="C191" s="239" t="s">
        <v>728</v>
      </c>
      <c r="D191" s="215">
        <v>0</v>
      </c>
      <c r="E191" s="211"/>
    </row>
    <row r="192" spans="1:5">
      <c r="A192" s="240"/>
      <c r="B192" s="214" t="s">
        <v>757</v>
      </c>
      <c r="C192" s="239" t="s">
        <v>728</v>
      </c>
      <c r="D192" s="215">
        <v>0</v>
      </c>
      <c r="E192" s="232">
        <f>'3_5-9_кл'!$H$27+'3_5-9_кл'!$H$33+'3_5-9_кл'!$H$35+'3_5-9_кл'!$H$36+'3_5-9_кл'!$H$39+'3_5-9_кл'!$H$47</f>
        <v>0</v>
      </c>
    </row>
    <row r="193" spans="1:5" ht="31.5">
      <c r="A193" s="240"/>
      <c r="B193" s="216" t="s">
        <v>742</v>
      </c>
      <c r="C193" s="239" t="s">
        <v>728</v>
      </c>
      <c r="D193" s="215">
        <v>0</v>
      </c>
      <c r="E193" s="211">
        <f>'3_5-9_кл'!$T$27+'3_5-9_кл'!$T$33+'3_5-9_кл'!$T$35+'3_5-9_кл'!$T$36+'3_5-9_кл'!$T$39+'3_5-9_кл'!$T$47</f>
        <v>0</v>
      </c>
    </row>
    <row r="194" spans="1:5" ht="31.5">
      <c r="A194" s="240"/>
      <c r="B194" s="216" t="s">
        <v>749</v>
      </c>
      <c r="C194" s="239" t="s">
        <v>728</v>
      </c>
      <c r="D194" s="215">
        <v>0</v>
      </c>
      <c r="E194" s="211"/>
    </row>
    <row r="195" spans="1:5" ht="31.5">
      <c r="A195" s="240"/>
      <c r="B195" s="216" t="s">
        <v>751</v>
      </c>
      <c r="C195" s="239" t="s">
        <v>728</v>
      </c>
      <c r="D195" s="215">
        <v>0</v>
      </c>
      <c r="E195" s="211"/>
    </row>
    <row r="196" spans="1:5">
      <c r="A196" s="240"/>
      <c r="B196" s="214" t="s">
        <v>762</v>
      </c>
      <c r="C196" s="239" t="s">
        <v>728</v>
      </c>
      <c r="D196" s="215">
        <v>0</v>
      </c>
      <c r="E196" s="232">
        <f>'3_5-9_кл'!$H$31</f>
        <v>0</v>
      </c>
    </row>
    <row r="197" spans="1:5" ht="31.5">
      <c r="A197" s="240"/>
      <c r="B197" s="216" t="s">
        <v>742</v>
      </c>
      <c r="C197" s="239" t="s">
        <v>728</v>
      </c>
      <c r="D197" s="215">
        <v>0</v>
      </c>
      <c r="E197" s="211">
        <f>'3_5-9_кл'!$T$31</f>
        <v>0</v>
      </c>
    </row>
    <row r="198" spans="1:5" ht="31.5">
      <c r="A198" s="240"/>
      <c r="B198" s="216" t="s">
        <v>749</v>
      </c>
      <c r="C198" s="239" t="s">
        <v>728</v>
      </c>
      <c r="D198" s="215">
        <v>0</v>
      </c>
      <c r="E198" s="211"/>
    </row>
    <row r="199" spans="1:5" ht="31.5">
      <c r="A199" s="240"/>
      <c r="B199" s="216" t="s">
        <v>751</v>
      </c>
      <c r="C199" s="239" t="s">
        <v>728</v>
      </c>
      <c r="D199" s="215">
        <v>0</v>
      </c>
      <c r="E199" s="211"/>
    </row>
    <row r="200" spans="1:5">
      <c r="A200" s="240"/>
      <c r="B200" s="214" t="s">
        <v>767</v>
      </c>
      <c r="C200" s="239" t="s">
        <v>728</v>
      </c>
      <c r="D200" s="215">
        <v>0</v>
      </c>
      <c r="E200" s="232">
        <f>'3_5-9_кл'!$H$45</f>
        <v>1</v>
      </c>
    </row>
    <row r="201" spans="1:5" ht="31.5">
      <c r="A201" s="240"/>
      <c r="B201" s="216" t="s">
        <v>742</v>
      </c>
      <c r="C201" s="239" t="s">
        <v>728</v>
      </c>
      <c r="D201" s="215">
        <v>0</v>
      </c>
      <c r="E201" s="211">
        <f>'3_5-9_кл'!$T$45</f>
        <v>0</v>
      </c>
    </row>
    <row r="202" spans="1:5" ht="31.5">
      <c r="A202" s="240"/>
      <c r="B202" s="216" t="s">
        <v>749</v>
      </c>
      <c r="C202" s="239" t="s">
        <v>728</v>
      </c>
      <c r="D202" s="215">
        <v>0</v>
      </c>
      <c r="E202" s="211"/>
    </row>
    <row r="203" spans="1:5" ht="31.5">
      <c r="A203" s="240"/>
      <c r="B203" s="216" t="s">
        <v>751</v>
      </c>
      <c r="C203" s="239" t="s">
        <v>728</v>
      </c>
      <c r="D203" s="215">
        <v>0</v>
      </c>
      <c r="E203" s="211"/>
    </row>
    <row r="204" spans="1:5">
      <c r="A204" s="240"/>
      <c r="B204" s="214" t="s">
        <v>772</v>
      </c>
      <c r="C204" s="239" t="s">
        <v>728</v>
      </c>
      <c r="D204" s="215">
        <v>0</v>
      </c>
      <c r="E204" s="232">
        <f>'3_5-9_кл'!$H$48</f>
        <v>0</v>
      </c>
    </row>
    <row r="205" spans="1:5" ht="31.5">
      <c r="A205" s="240"/>
      <c r="B205" s="216" t="s">
        <v>742</v>
      </c>
      <c r="C205" s="239" t="s">
        <v>728</v>
      </c>
      <c r="D205" s="215">
        <v>0</v>
      </c>
      <c r="E205" s="211">
        <f>'3_5-9_кл'!$T$48</f>
        <v>0</v>
      </c>
    </row>
    <row r="206" spans="1:5" ht="31.5">
      <c r="A206" s="240"/>
      <c r="B206" s="216" t="s">
        <v>749</v>
      </c>
      <c r="C206" s="239" t="s">
        <v>728</v>
      </c>
      <c r="D206" s="215">
        <v>0</v>
      </c>
      <c r="E206" s="211"/>
    </row>
    <row r="207" spans="1:5" ht="31.5">
      <c r="A207" s="240"/>
      <c r="B207" s="216" t="s">
        <v>751</v>
      </c>
      <c r="C207" s="239" t="s">
        <v>728</v>
      </c>
      <c r="D207" s="215">
        <v>0</v>
      </c>
      <c r="E207" s="211"/>
    </row>
    <row r="208" spans="1:5">
      <c r="A208" s="240"/>
      <c r="B208" s="214" t="s">
        <v>777</v>
      </c>
      <c r="C208" s="239" t="s">
        <v>728</v>
      </c>
      <c r="D208" s="215">
        <v>0</v>
      </c>
      <c r="E208" s="232">
        <f>'3_5-9_кл'!$H$29</f>
        <v>4</v>
      </c>
    </row>
    <row r="209" spans="1:5" ht="31.5">
      <c r="A209" s="240"/>
      <c r="B209" s="216" t="s">
        <v>742</v>
      </c>
      <c r="C209" s="239" t="s">
        <v>728</v>
      </c>
      <c r="D209" s="215">
        <v>0</v>
      </c>
      <c r="E209" s="211">
        <f>'3_5-9_кл'!$T$29</f>
        <v>0</v>
      </c>
    </row>
    <row r="210" spans="1:5" ht="31.5">
      <c r="A210" s="240"/>
      <c r="B210" s="216" t="s">
        <v>749</v>
      </c>
      <c r="C210" s="239" t="s">
        <v>728</v>
      </c>
      <c r="D210" s="215">
        <v>0</v>
      </c>
      <c r="E210" s="211"/>
    </row>
    <row r="211" spans="1:5" ht="31.5">
      <c r="A211" s="240"/>
      <c r="B211" s="216" t="s">
        <v>751</v>
      </c>
      <c r="C211" s="239" t="s">
        <v>728</v>
      </c>
      <c r="D211" s="215">
        <v>0</v>
      </c>
      <c r="E211" s="211"/>
    </row>
    <row r="212" spans="1:5">
      <c r="A212" s="240"/>
      <c r="B212" s="214" t="s">
        <v>782</v>
      </c>
      <c r="C212" s="239" t="s">
        <v>728</v>
      </c>
      <c r="D212" s="215">
        <v>0</v>
      </c>
      <c r="E212" s="232">
        <f>'3_5-9_кл'!$H$49</f>
        <v>1</v>
      </c>
    </row>
    <row r="213" spans="1:5" ht="31.5">
      <c r="A213" s="240"/>
      <c r="B213" s="216" t="s">
        <v>742</v>
      </c>
      <c r="C213" s="239" t="s">
        <v>728</v>
      </c>
      <c r="D213" s="215">
        <v>0</v>
      </c>
      <c r="E213" s="211">
        <f>'3_5-9_кл'!$T$49</f>
        <v>1</v>
      </c>
    </row>
    <row r="214" spans="1:5" ht="31.5">
      <c r="A214" s="240"/>
      <c r="B214" s="216" t="s">
        <v>749</v>
      </c>
      <c r="C214" s="239" t="s">
        <v>728</v>
      </c>
      <c r="D214" s="215">
        <v>0</v>
      </c>
      <c r="E214" s="211"/>
    </row>
    <row r="215" spans="1:5" ht="31.5">
      <c r="A215" s="240"/>
      <c r="B215" s="216" t="s">
        <v>751</v>
      </c>
      <c r="C215" s="239" t="s">
        <v>728</v>
      </c>
      <c r="D215" s="215">
        <v>0</v>
      </c>
      <c r="E215" s="211"/>
    </row>
    <row r="216" spans="1:5">
      <c r="A216" s="240"/>
      <c r="B216" s="214" t="s">
        <v>787</v>
      </c>
      <c r="C216" s="239" t="s">
        <v>728</v>
      </c>
      <c r="D216" s="215">
        <v>0</v>
      </c>
      <c r="E216" s="232">
        <f>'3_5-9_кл'!$H$30</f>
        <v>2</v>
      </c>
    </row>
    <row r="217" spans="1:5" ht="31.5">
      <c r="A217" s="240"/>
      <c r="B217" s="216" t="s">
        <v>742</v>
      </c>
      <c r="C217" s="239" t="s">
        <v>728</v>
      </c>
      <c r="D217" s="215">
        <v>0</v>
      </c>
      <c r="E217" s="211">
        <f>'3_5-9_кл'!$T$30</f>
        <v>0</v>
      </c>
    </row>
    <row r="218" spans="1:5" ht="31.5">
      <c r="A218" s="240"/>
      <c r="B218" s="216" t="s">
        <v>749</v>
      </c>
      <c r="C218" s="239" t="s">
        <v>728</v>
      </c>
      <c r="D218" s="215">
        <v>0</v>
      </c>
      <c r="E218" s="211"/>
    </row>
    <row r="219" spans="1:5" ht="31.5">
      <c r="A219" s="240"/>
      <c r="B219" s="216" t="s">
        <v>751</v>
      </c>
      <c r="C219" s="239" t="s">
        <v>728</v>
      </c>
      <c r="D219" s="215">
        <v>0</v>
      </c>
      <c r="E219" s="211"/>
    </row>
    <row r="220" spans="1:5">
      <c r="A220" s="240"/>
      <c r="B220" s="214" t="s">
        <v>792</v>
      </c>
      <c r="C220" s="239" t="s">
        <v>728</v>
      </c>
      <c r="D220" s="215">
        <v>0</v>
      </c>
      <c r="E220" s="232">
        <f>'3_5-9_кл'!$H$28</f>
        <v>0</v>
      </c>
    </row>
    <row r="221" spans="1:5" ht="31.5">
      <c r="A221" s="240"/>
      <c r="B221" s="216" t="s">
        <v>742</v>
      </c>
      <c r="C221" s="239" t="s">
        <v>728</v>
      </c>
      <c r="D221" s="215">
        <v>0</v>
      </c>
      <c r="E221" s="211">
        <f>'3_5-9_кл'!$T$28</f>
        <v>0</v>
      </c>
    </row>
    <row r="222" spans="1:5" ht="31.5">
      <c r="A222" s="240"/>
      <c r="B222" s="216" t="s">
        <v>749</v>
      </c>
      <c r="C222" s="239" t="s">
        <v>728</v>
      </c>
      <c r="D222" s="215">
        <v>0</v>
      </c>
      <c r="E222" s="211"/>
    </row>
    <row r="223" spans="1:5" ht="31.5">
      <c r="A223" s="240"/>
      <c r="B223" s="216" t="s">
        <v>751</v>
      </c>
      <c r="C223" s="239" t="s">
        <v>728</v>
      </c>
      <c r="D223" s="215">
        <v>0</v>
      </c>
      <c r="E223" s="211"/>
    </row>
    <row r="224" spans="1:5">
      <c r="A224" s="240"/>
      <c r="B224" s="214" t="s">
        <v>797</v>
      </c>
      <c r="C224" s="239" t="s">
        <v>728</v>
      </c>
      <c r="D224" s="215">
        <v>0</v>
      </c>
      <c r="E224" s="232">
        <f>'3_5-9_кл'!$H$37</f>
        <v>1</v>
      </c>
    </row>
    <row r="225" spans="1:5" ht="31.5">
      <c r="A225" s="240"/>
      <c r="B225" s="216" t="s">
        <v>742</v>
      </c>
      <c r="C225" s="239" t="s">
        <v>728</v>
      </c>
      <c r="D225" s="215">
        <v>0</v>
      </c>
      <c r="E225" s="211">
        <f>'3_5-9_кл'!$T$37</f>
        <v>0</v>
      </c>
    </row>
    <row r="226" spans="1:5" ht="31.5">
      <c r="A226" s="240"/>
      <c r="B226" s="216" t="s">
        <v>749</v>
      </c>
      <c r="C226" s="239" t="s">
        <v>728</v>
      </c>
      <c r="D226" s="215">
        <v>0</v>
      </c>
      <c r="E226" s="211"/>
    </row>
    <row r="227" spans="1:5" ht="31.5">
      <c r="A227" s="240"/>
      <c r="B227" s="216" t="s">
        <v>751</v>
      </c>
      <c r="C227" s="239" t="s">
        <v>728</v>
      </c>
      <c r="D227" s="215">
        <v>0</v>
      </c>
      <c r="E227" s="211"/>
    </row>
    <row r="228" spans="1:5">
      <c r="A228" s="240"/>
      <c r="B228" s="214" t="s">
        <v>802</v>
      </c>
      <c r="C228" s="239" t="s">
        <v>728</v>
      </c>
      <c r="D228" s="215">
        <v>0</v>
      </c>
      <c r="E228" s="232">
        <f>'3_5-9_кл'!$H$34</f>
        <v>0</v>
      </c>
    </row>
    <row r="229" spans="1:5" ht="31.5">
      <c r="A229" s="240"/>
      <c r="B229" s="216" t="s">
        <v>742</v>
      </c>
      <c r="C229" s="239" t="s">
        <v>728</v>
      </c>
      <c r="D229" s="215">
        <v>0</v>
      </c>
      <c r="E229" s="211">
        <f>'3_5-9_кл'!$T$34</f>
        <v>0</v>
      </c>
    </row>
    <row r="230" spans="1:5" ht="31.5">
      <c r="A230" s="240"/>
      <c r="B230" s="216" t="s">
        <v>749</v>
      </c>
      <c r="C230" s="239" t="s">
        <v>728</v>
      </c>
      <c r="D230" s="215">
        <v>0</v>
      </c>
      <c r="E230" s="211"/>
    </row>
    <row r="231" spans="1:5" ht="31.5">
      <c r="A231" s="240"/>
      <c r="B231" s="216" t="s">
        <v>751</v>
      </c>
      <c r="C231" s="239" t="s">
        <v>728</v>
      </c>
      <c r="D231" s="215">
        <v>0</v>
      </c>
      <c r="E231" s="211"/>
    </row>
    <row r="232" spans="1:5">
      <c r="A232" s="240"/>
      <c r="B232" s="214" t="s">
        <v>807</v>
      </c>
      <c r="C232" s="239" t="s">
        <v>728</v>
      </c>
      <c r="D232" s="215">
        <v>0</v>
      </c>
      <c r="E232" s="232">
        <f>'3_5-9_кл'!$H$40</f>
        <v>0</v>
      </c>
    </row>
    <row r="233" spans="1:5" ht="31.5">
      <c r="A233" s="240"/>
      <c r="B233" s="216" t="s">
        <v>742</v>
      </c>
      <c r="C233" s="239" t="s">
        <v>728</v>
      </c>
      <c r="D233" s="215">
        <v>0</v>
      </c>
      <c r="E233" s="211">
        <f>'3_5-9_кл'!$T$40</f>
        <v>0</v>
      </c>
    </row>
    <row r="234" spans="1:5" ht="31.5">
      <c r="A234" s="240"/>
      <c r="B234" s="216" t="s">
        <v>749</v>
      </c>
      <c r="C234" s="239" t="s">
        <v>728</v>
      </c>
      <c r="D234" s="215">
        <v>0</v>
      </c>
      <c r="E234" s="211"/>
    </row>
    <row r="235" spans="1:5" ht="31.5">
      <c r="A235" s="240"/>
      <c r="B235" s="216" t="s">
        <v>751</v>
      </c>
      <c r="C235" s="239" t="s">
        <v>728</v>
      </c>
      <c r="D235" s="215">
        <v>0</v>
      </c>
      <c r="E235" s="211"/>
    </row>
    <row r="236" spans="1:5">
      <c r="A236" s="240"/>
      <c r="B236" s="214" t="s">
        <v>812</v>
      </c>
      <c r="C236" s="239" t="s">
        <v>728</v>
      </c>
      <c r="D236" s="215">
        <v>0</v>
      </c>
      <c r="E236" s="232">
        <f>'3_5-9_кл'!$H$50</f>
        <v>0</v>
      </c>
    </row>
    <row r="237" spans="1:5" ht="31.5">
      <c r="A237" s="240"/>
      <c r="B237" s="216" t="s">
        <v>742</v>
      </c>
      <c r="C237" s="239" t="s">
        <v>728</v>
      </c>
      <c r="D237" s="215">
        <v>0</v>
      </c>
      <c r="E237" s="211">
        <f>'3_5-9_кл'!$T$50</f>
        <v>0</v>
      </c>
    </row>
    <row r="238" spans="1:5" ht="31.5">
      <c r="A238" s="240"/>
      <c r="B238" s="216" t="s">
        <v>749</v>
      </c>
      <c r="C238" s="239" t="s">
        <v>728</v>
      </c>
      <c r="D238" s="215">
        <v>0</v>
      </c>
      <c r="E238" s="211"/>
    </row>
    <row r="239" spans="1:5" ht="31.5">
      <c r="A239" s="240"/>
      <c r="B239" s="216" t="s">
        <v>751</v>
      </c>
      <c r="C239" s="239" t="s">
        <v>728</v>
      </c>
      <c r="D239" s="215">
        <v>0</v>
      </c>
      <c r="E239" s="211"/>
    </row>
    <row r="240" spans="1:5">
      <c r="A240" s="240"/>
      <c r="B240" s="214" t="s">
        <v>817</v>
      </c>
      <c r="C240" s="239" t="s">
        <v>728</v>
      </c>
      <c r="D240" s="215">
        <v>0</v>
      </c>
      <c r="E240" s="232">
        <f>'3_5-9_кл'!$H$42</f>
        <v>0</v>
      </c>
    </row>
    <row r="241" spans="1:5" ht="31.5">
      <c r="A241" s="240"/>
      <c r="B241" s="216" t="s">
        <v>742</v>
      </c>
      <c r="C241" s="239" t="s">
        <v>728</v>
      </c>
      <c r="D241" s="215">
        <v>0</v>
      </c>
      <c r="E241" s="211">
        <f>'3_5-9_кл'!$T$42</f>
        <v>0</v>
      </c>
    </row>
    <row r="242" spans="1:5" ht="31.5">
      <c r="A242" s="240"/>
      <c r="B242" s="216" t="s">
        <v>749</v>
      </c>
      <c r="C242" s="239" t="s">
        <v>728</v>
      </c>
      <c r="D242" s="215">
        <v>0</v>
      </c>
      <c r="E242" s="211"/>
    </row>
    <row r="243" spans="1:5" ht="31.5">
      <c r="A243" s="240"/>
      <c r="B243" s="216" t="s">
        <v>751</v>
      </c>
      <c r="C243" s="239" t="s">
        <v>728</v>
      </c>
      <c r="D243" s="215">
        <v>0</v>
      </c>
      <c r="E243" s="211"/>
    </row>
    <row r="244" spans="1:5" ht="31.5">
      <c r="A244" s="240"/>
      <c r="B244" s="214" t="s">
        <v>822</v>
      </c>
      <c r="C244" s="239" t="s">
        <v>728</v>
      </c>
      <c r="D244" s="215">
        <v>0</v>
      </c>
      <c r="E244" s="232">
        <f>'3_5-9_кл'!$H$32</f>
        <v>0</v>
      </c>
    </row>
    <row r="245" spans="1:5" ht="31.5">
      <c r="A245" s="240"/>
      <c r="B245" s="216" t="s">
        <v>742</v>
      </c>
      <c r="C245" s="239" t="s">
        <v>728</v>
      </c>
      <c r="D245" s="215">
        <v>0</v>
      </c>
      <c r="E245" s="211">
        <f>'3_5-9_кл'!$T$32</f>
        <v>0</v>
      </c>
    </row>
    <row r="246" spans="1:5" ht="31.5">
      <c r="A246" s="240"/>
      <c r="B246" s="216" t="s">
        <v>749</v>
      </c>
      <c r="C246" s="239" t="s">
        <v>728</v>
      </c>
      <c r="D246" s="215">
        <v>0</v>
      </c>
      <c r="E246" s="211"/>
    </row>
    <row r="247" spans="1:5" ht="31.5">
      <c r="A247" s="240"/>
      <c r="B247" s="216" t="s">
        <v>751</v>
      </c>
      <c r="C247" s="239" t="s">
        <v>728</v>
      </c>
      <c r="D247" s="215">
        <v>0</v>
      </c>
      <c r="E247" s="211"/>
    </row>
    <row r="248" spans="1:5">
      <c r="A248" s="240"/>
      <c r="B248" s="214" t="s">
        <v>827</v>
      </c>
      <c r="C248" s="239" t="s">
        <v>728</v>
      </c>
      <c r="D248" s="215">
        <v>0</v>
      </c>
      <c r="E248" s="232">
        <f>'3_5-9_кл'!$H$46</f>
        <v>0</v>
      </c>
    </row>
    <row r="249" spans="1:5" ht="31.5">
      <c r="A249" s="240"/>
      <c r="B249" s="216" t="s">
        <v>742</v>
      </c>
      <c r="C249" s="239" t="s">
        <v>728</v>
      </c>
      <c r="D249" s="215">
        <v>0</v>
      </c>
      <c r="E249" s="211">
        <f>'3_5-9_кл'!$T$46</f>
        <v>0</v>
      </c>
    </row>
    <row r="250" spans="1:5" ht="31.5">
      <c r="A250" s="240"/>
      <c r="B250" s="216" t="s">
        <v>749</v>
      </c>
      <c r="C250" s="239" t="s">
        <v>728</v>
      </c>
      <c r="D250" s="215">
        <v>0</v>
      </c>
      <c r="E250" s="211"/>
    </row>
    <row r="251" spans="1:5" ht="31.5">
      <c r="A251" s="240"/>
      <c r="B251" s="216" t="s">
        <v>751</v>
      </c>
      <c r="C251" s="239" t="s">
        <v>728</v>
      </c>
      <c r="D251" s="215">
        <v>0</v>
      </c>
      <c r="E251" s="211"/>
    </row>
    <row r="252" spans="1:5">
      <c r="A252" s="240"/>
      <c r="B252" s="214" t="s">
        <v>832</v>
      </c>
      <c r="C252" s="239" t="s">
        <v>728</v>
      </c>
      <c r="D252" s="215">
        <v>0</v>
      </c>
      <c r="E252" s="232">
        <f>'3_5-9_кл'!$H$44</f>
        <v>0</v>
      </c>
    </row>
    <row r="253" spans="1:5" ht="31.5">
      <c r="A253" s="240"/>
      <c r="B253" s="216" t="s">
        <v>742</v>
      </c>
      <c r="C253" s="239" t="s">
        <v>728</v>
      </c>
      <c r="D253" s="215">
        <v>0</v>
      </c>
      <c r="E253" s="211">
        <f>'3_5-9_кл'!$T$44</f>
        <v>0</v>
      </c>
    </row>
    <row r="254" spans="1:5" ht="31.5">
      <c r="A254" s="240"/>
      <c r="B254" s="216" t="s">
        <v>749</v>
      </c>
      <c r="C254" s="239" t="s">
        <v>728</v>
      </c>
      <c r="D254" s="215">
        <v>0</v>
      </c>
      <c r="E254" s="211"/>
    </row>
    <row r="255" spans="1:5" ht="31.5">
      <c r="A255" s="240"/>
      <c r="B255" s="216" t="s">
        <v>751</v>
      </c>
      <c r="C255" s="239" t="s">
        <v>728</v>
      </c>
      <c r="D255" s="215">
        <v>0</v>
      </c>
      <c r="E255" s="211"/>
    </row>
    <row r="256" spans="1:5">
      <c r="A256" s="240"/>
      <c r="B256" s="214" t="s">
        <v>837</v>
      </c>
      <c r="C256" s="239" t="s">
        <v>728</v>
      </c>
      <c r="D256" s="215">
        <v>0</v>
      </c>
      <c r="E256" s="232">
        <f>'3_5-9_кл'!$H$41</f>
        <v>2</v>
      </c>
    </row>
    <row r="257" spans="1:5" ht="31.5">
      <c r="A257" s="240"/>
      <c r="B257" s="216" t="s">
        <v>742</v>
      </c>
      <c r="C257" s="239" t="s">
        <v>728</v>
      </c>
      <c r="D257" s="215">
        <v>0</v>
      </c>
      <c r="E257" s="211">
        <f>'3_5-9_кл'!$T$41</f>
        <v>0</v>
      </c>
    </row>
    <row r="258" spans="1:5" ht="31.5">
      <c r="A258" s="240"/>
      <c r="B258" s="216" t="s">
        <v>749</v>
      </c>
      <c r="C258" s="239" t="s">
        <v>728</v>
      </c>
      <c r="D258" s="215">
        <v>0</v>
      </c>
      <c r="E258" s="211"/>
    </row>
    <row r="259" spans="1:5" ht="31.5">
      <c r="A259" s="240"/>
      <c r="B259" s="216" t="s">
        <v>751</v>
      </c>
      <c r="C259" s="239" t="s">
        <v>728</v>
      </c>
      <c r="D259" s="215">
        <v>0</v>
      </c>
      <c r="E259" s="211"/>
    </row>
    <row r="260" spans="1:5">
      <c r="A260" s="387" t="s">
        <v>737</v>
      </c>
      <c r="B260" s="387"/>
      <c r="C260" s="387"/>
      <c r="D260" s="387"/>
      <c r="E260" s="387"/>
    </row>
    <row r="261" spans="1:5">
      <c r="A261" s="240"/>
      <c r="B261" s="214" t="s">
        <v>740</v>
      </c>
      <c r="C261" s="239" t="s">
        <v>728</v>
      </c>
      <c r="D261" s="215">
        <v>0</v>
      </c>
      <c r="E261" s="232">
        <f>'3_10-11_кл'!$H$38</f>
        <v>0</v>
      </c>
    </row>
    <row r="262" spans="1:5" ht="31.5">
      <c r="A262" s="240"/>
      <c r="B262" s="216" t="s">
        <v>742</v>
      </c>
      <c r="C262" s="239" t="s">
        <v>728</v>
      </c>
      <c r="D262" s="215">
        <v>0</v>
      </c>
      <c r="E262" s="211">
        <f>'3_10-11_кл'!$T$38</f>
        <v>0</v>
      </c>
    </row>
    <row r="263" spans="1:5" ht="31.5">
      <c r="A263" s="240"/>
      <c r="B263" s="216" t="s">
        <v>749</v>
      </c>
      <c r="C263" s="239" t="s">
        <v>728</v>
      </c>
      <c r="D263" s="215">
        <v>0</v>
      </c>
      <c r="E263" s="211"/>
    </row>
    <row r="264" spans="1:5" ht="31.5">
      <c r="A264" s="240"/>
      <c r="B264" s="216" t="s">
        <v>751</v>
      </c>
      <c r="C264" s="239" t="s">
        <v>728</v>
      </c>
      <c r="D264" s="215">
        <v>0</v>
      </c>
      <c r="E264" s="211"/>
    </row>
    <row r="265" spans="1:5">
      <c r="A265" s="240"/>
      <c r="B265" s="214" t="s">
        <v>744</v>
      </c>
      <c r="C265" s="239" t="s">
        <v>728</v>
      </c>
      <c r="D265" s="215">
        <v>0</v>
      </c>
      <c r="E265" s="232">
        <f>'3_10-11_кл'!$H$43</f>
        <v>0</v>
      </c>
    </row>
    <row r="266" spans="1:5" ht="31.5">
      <c r="A266" s="240"/>
      <c r="B266" s="216" t="s">
        <v>742</v>
      </c>
      <c r="C266" s="239" t="s">
        <v>728</v>
      </c>
      <c r="D266" s="215">
        <v>0</v>
      </c>
      <c r="E266" s="211">
        <f>'3_10-11_кл'!$T$43</f>
        <v>0</v>
      </c>
    </row>
    <row r="267" spans="1:5" ht="31.5">
      <c r="A267" s="240"/>
      <c r="B267" s="216" t="s">
        <v>749</v>
      </c>
      <c r="C267" s="239" t="s">
        <v>728</v>
      </c>
      <c r="D267" s="215">
        <v>0</v>
      </c>
      <c r="E267" s="211"/>
    </row>
    <row r="268" spans="1:5" ht="31.5">
      <c r="A268" s="240"/>
      <c r="B268" s="216" t="s">
        <v>751</v>
      </c>
      <c r="C268" s="239" t="s">
        <v>728</v>
      </c>
      <c r="D268" s="215">
        <v>0</v>
      </c>
      <c r="E268" s="211"/>
    </row>
    <row r="269" spans="1:5">
      <c r="A269" s="240"/>
      <c r="B269" s="214" t="s">
        <v>757</v>
      </c>
      <c r="C269" s="239" t="s">
        <v>728</v>
      </c>
      <c r="D269" s="215">
        <v>0</v>
      </c>
      <c r="E269" s="232">
        <f>'3_10-11_кл'!$H$27+'3_10-11_кл'!$H$33+'3_10-11_кл'!$H$35+'3_10-11_кл'!$H$36+'3_10-11_кл'!$H$39+'3_10-11_кл'!$H$47</f>
        <v>0</v>
      </c>
    </row>
    <row r="270" spans="1:5" ht="31.5">
      <c r="A270" s="240"/>
      <c r="B270" s="216" t="s">
        <v>742</v>
      </c>
      <c r="C270" s="239" t="s">
        <v>728</v>
      </c>
      <c r="D270" s="215">
        <v>0</v>
      </c>
      <c r="E270" s="211">
        <f>'3_10-11_кл'!$T$27+'3_10-11_кл'!$T$33+'3_10-11_кл'!$T$35+'3_10-11_кл'!$T$36+'3_10-11_кл'!$T$39+'3_10-11_кл'!$T$47</f>
        <v>0</v>
      </c>
    </row>
    <row r="271" spans="1:5" ht="31.5">
      <c r="A271" s="240"/>
      <c r="B271" s="216" t="s">
        <v>749</v>
      </c>
      <c r="C271" s="239" t="s">
        <v>728</v>
      </c>
      <c r="D271" s="215">
        <v>0</v>
      </c>
      <c r="E271" s="211"/>
    </row>
    <row r="272" spans="1:5" ht="31.5">
      <c r="A272" s="240"/>
      <c r="B272" s="216" t="s">
        <v>751</v>
      </c>
      <c r="C272" s="239" t="s">
        <v>728</v>
      </c>
      <c r="D272" s="215">
        <v>0</v>
      </c>
      <c r="E272" s="211"/>
    </row>
    <row r="273" spans="1:5">
      <c r="A273" s="240"/>
      <c r="B273" s="214" t="s">
        <v>762</v>
      </c>
      <c r="C273" s="239" t="s">
        <v>728</v>
      </c>
      <c r="D273" s="215">
        <v>0</v>
      </c>
      <c r="E273" s="232">
        <f>'3_10-11_кл'!$H$31</f>
        <v>0</v>
      </c>
    </row>
    <row r="274" spans="1:5" ht="31.5">
      <c r="A274" s="240"/>
      <c r="B274" s="216" t="s">
        <v>742</v>
      </c>
      <c r="C274" s="239" t="s">
        <v>728</v>
      </c>
      <c r="D274" s="215">
        <v>0</v>
      </c>
      <c r="E274" s="211">
        <f>'3_10-11_кл'!$T$31</f>
        <v>0</v>
      </c>
    </row>
    <row r="275" spans="1:5" ht="31.5">
      <c r="A275" s="240"/>
      <c r="B275" s="216" t="s">
        <v>749</v>
      </c>
      <c r="C275" s="239" t="s">
        <v>728</v>
      </c>
      <c r="D275" s="215">
        <v>0</v>
      </c>
      <c r="E275" s="211"/>
    </row>
    <row r="276" spans="1:5" ht="31.5">
      <c r="A276" s="240"/>
      <c r="B276" s="216" t="s">
        <v>751</v>
      </c>
      <c r="C276" s="239" t="s">
        <v>728</v>
      </c>
      <c r="D276" s="215">
        <v>0</v>
      </c>
      <c r="E276" s="211"/>
    </row>
    <row r="277" spans="1:5">
      <c r="A277" s="240"/>
      <c r="B277" s="214" t="s">
        <v>767</v>
      </c>
      <c r="C277" s="239" t="s">
        <v>728</v>
      </c>
      <c r="D277" s="215">
        <v>0</v>
      </c>
      <c r="E277" s="232">
        <f>'3_10-11_кл'!$H$45</f>
        <v>0</v>
      </c>
    </row>
    <row r="278" spans="1:5" ht="31.5">
      <c r="A278" s="240"/>
      <c r="B278" s="216" t="s">
        <v>742</v>
      </c>
      <c r="C278" s="239" t="s">
        <v>728</v>
      </c>
      <c r="D278" s="215">
        <v>0</v>
      </c>
      <c r="E278" s="211">
        <f>'3_10-11_кл'!$T$45</f>
        <v>0</v>
      </c>
    </row>
    <row r="279" spans="1:5" ht="31.5">
      <c r="A279" s="240"/>
      <c r="B279" s="216" t="s">
        <v>749</v>
      </c>
      <c r="C279" s="239" t="s">
        <v>728</v>
      </c>
      <c r="D279" s="215">
        <v>0</v>
      </c>
      <c r="E279" s="211"/>
    </row>
    <row r="280" spans="1:5" ht="31.5">
      <c r="A280" s="240"/>
      <c r="B280" s="216" t="s">
        <v>751</v>
      </c>
      <c r="C280" s="239" t="s">
        <v>728</v>
      </c>
      <c r="D280" s="215">
        <v>0</v>
      </c>
      <c r="E280" s="211"/>
    </row>
    <row r="281" spans="1:5">
      <c r="A281" s="240"/>
      <c r="B281" s="214" t="s">
        <v>772</v>
      </c>
      <c r="C281" s="239" t="s">
        <v>728</v>
      </c>
      <c r="D281" s="215">
        <v>0</v>
      </c>
      <c r="E281" s="232">
        <f>'3_10-11_кл'!$H$48</f>
        <v>0</v>
      </c>
    </row>
    <row r="282" spans="1:5" ht="31.5">
      <c r="A282" s="240"/>
      <c r="B282" s="216" t="s">
        <v>742</v>
      </c>
      <c r="C282" s="239" t="s">
        <v>728</v>
      </c>
      <c r="D282" s="215">
        <v>0</v>
      </c>
      <c r="E282" s="211">
        <f>'3_10-11_кл'!$T$48</f>
        <v>0</v>
      </c>
    </row>
    <row r="283" spans="1:5" ht="31.5">
      <c r="A283" s="240"/>
      <c r="B283" s="216" t="s">
        <v>749</v>
      </c>
      <c r="C283" s="239" t="s">
        <v>728</v>
      </c>
      <c r="D283" s="215">
        <v>0</v>
      </c>
      <c r="E283" s="211"/>
    </row>
    <row r="284" spans="1:5" ht="31.5">
      <c r="A284" s="240"/>
      <c r="B284" s="216" t="s">
        <v>751</v>
      </c>
      <c r="C284" s="239" t="s">
        <v>728</v>
      </c>
      <c r="D284" s="215">
        <v>0</v>
      </c>
      <c r="E284" s="211"/>
    </row>
    <row r="285" spans="1:5">
      <c r="A285" s="240"/>
      <c r="B285" s="214" t="s">
        <v>777</v>
      </c>
      <c r="C285" s="239" t="s">
        <v>728</v>
      </c>
      <c r="D285" s="215">
        <v>0</v>
      </c>
      <c r="E285" s="232">
        <f>'3_10-11_кл'!$H$29</f>
        <v>0</v>
      </c>
    </row>
    <row r="286" spans="1:5" ht="31.5">
      <c r="A286" s="240"/>
      <c r="B286" s="216" t="s">
        <v>742</v>
      </c>
      <c r="C286" s="239" t="s">
        <v>728</v>
      </c>
      <c r="D286" s="215">
        <v>0</v>
      </c>
      <c r="E286" s="211">
        <f>'3_10-11_кл'!$T$29</f>
        <v>0</v>
      </c>
    </row>
    <row r="287" spans="1:5" ht="31.5">
      <c r="A287" s="240"/>
      <c r="B287" s="216" t="s">
        <v>749</v>
      </c>
      <c r="C287" s="239" t="s">
        <v>728</v>
      </c>
      <c r="D287" s="215">
        <v>0</v>
      </c>
      <c r="E287" s="211"/>
    </row>
    <row r="288" spans="1:5" ht="31.5">
      <c r="A288" s="240"/>
      <c r="B288" s="216" t="s">
        <v>751</v>
      </c>
      <c r="C288" s="239" t="s">
        <v>728</v>
      </c>
      <c r="D288" s="215">
        <v>0</v>
      </c>
      <c r="E288" s="211"/>
    </row>
    <row r="289" spans="1:5">
      <c r="A289" s="240"/>
      <c r="B289" s="214" t="s">
        <v>782</v>
      </c>
      <c r="C289" s="239" t="s">
        <v>728</v>
      </c>
      <c r="D289" s="215">
        <v>0</v>
      </c>
      <c r="E289" s="232">
        <f>'3_5-9_кл'!$F$49</f>
        <v>0</v>
      </c>
    </row>
    <row r="290" spans="1:5" ht="31.5">
      <c r="A290" s="240"/>
      <c r="B290" s="216" t="s">
        <v>742</v>
      </c>
      <c r="C290" s="239" t="s">
        <v>728</v>
      </c>
      <c r="D290" s="215">
        <v>0</v>
      </c>
      <c r="E290" s="211">
        <f>'3_5-9_кл'!$R$49</f>
        <v>0</v>
      </c>
    </row>
    <row r="291" spans="1:5" ht="31.5">
      <c r="A291" s="240"/>
      <c r="B291" s="216" t="s">
        <v>749</v>
      </c>
      <c r="C291" s="239" t="s">
        <v>728</v>
      </c>
      <c r="D291" s="215">
        <v>0</v>
      </c>
      <c r="E291" s="211"/>
    </row>
    <row r="292" spans="1:5" ht="31.5">
      <c r="A292" s="240"/>
      <c r="B292" s="216" t="s">
        <v>751</v>
      </c>
      <c r="C292" s="239" t="s">
        <v>728</v>
      </c>
      <c r="D292" s="215">
        <v>0</v>
      </c>
      <c r="E292" s="211"/>
    </row>
    <row r="293" spans="1:5">
      <c r="A293" s="240"/>
      <c r="B293" s="214" t="s">
        <v>787</v>
      </c>
      <c r="C293" s="239" t="s">
        <v>728</v>
      </c>
      <c r="D293" s="215">
        <v>0</v>
      </c>
      <c r="E293" s="232">
        <f>'3_10-11_кл'!$H$30</f>
        <v>0</v>
      </c>
    </row>
    <row r="294" spans="1:5" ht="31.5">
      <c r="A294" s="240"/>
      <c r="B294" s="216" t="s">
        <v>742</v>
      </c>
      <c r="C294" s="239" t="s">
        <v>728</v>
      </c>
      <c r="D294" s="215">
        <v>0</v>
      </c>
      <c r="E294" s="211">
        <f>'3_10-11_кл'!$T$30</f>
        <v>0</v>
      </c>
    </row>
    <row r="295" spans="1:5" ht="31.5">
      <c r="A295" s="240"/>
      <c r="B295" s="216" t="s">
        <v>749</v>
      </c>
      <c r="C295" s="239" t="s">
        <v>728</v>
      </c>
      <c r="D295" s="215">
        <v>0</v>
      </c>
      <c r="E295" s="211"/>
    </row>
    <row r="296" spans="1:5" ht="31.5">
      <c r="A296" s="240"/>
      <c r="B296" s="216" t="s">
        <v>751</v>
      </c>
      <c r="C296" s="239" t="s">
        <v>728</v>
      </c>
      <c r="D296" s="215">
        <v>0</v>
      </c>
      <c r="E296" s="211"/>
    </row>
    <row r="297" spans="1:5">
      <c r="A297" s="240"/>
      <c r="B297" s="214" t="s">
        <v>792</v>
      </c>
      <c r="C297" s="239" t="s">
        <v>728</v>
      </c>
      <c r="D297" s="215">
        <v>0</v>
      </c>
      <c r="E297" s="232">
        <f>'3_10-11_кл'!$H$28</f>
        <v>0</v>
      </c>
    </row>
    <row r="298" spans="1:5" ht="31.5">
      <c r="A298" s="240"/>
      <c r="B298" s="216" t="s">
        <v>742</v>
      </c>
      <c r="C298" s="239" t="s">
        <v>728</v>
      </c>
      <c r="D298" s="215">
        <v>0</v>
      </c>
      <c r="E298" s="211">
        <f>'3_10-11_кл'!$T$28</f>
        <v>0</v>
      </c>
    </row>
    <row r="299" spans="1:5" ht="31.5">
      <c r="A299" s="240"/>
      <c r="B299" s="216" t="s">
        <v>749</v>
      </c>
      <c r="C299" s="239" t="s">
        <v>728</v>
      </c>
      <c r="D299" s="215">
        <v>0</v>
      </c>
      <c r="E299" s="211"/>
    </row>
    <row r="300" spans="1:5" ht="31.5">
      <c r="A300" s="240"/>
      <c r="B300" s="216" t="s">
        <v>751</v>
      </c>
      <c r="C300" s="239" t="s">
        <v>728</v>
      </c>
      <c r="D300" s="215">
        <v>0</v>
      </c>
      <c r="E300" s="211"/>
    </row>
    <row r="301" spans="1:5">
      <c r="A301" s="240"/>
      <c r="B301" s="214" t="s">
        <v>797</v>
      </c>
      <c r="C301" s="239" t="s">
        <v>728</v>
      </c>
      <c r="D301" s="215">
        <v>0</v>
      </c>
      <c r="E301" s="232">
        <f>'3_10-11_кл'!$H$37</f>
        <v>1</v>
      </c>
    </row>
    <row r="302" spans="1:5" ht="31.5">
      <c r="A302" s="240"/>
      <c r="B302" s="216" t="s">
        <v>742</v>
      </c>
      <c r="C302" s="239" t="s">
        <v>728</v>
      </c>
      <c r="D302" s="215">
        <v>0</v>
      </c>
      <c r="E302" s="211">
        <f>'3_10-11_кл'!$T$37</f>
        <v>0</v>
      </c>
    </row>
    <row r="303" spans="1:5" ht="31.5">
      <c r="A303" s="240"/>
      <c r="B303" s="216" t="s">
        <v>749</v>
      </c>
      <c r="C303" s="239" t="s">
        <v>728</v>
      </c>
      <c r="D303" s="215">
        <v>0</v>
      </c>
      <c r="E303" s="211"/>
    </row>
    <row r="304" spans="1:5" ht="31.5">
      <c r="A304" s="240"/>
      <c r="B304" s="216" t="s">
        <v>751</v>
      </c>
      <c r="C304" s="239" t="s">
        <v>728</v>
      </c>
      <c r="D304" s="215">
        <v>0</v>
      </c>
      <c r="E304" s="211"/>
    </row>
    <row r="305" spans="1:5">
      <c r="A305" s="240"/>
      <c r="B305" s="214" t="s">
        <v>802</v>
      </c>
      <c r="C305" s="239" t="s">
        <v>728</v>
      </c>
      <c r="D305" s="215">
        <v>0</v>
      </c>
      <c r="E305" s="232">
        <f>'3_10-11_кл'!$H$34</f>
        <v>0</v>
      </c>
    </row>
    <row r="306" spans="1:5" ht="31.5">
      <c r="A306" s="240"/>
      <c r="B306" s="216" t="s">
        <v>742</v>
      </c>
      <c r="C306" s="239" t="s">
        <v>728</v>
      </c>
      <c r="D306" s="215">
        <v>0</v>
      </c>
      <c r="E306" s="211">
        <f>'3_10-11_кл'!$T$34</f>
        <v>0</v>
      </c>
    </row>
    <row r="307" spans="1:5" ht="31.5">
      <c r="A307" s="240"/>
      <c r="B307" s="216" t="s">
        <v>749</v>
      </c>
      <c r="C307" s="239" t="s">
        <v>728</v>
      </c>
      <c r="D307" s="215">
        <v>0</v>
      </c>
      <c r="E307" s="211"/>
    </row>
    <row r="308" spans="1:5" ht="31.5">
      <c r="A308" s="240"/>
      <c r="B308" s="216" t="s">
        <v>751</v>
      </c>
      <c r="C308" s="239" t="s">
        <v>728</v>
      </c>
      <c r="D308" s="215">
        <v>0</v>
      </c>
      <c r="E308" s="211"/>
    </row>
    <row r="309" spans="1:5">
      <c r="A309" s="240"/>
      <c r="B309" s="214" t="s">
        <v>807</v>
      </c>
      <c r="C309" s="239" t="s">
        <v>728</v>
      </c>
      <c r="D309" s="215">
        <v>0</v>
      </c>
      <c r="E309" s="232">
        <f>'3_10-11_кл'!$H$40</f>
        <v>0</v>
      </c>
    </row>
    <row r="310" spans="1:5" ht="31.5">
      <c r="A310" s="240"/>
      <c r="B310" s="216" t="s">
        <v>742</v>
      </c>
      <c r="C310" s="239" t="s">
        <v>728</v>
      </c>
      <c r="D310" s="215">
        <v>0</v>
      </c>
      <c r="E310" s="211">
        <f>'3_10-11_кл'!$T$40</f>
        <v>0</v>
      </c>
    </row>
    <row r="311" spans="1:5" ht="31.5">
      <c r="A311" s="240"/>
      <c r="B311" s="216" t="s">
        <v>749</v>
      </c>
      <c r="C311" s="239" t="s">
        <v>728</v>
      </c>
      <c r="D311" s="215">
        <v>0</v>
      </c>
      <c r="E311" s="211"/>
    </row>
    <row r="312" spans="1:5" ht="31.5">
      <c r="A312" s="240"/>
      <c r="B312" s="216" t="s">
        <v>751</v>
      </c>
      <c r="C312" s="239" t="s">
        <v>728</v>
      </c>
      <c r="D312" s="215">
        <v>0</v>
      </c>
      <c r="E312" s="211"/>
    </row>
    <row r="313" spans="1:5">
      <c r="A313" s="240"/>
      <c r="B313" s="214" t="s">
        <v>812</v>
      </c>
      <c r="C313" s="239" t="s">
        <v>728</v>
      </c>
      <c r="D313" s="215">
        <v>0</v>
      </c>
      <c r="E313" s="232">
        <f>'3_10-11_кл'!$H$50</f>
        <v>0</v>
      </c>
    </row>
    <row r="314" spans="1:5" ht="31.5">
      <c r="A314" s="240"/>
      <c r="B314" s="216" t="s">
        <v>742</v>
      </c>
      <c r="C314" s="239" t="s">
        <v>728</v>
      </c>
      <c r="D314" s="215">
        <v>0</v>
      </c>
      <c r="E314" s="211">
        <f>'3_10-11_кл'!$T$50</f>
        <v>0</v>
      </c>
    </row>
    <row r="315" spans="1:5" ht="31.5">
      <c r="A315" s="240"/>
      <c r="B315" s="216" t="s">
        <v>749</v>
      </c>
      <c r="C315" s="239" t="s">
        <v>728</v>
      </c>
      <c r="D315" s="215">
        <v>0</v>
      </c>
      <c r="E315" s="211"/>
    </row>
    <row r="316" spans="1:5" ht="31.5">
      <c r="A316" s="240"/>
      <c r="B316" s="216" t="s">
        <v>751</v>
      </c>
      <c r="C316" s="239" t="s">
        <v>728</v>
      </c>
      <c r="D316" s="215">
        <v>0</v>
      </c>
      <c r="E316" s="211"/>
    </row>
    <row r="317" spans="1:5">
      <c r="A317" s="240"/>
      <c r="B317" s="214" t="s">
        <v>817</v>
      </c>
      <c r="C317" s="239" t="s">
        <v>728</v>
      </c>
      <c r="D317" s="215">
        <v>0</v>
      </c>
      <c r="E317" s="232">
        <f>'3_10-11_кл'!$H$42</f>
        <v>0</v>
      </c>
    </row>
    <row r="318" spans="1:5" ht="31.5">
      <c r="A318" s="240"/>
      <c r="B318" s="216" t="s">
        <v>742</v>
      </c>
      <c r="C318" s="239" t="s">
        <v>728</v>
      </c>
      <c r="D318" s="215">
        <v>0</v>
      </c>
      <c r="E318" s="211">
        <f>'3_10-11_кл'!$T$42</f>
        <v>0</v>
      </c>
    </row>
    <row r="319" spans="1:5" ht="31.5">
      <c r="A319" s="240"/>
      <c r="B319" s="216" t="s">
        <v>749</v>
      </c>
      <c r="C319" s="239" t="s">
        <v>728</v>
      </c>
      <c r="D319" s="215">
        <v>0</v>
      </c>
      <c r="E319" s="211"/>
    </row>
    <row r="320" spans="1:5" ht="31.5">
      <c r="A320" s="240"/>
      <c r="B320" s="216" t="s">
        <v>751</v>
      </c>
      <c r="C320" s="239" t="s">
        <v>728</v>
      </c>
      <c r="D320" s="215">
        <v>0</v>
      </c>
      <c r="E320" s="211"/>
    </row>
    <row r="321" spans="1:5" ht="31.5">
      <c r="A321" s="240"/>
      <c r="B321" s="214" t="s">
        <v>822</v>
      </c>
      <c r="C321" s="239" t="s">
        <v>728</v>
      </c>
      <c r="D321" s="215">
        <v>0</v>
      </c>
      <c r="E321" s="232">
        <f>'3_10-11_кл'!$H$32</f>
        <v>0</v>
      </c>
    </row>
    <row r="322" spans="1:5" ht="31.5">
      <c r="A322" s="240"/>
      <c r="B322" s="216" t="s">
        <v>742</v>
      </c>
      <c r="C322" s="239" t="s">
        <v>728</v>
      </c>
      <c r="D322" s="215">
        <v>0</v>
      </c>
      <c r="E322" s="211">
        <f>'3_10-11_кл'!$T$32</f>
        <v>0</v>
      </c>
    </row>
    <row r="323" spans="1:5" ht="31.5">
      <c r="A323" s="240"/>
      <c r="B323" s="216" t="s">
        <v>749</v>
      </c>
      <c r="C323" s="239" t="s">
        <v>728</v>
      </c>
      <c r="D323" s="215">
        <v>0</v>
      </c>
      <c r="E323" s="211"/>
    </row>
    <row r="324" spans="1:5" ht="31.5">
      <c r="A324" s="240"/>
      <c r="B324" s="216" t="s">
        <v>751</v>
      </c>
      <c r="C324" s="239" t="s">
        <v>728</v>
      </c>
      <c r="D324" s="215">
        <v>0</v>
      </c>
      <c r="E324" s="211"/>
    </row>
    <row r="325" spans="1:5">
      <c r="A325" s="240"/>
      <c r="B325" s="214" t="s">
        <v>827</v>
      </c>
      <c r="C325" s="239" t="s">
        <v>728</v>
      </c>
      <c r="D325" s="215">
        <v>0</v>
      </c>
      <c r="E325" s="232">
        <f>'3_10-11_кл'!$H$46</f>
        <v>0</v>
      </c>
    </row>
    <row r="326" spans="1:5" ht="31.5">
      <c r="A326" s="240"/>
      <c r="B326" s="216" t="s">
        <v>742</v>
      </c>
      <c r="C326" s="239" t="s">
        <v>728</v>
      </c>
      <c r="D326" s="215">
        <v>0</v>
      </c>
      <c r="E326" s="211">
        <f>'3_10-11_кл'!$T$46</f>
        <v>0</v>
      </c>
    </row>
    <row r="327" spans="1:5" ht="31.5">
      <c r="A327" s="240"/>
      <c r="B327" s="216" t="s">
        <v>749</v>
      </c>
      <c r="C327" s="239" t="s">
        <v>728</v>
      </c>
      <c r="D327" s="215">
        <v>0</v>
      </c>
      <c r="E327" s="211">
        <f>'3_10-11_кл'!$T$46</f>
        <v>0</v>
      </c>
    </row>
    <row r="328" spans="1:5" ht="31.5">
      <c r="A328" s="240"/>
      <c r="B328" s="216" t="s">
        <v>751</v>
      </c>
      <c r="C328" s="239" t="s">
        <v>728</v>
      </c>
      <c r="D328" s="215">
        <v>0</v>
      </c>
      <c r="E328" s="211">
        <f>'3_10-11_кл'!$T$46</f>
        <v>0</v>
      </c>
    </row>
    <row r="329" spans="1:5">
      <c r="A329" s="240"/>
      <c r="B329" s="214" t="s">
        <v>832</v>
      </c>
      <c r="C329" s="239" t="s">
        <v>728</v>
      </c>
      <c r="D329" s="215">
        <v>0</v>
      </c>
      <c r="E329" s="232">
        <f>'3_10-11_кл'!$H$44</f>
        <v>0</v>
      </c>
    </row>
    <row r="330" spans="1:5" ht="31.5">
      <c r="A330" s="240"/>
      <c r="B330" s="216" t="s">
        <v>742</v>
      </c>
      <c r="C330" s="239" t="s">
        <v>728</v>
      </c>
      <c r="D330" s="215">
        <v>0</v>
      </c>
      <c r="E330" s="211">
        <f>'3_10-11_кл'!$T$44</f>
        <v>0</v>
      </c>
    </row>
    <row r="331" spans="1:5" ht="31.5">
      <c r="A331" s="240"/>
      <c r="B331" s="216" t="s">
        <v>749</v>
      </c>
      <c r="C331" s="239" t="s">
        <v>728</v>
      </c>
      <c r="D331" s="215">
        <v>0</v>
      </c>
      <c r="E331" s="211">
        <f>'3_10-11_кл'!$T$44</f>
        <v>0</v>
      </c>
    </row>
    <row r="332" spans="1:5" ht="31.5">
      <c r="A332" s="240"/>
      <c r="B332" s="216" t="s">
        <v>751</v>
      </c>
      <c r="C332" s="239" t="s">
        <v>728</v>
      </c>
      <c r="D332" s="215">
        <v>0</v>
      </c>
      <c r="E332" s="211">
        <f>'3_10-11_кл'!$T$44</f>
        <v>0</v>
      </c>
    </row>
    <row r="333" spans="1:5">
      <c r="A333" s="240"/>
      <c r="B333" s="214" t="s">
        <v>837</v>
      </c>
      <c r="C333" s="239" t="s">
        <v>728</v>
      </c>
      <c r="D333" s="215">
        <v>0</v>
      </c>
      <c r="E333" s="232">
        <f>'3_10-11_кл'!$H$41</f>
        <v>0</v>
      </c>
    </row>
    <row r="334" spans="1:5" ht="31.5">
      <c r="A334" s="240"/>
      <c r="B334" s="216" t="s">
        <v>742</v>
      </c>
      <c r="C334" s="239" t="s">
        <v>728</v>
      </c>
      <c r="D334" s="215">
        <v>0</v>
      </c>
      <c r="E334" s="211">
        <f>'3_10-11_кл'!$T$41</f>
        <v>0</v>
      </c>
    </row>
    <row r="335" spans="1:5" ht="31.5">
      <c r="A335" s="240"/>
      <c r="B335" s="216" t="s">
        <v>749</v>
      </c>
      <c r="C335" s="239" t="s">
        <v>728</v>
      </c>
      <c r="D335" s="215">
        <v>0</v>
      </c>
      <c r="E335" s="211">
        <f>'3_10-11_кл'!$T$41</f>
        <v>0</v>
      </c>
    </row>
    <row r="336" spans="1:5" ht="31.5">
      <c r="A336" s="240"/>
      <c r="B336" s="216" t="s">
        <v>751</v>
      </c>
      <c r="C336" s="239" t="s">
        <v>728</v>
      </c>
      <c r="D336" s="215">
        <v>0</v>
      </c>
      <c r="E336" s="211">
        <f>'3_10-11_кл'!$T$41</f>
        <v>0</v>
      </c>
    </row>
    <row r="337" spans="1:5">
      <c r="A337" s="386" t="s">
        <v>917</v>
      </c>
      <c r="B337" s="386"/>
      <c r="C337" s="386"/>
      <c r="D337" s="386"/>
      <c r="E337" s="386"/>
    </row>
  </sheetData>
  <sheetProtection password="CA9D" sheet="1" objects="1" scenarios="1"/>
  <mergeCells count="15">
    <mergeCell ref="A8:E8"/>
    <mergeCell ref="A12:E12"/>
    <mergeCell ref="A17:E17"/>
    <mergeCell ref="A1:E1"/>
    <mergeCell ref="A2:B4"/>
    <mergeCell ref="C2:E2"/>
    <mergeCell ref="C3:E3"/>
    <mergeCell ref="C4:E4"/>
    <mergeCell ref="A337:E337"/>
    <mergeCell ref="A18:E18"/>
    <mergeCell ref="A23:E23"/>
    <mergeCell ref="A100:E100"/>
    <mergeCell ref="A177:E177"/>
    <mergeCell ref="A183:E183"/>
    <mergeCell ref="A260:E26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2"/>
  <sheetViews>
    <sheetView workbookViewId="0">
      <selection sqref="A1:A2"/>
    </sheetView>
  </sheetViews>
  <sheetFormatPr defaultRowHeight="15"/>
  <sheetData>
    <row r="1" spans="1:1">
      <c r="A1" t="s">
        <v>90</v>
      </c>
    </row>
    <row r="2" spans="1:1">
      <c r="A2" t="s">
        <v>91</v>
      </c>
    </row>
  </sheetData>
  <sheetProtection password="CA9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50</vt:i4>
      </vt:variant>
    </vt:vector>
  </HeadingPairs>
  <TitlesOfParts>
    <vt:vector size="65" baseType="lpstr">
      <vt:lpstr>Заполните_Список</vt:lpstr>
      <vt:lpstr>!САМО_максимум_для_заявок!</vt:lpstr>
      <vt:lpstr>Справочник_МСУ_ОО_служебное</vt:lpstr>
      <vt:lpstr>Лист1</vt:lpstr>
      <vt:lpstr>1</vt:lpstr>
      <vt:lpstr>2_4_кл</vt:lpstr>
      <vt:lpstr>3_5-9_кл</vt:lpstr>
      <vt:lpstr>3_10-11_кл</vt:lpstr>
      <vt:lpstr>4</vt:lpstr>
      <vt:lpstr>5</vt:lpstr>
      <vt:lpstr>6</vt:lpstr>
      <vt:lpstr>Приз_Побед_69</vt:lpstr>
      <vt:lpstr>служебка</vt:lpstr>
      <vt:lpstr>ЦИТ</vt:lpstr>
      <vt:lpstr>danet</vt:lpstr>
      <vt:lpstr>astr</vt:lpstr>
      <vt:lpstr>bio</vt:lpstr>
      <vt:lpstr>chemistr</vt:lpstr>
      <vt:lpstr>china</vt:lpstr>
      <vt:lpstr>city</vt:lpstr>
      <vt:lpstr>class</vt:lpstr>
      <vt:lpstr>danet</vt:lpstr>
      <vt:lpstr>ecology</vt:lpstr>
      <vt:lpstr>econom</vt:lpstr>
      <vt:lpstr>engl</vt:lpstr>
      <vt:lpstr>etap</vt:lpstr>
      <vt:lpstr>fizra</vt:lpstr>
      <vt:lpstr>fran</vt:lpstr>
      <vt:lpstr>gender</vt:lpstr>
      <vt:lpstr>geo</vt:lpstr>
      <vt:lpstr>germ</vt:lpstr>
      <vt:lpstr>hist</vt:lpstr>
      <vt:lpstr>ikt</vt:lpstr>
      <vt:lpstr>isp</vt:lpstr>
      <vt:lpstr>ital</vt:lpstr>
      <vt:lpstr>'!САМО_максимум_для_заявок!'!klass</vt:lpstr>
      <vt:lpstr>klass</vt:lpstr>
      <vt:lpstr>kod</vt:lpstr>
      <vt:lpstr>'!САМО_максимум_для_заявок!'!kod_msu</vt:lpstr>
      <vt:lpstr>kod_msu</vt:lpstr>
      <vt:lpstr>kolvo</vt:lpstr>
      <vt:lpstr>liter</vt:lpstr>
      <vt:lpstr>math</vt:lpstr>
      <vt:lpstr>msu</vt:lpstr>
      <vt:lpstr>mxk</vt:lpstr>
      <vt:lpstr>N_predmet</vt:lpstr>
      <vt:lpstr>OBGH</vt:lpstr>
      <vt:lpstr>obsh</vt:lpstr>
      <vt:lpstr>oo</vt:lpstr>
      <vt:lpstr>oo_1</vt:lpstr>
      <vt:lpstr>'!САМО_максимум_для_заявок!'!ovz</vt:lpstr>
      <vt:lpstr>ovz</vt:lpstr>
      <vt:lpstr>phys</vt:lpstr>
      <vt:lpstr>pobeda</vt:lpstr>
      <vt:lpstr>pravo</vt:lpstr>
      <vt:lpstr>predmet</vt:lpstr>
      <vt:lpstr>rus</vt:lpstr>
      <vt:lpstr>slit_fio</vt:lpstr>
      <vt:lpstr>sluzh_1</vt:lpstr>
      <vt:lpstr>sluzh_2</vt:lpstr>
      <vt:lpstr>tehno</vt:lpstr>
      <vt:lpstr>uchastie</vt:lpstr>
      <vt:lpstr>vill</vt:lpstr>
      <vt:lpstr>'6'!Заголовки_для_печати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2023-12-13T14:31:48Z</dcterms:modified>
</cp:coreProperties>
</file>